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Users\celina\Documents\celinaworkfolder\exoerpv2\Erpv2automation\testdata\"/>
    </mc:Choice>
  </mc:AlternateContent>
  <xr:revisionPtr revIDLastSave="0" documentId="13_ncr:1_{764D55A3-DB19-41A5-A0CF-17D7072B6888}" xr6:coauthVersionLast="47" xr6:coauthVersionMax="47" xr10:uidLastSave="{00000000-0000-0000-0000-000000000000}"/>
  <bookViews>
    <workbookView xWindow="-120" yWindow="-120" windowWidth="29040" windowHeight="15840" firstSheet="4" activeTab="12" xr2:uid="{CC38BF81-E4A7-40CC-9F93-BBC08977E2C1}"/>
  </bookViews>
  <sheets>
    <sheet name="test!@ @!" sheetId="1" r:id="rId1"/>
    <sheet name="Monica Sharma" sheetId="3" r:id="rId2"/>
    <sheet name="Hridaya Singh" sheetId="4" r:id="rId3"/>
    <sheet name="Asmi Shrestha" sheetId="5" r:id="rId4"/>
    <sheet name="Sajita Khatri" sheetId="6" r:id="rId5"/>
    <sheet name="Arpita Khanna" sheetId="8" r:id="rId6"/>
    <sheet name="Celina Maharjan" sheetId="7" r:id="rId7"/>
    <sheet name="Ram Yadav" sheetId="2" r:id="rId8"/>
    <sheet name="Gita Sharma" sheetId="13" r:id="rId9"/>
    <sheet name="Sita Rimal" sheetId="9" r:id="rId10"/>
    <sheet name="Somiya Pradhan" sheetId="11" r:id="rId11"/>
    <sheet name="Briyaan Maharjan" sheetId="10" r:id="rId12"/>
    <sheet name="Sheet1"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6" i="13" l="1"/>
  <c r="O30" i="13"/>
  <c r="I34" i="13"/>
  <c r="P30" i="13"/>
  <c r="Q30" i="13" s="1"/>
  <c r="B32" i="13"/>
  <c r="B33" i="13"/>
  <c r="B33" i="4"/>
  <c r="B32" i="4"/>
  <c r="R20" i="3"/>
  <c r="S20" i="3" s="1"/>
  <c r="T20" i="3" s="1"/>
  <c r="Q23" i="3" s="1"/>
  <c r="H92" i="11"/>
  <c r="H70" i="11"/>
  <c r="D66" i="11"/>
  <c r="I94" i="7"/>
  <c r="I72" i="7"/>
  <c r="G60" i="7"/>
  <c r="Q70" i="3"/>
  <c r="B75" i="2"/>
  <c r="B32" i="2"/>
  <c r="B33" i="2"/>
  <c r="B53" i="2"/>
  <c r="T66" i="4"/>
  <c r="B75" i="7"/>
  <c r="B77" i="7" s="1"/>
  <c r="B24" i="9"/>
  <c r="A27" i="13"/>
  <c r="A48" i="13" s="1"/>
  <c r="A27" i="10"/>
  <c r="A48" i="10" s="1"/>
  <c r="A70" i="10" s="1"/>
  <c r="A92" i="10" s="1"/>
  <c r="A114" i="10" s="1"/>
  <c r="A136" i="10" s="1"/>
  <c r="A48" i="11"/>
  <c r="A70" i="11" s="1"/>
  <c r="A92" i="11" s="1"/>
  <c r="A114" i="11" s="1"/>
  <c r="A136" i="11" s="1"/>
  <c r="A27" i="11"/>
  <c r="A27" i="9"/>
  <c r="A48" i="9" s="1"/>
  <c r="A70" i="9" s="1"/>
  <c r="A92" i="9" s="1"/>
  <c r="A114" i="9" s="1"/>
  <c r="A136" i="9" s="1"/>
  <c r="A27" i="8"/>
  <c r="A48" i="8" s="1"/>
  <c r="A70" i="8" s="1"/>
  <c r="A92" i="8" s="1"/>
  <c r="A114" i="8" s="1"/>
  <c r="A136" i="8" s="1"/>
  <c r="A48" i="7"/>
  <c r="A70" i="7" s="1"/>
  <c r="A92" i="7" s="1"/>
  <c r="A114" i="7" s="1"/>
  <c r="A136" i="7" s="1"/>
  <c r="A27" i="7"/>
  <c r="A27" i="6"/>
  <c r="A48" i="6" s="1"/>
  <c r="A70" i="6" s="1"/>
  <c r="A92" i="6" s="1"/>
  <c r="A114" i="6" s="1"/>
  <c r="A136" i="6" s="1"/>
  <c r="A48" i="5"/>
  <c r="A70" i="5" s="1"/>
  <c r="A92" i="5" s="1"/>
  <c r="A114" i="5" s="1"/>
  <c r="A136" i="5" s="1"/>
  <c r="A27" i="5"/>
  <c r="A48" i="4"/>
  <c r="A70" i="4" s="1"/>
  <c r="A92" i="4" s="1"/>
  <c r="A114" i="4" s="1"/>
  <c r="A136" i="4" s="1"/>
  <c r="A27" i="4"/>
  <c r="A27" i="3"/>
  <c r="A48" i="3" s="1"/>
  <c r="A70" i="3" s="1"/>
  <c r="A92" i="3" s="1"/>
  <c r="A114" i="3" s="1"/>
  <c r="A136" i="3" s="1"/>
  <c r="A48" i="2"/>
  <c r="A70" i="2" s="1"/>
  <c r="A92" i="2" s="1"/>
  <c r="A114" i="2" s="1"/>
  <c r="A136" i="2" s="1"/>
  <c r="A27" i="2"/>
  <c r="B12" i="8"/>
  <c r="H249" i="13"/>
  <c r="H248" i="13"/>
  <c r="H247" i="13"/>
  <c r="I246" i="13"/>
  <c r="H246" i="13"/>
  <c r="E246" i="13"/>
  <c r="E245" i="13"/>
  <c r="I244" i="13"/>
  <c r="H227" i="13"/>
  <c r="H226" i="13"/>
  <c r="H225" i="13"/>
  <c r="I224" i="13"/>
  <c r="H224" i="13"/>
  <c r="E223" i="13"/>
  <c r="I222" i="13"/>
  <c r="I225" i="13" s="1"/>
  <c r="I226" i="13" s="1"/>
  <c r="H205" i="13"/>
  <c r="H204" i="13"/>
  <c r="H203" i="13"/>
  <c r="I202" i="13"/>
  <c r="H202" i="13"/>
  <c r="E202" i="13"/>
  <c r="E201" i="13"/>
  <c r="I200" i="13"/>
  <c r="I203" i="13" s="1"/>
  <c r="I204" i="13" s="1"/>
  <c r="H183" i="13"/>
  <c r="H182" i="13"/>
  <c r="H181" i="13"/>
  <c r="I180" i="13"/>
  <c r="H180" i="13"/>
  <c r="E180" i="13"/>
  <c r="E179" i="13"/>
  <c r="I178" i="13"/>
  <c r="I181" i="13" s="1"/>
  <c r="I182" i="13" s="1"/>
  <c r="C167" i="13"/>
  <c r="B167" i="13"/>
  <c r="B189" i="13" s="1"/>
  <c r="H161" i="13"/>
  <c r="H160" i="13"/>
  <c r="H159" i="13"/>
  <c r="I158" i="13"/>
  <c r="H158" i="13"/>
  <c r="E158" i="13"/>
  <c r="E157" i="13"/>
  <c r="I156" i="13"/>
  <c r="I159" i="13" s="1"/>
  <c r="I160" i="13" s="1"/>
  <c r="C145" i="13"/>
  <c r="B145" i="13"/>
  <c r="H139" i="13"/>
  <c r="H138" i="13"/>
  <c r="H137" i="13"/>
  <c r="I136" i="13"/>
  <c r="H136" i="13"/>
  <c r="E135" i="13"/>
  <c r="E136" i="13" s="1"/>
  <c r="I134" i="13"/>
  <c r="I137" i="13" s="1"/>
  <c r="I138" i="13" s="1"/>
  <c r="E134" i="13"/>
  <c r="E137" i="13" s="1"/>
  <c r="B134" i="13"/>
  <c r="B156" i="13" s="1"/>
  <c r="B178" i="13" s="1"/>
  <c r="B200" i="13" s="1"/>
  <c r="B222" i="13" s="1"/>
  <c r="B244" i="13" s="1"/>
  <c r="B133" i="13"/>
  <c r="B155" i="13" s="1"/>
  <c r="D132" i="13"/>
  <c r="D154" i="13" s="1"/>
  <c r="D176" i="13" s="1"/>
  <c r="D198" i="13" s="1"/>
  <c r="D220" i="13" s="1"/>
  <c r="D242" i="13" s="1"/>
  <c r="H249" i="10"/>
  <c r="H248" i="10"/>
  <c r="H247" i="10"/>
  <c r="I246" i="10"/>
  <c r="H246" i="10"/>
  <c r="E246" i="10"/>
  <c r="E245" i="10"/>
  <c r="I244" i="10"/>
  <c r="H227" i="10"/>
  <c r="H226" i="10"/>
  <c r="H225" i="10"/>
  <c r="I224" i="10"/>
  <c r="H224" i="10"/>
  <c r="E223" i="10"/>
  <c r="I222" i="10"/>
  <c r="I225" i="10" s="1"/>
  <c r="I226" i="10" s="1"/>
  <c r="H205" i="10"/>
  <c r="H204" i="10"/>
  <c r="H203" i="10"/>
  <c r="I202" i="10"/>
  <c r="H202" i="10"/>
  <c r="E201" i="10"/>
  <c r="E202" i="10" s="1"/>
  <c r="I200" i="10"/>
  <c r="I203" i="10" s="1"/>
  <c r="I204" i="10" s="1"/>
  <c r="H183" i="10"/>
  <c r="H182" i="10"/>
  <c r="H181" i="10"/>
  <c r="I180" i="10"/>
  <c r="I181" i="10" s="1"/>
  <c r="I182" i="10" s="1"/>
  <c r="H180" i="10"/>
  <c r="E180" i="10"/>
  <c r="E179" i="10"/>
  <c r="I178" i="10"/>
  <c r="C167" i="10"/>
  <c r="D173" i="10" s="1"/>
  <c r="B167" i="10"/>
  <c r="H161" i="10"/>
  <c r="H160" i="10"/>
  <c r="H159" i="10"/>
  <c r="I158" i="10"/>
  <c r="H158" i="10"/>
  <c r="E158" i="10"/>
  <c r="E157" i="10"/>
  <c r="I156" i="10"/>
  <c r="I159" i="10" s="1"/>
  <c r="I160" i="10" s="1"/>
  <c r="D151" i="10"/>
  <c r="D150" i="10"/>
  <c r="D149" i="10"/>
  <c r="D148" i="10"/>
  <c r="D147" i="10"/>
  <c r="C145" i="10"/>
  <c r="D146" i="10" s="1"/>
  <c r="B145" i="10"/>
  <c r="H139" i="10"/>
  <c r="H138" i="10"/>
  <c r="H137" i="10"/>
  <c r="I136" i="10"/>
  <c r="H136" i="10"/>
  <c r="E135" i="10"/>
  <c r="E136" i="10" s="1"/>
  <c r="J134" i="10"/>
  <c r="F135" i="10" s="1"/>
  <c r="I134" i="10"/>
  <c r="I137" i="10" s="1"/>
  <c r="I138" i="10" s="1"/>
  <c r="F134" i="10"/>
  <c r="E134" i="10"/>
  <c r="B134" i="10"/>
  <c r="B156" i="10" s="1"/>
  <c r="B178" i="10" s="1"/>
  <c r="B200" i="10" s="1"/>
  <c r="B222" i="10" s="1"/>
  <c r="B244" i="10" s="1"/>
  <c r="B133" i="10"/>
  <c r="B155" i="10" s="1"/>
  <c r="D132" i="10"/>
  <c r="D154" i="10" s="1"/>
  <c r="D176" i="10" s="1"/>
  <c r="D198" i="10" s="1"/>
  <c r="D220" i="10" s="1"/>
  <c r="D242" i="10" s="1"/>
  <c r="H249" i="11"/>
  <c r="H248" i="11"/>
  <c r="H247" i="11"/>
  <c r="I246" i="11"/>
  <c r="H246" i="11"/>
  <c r="E246" i="11"/>
  <c r="E245" i="11"/>
  <c r="I244" i="11"/>
  <c r="H227" i="11"/>
  <c r="H226" i="11"/>
  <c r="H225" i="11"/>
  <c r="I224" i="11"/>
  <c r="H224" i="11"/>
  <c r="E223" i="11"/>
  <c r="I222" i="11"/>
  <c r="I225" i="11" s="1"/>
  <c r="I226" i="11" s="1"/>
  <c r="H205" i="11"/>
  <c r="H204" i="11"/>
  <c r="H203" i="11"/>
  <c r="I202" i="11"/>
  <c r="H202" i="11"/>
  <c r="E202" i="11"/>
  <c r="E201" i="11"/>
  <c r="I200" i="11"/>
  <c r="I203" i="11" s="1"/>
  <c r="I204" i="11" s="1"/>
  <c r="H183" i="11"/>
  <c r="H182" i="11"/>
  <c r="H181" i="11"/>
  <c r="I180" i="11"/>
  <c r="H180" i="11"/>
  <c r="E180" i="11"/>
  <c r="E179" i="11"/>
  <c r="I178" i="11"/>
  <c r="B167" i="11"/>
  <c r="H161" i="11"/>
  <c r="H160" i="11"/>
  <c r="H159" i="11"/>
  <c r="I158" i="11"/>
  <c r="H158" i="11"/>
  <c r="E157" i="11"/>
  <c r="E178" i="11" s="1"/>
  <c r="I156" i="11"/>
  <c r="I159" i="11" s="1"/>
  <c r="I160" i="11" s="1"/>
  <c r="B145" i="11"/>
  <c r="H139" i="11"/>
  <c r="H138" i="11"/>
  <c r="H137" i="11"/>
  <c r="I136" i="11"/>
  <c r="H136" i="11"/>
  <c r="E136" i="11"/>
  <c r="F135" i="11"/>
  <c r="F136" i="11" s="1"/>
  <c r="E135" i="11"/>
  <c r="E156" i="11" s="1"/>
  <c r="J134" i="11"/>
  <c r="J156" i="11" s="1"/>
  <c r="I134" i="11"/>
  <c r="I137" i="11" s="1"/>
  <c r="I138" i="11" s="1"/>
  <c r="F134" i="11"/>
  <c r="F137" i="11" s="1"/>
  <c r="E134" i="11"/>
  <c r="E137" i="11" s="1"/>
  <c r="B134" i="11"/>
  <c r="B156" i="11" s="1"/>
  <c r="B178" i="11" s="1"/>
  <c r="B200" i="11" s="1"/>
  <c r="B222" i="11" s="1"/>
  <c r="B244" i="11" s="1"/>
  <c r="D132" i="11"/>
  <c r="D154" i="11" s="1"/>
  <c r="D176" i="11" s="1"/>
  <c r="D198" i="11" s="1"/>
  <c r="D220" i="11" s="1"/>
  <c r="D242" i="11" s="1"/>
  <c r="H249" i="9"/>
  <c r="H248" i="9"/>
  <c r="H247" i="9"/>
  <c r="I246" i="9"/>
  <c r="H246" i="9"/>
  <c r="E246" i="9"/>
  <c r="E245" i="9"/>
  <c r="I244" i="9"/>
  <c r="H227" i="9"/>
  <c r="H226" i="9"/>
  <c r="H225" i="9"/>
  <c r="I224" i="9"/>
  <c r="H224" i="9"/>
  <c r="E223" i="9"/>
  <c r="I222" i="9"/>
  <c r="I225" i="9" s="1"/>
  <c r="I226" i="9" s="1"/>
  <c r="H205" i="9"/>
  <c r="H204" i="9"/>
  <c r="H203" i="9"/>
  <c r="I202" i="9"/>
  <c r="H202" i="9"/>
  <c r="E201" i="9"/>
  <c r="E202" i="9" s="1"/>
  <c r="I200" i="9"/>
  <c r="I203" i="9" s="1"/>
  <c r="I204" i="9" s="1"/>
  <c r="H183" i="9"/>
  <c r="H182" i="9"/>
  <c r="H181" i="9"/>
  <c r="I180" i="9"/>
  <c r="H180" i="9"/>
  <c r="E180" i="9"/>
  <c r="E179" i="9"/>
  <c r="I178" i="9"/>
  <c r="I181" i="9" s="1"/>
  <c r="I182" i="9" s="1"/>
  <c r="C167" i="9"/>
  <c r="C189" i="9" s="1"/>
  <c r="B167" i="9"/>
  <c r="H161" i="9"/>
  <c r="H160" i="9"/>
  <c r="H159" i="9"/>
  <c r="I158" i="9"/>
  <c r="H158" i="9"/>
  <c r="E157" i="9"/>
  <c r="I156" i="9"/>
  <c r="I159" i="9" s="1"/>
  <c r="I160" i="9" s="1"/>
  <c r="C145" i="9"/>
  <c r="B145" i="9"/>
  <c r="H139" i="9"/>
  <c r="H138" i="9"/>
  <c r="H137" i="9"/>
  <c r="I136" i="9"/>
  <c r="H136" i="9"/>
  <c r="E135" i="9"/>
  <c r="E136" i="9" s="1"/>
  <c r="I134" i="9"/>
  <c r="I137" i="9" s="1"/>
  <c r="I138" i="9" s="1"/>
  <c r="E134" i="9"/>
  <c r="E137" i="9" s="1"/>
  <c r="B134" i="9"/>
  <c r="B156" i="9" s="1"/>
  <c r="B178" i="9" s="1"/>
  <c r="B200" i="9" s="1"/>
  <c r="B222" i="9" s="1"/>
  <c r="B244" i="9" s="1"/>
  <c r="D132" i="9"/>
  <c r="D154" i="9" s="1"/>
  <c r="D176" i="9" s="1"/>
  <c r="D198" i="9" s="1"/>
  <c r="D220" i="9" s="1"/>
  <c r="D242" i="9" s="1"/>
  <c r="H248" i="8"/>
  <c r="H247" i="8"/>
  <c r="I246" i="8"/>
  <c r="H246" i="8"/>
  <c r="E246" i="8"/>
  <c r="E245" i="8"/>
  <c r="H226" i="8"/>
  <c r="H225" i="8"/>
  <c r="I224" i="8"/>
  <c r="H224" i="8"/>
  <c r="E223" i="8"/>
  <c r="H205" i="8"/>
  <c r="H204" i="8"/>
  <c r="H203" i="8"/>
  <c r="I202" i="8"/>
  <c r="H202" i="8"/>
  <c r="E201" i="8"/>
  <c r="H183" i="8"/>
  <c r="H182" i="8"/>
  <c r="H181" i="8"/>
  <c r="I180" i="8"/>
  <c r="H180" i="8"/>
  <c r="E180" i="8"/>
  <c r="E179" i="8"/>
  <c r="C167" i="8"/>
  <c r="B167" i="8"/>
  <c r="H227" i="8" s="1"/>
  <c r="H161" i="8"/>
  <c r="H160" i="8"/>
  <c r="H159" i="8"/>
  <c r="I158" i="8"/>
  <c r="H158" i="8"/>
  <c r="E157" i="8"/>
  <c r="C145" i="8"/>
  <c r="B145" i="8"/>
  <c r="H139" i="8"/>
  <c r="H138" i="8"/>
  <c r="H137" i="8"/>
  <c r="I136" i="8"/>
  <c r="H136" i="8"/>
  <c r="E135" i="8"/>
  <c r="E156" i="8" s="1"/>
  <c r="J134" i="8"/>
  <c r="F135" i="8" s="1"/>
  <c r="F134" i="8"/>
  <c r="E134" i="8"/>
  <c r="B134" i="8"/>
  <c r="B156" i="8" s="1"/>
  <c r="B178" i="8" s="1"/>
  <c r="B200" i="8" s="1"/>
  <c r="B222" i="8" s="1"/>
  <c r="B244" i="8" s="1"/>
  <c r="B133" i="8"/>
  <c r="B155" i="8" s="1"/>
  <c r="D132" i="8"/>
  <c r="D154" i="8" s="1"/>
  <c r="D176" i="8" s="1"/>
  <c r="D198" i="8" s="1"/>
  <c r="D220" i="8" s="1"/>
  <c r="D242" i="8" s="1"/>
  <c r="H249" i="7"/>
  <c r="H248" i="7"/>
  <c r="H247" i="7"/>
  <c r="I246" i="7"/>
  <c r="H246" i="7"/>
  <c r="E246" i="7"/>
  <c r="E245" i="7"/>
  <c r="H227" i="7"/>
  <c r="H226" i="7"/>
  <c r="H225" i="7"/>
  <c r="I224" i="7"/>
  <c r="H224" i="7"/>
  <c r="E223" i="7"/>
  <c r="H205" i="7"/>
  <c r="H204" i="7"/>
  <c r="H203" i="7"/>
  <c r="I202" i="7"/>
  <c r="H202" i="7"/>
  <c r="E201" i="7"/>
  <c r="E202" i="7" s="1"/>
  <c r="H183" i="7"/>
  <c r="H182" i="7"/>
  <c r="H181" i="7"/>
  <c r="I180" i="7"/>
  <c r="H180" i="7"/>
  <c r="E180" i="7"/>
  <c r="E179" i="7"/>
  <c r="C167" i="7"/>
  <c r="B167" i="7"/>
  <c r="B189" i="7" s="1"/>
  <c r="H161" i="7"/>
  <c r="H160" i="7"/>
  <c r="H159" i="7"/>
  <c r="I158" i="7"/>
  <c r="H158" i="7"/>
  <c r="E157" i="7"/>
  <c r="E158" i="7" s="1"/>
  <c r="C145" i="7"/>
  <c r="B145" i="7"/>
  <c r="H139" i="7"/>
  <c r="H138" i="7"/>
  <c r="H137" i="7"/>
  <c r="I136" i="7"/>
  <c r="H136" i="7"/>
  <c r="E135" i="7"/>
  <c r="E136" i="7" s="1"/>
  <c r="J134" i="7"/>
  <c r="F135" i="7" s="1"/>
  <c r="F134" i="7"/>
  <c r="E134" i="7"/>
  <c r="E137" i="7" s="1"/>
  <c r="B134" i="7"/>
  <c r="B156" i="7" s="1"/>
  <c r="B178" i="7" s="1"/>
  <c r="B200" i="7" s="1"/>
  <c r="B222" i="7" s="1"/>
  <c r="B244" i="7" s="1"/>
  <c r="B133" i="7"/>
  <c r="B155" i="7" s="1"/>
  <c r="D132" i="7"/>
  <c r="D154" i="7" s="1"/>
  <c r="D176" i="7" s="1"/>
  <c r="D198" i="7" s="1"/>
  <c r="D220" i="7" s="1"/>
  <c r="D242" i="7" s="1"/>
  <c r="H249" i="6"/>
  <c r="H248" i="6"/>
  <c r="H247" i="6"/>
  <c r="I246" i="6"/>
  <c r="H246" i="6"/>
  <c r="E246" i="6"/>
  <c r="E245" i="6"/>
  <c r="I244" i="6"/>
  <c r="H227" i="6"/>
  <c r="H226" i="6"/>
  <c r="H225" i="6"/>
  <c r="I224" i="6"/>
  <c r="H224" i="6"/>
  <c r="E223" i="6"/>
  <c r="I222" i="6"/>
  <c r="I225" i="6" s="1"/>
  <c r="I226" i="6" s="1"/>
  <c r="H205" i="6"/>
  <c r="H204" i="6"/>
  <c r="H203" i="6"/>
  <c r="I202" i="6"/>
  <c r="H202" i="6"/>
  <c r="E201" i="6"/>
  <c r="E202" i="6" s="1"/>
  <c r="I200" i="6"/>
  <c r="I203" i="6" s="1"/>
  <c r="I204" i="6" s="1"/>
  <c r="H183" i="6"/>
  <c r="H182" i="6"/>
  <c r="H181" i="6"/>
  <c r="I180" i="6"/>
  <c r="H180" i="6"/>
  <c r="E180" i="6"/>
  <c r="E179" i="6"/>
  <c r="I178" i="6"/>
  <c r="C167" i="6"/>
  <c r="D170" i="6" s="1"/>
  <c r="B167" i="6"/>
  <c r="H161" i="6"/>
  <c r="H160" i="6"/>
  <c r="H159" i="6"/>
  <c r="I158" i="6"/>
  <c r="H158" i="6"/>
  <c r="E157" i="6"/>
  <c r="I156" i="6"/>
  <c r="I159" i="6" s="1"/>
  <c r="I160" i="6" s="1"/>
  <c r="D151" i="6"/>
  <c r="D150" i="6"/>
  <c r="D149" i="6"/>
  <c r="D148" i="6"/>
  <c r="D147" i="6"/>
  <c r="C145" i="6"/>
  <c r="D146" i="6" s="1"/>
  <c r="B145" i="6"/>
  <c r="H139" i="6"/>
  <c r="H138" i="6"/>
  <c r="H137" i="6"/>
  <c r="I136" i="6"/>
  <c r="H136" i="6"/>
  <c r="E135" i="6"/>
  <c r="E136" i="6" s="1"/>
  <c r="J134" i="6"/>
  <c r="F135" i="6" s="1"/>
  <c r="I134" i="6"/>
  <c r="I137" i="6" s="1"/>
  <c r="I138" i="6" s="1"/>
  <c r="F134" i="6"/>
  <c r="E134" i="6"/>
  <c r="B134" i="6"/>
  <c r="B156" i="6" s="1"/>
  <c r="B178" i="6" s="1"/>
  <c r="B200" i="6" s="1"/>
  <c r="B222" i="6" s="1"/>
  <c r="B244" i="6" s="1"/>
  <c r="B133" i="6"/>
  <c r="B155" i="6" s="1"/>
  <c r="D132" i="6"/>
  <c r="D154" i="6" s="1"/>
  <c r="D176" i="6" s="1"/>
  <c r="D198" i="6" s="1"/>
  <c r="D220" i="6" s="1"/>
  <c r="D242" i="6" s="1"/>
  <c r="H249" i="5"/>
  <c r="H248" i="5"/>
  <c r="H247" i="5"/>
  <c r="I246" i="5"/>
  <c r="H246" i="5"/>
  <c r="E246" i="5"/>
  <c r="E245" i="5"/>
  <c r="H227" i="5"/>
  <c r="H226" i="5"/>
  <c r="H225" i="5"/>
  <c r="I224" i="5"/>
  <c r="H224" i="5"/>
  <c r="E223" i="5"/>
  <c r="H205" i="5"/>
  <c r="H204" i="5"/>
  <c r="H203" i="5"/>
  <c r="I202" i="5"/>
  <c r="H202" i="5"/>
  <c r="E201" i="5"/>
  <c r="H183" i="5"/>
  <c r="H182" i="5"/>
  <c r="H181" i="5"/>
  <c r="I180" i="5"/>
  <c r="H180" i="5"/>
  <c r="E180" i="5"/>
  <c r="E179" i="5"/>
  <c r="C167" i="5"/>
  <c r="B167" i="5"/>
  <c r="H161" i="5"/>
  <c r="H160" i="5"/>
  <c r="H159" i="5"/>
  <c r="I158" i="5"/>
  <c r="H158" i="5"/>
  <c r="E157" i="5"/>
  <c r="C145" i="5"/>
  <c r="B145" i="5"/>
  <c r="H139" i="5"/>
  <c r="H138" i="5"/>
  <c r="H137" i="5"/>
  <c r="I136" i="5"/>
  <c r="H136" i="5"/>
  <c r="E135" i="5"/>
  <c r="E156" i="5" s="1"/>
  <c r="J134" i="5"/>
  <c r="F135" i="5" s="1"/>
  <c r="F134" i="5"/>
  <c r="E134" i="5"/>
  <c r="B134" i="5"/>
  <c r="B156" i="5" s="1"/>
  <c r="B178" i="5" s="1"/>
  <c r="B200" i="5" s="1"/>
  <c r="B222" i="5" s="1"/>
  <c r="B244" i="5" s="1"/>
  <c r="B133" i="5"/>
  <c r="B155" i="5" s="1"/>
  <c r="D132" i="5"/>
  <c r="D154" i="5" s="1"/>
  <c r="D176" i="5" s="1"/>
  <c r="D198" i="5" s="1"/>
  <c r="D220" i="5" s="1"/>
  <c r="D242" i="5" s="1"/>
  <c r="H249" i="4"/>
  <c r="H248" i="4"/>
  <c r="H247" i="4"/>
  <c r="I246" i="4"/>
  <c r="H246" i="4"/>
  <c r="E246" i="4"/>
  <c r="E245" i="4"/>
  <c r="I244" i="4"/>
  <c r="H227" i="4"/>
  <c r="H226" i="4"/>
  <c r="H225" i="4"/>
  <c r="I224" i="4"/>
  <c r="H224" i="4"/>
  <c r="E223" i="4"/>
  <c r="E224" i="4" s="1"/>
  <c r="I222" i="4"/>
  <c r="I225" i="4" s="1"/>
  <c r="I226" i="4" s="1"/>
  <c r="H205" i="4"/>
  <c r="H204" i="4"/>
  <c r="H203" i="4"/>
  <c r="I202" i="4"/>
  <c r="H202" i="4"/>
  <c r="E201" i="4"/>
  <c r="I200" i="4"/>
  <c r="I203" i="4" s="1"/>
  <c r="I204" i="4" s="1"/>
  <c r="H183" i="4"/>
  <c r="H182" i="4"/>
  <c r="H181" i="4"/>
  <c r="I180" i="4"/>
  <c r="H180" i="4"/>
  <c r="E180" i="4"/>
  <c r="E179" i="4"/>
  <c r="I178" i="4"/>
  <c r="C167" i="4"/>
  <c r="D170" i="4" s="1"/>
  <c r="B167" i="4"/>
  <c r="H161" i="4"/>
  <c r="H160" i="4"/>
  <c r="H159" i="4"/>
  <c r="I158" i="4"/>
  <c r="H158" i="4"/>
  <c r="E158" i="4"/>
  <c r="E157" i="4"/>
  <c r="I156" i="4"/>
  <c r="I159" i="4" s="1"/>
  <c r="I160" i="4" s="1"/>
  <c r="D151" i="4"/>
  <c r="D150" i="4"/>
  <c r="D149" i="4"/>
  <c r="D148" i="4"/>
  <c r="D147" i="4"/>
  <c r="C145" i="4"/>
  <c r="D146" i="4" s="1"/>
  <c r="B145" i="4"/>
  <c r="H139" i="4"/>
  <c r="H138" i="4"/>
  <c r="H137" i="4"/>
  <c r="I136" i="4"/>
  <c r="H136" i="4"/>
  <c r="E135" i="4"/>
  <c r="E136" i="4" s="1"/>
  <c r="J134" i="4"/>
  <c r="F135" i="4" s="1"/>
  <c r="I134" i="4"/>
  <c r="I137" i="4" s="1"/>
  <c r="I138" i="4" s="1"/>
  <c r="F134" i="4"/>
  <c r="E134" i="4"/>
  <c r="B134" i="4"/>
  <c r="B156" i="4" s="1"/>
  <c r="B178" i="4" s="1"/>
  <c r="B200" i="4" s="1"/>
  <c r="B222" i="4" s="1"/>
  <c r="B244" i="4" s="1"/>
  <c r="B133" i="4"/>
  <c r="B155" i="4" s="1"/>
  <c r="D132" i="4"/>
  <c r="D154" i="4" s="1"/>
  <c r="D176" i="4" s="1"/>
  <c r="D198" i="4" s="1"/>
  <c r="D220" i="4" s="1"/>
  <c r="D242" i="4" s="1"/>
  <c r="H249" i="3"/>
  <c r="H248" i="3"/>
  <c r="H247" i="3"/>
  <c r="I246" i="3"/>
  <c r="H246" i="3"/>
  <c r="E245" i="3"/>
  <c r="E246" i="3" s="1"/>
  <c r="I244" i="3"/>
  <c r="H227" i="3"/>
  <c r="H226" i="3"/>
  <c r="H225" i="3"/>
  <c r="I224" i="3"/>
  <c r="H224" i="3"/>
  <c r="E223" i="3"/>
  <c r="E224" i="3" s="1"/>
  <c r="I222" i="3"/>
  <c r="I225" i="3" s="1"/>
  <c r="I226" i="3" s="1"/>
  <c r="H205" i="3"/>
  <c r="H204" i="3"/>
  <c r="H203" i="3"/>
  <c r="I202" i="3"/>
  <c r="H202" i="3"/>
  <c r="E201" i="3"/>
  <c r="I200" i="3"/>
  <c r="I203" i="3" s="1"/>
  <c r="I204" i="3" s="1"/>
  <c r="H183" i="3"/>
  <c r="H182" i="3"/>
  <c r="H181" i="3"/>
  <c r="I180" i="3"/>
  <c r="H180" i="3"/>
  <c r="E180" i="3"/>
  <c r="E179" i="3"/>
  <c r="I178" i="3"/>
  <c r="H161" i="3"/>
  <c r="H160" i="3"/>
  <c r="H159" i="3"/>
  <c r="I158" i="3"/>
  <c r="H158" i="3"/>
  <c r="E157" i="3"/>
  <c r="E158" i="3" s="1"/>
  <c r="I156" i="3"/>
  <c r="H139" i="3"/>
  <c r="H138" i="3"/>
  <c r="H137" i="3"/>
  <c r="I136" i="3"/>
  <c r="H136" i="3"/>
  <c r="E135" i="3"/>
  <c r="E136" i="3" s="1"/>
  <c r="I134" i="3"/>
  <c r="I137" i="3" s="1"/>
  <c r="I138" i="3" s="1"/>
  <c r="H248" i="2"/>
  <c r="H247" i="2"/>
  <c r="I246" i="2"/>
  <c r="H246" i="2"/>
  <c r="E246" i="2"/>
  <c r="E245" i="2"/>
  <c r="I244" i="2"/>
  <c r="H226" i="2"/>
  <c r="H225" i="2"/>
  <c r="I224" i="2"/>
  <c r="H224" i="2"/>
  <c r="E224" i="2"/>
  <c r="E223" i="2"/>
  <c r="I222" i="2"/>
  <c r="I225" i="2" s="1"/>
  <c r="I226" i="2" s="1"/>
  <c r="H205" i="2"/>
  <c r="H204" i="2"/>
  <c r="H203" i="2"/>
  <c r="I202" i="2"/>
  <c r="H202" i="2"/>
  <c r="E201" i="2"/>
  <c r="I200" i="2"/>
  <c r="I203" i="2" s="1"/>
  <c r="I204" i="2" s="1"/>
  <c r="H183" i="2"/>
  <c r="H182" i="2"/>
  <c r="H181" i="2"/>
  <c r="I180" i="2"/>
  <c r="H180" i="2"/>
  <c r="E180" i="2"/>
  <c r="E179" i="2"/>
  <c r="I178" i="2"/>
  <c r="C167" i="2"/>
  <c r="D169" i="2" s="1"/>
  <c r="B167" i="2"/>
  <c r="H227" i="2" s="1"/>
  <c r="H161" i="2"/>
  <c r="H160" i="2"/>
  <c r="H159" i="2"/>
  <c r="I158" i="2"/>
  <c r="H158" i="2"/>
  <c r="E158" i="2"/>
  <c r="E157" i="2"/>
  <c r="I156" i="2"/>
  <c r="I159" i="2" s="1"/>
  <c r="I160" i="2" s="1"/>
  <c r="D151" i="2"/>
  <c r="D150" i="2"/>
  <c r="D149" i="2"/>
  <c r="D148" i="2"/>
  <c r="D147" i="2"/>
  <c r="C145" i="2"/>
  <c r="D146" i="2" s="1"/>
  <c r="B145" i="2"/>
  <c r="H139" i="2"/>
  <c r="H138" i="2"/>
  <c r="H137" i="2"/>
  <c r="I136" i="2"/>
  <c r="H136" i="2"/>
  <c r="E135" i="2"/>
  <c r="E136" i="2" s="1"/>
  <c r="I134" i="2"/>
  <c r="I137" i="2" s="1"/>
  <c r="I138" i="2" s="1"/>
  <c r="E134" i="2"/>
  <c r="B134" i="2"/>
  <c r="B156" i="2" s="1"/>
  <c r="B178" i="2" s="1"/>
  <c r="B200" i="2" s="1"/>
  <c r="B222" i="2" s="1"/>
  <c r="B244" i="2" s="1"/>
  <c r="B133" i="2"/>
  <c r="B155" i="2" s="1"/>
  <c r="D132" i="2"/>
  <c r="D154" i="2" s="1"/>
  <c r="D176" i="2" s="1"/>
  <c r="D198" i="2" s="1"/>
  <c r="D220" i="2" s="1"/>
  <c r="D242" i="2" s="1"/>
  <c r="I254" i="1"/>
  <c r="I232" i="1"/>
  <c r="I210" i="1"/>
  <c r="I188" i="1"/>
  <c r="I166" i="1"/>
  <c r="I144" i="1"/>
  <c r="H249" i="1"/>
  <c r="H248" i="1"/>
  <c r="H247" i="1"/>
  <c r="I246" i="1"/>
  <c r="I247" i="1" s="1"/>
  <c r="I248" i="1" s="1"/>
  <c r="H246" i="1"/>
  <c r="E246" i="1"/>
  <c r="E245" i="1"/>
  <c r="I244" i="1"/>
  <c r="H227" i="1"/>
  <c r="H226" i="1"/>
  <c r="H225" i="1"/>
  <c r="I224" i="1"/>
  <c r="H224" i="1"/>
  <c r="E223" i="1"/>
  <c r="I222" i="1"/>
  <c r="I225" i="1" s="1"/>
  <c r="I226" i="1" s="1"/>
  <c r="H205" i="1"/>
  <c r="H204" i="1"/>
  <c r="H203" i="1"/>
  <c r="I202" i="1"/>
  <c r="H202" i="1"/>
  <c r="E201" i="1"/>
  <c r="I200" i="1"/>
  <c r="I203" i="1" s="1"/>
  <c r="I204" i="1" s="1"/>
  <c r="H183" i="1"/>
  <c r="H182" i="1"/>
  <c r="H181" i="1"/>
  <c r="I180" i="1"/>
  <c r="I181" i="1" s="1"/>
  <c r="I182" i="1" s="1"/>
  <c r="H180" i="1"/>
  <c r="E180" i="1"/>
  <c r="E179" i="1"/>
  <c r="I178" i="1"/>
  <c r="C167" i="1"/>
  <c r="C189" i="1" s="1"/>
  <c r="B167" i="1"/>
  <c r="H161" i="1"/>
  <c r="H160" i="1"/>
  <c r="H159" i="1"/>
  <c r="I158" i="1"/>
  <c r="H158" i="1"/>
  <c r="E157" i="1"/>
  <c r="I156" i="1"/>
  <c r="I159" i="1" s="1"/>
  <c r="I160" i="1" s="1"/>
  <c r="C145" i="1"/>
  <c r="B145" i="1"/>
  <c r="B140" i="1"/>
  <c r="H139" i="1"/>
  <c r="H138" i="1"/>
  <c r="H137" i="1"/>
  <c r="I136" i="1"/>
  <c r="H136" i="1"/>
  <c r="A136" i="1"/>
  <c r="E135" i="1"/>
  <c r="E136" i="1" s="1"/>
  <c r="J134" i="1"/>
  <c r="J156" i="1" s="1"/>
  <c r="I134" i="1"/>
  <c r="I137" i="1" s="1"/>
  <c r="I138" i="1" s="1"/>
  <c r="F134" i="1"/>
  <c r="E134" i="1"/>
  <c r="E137" i="1" s="1"/>
  <c r="D134" i="1"/>
  <c r="B134" i="1"/>
  <c r="B156" i="1" s="1"/>
  <c r="B178" i="1" s="1"/>
  <c r="B200" i="1" s="1"/>
  <c r="B222" i="1" s="1"/>
  <c r="B244" i="1" s="1"/>
  <c r="D133" i="1"/>
  <c r="D135" i="1" s="1"/>
  <c r="B133" i="1"/>
  <c r="B155" i="1" s="1"/>
  <c r="D132" i="1"/>
  <c r="D154" i="1" s="1"/>
  <c r="D176" i="1" s="1"/>
  <c r="D198" i="1" s="1"/>
  <c r="D220" i="1" s="1"/>
  <c r="D242" i="1" s="1"/>
  <c r="F124" i="1"/>
  <c r="I112" i="1"/>
  <c r="H117" i="1"/>
  <c r="A114" i="1"/>
  <c r="A92" i="1"/>
  <c r="A70" i="1"/>
  <c r="A48" i="1"/>
  <c r="A27" i="1"/>
  <c r="D110" i="1"/>
  <c r="H117" i="13"/>
  <c r="H116" i="13"/>
  <c r="H115" i="13"/>
  <c r="I114" i="13"/>
  <c r="H114" i="13"/>
  <c r="E113" i="13"/>
  <c r="E114" i="13" s="1"/>
  <c r="H95" i="13"/>
  <c r="H94" i="13"/>
  <c r="H93" i="13"/>
  <c r="I92" i="13"/>
  <c r="H92" i="13"/>
  <c r="E92" i="13"/>
  <c r="E91" i="13"/>
  <c r="H73" i="13"/>
  <c r="H72" i="13"/>
  <c r="H71" i="13"/>
  <c r="I70" i="13"/>
  <c r="H70" i="13"/>
  <c r="E70" i="13"/>
  <c r="E69" i="13"/>
  <c r="H51" i="13"/>
  <c r="H50" i="13"/>
  <c r="H49" i="13"/>
  <c r="I48" i="13"/>
  <c r="H48" i="13"/>
  <c r="E47" i="13"/>
  <c r="E48" i="13" s="1"/>
  <c r="J46" i="13"/>
  <c r="J68" i="13" s="1"/>
  <c r="E46" i="13"/>
  <c r="E49" i="13" s="1"/>
  <c r="B46" i="13"/>
  <c r="B68" i="13" s="1"/>
  <c r="B90" i="13" s="1"/>
  <c r="B112" i="13" s="1"/>
  <c r="C36" i="13"/>
  <c r="B36" i="13"/>
  <c r="H30" i="13"/>
  <c r="H29" i="13"/>
  <c r="H28" i="13"/>
  <c r="E28" i="13"/>
  <c r="I27" i="13"/>
  <c r="H27" i="13"/>
  <c r="E27" i="13"/>
  <c r="B27" i="13"/>
  <c r="B29" i="13" s="1"/>
  <c r="E26" i="13"/>
  <c r="J25" i="13"/>
  <c r="F26" i="13" s="1"/>
  <c r="F27" i="13" s="1"/>
  <c r="E25" i="13"/>
  <c r="B25" i="13"/>
  <c r="K25" i="13" s="1"/>
  <c r="D24" i="13"/>
  <c r="D26" i="13" s="1"/>
  <c r="B24" i="13"/>
  <c r="B45" i="13" s="1"/>
  <c r="B67" i="13" s="1"/>
  <c r="D23" i="13"/>
  <c r="D44" i="13" s="1"/>
  <c r="D66" i="13" s="1"/>
  <c r="D88" i="13" s="1"/>
  <c r="D110" i="13" s="1"/>
  <c r="H8" i="13"/>
  <c r="I5" i="13"/>
  <c r="E5" i="13"/>
  <c r="E6" i="13" s="1"/>
  <c r="B5" i="13"/>
  <c r="B7" i="13" s="1"/>
  <c r="F4" i="13"/>
  <c r="D2" i="13"/>
  <c r="D4" i="13" s="1"/>
  <c r="D1" i="13"/>
  <c r="C57" i="12"/>
  <c r="D63" i="12" s="1"/>
  <c r="B57" i="12"/>
  <c r="H51" i="12"/>
  <c r="H50" i="12"/>
  <c r="H49" i="12"/>
  <c r="I48" i="12"/>
  <c r="H48" i="12"/>
  <c r="F48" i="12"/>
  <c r="E48" i="12"/>
  <c r="E49" i="12" s="1"/>
  <c r="F47" i="12"/>
  <c r="E47" i="12"/>
  <c r="I46" i="12"/>
  <c r="E46" i="12"/>
  <c r="D46" i="12"/>
  <c r="B46" i="12"/>
  <c r="D45" i="12"/>
  <c r="D47" i="12" s="1"/>
  <c r="B48" i="12"/>
  <c r="C36" i="12"/>
  <c r="B36" i="12"/>
  <c r="H30" i="12"/>
  <c r="H29" i="12"/>
  <c r="H28" i="12"/>
  <c r="I27" i="12"/>
  <c r="H27" i="12"/>
  <c r="E27" i="12"/>
  <c r="E28" i="12" s="1"/>
  <c r="F26" i="12"/>
  <c r="F27" i="12" s="1"/>
  <c r="E26" i="12"/>
  <c r="I25" i="12"/>
  <c r="F25" i="12"/>
  <c r="F46" i="12" s="1"/>
  <c r="E25" i="12"/>
  <c r="B25" i="12"/>
  <c r="D24" i="12"/>
  <c r="B27" i="12"/>
  <c r="D23" i="12"/>
  <c r="D44" i="12" s="1"/>
  <c r="L5" i="12"/>
  <c r="L4" i="12"/>
  <c r="H8" i="12"/>
  <c r="I5" i="12"/>
  <c r="E5" i="12"/>
  <c r="E6" i="12" s="1"/>
  <c r="B5" i="12"/>
  <c r="B7" i="12" s="1"/>
  <c r="F4" i="12"/>
  <c r="F5" i="12" s="1"/>
  <c r="F6" i="12" s="1"/>
  <c r="I3" i="12"/>
  <c r="D2" i="12"/>
  <c r="D4" i="12" s="1"/>
  <c r="D25" i="12" s="1"/>
  <c r="F49" i="12" l="1"/>
  <c r="I159" i="3"/>
  <c r="I160" i="3" s="1"/>
  <c r="R70" i="3"/>
  <c r="S70" i="3" s="1"/>
  <c r="A70" i="13"/>
  <c r="D45" i="13"/>
  <c r="I247" i="13"/>
  <c r="I248" i="13" s="1"/>
  <c r="A158" i="10"/>
  <c r="A180" i="10" s="1"/>
  <c r="A202" i="10" s="1"/>
  <c r="A224" i="10" s="1"/>
  <c r="A246" i="10" s="1"/>
  <c r="D133" i="10"/>
  <c r="D135" i="10" s="1"/>
  <c r="I247" i="10"/>
  <c r="I248" i="10" s="1"/>
  <c r="A158" i="11"/>
  <c r="A180" i="11" s="1"/>
  <c r="A202" i="11" s="1"/>
  <c r="A224" i="11" s="1"/>
  <c r="A246" i="11" s="1"/>
  <c r="D133" i="11"/>
  <c r="I247" i="11"/>
  <c r="I248" i="11" s="1"/>
  <c r="I181" i="11"/>
  <c r="I182" i="11" s="1"/>
  <c r="A158" i="9"/>
  <c r="A180" i="9" s="1"/>
  <c r="A202" i="9" s="1"/>
  <c r="A224" i="9" s="1"/>
  <c r="A246" i="9" s="1"/>
  <c r="D133" i="9"/>
  <c r="A158" i="8"/>
  <c r="A180" i="8" s="1"/>
  <c r="A202" i="8" s="1"/>
  <c r="A224" i="8" s="1"/>
  <c r="A246" i="8" s="1"/>
  <c r="D133" i="8"/>
  <c r="D135" i="8" s="1"/>
  <c r="A158" i="7"/>
  <c r="A180" i="7" s="1"/>
  <c r="A202" i="7" s="1"/>
  <c r="A224" i="7" s="1"/>
  <c r="A246" i="7" s="1"/>
  <c r="F146" i="7"/>
  <c r="D133" i="7"/>
  <c r="D135" i="7" s="1"/>
  <c r="A158" i="6"/>
  <c r="A180" i="6" s="1"/>
  <c r="A202" i="6" s="1"/>
  <c r="A224" i="6" s="1"/>
  <c r="A246" i="6" s="1"/>
  <c r="D133" i="6"/>
  <c r="D135" i="6" s="1"/>
  <c r="I247" i="6"/>
  <c r="I248" i="6" s="1"/>
  <c r="I181" i="6"/>
  <c r="I182" i="6" s="1"/>
  <c r="A158" i="5"/>
  <c r="A180" i="5" s="1"/>
  <c r="A202" i="5" s="1"/>
  <c r="A224" i="5" s="1"/>
  <c r="A246" i="5" s="1"/>
  <c r="D133" i="5"/>
  <c r="D135" i="5" s="1"/>
  <c r="A158" i="4"/>
  <c r="A180" i="4" s="1"/>
  <c r="A202" i="4" s="1"/>
  <c r="A224" i="4" s="1"/>
  <c r="A246" i="4" s="1"/>
  <c r="D133" i="4"/>
  <c r="D135" i="4" s="1"/>
  <c r="I181" i="4"/>
  <c r="I182" i="4" s="1"/>
  <c r="I247" i="4"/>
  <c r="I248" i="4" s="1"/>
  <c r="A158" i="3"/>
  <c r="A180" i="3" s="1"/>
  <c r="A202" i="3" s="1"/>
  <c r="A224" i="3" s="1"/>
  <c r="A246" i="3" s="1"/>
  <c r="D133" i="3"/>
  <c r="I181" i="3"/>
  <c r="I182" i="3" s="1"/>
  <c r="I247" i="3"/>
  <c r="I248" i="3" s="1"/>
  <c r="A158" i="2"/>
  <c r="A180" i="2" s="1"/>
  <c r="A202" i="2" s="1"/>
  <c r="A224" i="2" s="1"/>
  <c r="A246" i="2" s="1"/>
  <c r="D133" i="2"/>
  <c r="D135" i="2" s="1"/>
  <c r="I181" i="2"/>
  <c r="I182" i="2" s="1"/>
  <c r="I247" i="2"/>
  <c r="I248" i="2" s="1"/>
  <c r="I247" i="9"/>
  <c r="I248" i="9" s="1"/>
  <c r="B211" i="13"/>
  <c r="B177" i="13"/>
  <c r="E156" i="13"/>
  <c r="E224" i="13"/>
  <c r="C189" i="13"/>
  <c r="F136" i="10"/>
  <c r="F156" i="10"/>
  <c r="B177" i="10"/>
  <c r="D136" i="10"/>
  <c r="E137" i="10"/>
  <c r="F137" i="10"/>
  <c r="D168" i="10"/>
  <c r="D169" i="10"/>
  <c r="D170" i="10"/>
  <c r="D171" i="10"/>
  <c r="E156" i="10"/>
  <c r="E159" i="10" s="1"/>
  <c r="C189" i="10"/>
  <c r="J156" i="10"/>
  <c r="D172" i="10"/>
  <c r="E224" i="10"/>
  <c r="B189" i="10"/>
  <c r="B136" i="10"/>
  <c r="B138" i="10" s="1"/>
  <c r="E200" i="11"/>
  <c r="E203" i="11" s="1"/>
  <c r="E181" i="11"/>
  <c r="E222" i="11"/>
  <c r="J178" i="11"/>
  <c r="F157" i="11"/>
  <c r="B189" i="11"/>
  <c r="F156" i="11"/>
  <c r="E224" i="11"/>
  <c r="E158" i="11"/>
  <c r="E159" i="11" s="1"/>
  <c r="C211" i="9"/>
  <c r="F136" i="9"/>
  <c r="E156" i="9"/>
  <c r="E224" i="9"/>
  <c r="B189" i="9"/>
  <c r="E158" i="9"/>
  <c r="B177" i="8"/>
  <c r="E178" i="8"/>
  <c r="D136" i="8"/>
  <c r="F136" i="8"/>
  <c r="F137" i="8" s="1"/>
  <c r="F156" i="8"/>
  <c r="E202" i="8"/>
  <c r="B136" i="8"/>
  <c r="C189" i="8"/>
  <c r="E136" i="8"/>
  <c r="E137" i="8" s="1"/>
  <c r="B189" i="8"/>
  <c r="B138" i="8"/>
  <c r="J156" i="8"/>
  <c r="E224" i="8"/>
  <c r="E158" i="8"/>
  <c r="E159" i="8" s="1"/>
  <c r="D136" i="7"/>
  <c r="F136" i="7"/>
  <c r="F156" i="7"/>
  <c r="I147" i="7"/>
  <c r="F137" i="7"/>
  <c r="B211" i="7"/>
  <c r="B177" i="7"/>
  <c r="C189" i="7"/>
  <c r="B136" i="7"/>
  <c r="B138" i="7" s="1"/>
  <c r="E156" i="7"/>
  <c r="J156" i="7"/>
  <c r="E224" i="7"/>
  <c r="B177" i="6"/>
  <c r="D136" i="6"/>
  <c r="F156" i="6"/>
  <c r="F136" i="6"/>
  <c r="E137" i="6"/>
  <c r="F137" i="6"/>
  <c r="B136" i="6"/>
  <c r="D169" i="6"/>
  <c r="B189" i="6"/>
  <c r="D171" i="6"/>
  <c r="E156" i="6"/>
  <c r="C189" i="6"/>
  <c r="B138" i="6"/>
  <c r="J156" i="6"/>
  <c r="D172" i="6"/>
  <c r="D168" i="6"/>
  <c r="E224" i="6"/>
  <c r="D173" i="6"/>
  <c r="E158" i="6"/>
  <c r="F136" i="5"/>
  <c r="F156" i="5"/>
  <c r="D136" i="5"/>
  <c r="E178" i="5"/>
  <c r="F137" i="5"/>
  <c r="B177" i="5"/>
  <c r="E202" i="5"/>
  <c r="E136" i="5"/>
  <c r="E137" i="5" s="1"/>
  <c r="J156" i="5"/>
  <c r="C189" i="5"/>
  <c r="E224" i="5"/>
  <c r="E158" i="5"/>
  <c r="E159" i="5" s="1"/>
  <c r="B136" i="5"/>
  <c r="B138" i="5" s="1"/>
  <c r="B189" i="5"/>
  <c r="F156" i="4"/>
  <c r="F136" i="4"/>
  <c r="D136" i="4"/>
  <c r="B177" i="4"/>
  <c r="E137" i="4"/>
  <c r="F137" i="4"/>
  <c r="D169" i="4"/>
  <c r="E202" i="4"/>
  <c r="D171" i="4"/>
  <c r="E156" i="4"/>
  <c r="J156" i="4"/>
  <c r="D172" i="4"/>
  <c r="D168" i="4"/>
  <c r="D173" i="4"/>
  <c r="B189" i="4"/>
  <c r="B136" i="4"/>
  <c r="B138" i="4" s="1"/>
  <c r="C189" i="4"/>
  <c r="E202" i="3"/>
  <c r="B177" i="2"/>
  <c r="D136" i="2"/>
  <c r="E137" i="2"/>
  <c r="D171" i="2"/>
  <c r="E202" i="2"/>
  <c r="E156" i="2"/>
  <c r="C189" i="2"/>
  <c r="D172" i="2"/>
  <c r="D170" i="2"/>
  <c r="D173" i="2"/>
  <c r="B189" i="2"/>
  <c r="D168" i="2"/>
  <c r="B136" i="2"/>
  <c r="B138" i="2" s="1"/>
  <c r="J178" i="1"/>
  <c r="F157" i="1"/>
  <c r="C211" i="1"/>
  <c r="D136" i="1"/>
  <c r="D137" i="1" s="1"/>
  <c r="D156" i="1"/>
  <c r="B177" i="1"/>
  <c r="E202" i="1"/>
  <c r="E156" i="1"/>
  <c r="F135" i="1"/>
  <c r="B189" i="1"/>
  <c r="E224" i="1"/>
  <c r="B136" i="1"/>
  <c r="B138" i="1" s="1"/>
  <c r="A158" i="1"/>
  <c r="E158" i="1"/>
  <c r="K26" i="13"/>
  <c r="K27" i="13" s="1"/>
  <c r="D47" i="13"/>
  <c r="D48" i="13" s="1"/>
  <c r="J90" i="13"/>
  <c r="F69" i="13"/>
  <c r="D27" i="13"/>
  <c r="B89" i="13"/>
  <c r="B70" i="13"/>
  <c r="B76" i="13" s="1"/>
  <c r="D25" i="13"/>
  <c r="D5" i="13"/>
  <c r="D6" i="13" s="1"/>
  <c r="I12" i="13"/>
  <c r="B10" i="13"/>
  <c r="J9" i="13"/>
  <c r="F47" i="13"/>
  <c r="E68" i="13"/>
  <c r="B57" i="13"/>
  <c r="F5" i="13"/>
  <c r="F6" i="13" s="1"/>
  <c r="C57" i="13"/>
  <c r="B48" i="13"/>
  <c r="B50" i="13" s="1"/>
  <c r="F25" i="13"/>
  <c r="I49" i="12"/>
  <c r="I50" i="12" s="1"/>
  <c r="D48" i="12"/>
  <c r="D49" i="12"/>
  <c r="B50" i="12"/>
  <c r="B54" i="12"/>
  <c r="D60" i="12"/>
  <c r="D61" i="12"/>
  <c r="D58" i="12"/>
  <c r="D62" i="12"/>
  <c r="D59" i="12"/>
  <c r="B29" i="12"/>
  <c r="B32" i="12" s="1"/>
  <c r="B33" i="12" s="1"/>
  <c r="D26" i="12"/>
  <c r="D27" i="12" s="1"/>
  <c r="D28" i="12" s="1"/>
  <c r="I28" i="12"/>
  <c r="I29" i="12" s="1"/>
  <c r="F28" i="12"/>
  <c r="I6" i="12"/>
  <c r="I7" i="12" s="1"/>
  <c r="D5" i="12"/>
  <c r="D6" i="12" s="1"/>
  <c r="J9" i="12"/>
  <c r="I12" i="12"/>
  <c r="B10" i="12"/>
  <c r="B31" i="12" s="1"/>
  <c r="B52" i="12" s="1"/>
  <c r="D110" i="9"/>
  <c r="D88" i="9"/>
  <c r="D66" i="9"/>
  <c r="D44" i="9"/>
  <c r="D23" i="9"/>
  <c r="J112" i="9"/>
  <c r="J134" i="9" s="1"/>
  <c r="F135" i="9" s="1"/>
  <c r="J90" i="9"/>
  <c r="J68" i="9"/>
  <c r="F69" i="9" s="1"/>
  <c r="J46" i="9"/>
  <c r="F47" i="9" s="1"/>
  <c r="F48" i="9" s="1"/>
  <c r="J25" i="9"/>
  <c r="F26" i="9" s="1"/>
  <c r="F27" i="9" s="1"/>
  <c r="N3" i="9"/>
  <c r="N4" i="9"/>
  <c r="O70" i="2"/>
  <c r="N70" i="2"/>
  <c r="M75" i="2"/>
  <c r="M72" i="2"/>
  <c r="O62" i="7"/>
  <c r="N57" i="7"/>
  <c r="M57" i="7"/>
  <c r="O61" i="7"/>
  <c r="N61" i="7"/>
  <c r="M61" i="7"/>
  <c r="C123" i="1"/>
  <c r="B123" i="1"/>
  <c r="H116" i="1"/>
  <c r="H115" i="1"/>
  <c r="I114" i="1"/>
  <c r="H114" i="1"/>
  <c r="E114" i="1"/>
  <c r="E115" i="1" s="1"/>
  <c r="E113" i="1"/>
  <c r="J112" i="1"/>
  <c r="F113" i="1" s="1"/>
  <c r="F112" i="1"/>
  <c r="E112" i="1"/>
  <c r="B112" i="1"/>
  <c r="D111" i="1"/>
  <c r="D113" i="1" s="1"/>
  <c r="D114" i="1" s="1"/>
  <c r="B111" i="1"/>
  <c r="B114" i="1" s="1"/>
  <c r="B116" i="1" s="1"/>
  <c r="B27" i="10"/>
  <c r="H116" i="10"/>
  <c r="H115" i="10"/>
  <c r="I114" i="10"/>
  <c r="H114" i="10"/>
  <c r="E114" i="10"/>
  <c r="E113" i="10"/>
  <c r="D111" i="10"/>
  <c r="H94" i="10"/>
  <c r="H93" i="10"/>
  <c r="I92" i="10"/>
  <c r="H92" i="10"/>
  <c r="E91" i="10"/>
  <c r="D89" i="10"/>
  <c r="H72" i="10"/>
  <c r="H71" i="10"/>
  <c r="I70" i="10"/>
  <c r="H70" i="10"/>
  <c r="E69" i="10"/>
  <c r="D67" i="10"/>
  <c r="H50" i="10"/>
  <c r="H49" i="10"/>
  <c r="I48" i="10"/>
  <c r="H48" i="10"/>
  <c r="F47" i="10"/>
  <c r="F48" i="10" s="1"/>
  <c r="E47" i="10"/>
  <c r="E48" i="10" s="1"/>
  <c r="J46" i="10"/>
  <c r="J68" i="10" s="1"/>
  <c r="D45" i="10"/>
  <c r="C36" i="10"/>
  <c r="B36" i="10"/>
  <c r="H30" i="10" s="1"/>
  <c r="H29" i="10"/>
  <c r="H28" i="10"/>
  <c r="I27" i="10"/>
  <c r="H27" i="10"/>
  <c r="E27" i="10"/>
  <c r="E26" i="10"/>
  <c r="J25" i="10"/>
  <c r="F26" i="10" s="1"/>
  <c r="F27" i="10" s="1"/>
  <c r="E25" i="10"/>
  <c r="E46" i="10" s="1"/>
  <c r="E49" i="10" s="1"/>
  <c r="B25" i="10"/>
  <c r="B46" i="10" s="1"/>
  <c r="B68" i="10" s="1"/>
  <c r="B90" i="10" s="1"/>
  <c r="B112" i="10" s="1"/>
  <c r="D24" i="10"/>
  <c r="B24" i="10"/>
  <c r="H8" i="10"/>
  <c r="I5" i="10"/>
  <c r="E5" i="10"/>
  <c r="E6" i="10" s="1"/>
  <c r="B7" i="10"/>
  <c r="F4" i="10"/>
  <c r="F5" i="10" s="1"/>
  <c r="D2" i="10"/>
  <c r="D23" i="10"/>
  <c r="D44" i="10" s="1"/>
  <c r="D66" i="10" s="1"/>
  <c r="D88" i="10" s="1"/>
  <c r="D110" i="10" s="1"/>
  <c r="D1" i="8"/>
  <c r="H117" i="8"/>
  <c r="H116" i="8"/>
  <c r="H115" i="8"/>
  <c r="I114" i="8"/>
  <c r="H114" i="8"/>
  <c r="E114" i="8"/>
  <c r="E113" i="8"/>
  <c r="D111" i="8"/>
  <c r="H95" i="8"/>
  <c r="H94" i="8"/>
  <c r="H93" i="8"/>
  <c r="I92" i="8"/>
  <c r="H92" i="8"/>
  <c r="E91" i="8"/>
  <c r="E92" i="8" s="1"/>
  <c r="D89" i="8"/>
  <c r="H73" i="8"/>
  <c r="H72" i="8"/>
  <c r="H71" i="8"/>
  <c r="I70" i="8"/>
  <c r="H70" i="8"/>
  <c r="E69" i="8"/>
  <c r="D67" i="8"/>
  <c r="H51" i="8"/>
  <c r="H50" i="8"/>
  <c r="H49" i="8"/>
  <c r="I48" i="8"/>
  <c r="H48" i="8"/>
  <c r="E47" i="8"/>
  <c r="J46" i="8"/>
  <c r="F47" i="8" s="1"/>
  <c r="D45" i="8"/>
  <c r="C36" i="8"/>
  <c r="B36" i="8"/>
  <c r="H30" i="8"/>
  <c r="H29" i="8"/>
  <c r="H28" i="8"/>
  <c r="I27" i="8"/>
  <c r="H27" i="8"/>
  <c r="E27" i="8"/>
  <c r="E26" i="8"/>
  <c r="J25" i="8"/>
  <c r="F26" i="8" s="1"/>
  <c r="F27" i="8" s="1"/>
  <c r="E25" i="8"/>
  <c r="E46" i="8" s="1"/>
  <c r="B25" i="8"/>
  <c r="B46" i="8" s="1"/>
  <c r="B68" i="8" s="1"/>
  <c r="B90" i="8" s="1"/>
  <c r="B112" i="8" s="1"/>
  <c r="D24" i="8"/>
  <c r="D26" i="8" s="1"/>
  <c r="B24" i="8"/>
  <c r="D23" i="8"/>
  <c r="D44" i="8" s="1"/>
  <c r="D66" i="8" s="1"/>
  <c r="D88" i="8" s="1"/>
  <c r="D110" i="8" s="1"/>
  <c r="H8" i="8"/>
  <c r="I5" i="8"/>
  <c r="E5" i="8"/>
  <c r="E6" i="8" s="1"/>
  <c r="B5" i="8"/>
  <c r="B7" i="8" s="1"/>
  <c r="F4" i="8"/>
  <c r="F25" i="8" s="1"/>
  <c r="D2" i="8"/>
  <c r="D4" i="8" s="1"/>
  <c r="H117" i="7"/>
  <c r="H116" i="7"/>
  <c r="H115" i="7"/>
  <c r="I114" i="7"/>
  <c r="H114" i="7"/>
  <c r="E114" i="7"/>
  <c r="E113" i="7"/>
  <c r="D111" i="7"/>
  <c r="H95" i="7"/>
  <c r="H94" i="7"/>
  <c r="H93" i="7"/>
  <c r="I92" i="7"/>
  <c r="H92" i="7"/>
  <c r="E91" i="7"/>
  <c r="D89" i="7"/>
  <c r="H73" i="7"/>
  <c r="H72" i="7"/>
  <c r="H71" i="7"/>
  <c r="I70" i="7"/>
  <c r="H70" i="7"/>
  <c r="E69" i="7"/>
  <c r="D67" i="7"/>
  <c r="H51" i="7"/>
  <c r="H50" i="7"/>
  <c r="H49" i="7"/>
  <c r="I48" i="7"/>
  <c r="H48" i="7"/>
  <c r="E47" i="7"/>
  <c r="E48" i="7" s="1"/>
  <c r="F47" i="7"/>
  <c r="D45" i="7"/>
  <c r="C36" i="7"/>
  <c r="B36" i="7"/>
  <c r="H30" i="7"/>
  <c r="H29" i="7"/>
  <c r="H28" i="7"/>
  <c r="I27" i="7"/>
  <c r="H27" i="7"/>
  <c r="E27" i="7"/>
  <c r="E26" i="7"/>
  <c r="F26" i="7"/>
  <c r="F27" i="7" s="1"/>
  <c r="E25" i="7"/>
  <c r="E46" i="7" s="1"/>
  <c r="E49" i="7" s="1"/>
  <c r="B25" i="7"/>
  <c r="B46" i="7" s="1"/>
  <c r="B68" i="7" s="1"/>
  <c r="B90" i="7" s="1"/>
  <c r="B112" i="7" s="1"/>
  <c r="D24" i="7"/>
  <c r="D26" i="7" s="1"/>
  <c r="B24" i="7"/>
  <c r="H8" i="7"/>
  <c r="I5" i="7"/>
  <c r="E5" i="7"/>
  <c r="E6" i="7" s="1"/>
  <c r="B5" i="7"/>
  <c r="B7" i="7" s="1"/>
  <c r="F4" i="7"/>
  <c r="F25" i="7" s="1"/>
  <c r="D2" i="7"/>
  <c r="D4" i="7" s="1"/>
  <c r="D1" i="7"/>
  <c r="D23" i="7" s="1"/>
  <c r="D44" i="7" s="1"/>
  <c r="D66" i="7" s="1"/>
  <c r="D88" i="7" s="1"/>
  <c r="D110" i="7" s="1"/>
  <c r="H117" i="6"/>
  <c r="H116" i="6"/>
  <c r="H115" i="6"/>
  <c r="I114" i="6"/>
  <c r="H114" i="6"/>
  <c r="E114" i="6"/>
  <c r="E113" i="6"/>
  <c r="D111" i="6"/>
  <c r="H95" i="6"/>
  <c r="H94" i="6"/>
  <c r="H93" i="6"/>
  <c r="I92" i="6"/>
  <c r="H92" i="6"/>
  <c r="E91" i="6"/>
  <c r="D89" i="6"/>
  <c r="H73" i="6"/>
  <c r="H72" i="6"/>
  <c r="H71" i="6"/>
  <c r="I70" i="6"/>
  <c r="H70" i="6"/>
  <c r="E69" i="6"/>
  <c r="D67" i="6"/>
  <c r="H51" i="6"/>
  <c r="H50" i="6"/>
  <c r="H49" i="6"/>
  <c r="I48" i="6"/>
  <c r="H48" i="6"/>
  <c r="E47" i="6"/>
  <c r="J46" i="6"/>
  <c r="F47" i="6" s="1"/>
  <c r="D45" i="6"/>
  <c r="C36" i="6"/>
  <c r="B36" i="6"/>
  <c r="H30" i="6"/>
  <c r="H29" i="6"/>
  <c r="H28" i="6"/>
  <c r="I27" i="6"/>
  <c r="H27" i="6"/>
  <c r="E27" i="6"/>
  <c r="E26" i="6"/>
  <c r="J25" i="6"/>
  <c r="F26" i="6" s="1"/>
  <c r="F27" i="6" s="1"/>
  <c r="E25" i="6"/>
  <c r="E46" i="6" s="1"/>
  <c r="B25" i="6"/>
  <c r="B46" i="6" s="1"/>
  <c r="B68" i="6" s="1"/>
  <c r="B90" i="6" s="1"/>
  <c r="B112" i="6" s="1"/>
  <c r="D24" i="6"/>
  <c r="B24" i="6"/>
  <c r="H8" i="6"/>
  <c r="I5" i="6"/>
  <c r="E5" i="6"/>
  <c r="E6" i="6" s="1"/>
  <c r="B5" i="6"/>
  <c r="B7" i="6" s="1"/>
  <c r="F4" i="6"/>
  <c r="F5" i="6" s="1"/>
  <c r="D2" i="6"/>
  <c r="D4" i="6" s="1"/>
  <c r="D23" i="6"/>
  <c r="D44" i="6" s="1"/>
  <c r="D66" i="6" s="1"/>
  <c r="D88" i="6" s="1"/>
  <c r="D110" i="6" s="1"/>
  <c r="H117" i="5"/>
  <c r="H116" i="5"/>
  <c r="H115" i="5"/>
  <c r="I114" i="5"/>
  <c r="H114" i="5"/>
  <c r="E114" i="5"/>
  <c r="E113" i="5"/>
  <c r="D111" i="5"/>
  <c r="H95" i="5"/>
  <c r="H94" i="5"/>
  <c r="H93" i="5"/>
  <c r="I92" i="5"/>
  <c r="H92" i="5"/>
  <c r="E92" i="5"/>
  <c r="E91" i="5"/>
  <c r="D89" i="5"/>
  <c r="H73" i="5"/>
  <c r="H72" i="5"/>
  <c r="H71" i="5"/>
  <c r="I70" i="5"/>
  <c r="H70" i="5"/>
  <c r="E69" i="5"/>
  <c r="D67" i="5"/>
  <c r="H51" i="5"/>
  <c r="H50" i="5"/>
  <c r="H49" i="5"/>
  <c r="I48" i="5"/>
  <c r="H48" i="5"/>
  <c r="E47" i="5"/>
  <c r="E48" i="5" s="1"/>
  <c r="J46" i="5"/>
  <c r="J68" i="5" s="1"/>
  <c r="D45" i="5"/>
  <c r="C36" i="5"/>
  <c r="C57" i="5" s="1"/>
  <c r="B36" i="5"/>
  <c r="B57" i="5" s="1"/>
  <c r="H30" i="5"/>
  <c r="H29" i="5"/>
  <c r="H28" i="5"/>
  <c r="I27" i="5"/>
  <c r="H27" i="5"/>
  <c r="E26" i="5"/>
  <c r="E27" i="5" s="1"/>
  <c r="J25" i="5"/>
  <c r="F26" i="5" s="1"/>
  <c r="F27" i="5" s="1"/>
  <c r="E25" i="5"/>
  <c r="E46" i="5" s="1"/>
  <c r="E49" i="5" s="1"/>
  <c r="B25" i="5"/>
  <c r="B46" i="5" s="1"/>
  <c r="B68" i="5" s="1"/>
  <c r="B90" i="5" s="1"/>
  <c r="B112" i="5" s="1"/>
  <c r="D24" i="5"/>
  <c r="D26" i="5" s="1"/>
  <c r="B24" i="5"/>
  <c r="D20" i="5"/>
  <c r="D19" i="5"/>
  <c r="D18" i="5"/>
  <c r="D17" i="5"/>
  <c r="D16" i="5"/>
  <c r="D15" i="5"/>
  <c r="H8" i="5"/>
  <c r="I5" i="5"/>
  <c r="E5" i="5"/>
  <c r="E6" i="5" s="1"/>
  <c r="B5" i="5"/>
  <c r="B7" i="5" s="1"/>
  <c r="F4" i="5"/>
  <c r="D2" i="5"/>
  <c r="D4" i="5" s="1"/>
  <c r="D1" i="5"/>
  <c r="D23" i="5" s="1"/>
  <c r="D44" i="5" s="1"/>
  <c r="D66" i="5" s="1"/>
  <c r="D88" i="5" s="1"/>
  <c r="D110" i="5" s="1"/>
  <c r="H116" i="4"/>
  <c r="H115" i="4"/>
  <c r="I114" i="4"/>
  <c r="H114" i="4"/>
  <c r="E114" i="4"/>
  <c r="E113" i="4"/>
  <c r="I112" i="4"/>
  <c r="D111" i="4"/>
  <c r="H94" i="4"/>
  <c r="H93" i="4"/>
  <c r="I92" i="4"/>
  <c r="H92" i="4"/>
  <c r="E91" i="4"/>
  <c r="I90" i="4"/>
  <c r="I93" i="4" s="1"/>
  <c r="I94" i="4" s="1"/>
  <c r="D89" i="4"/>
  <c r="H72" i="4"/>
  <c r="H71" i="4"/>
  <c r="I70" i="4"/>
  <c r="H70" i="4"/>
  <c r="E70" i="4"/>
  <c r="F69" i="4"/>
  <c r="F70" i="4" s="1"/>
  <c r="E69" i="4"/>
  <c r="J68" i="4"/>
  <c r="J90" i="4" s="1"/>
  <c r="I68" i="4"/>
  <c r="I71" i="4" s="1"/>
  <c r="D67" i="4"/>
  <c r="O66" i="4"/>
  <c r="N66" i="4"/>
  <c r="P66" i="4" s="1"/>
  <c r="P67" i="4" s="1"/>
  <c r="N61" i="4"/>
  <c r="N60" i="4"/>
  <c r="H50" i="4"/>
  <c r="H49" i="4"/>
  <c r="I48" i="4"/>
  <c r="H48" i="4"/>
  <c r="F48" i="4"/>
  <c r="E48" i="4"/>
  <c r="F47" i="4"/>
  <c r="E47" i="4"/>
  <c r="J46" i="4"/>
  <c r="I46" i="4"/>
  <c r="D45" i="4"/>
  <c r="D37" i="4"/>
  <c r="C36" i="4"/>
  <c r="D38" i="4" s="1"/>
  <c r="B36" i="4"/>
  <c r="H30" i="4" s="1"/>
  <c r="H29" i="4"/>
  <c r="H28" i="4"/>
  <c r="I27" i="4"/>
  <c r="H27" i="4"/>
  <c r="E27" i="4"/>
  <c r="E26" i="4"/>
  <c r="J25" i="4"/>
  <c r="F26" i="4" s="1"/>
  <c r="F27" i="4" s="1"/>
  <c r="I25" i="4"/>
  <c r="I28" i="4" s="1"/>
  <c r="I29" i="4" s="1"/>
  <c r="E25" i="4"/>
  <c r="E46" i="4" s="1"/>
  <c r="B25" i="4"/>
  <c r="K25" i="4" s="1"/>
  <c r="K26" i="4" s="1"/>
  <c r="K27" i="4" s="1"/>
  <c r="D24" i="4"/>
  <c r="B24" i="4"/>
  <c r="D20" i="4"/>
  <c r="D19" i="4"/>
  <c r="D18" i="4"/>
  <c r="D17" i="4"/>
  <c r="D16" i="4"/>
  <c r="D15" i="4"/>
  <c r="H8" i="4"/>
  <c r="E6" i="4"/>
  <c r="I5" i="4"/>
  <c r="E5" i="4"/>
  <c r="B5" i="4"/>
  <c r="B7" i="4" s="1"/>
  <c r="F4" i="4"/>
  <c r="D4" i="4"/>
  <c r="I3" i="4"/>
  <c r="I6" i="4" s="1"/>
  <c r="I7" i="4" s="1"/>
  <c r="D2" i="4"/>
  <c r="D1" i="4"/>
  <c r="D23" i="4" s="1"/>
  <c r="D44" i="4" s="1"/>
  <c r="D66" i="4" s="1"/>
  <c r="D88" i="4" s="1"/>
  <c r="D110" i="4" s="1"/>
  <c r="H92" i="3"/>
  <c r="H116" i="3"/>
  <c r="H115" i="3"/>
  <c r="I114" i="3"/>
  <c r="H114" i="3"/>
  <c r="E113" i="3"/>
  <c r="I112" i="3"/>
  <c r="D111" i="3"/>
  <c r="H94" i="3"/>
  <c r="H93" i="3"/>
  <c r="I92" i="3"/>
  <c r="E91" i="3"/>
  <c r="I90" i="3"/>
  <c r="I93" i="3" s="1"/>
  <c r="I94" i="3" s="1"/>
  <c r="D89" i="3"/>
  <c r="H72" i="3"/>
  <c r="H71" i="3"/>
  <c r="I70" i="3"/>
  <c r="H70" i="3"/>
  <c r="E69" i="3"/>
  <c r="E70" i="3" s="1"/>
  <c r="I68" i="3"/>
  <c r="I71" i="3" s="1"/>
  <c r="D67" i="3"/>
  <c r="H50" i="3"/>
  <c r="H49" i="3"/>
  <c r="I48" i="3"/>
  <c r="H48" i="3"/>
  <c r="E47" i="3"/>
  <c r="E48" i="3" s="1"/>
  <c r="J46" i="3"/>
  <c r="J68" i="3" s="1"/>
  <c r="I46" i="3"/>
  <c r="I49" i="3" s="1"/>
  <c r="I50" i="3" s="1"/>
  <c r="D45" i="3"/>
  <c r="C36" i="3"/>
  <c r="B36" i="3"/>
  <c r="H30" i="3"/>
  <c r="H29" i="3"/>
  <c r="H28" i="3"/>
  <c r="I27" i="3"/>
  <c r="H27" i="3"/>
  <c r="E26" i="3"/>
  <c r="E27" i="3" s="1"/>
  <c r="J25" i="3"/>
  <c r="F26" i="3" s="1"/>
  <c r="F27" i="3" s="1"/>
  <c r="I25" i="3"/>
  <c r="I28" i="3" s="1"/>
  <c r="I29" i="3" s="1"/>
  <c r="E25" i="3"/>
  <c r="E46" i="3" s="1"/>
  <c r="E49" i="3" s="1"/>
  <c r="B25" i="3"/>
  <c r="B46" i="3" s="1"/>
  <c r="B68" i="3" s="1"/>
  <c r="B90" i="3" s="1"/>
  <c r="B112" i="3" s="1"/>
  <c r="B134" i="3" s="1"/>
  <c r="B156" i="3" s="1"/>
  <c r="B178" i="3" s="1"/>
  <c r="B200" i="3" s="1"/>
  <c r="B222" i="3" s="1"/>
  <c r="B244" i="3" s="1"/>
  <c r="D24" i="3"/>
  <c r="B24" i="3"/>
  <c r="H8" i="3"/>
  <c r="I5" i="3"/>
  <c r="E5" i="3"/>
  <c r="E6" i="3" s="1"/>
  <c r="B5" i="3"/>
  <c r="B7" i="3" s="1"/>
  <c r="F4" i="3"/>
  <c r="I3" i="3"/>
  <c r="I6" i="3" s="1"/>
  <c r="I7" i="3" s="1"/>
  <c r="D2" i="3"/>
  <c r="D4" i="3" s="1"/>
  <c r="D23" i="3"/>
  <c r="D44" i="3" s="1"/>
  <c r="D66" i="3" s="1"/>
  <c r="D88" i="3" s="1"/>
  <c r="D110" i="3" s="1"/>
  <c r="D132" i="3" s="1"/>
  <c r="D154" i="3" s="1"/>
  <c r="D176" i="3" s="1"/>
  <c r="D198" i="3" s="1"/>
  <c r="D220" i="3" s="1"/>
  <c r="D242" i="3" s="1"/>
  <c r="J46" i="2"/>
  <c r="J68" i="2" s="1"/>
  <c r="J25" i="2"/>
  <c r="F26" i="2" s="1"/>
  <c r="F27" i="2" s="1"/>
  <c r="J9" i="2"/>
  <c r="B112" i="2"/>
  <c r="B90" i="2"/>
  <c r="B68" i="2"/>
  <c r="B46" i="2"/>
  <c r="B25" i="2"/>
  <c r="K25" i="2" s="1"/>
  <c r="K26" i="2" s="1"/>
  <c r="K27" i="2" s="1"/>
  <c r="B90" i="1"/>
  <c r="B68" i="1"/>
  <c r="B46" i="1"/>
  <c r="B25" i="1"/>
  <c r="H117" i="2"/>
  <c r="N15" i="2"/>
  <c r="D111" i="2"/>
  <c r="D88" i="1"/>
  <c r="D66" i="1"/>
  <c r="D44" i="1"/>
  <c r="D23" i="1"/>
  <c r="D110" i="2"/>
  <c r="D88" i="2"/>
  <c r="D66" i="2"/>
  <c r="D44" i="2"/>
  <c r="D23" i="2"/>
  <c r="D1" i="2"/>
  <c r="N66" i="2"/>
  <c r="N60" i="2"/>
  <c r="N61" i="2" s="1"/>
  <c r="J25" i="1"/>
  <c r="J90" i="1"/>
  <c r="J68" i="1"/>
  <c r="J46" i="1"/>
  <c r="H94" i="1"/>
  <c r="H93" i="1"/>
  <c r="H92" i="1"/>
  <c r="H72" i="1"/>
  <c r="H71" i="1"/>
  <c r="H70" i="1"/>
  <c r="H50" i="1"/>
  <c r="H49" i="1"/>
  <c r="H48" i="1"/>
  <c r="H27" i="1"/>
  <c r="H51" i="1"/>
  <c r="H29" i="1"/>
  <c r="H28" i="1"/>
  <c r="C101" i="1"/>
  <c r="B101" i="1"/>
  <c r="C79" i="1"/>
  <c r="B79" i="1"/>
  <c r="C57" i="1"/>
  <c r="B57" i="1"/>
  <c r="C36" i="1"/>
  <c r="B36" i="1"/>
  <c r="H116" i="11"/>
  <c r="H115" i="11"/>
  <c r="I114" i="11"/>
  <c r="H114" i="11"/>
  <c r="F114" i="11"/>
  <c r="E114" i="11"/>
  <c r="F113" i="11"/>
  <c r="E113" i="11"/>
  <c r="I112" i="11"/>
  <c r="D111" i="11"/>
  <c r="J105" i="11"/>
  <c r="H95" i="11"/>
  <c r="H94" i="11"/>
  <c r="H93" i="11"/>
  <c r="I92" i="11"/>
  <c r="F91" i="11"/>
  <c r="F92" i="11" s="1"/>
  <c r="E91" i="11"/>
  <c r="I90" i="11"/>
  <c r="I93" i="11" s="1"/>
  <c r="I94" i="11" s="1"/>
  <c r="D89" i="11"/>
  <c r="H73" i="11"/>
  <c r="H72" i="11"/>
  <c r="H71" i="11"/>
  <c r="I70" i="11"/>
  <c r="E70" i="11"/>
  <c r="F69" i="11"/>
  <c r="E69" i="11"/>
  <c r="I68" i="11"/>
  <c r="I71" i="11" s="1"/>
  <c r="D67" i="11"/>
  <c r="H51" i="11"/>
  <c r="H50" i="11"/>
  <c r="H49" i="11"/>
  <c r="I48" i="11"/>
  <c r="F47" i="11"/>
  <c r="F48" i="11" s="1"/>
  <c r="E47" i="11"/>
  <c r="E48" i="11" s="1"/>
  <c r="I46" i="11"/>
  <c r="I49" i="11" s="1"/>
  <c r="I50" i="11" s="1"/>
  <c r="F46" i="11"/>
  <c r="E46" i="11"/>
  <c r="E49" i="11" s="1"/>
  <c r="D45" i="11"/>
  <c r="D42" i="11"/>
  <c r="C36" i="11"/>
  <c r="D41" i="11" s="1"/>
  <c r="B36" i="11"/>
  <c r="H30" i="11"/>
  <c r="H29" i="11"/>
  <c r="H28" i="11"/>
  <c r="F28" i="11"/>
  <c r="E28" i="11"/>
  <c r="I27" i="11"/>
  <c r="H27" i="11"/>
  <c r="F27" i="11"/>
  <c r="E27" i="11"/>
  <c r="F26" i="11"/>
  <c r="E26" i="11"/>
  <c r="K25" i="11"/>
  <c r="K26" i="11" s="1"/>
  <c r="K27" i="11" s="1"/>
  <c r="I25" i="11"/>
  <c r="I28" i="11" s="1"/>
  <c r="I29" i="11" s="1"/>
  <c r="F25" i="11"/>
  <c r="E25" i="11"/>
  <c r="D25" i="11"/>
  <c r="D24" i="11"/>
  <c r="D26" i="11" s="1"/>
  <c r="B24" i="11"/>
  <c r="B67" i="11" s="1"/>
  <c r="D20" i="11"/>
  <c r="D19" i="11"/>
  <c r="D18" i="11"/>
  <c r="D17" i="11"/>
  <c r="D16" i="11"/>
  <c r="D15" i="11"/>
  <c r="H8" i="11"/>
  <c r="B7" i="11"/>
  <c r="J9" i="11" s="1"/>
  <c r="F6" i="11"/>
  <c r="D6" i="11"/>
  <c r="I5" i="11"/>
  <c r="F5" i="11"/>
  <c r="E5" i="11"/>
  <c r="E6" i="11" s="1"/>
  <c r="D5" i="11"/>
  <c r="F4" i="11"/>
  <c r="I3" i="11"/>
  <c r="I6" i="11" s="1"/>
  <c r="I7" i="11" s="1"/>
  <c r="D2" i="11"/>
  <c r="H116" i="9"/>
  <c r="H115" i="9"/>
  <c r="I114" i="9"/>
  <c r="H114" i="9"/>
  <c r="E114" i="9"/>
  <c r="F113" i="9"/>
  <c r="E113" i="9"/>
  <c r="D111" i="9"/>
  <c r="J105" i="9"/>
  <c r="H94" i="9"/>
  <c r="H93" i="9"/>
  <c r="I92" i="9"/>
  <c r="H92" i="9"/>
  <c r="F91" i="9"/>
  <c r="F92" i="9" s="1"/>
  <c r="E91" i="9"/>
  <c r="D89" i="9"/>
  <c r="H72" i="9"/>
  <c r="H71" i="9"/>
  <c r="I70" i="9"/>
  <c r="H70" i="9"/>
  <c r="E69" i="9"/>
  <c r="D67" i="9"/>
  <c r="H50" i="9"/>
  <c r="H49" i="9"/>
  <c r="I48" i="9"/>
  <c r="H48" i="9"/>
  <c r="E47" i="9"/>
  <c r="D45" i="9"/>
  <c r="C36" i="9"/>
  <c r="B36" i="9"/>
  <c r="H30" i="9"/>
  <c r="H29" i="9"/>
  <c r="H28" i="9"/>
  <c r="I27" i="9"/>
  <c r="H27" i="9"/>
  <c r="E26" i="9"/>
  <c r="K25" i="9"/>
  <c r="E25" i="9"/>
  <c r="D24" i="9"/>
  <c r="B27" i="9"/>
  <c r="B29" i="9" s="1"/>
  <c r="H8" i="9"/>
  <c r="E6" i="9"/>
  <c r="I5" i="9"/>
  <c r="E5" i="9"/>
  <c r="B5" i="9"/>
  <c r="B7" i="9" s="1"/>
  <c r="B10" i="9" s="1"/>
  <c r="F4" i="9"/>
  <c r="F5" i="9" s="1"/>
  <c r="F6" i="9" s="1"/>
  <c r="D2" i="9"/>
  <c r="D4" i="9" s="1"/>
  <c r="O6" i="9" s="1"/>
  <c r="O7" i="9" s="1"/>
  <c r="H116" i="2"/>
  <c r="H115" i="2"/>
  <c r="I114" i="2"/>
  <c r="H114" i="2"/>
  <c r="E114" i="2"/>
  <c r="E113" i="2"/>
  <c r="H95" i="2"/>
  <c r="H94" i="2"/>
  <c r="H93" i="2"/>
  <c r="I92" i="2"/>
  <c r="H92" i="2"/>
  <c r="E91" i="2"/>
  <c r="E92" i="2" s="1"/>
  <c r="D89" i="2"/>
  <c r="H73" i="2"/>
  <c r="H72" i="2"/>
  <c r="H71" i="2"/>
  <c r="I70" i="2"/>
  <c r="H70" i="2"/>
  <c r="E69" i="2"/>
  <c r="D67" i="2"/>
  <c r="H51" i="2"/>
  <c r="H50" i="2"/>
  <c r="H49" i="2"/>
  <c r="I48" i="2"/>
  <c r="H48" i="2"/>
  <c r="F47" i="2"/>
  <c r="E47" i="2"/>
  <c r="D45" i="2"/>
  <c r="D47" i="2" s="1"/>
  <c r="B45" i="2"/>
  <c r="B67" i="2" s="1"/>
  <c r="C36" i="2"/>
  <c r="B36" i="2"/>
  <c r="H30" i="2"/>
  <c r="H29" i="2"/>
  <c r="H28" i="2"/>
  <c r="I27" i="2"/>
  <c r="H27" i="2"/>
  <c r="B27" i="2"/>
  <c r="E26" i="2"/>
  <c r="E46" i="2" s="1"/>
  <c r="E25" i="2"/>
  <c r="D24" i="2"/>
  <c r="D26" i="2" s="1"/>
  <c r="B24" i="2"/>
  <c r="H8" i="2"/>
  <c r="B7" i="2"/>
  <c r="I12" i="2" s="1"/>
  <c r="E6" i="2"/>
  <c r="I5" i="2"/>
  <c r="E5" i="2"/>
  <c r="B5" i="2"/>
  <c r="F4" i="2"/>
  <c r="F25" i="2" s="1"/>
  <c r="D2" i="2"/>
  <c r="D4" i="2" s="1"/>
  <c r="H47" i="12" l="1"/>
  <c r="B10" i="11"/>
  <c r="B27" i="11"/>
  <c r="I12" i="11"/>
  <c r="D47" i="11"/>
  <c r="B29" i="11"/>
  <c r="I34" i="11" s="1"/>
  <c r="D69" i="11"/>
  <c r="E114" i="3"/>
  <c r="D26" i="3"/>
  <c r="D67" i="13"/>
  <c r="D69" i="13" s="1"/>
  <c r="A92" i="13"/>
  <c r="D27" i="11"/>
  <c r="D28" i="11" s="1"/>
  <c r="H26" i="11" s="1"/>
  <c r="D46" i="11"/>
  <c r="B32" i="11"/>
  <c r="B33" i="11" s="1"/>
  <c r="I115" i="11"/>
  <c r="I116" i="11" s="1"/>
  <c r="J156" i="9"/>
  <c r="J178" i="9" s="1"/>
  <c r="F114" i="9"/>
  <c r="C211" i="13"/>
  <c r="E178" i="13"/>
  <c r="E159" i="13"/>
  <c r="B199" i="13"/>
  <c r="B233" i="13"/>
  <c r="I143" i="10"/>
  <c r="B141" i="10"/>
  <c r="B211" i="10"/>
  <c r="D155" i="10"/>
  <c r="D157" i="10" s="1"/>
  <c r="B158" i="10"/>
  <c r="B160" i="10" s="1"/>
  <c r="J178" i="10"/>
  <c r="F157" i="10"/>
  <c r="D194" i="10"/>
  <c r="D193" i="10"/>
  <c r="C211" i="10"/>
  <c r="D192" i="10"/>
  <c r="D190" i="10"/>
  <c r="D191" i="10"/>
  <c r="D195" i="10"/>
  <c r="B199" i="10"/>
  <c r="E178" i="10"/>
  <c r="D155" i="11"/>
  <c r="B211" i="11"/>
  <c r="F178" i="11"/>
  <c r="F158" i="11"/>
  <c r="F159" i="11" s="1"/>
  <c r="J200" i="11"/>
  <c r="F179" i="11"/>
  <c r="E225" i="11"/>
  <c r="E244" i="11"/>
  <c r="E247" i="11" s="1"/>
  <c r="B211" i="9"/>
  <c r="D155" i="9"/>
  <c r="E159" i="9"/>
  <c r="E178" i="9"/>
  <c r="C233" i="9"/>
  <c r="D155" i="8"/>
  <c r="D157" i="8" s="1"/>
  <c r="B158" i="8"/>
  <c r="B160" i="8" s="1"/>
  <c r="J178" i="8"/>
  <c r="F157" i="8"/>
  <c r="I143" i="8"/>
  <c r="B141" i="8"/>
  <c r="B211" i="8"/>
  <c r="H249" i="8"/>
  <c r="C211" i="8"/>
  <c r="E181" i="8"/>
  <c r="E200" i="8"/>
  <c r="B199" i="8"/>
  <c r="E178" i="7"/>
  <c r="E159" i="7"/>
  <c r="C211" i="7"/>
  <c r="B199" i="7"/>
  <c r="B233" i="7"/>
  <c r="I143" i="7"/>
  <c r="B141" i="7"/>
  <c r="B158" i="7"/>
  <c r="B160" i="7" s="1"/>
  <c r="D155" i="7"/>
  <c r="D157" i="7" s="1"/>
  <c r="F168" i="7"/>
  <c r="J178" i="7"/>
  <c r="F157" i="7"/>
  <c r="D155" i="6"/>
  <c r="D157" i="6" s="1"/>
  <c r="B158" i="6"/>
  <c r="B160" i="6" s="1"/>
  <c r="F157" i="6"/>
  <c r="J178" i="6"/>
  <c r="I143" i="6"/>
  <c r="B141" i="6"/>
  <c r="D194" i="6"/>
  <c r="D193" i="6"/>
  <c r="C211" i="6"/>
  <c r="D190" i="6"/>
  <c r="D192" i="6"/>
  <c r="D191" i="6"/>
  <c r="D195" i="6"/>
  <c r="E159" i="6"/>
  <c r="B211" i="6"/>
  <c r="B199" i="6"/>
  <c r="E178" i="6"/>
  <c r="I143" i="5"/>
  <c r="B141" i="5"/>
  <c r="C211" i="5"/>
  <c r="J178" i="5"/>
  <c r="F157" i="5"/>
  <c r="B199" i="5"/>
  <c r="D155" i="5"/>
  <c r="D157" i="5" s="1"/>
  <c r="B158" i="5"/>
  <c r="B160" i="5" s="1"/>
  <c r="E181" i="5"/>
  <c r="E200" i="5"/>
  <c r="B211" i="5"/>
  <c r="I143" i="4"/>
  <c r="B141" i="4"/>
  <c r="D194" i="4"/>
  <c r="D193" i="4"/>
  <c r="D195" i="4"/>
  <c r="C211" i="4"/>
  <c r="D192" i="4"/>
  <c r="D191" i="4"/>
  <c r="D190" i="4"/>
  <c r="B211" i="4"/>
  <c r="B158" i="4"/>
  <c r="B160" i="4" s="1"/>
  <c r="D155" i="4"/>
  <c r="D157" i="4" s="1"/>
  <c r="J178" i="4"/>
  <c r="F157" i="4"/>
  <c r="E159" i="4"/>
  <c r="E178" i="4"/>
  <c r="B199" i="4"/>
  <c r="D155" i="3"/>
  <c r="I143" i="2"/>
  <c r="B141" i="2"/>
  <c r="B211" i="2"/>
  <c r="H249" i="2"/>
  <c r="B158" i="2"/>
  <c r="B160" i="2" s="1"/>
  <c r="D155" i="2"/>
  <c r="D157" i="2" s="1"/>
  <c r="D194" i="2"/>
  <c r="D193" i="2"/>
  <c r="C211" i="2"/>
  <c r="D195" i="2"/>
  <c r="D192" i="2"/>
  <c r="D191" i="2"/>
  <c r="D190" i="2"/>
  <c r="E178" i="2"/>
  <c r="E159" i="2"/>
  <c r="B199" i="2"/>
  <c r="I143" i="1"/>
  <c r="B141" i="1"/>
  <c r="D155" i="1"/>
  <c r="D157" i="1" s="1"/>
  <c r="B158" i="1"/>
  <c r="B160" i="1" s="1"/>
  <c r="A180" i="1"/>
  <c r="B211" i="1"/>
  <c r="F156" i="1"/>
  <c r="F136" i="1"/>
  <c r="E159" i="1"/>
  <c r="B199" i="1"/>
  <c r="F137" i="1"/>
  <c r="H135" i="1" s="1"/>
  <c r="E178" i="1"/>
  <c r="C233" i="1"/>
  <c r="F178" i="1"/>
  <c r="F158" i="1"/>
  <c r="J200" i="1"/>
  <c r="F179" i="1"/>
  <c r="I115" i="1"/>
  <c r="B53" i="13"/>
  <c r="I55" i="13"/>
  <c r="F48" i="13"/>
  <c r="B11" i="13"/>
  <c r="B12" i="13" s="1"/>
  <c r="B31" i="13"/>
  <c r="D28" i="13"/>
  <c r="D46" i="13"/>
  <c r="F28" i="13"/>
  <c r="F46" i="13"/>
  <c r="B79" i="13"/>
  <c r="B111" i="13"/>
  <c r="B92" i="13"/>
  <c r="B98" i="13" s="1"/>
  <c r="B72" i="13"/>
  <c r="E90" i="13"/>
  <c r="E71" i="13"/>
  <c r="B54" i="13"/>
  <c r="D70" i="13"/>
  <c r="F70" i="13"/>
  <c r="F91" i="13"/>
  <c r="J112" i="13"/>
  <c r="C79" i="13"/>
  <c r="I55" i="12"/>
  <c r="B53" i="12"/>
  <c r="B55" i="12" s="1"/>
  <c r="H26" i="12"/>
  <c r="B34" i="12"/>
  <c r="H25" i="12" s="1"/>
  <c r="B35" i="12" s="1"/>
  <c r="I34" i="12"/>
  <c r="H4" i="12"/>
  <c r="B11" i="12"/>
  <c r="B12" i="12" s="1"/>
  <c r="F114" i="1"/>
  <c r="F115" i="1" s="1"/>
  <c r="I121" i="1"/>
  <c r="B119" i="1"/>
  <c r="B120" i="1" s="1"/>
  <c r="D26" i="10"/>
  <c r="I12" i="10"/>
  <c r="B10" i="10"/>
  <c r="J9" i="10"/>
  <c r="D25" i="10"/>
  <c r="D5" i="10"/>
  <c r="D27" i="10"/>
  <c r="J90" i="10"/>
  <c r="F69" i="10"/>
  <c r="E68" i="10"/>
  <c r="E71" i="10" s="1"/>
  <c r="E70" i="10"/>
  <c r="B57" i="10"/>
  <c r="C57" i="10"/>
  <c r="K25" i="10"/>
  <c r="K26" i="10" s="1"/>
  <c r="K27" i="10" s="1"/>
  <c r="F6" i="10"/>
  <c r="B29" i="10"/>
  <c r="E92" i="10"/>
  <c r="F25" i="10"/>
  <c r="E28" i="10"/>
  <c r="B45" i="10"/>
  <c r="F48" i="8"/>
  <c r="D27" i="8"/>
  <c r="E68" i="8"/>
  <c r="D5" i="8"/>
  <c r="D6" i="8" s="1"/>
  <c r="D25" i="8"/>
  <c r="F46" i="8"/>
  <c r="F49" i="8" s="1"/>
  <c r="F28" i="8"/>
  <c r="E90" i="8"/>
  <c r="I12" i="8"/>
  <c r="B10" i="8"/>
  <c r="J9" i="8"/>
  <c r="E48" i="8"/>
  <c r="E49" i="8" s="1"/>
  <c r="J68" i="8"/>
  <c r="E70" i="8"/>
  <c r="B57" i="8"/>
  <c r="C57" i="8"/>
  <c r="F5" i="8"/>
  <c r="F6" i="8" s="1"/>
  <c r="K25" i="8"/>
  <c r="K26" i="8" s="1"/>
  <c r="K27" i="8" s="1"/>
  <c r="B27" i="8"/>
  <c r="B29" i="8" s="1"/>
  <c r="E28" i="8"/>
  <c r="B45" i="8"/>
  <c r="F48" i="7"/>
  <c r="D25" i="7"/>
  <c r="D5" i="7"/>
  <c r="D6" i="7" s="1"/>
  <c r="D27" i="7"/>
  <c r="F46" i="7"/>
  <c r="F28" i="7"/>
  <c r="I12" i="7"/>
  <c r="B10" i="7"/>
  <c r="J9" i="7"/>
  <c r="E68" i="7"/>
  <c r="E70" i="7"/>
  <c r="B57" i="7"/>
  <c r="F5" i="7"/>
  <c r="C57" i="7"/>
  <c r="K25" i="7"/>
  <c r="K26" i="7" s="1"/>
  <c r="K27" i="7" s="1"/>
  <c r="F6" i="7"/>
  <c r="B27" i="7"/>
  <c r="B29" i="7" s="1"/>
  <c r="E92" i="7"/>
  <c r="E28" i="7"/>
  <c r="B45" i="7"/>
  <c r="D26" i="6"/>
  <c r="D27" i="6" s="1"/>
  <c r="D5" i="6"/>
  <c r="D6" i="6"/>
  <c r="D25" i="6"/>
  <c r="I12" i="6"/>
  <c r="B10" i="6"/>
  <c r="J9" i="6"/>
  <c r="F48" i="6"/>
  <c r="E68" i="6"/>
  <c r="E90" i="6" s="1"/>
  <c r="J68" i="6"/>
  <c r="F6" i="6"/>
  <c r="E48" i="6"/>
  <c r="E49" i="6" s="1"/>
  <c r="E70" i="6"/>
  <c r="B57" i="6"/>
  <c r="F25" i="6"/>
  <c r="C57" i="6"/>
  <c r="K25" i="6"/>
  <c r="K26" i="6" s="1"/>
  <c r="K27" i="6" s="1"/>
  <c r="B27" i="6"/>
  <c r="B29" i="6" s="1"/>
  <c r="E92" i="6"/>
  <c r="E28" i="6"/>
  <c r="B45" i="6"/>
  <c r="D27" i="5"/>
  <c r="J90" i="5"/>
  <c r="F69" i="5"/>
  <c r="C79" i="5"/>
  <c r="B79" i="5"/>
  <c r="D5" i="5"/>
  <c r="D6" i="5" s="1"/>
  <c r="D25" i="5"/>
  <c r="I12" i="5"/>
  <c r="B10" i="5"/>
  <c r="J9" i="5"/>
  <c r="F47" i="5"/>
  <c r="E68" i="5"/>
  <c r="E90" i="5" s="1"/>
  <c r="E70" i="5"/>
  <c r="F25" i="5"/>
  <c r="K25" i="5"/>
  <c r="K26" i="5" s="1"/>
  <c r="K27" i="5" s="1"/>
  <c r="B27" i="5"/>
  <c r="B29" i="5" s="1"/>
  <c r="F5" i="5"/>
  <c r="F6" i="5" s="1"/>
  <c r="E28" i="5"/>
  <c r="B45" i="5"/>
  <c r="D26" i="4"/>
  <c r="I49" i="4"/>
  <c r="I50" i="4" s="1"/>
  <c r="I115" i="4"/>
  <c r="I116" i="4" s="1"/>
  <c r="D27" i="4"/>
  <c r="K74" i="4"/>
  <c r="I72" i="4"/>
  <c r="J112" i="4"/>
  <c r="F113" i="4" s="1"/>
  <c r="F114" i="4" s="1"/>
  <c r="F91" i="4"/>
  <c r="E68" i="4"/>
  <c r="E71" i="4" s="1"/>
  <c r="E49" i="4"/>
  <c r="J9" i="4"/>
  <c r="B10" i="4"/>
  <c r="I12" i="4"/>
  <c r="D5" i="4"/>
  <c r="D6" i="4" s="1"/>
  <c r="H4" i="4" s="1"/>
  <c r="F5" i="4"/>
  <c r="F6" i="4" s="1"/>
  <c r="C57" i="4"/>
  <c r="F25" i="4"/>
  <c r="D25" i="4"/>
  <c r="D41" i="4"/>
  <c r="B27" i="4"/>
  <c r="B29" i="4" s="1"/>
  <c r="B57" i="4"/>
  <c r="D40" i="4"/>
  <c r="D42" i="4"/>
  <c r="D39" i="4"/>
  <c r="E92" i="4"/>
  <c r="E28" i="4"/>
  <c r="B45" i="4"/>
  <c r="B46" i="4"/>
  <c r="B68" i="4" s="1"/>
  <c r="B90" i="4" s="1"/>
  <c r="B112" i="4" s="1"/>
  <c r="F47" i="3"/>
  <c r="F48" i="3" s="1"/>
  <c r="I115" i="3"/>
  <c r="I116" i="3" s="1"/>
  <c r="K74" i="3"/>
  <c r="I72" i="3"/>
  <c r="D27" i="3"/>
  <c r="F69" i="3"/>
  <c r="J90" i="3"/>
  <c r="D5" i="3"/>
  <c r="D6" i="3"/>
  <c r="D25" i="3"/>
  <c r="I12" i="3"/>
  <c r="B10" i="3"/>
  <c r="J9" i="3"/>
  <c r="E68" i="3"/>
  <c r="E71" i="3" s="1"/>
  <c r="F5" i="3"/>
  <c r="F6" i="3" s="1"/>
  <c r="C57" i="3"/>
  <c r="E90" i="3"/>
  <c r="F25" i="3"/>
  <c r="K25" i="3"/>
  <c r="K26" i="3" s="1"/>
  <c r="K27" i="3" s="1"/>
  <c r="B57" i="3"/>
  <c r="E92" i="3"/>
  <c r="B27" i="3"/>
  <c r="B29" i="3" s="1"/>
  <c r="E28" i="3"/>
  <c r="B45" i="3"/>
  <c r="J90" i="2"/>
  <c r="F69" i="2"/>
  <c r="F5" i="2"/>
  <c r="F6" i="2" s="1"/>
  <c r="B29" i="2"/>
  <c r="P15" i="2"/>
  <c r="P66" i="2"/>
  <c r="P67" i="2" s="1"/>
  <c r="O66" i="2"/>
  <c r="F49" i="11"/>
  <c r="K74" i="11"/>
  <c r="I72" i="11"/>
  <c r="D70" i="11"/>
  <c r="H4" i="11"/>
  <c r="D48" i="11"/>
  <c r="D49" i="11" s="1"/>
  <c r="H47" i="11" s="1"/>
  <c r="D68" i="11"/>
  <c r="D71" i="11" s="1"/>
  <c r="B48" i="11"/>
  <c r="B54" i="11" s="1"/>
  <c r="E68" i="11"/>
  <c r="E71" i="11" s="1"/>
  <c r="F68" i="11"/>
  <c r="D37" i="11"/>
  <c r="B70" i="11"/>
  <c r="B76" i="11" s="1"/>
  <c r="B89" i="11"/>
  <c r="D38" i="11"/>
  <c r="F70" i="11"/>
  <c r="D39" i="11"/>
  <c r="C57" i="11"/>
  <c r="B57" i="11"/>
  <c r="E92" i="11"/>
  <c r="D40" i="11"/>
  <c r="F25" i="9"/>
  <c r="F46" i="9" s="1"/>
  <c r="D25" i="9"/>
  <c r="D5" i="9"/>
  <c r="D6" i="9" s="1"/>
  <c r="O8" i="9" s="1"/>
  <c r="K26" i="9"/>
  <c r="K27" i="9" s="1"/>
  <c r="B45" i="9"/>
  <c r="B67" i="9" s="1"/>
  <c r="D26" i="9"/>
  <c r="B32" i="9"/>
  <c r="B33" i="9" s="1"/>
  <c r="I34" i="9"/>
  <c r="B31" i="9"/>
  <c r="B11" i="9"/>
  <c r="B12" i="9" s="1"/>
  <c r="E27" i="9"/>
  <c r="E28" i="9" s="1"/>
  <c r="E46" i="9"/>
  <c r="J9" i="9"/>
  <c r="I12" i="9"/>
  <c r="E70" i="9"/>
  <c r="F70" i="9"/>
  <c r="E48" i="9"/>
  <c r="B57" i="9"/>
  <c r="C57" i="9"/>
  <c r="E92" i="9"/>
  <c r="D48" i="2"/>
  <c r="E68" i="2"/>
  <c r="B70" i="2"/>
  <c r="B76" i="2" s="1"/>
  <c r="B89" i="2"/>
  <c r="E90" i="2"/>
  <c r="E93" i="2" s="1"/>
  <c r="D91" i="2"/>
  <c r="D69" i="2"/>
  <c r="D5" i="2"/>
  <c r="D6" i="2" s="1"/>
  <c r="D25" i="2"/>
  <c r="F46" i="2"/>
  <c r="F28" i="2"/>
  <c r="E48" i="2"/>
  <c r="E49" i="2" s="1"/>
  <c r="E70" i="2"/>
  <c r="B10" i="2"/>
  <c r="E27" i="2"/>
  <c r="E28" i="2" s="1"/>
  <c r="F70" i="2"/>
  <c r="F48" i="2"/>
  <c r="D27" i="2"/>
  <c r="B57" i="2"/>
  <c r="E112" i="2"/>
  <c r="E115" i="2" s="1"/>
  <c r="B48" i="2"/>
  <c r="B50" i="2" s="1"/>
  <c r="C57" i="2"/>
  <c r="F91" i="2" l="1"/>
  <c r="F92" i="2" s="1"/>
  <c r="J112" i="2"/>
  <c r="F113" i="13"/>
  <c r="J134" i="13"/>
  <c r="F49" i="13"/>
  <c r="B72" i="11"/>
  <c r="B11" i="11"/>
  <c r="B12" i="11" s="1"/>
  <c r="H3" i="11" s="1"/>
  <c r="B31" i="11"/>
  <c r="B32" i="3"/>
  <c r="I34" i="3"/>
  <c r="B33" i="3"/>
  <c r="F91" i="3"/>
  <c r="J112" i="3"/>
  <c r="A114" i="13"/>
  <c r="D89" i="13"/>
  <c r="D91" i="13" s="1"/>
  <c r="B50" i="11"/>
  <c r="I34" i="2"/>
  <c r="F49" i="9"/>
  <c r="F68" i="9"/>
  <c r="F28" i="9"/>
  <c r="F157" i="9"/>
  <c r="B221" i="13"/>
  <c r="E200" i="13"/>
  <c r="E181" i="13"/>
  <c r="B255" i="13"/>
  <c r="C233" i="13"/>
  <c r="B221" i="10"/>
  <c r="D213" i="10"/>
  <c r="D212" i="10"/>
  <c r="D214" i="10"/>
  <c r="D215" i="10"/>
  <c r="C233" i="10"/>
  <c r="D217" i="10"/>
  <c r="D216" i="10"/>
  <c r="F178" i="10"/>
  <c r="F158" i="10"/>
  <c r="F159" i="10" s="1"/>
  <c r="E200" i="10"/>
  <c r="E181" i="10"/>
  <c r="F179" i="10"/>
  <c r="J200" i="10"/>
  <c r="I165" i="10"/>
  <c r="B163" i="10"/>
  <c r="D177" i="10"/>
  <c r="D179" i="10" s="1"/>
  <c r="B180" i="10"/>
  <c r="B182" i="10" s="1"/>
  <c r="D158" i="10"/>
  <c r="B233" i="10"/>
  <c r="B142" i="10"/>
  <c r="J222" i="11"/>
  <c r="F201" i="11"/>
  <c r="B233" i="11"/>
  <c r="D177" i="11"/>
  <c r="F180" i="11"/>
  <c r="F181" i="11" s="1"/>
  <c r="F200" i="11"/>
  <c r="C255" i="9"/>
  <c r="E200" i="9"/>
  <c r="E181" i="9"/>
  <c r="F158" i="9"/>
  <c r="F179" i="9"/>
  <c r="J200" i="9"/>
  <c r="D177" i="9"/>
  <c r="B233" i="9"/>
  <c r="E203" i="8"/>
  <c r="E222" i="8"/>
  <c r="B142" i="8"/>
  <c r="F178" i="8"/>
  <c r="F158" i="8"/>
  <c r="F159" i="8" s="1"/>
  <c r="F179" i="8"/>
  <c r="J200" i="8"/>
  <c r="D177" i="8"/>
  <c r="D179" i="8" s="1"/>
  <c r="B180" i="8"/>
  <c r="B182" i="8" s="1"/>
  <c r="C233" i="8"/>
  <c r="I165" i="8"/>
  <c r="B163" i="8"/>
  <c r="B233" i="8"/>
  <c r="D158" i="8"/>
  <c r="B221" i="8"/>
  <c r="D158" i="7"/>
  <c r="B163" i="7"/>
  <c r="I165" i="7"/>
  <c r="F178" i="7"/>
  <c r="F158" i="7"/>
  <c r="F159" i="7" s="1"/>
  <c r="B255" i="7"/>
  <c r="I169" i="7"/>
  <c r="D177" i="7"/>
  <c r="D179" i="7" s="1"/>
  <c r="B180" i="7"/>
  <c r="B182" i="7" s="1"/>
  <c r="F190" i="7"/>
  <c r="B221" i="7"/>
  <c r="B142" i="7"/>
  <c r="C233" i="7"/>
  <c r="F179" i="7"/>
  <c r="J200" i="7"/>
  <c r="E200" i="7"/>
  <c r="E181" i="7"/>
  <c r="D213" i="6"/>
  <c r="D217" i="6"/>
  <c r="D212" i="6"/>
  <c r="D216" i="6"/>
  <c r="D215" i="6"/>
  <c r="C233" i="6"/>
  <c r="D214" i="6"/>
  <c r="B142" i="6"/>
  <c r="B233" i="6"/>
  <c r="E181" i="6"/>
  <c r="E200" i="6"/>
  <c r="J200" i="6"/>
  <c r="F179" i="6"/>
  <c r="F178" i="6"/>
  <c r="F158" i="6"/>
  <c r="F159" i="6" s="1"/>
  <c r="B221" i="6"/>
  <c r="I165" i="6"/>
  <c r="B163" i="6"/>
  <c r="D177" i="6"/>
  <c r="D179" i="6" s="1"/>
  <c r="B180" i="6"/>
  <c r="B182" i="6" s="1"/>
  <c r="D158" i="6"/>
  <c r="B233" i="5"/>
  <c r="E203" i="5"/>
  <c r="E222" i="5"/>
  <c r="F178" i="5"/>
  <c r="F158" i="5"/>
  <c r="F159" i="5" s="1"/>
  <c r="C233" i="5"/>
  <c r="D177" i="5"/>
  <c r="D179" i="5" s="1"/>
  <c r="B180" i="5"/>
  <c r="B182" i="5" s="1"/>
  <c r="F179" i="5"/>
  <c r="J200" i="5"/>
  <c r="B163" i="5"/>
  <c r="I165" i="5"/>
  <c r="B221" i="5"/>
  <c r="B142" i="5"/>
  <c r="D158" i="5"/>
  <c r="D158" i="4"/>
  <c r="D177" i="4"/>
  <c r="D179" i="4" s="1"/>
  <c r="B180" i="4"/>
  <c r="B182" i="4" s="1"/>
  <c r="B233" i="4"/>
  <c r="E181" i="4"/>
  <c r="E200" i="4"/>
  <c r="J200" i="4"/>
  <c r="F179" i="4"/>
  <c r="B221" i="4"/>
  <c r="D215" i="4"/>
  <c r="D216" i="4"/>
  <c r="D213" i="4"/>
  <c r="D214" i="4"/>
  <c r="D212" i="4"/>
  <c r="C233" i="4"/>
  <c r="D217" i="4"/>
  <c r="B163" i="4"/>
  <c r="I165" i="4"/>
  <c r="F178" i="4"/>
  <c r="F158" i="4"/>
  <c r="F159" i="4" s="1"/>
  <c r="B142" i="4"/>
  <c r="D177" i="3"/>
  <c r="D217" i="2"/>
  <c r="D213" i="2"/>
  <c r="D216" i="2"/>
  <c r="D212" i="2"/>
  <c r="D214" i="2"/>
  <c r="D215" i="2"/>
  <c r="C233" i="2"/>
  <c r="D177" i="2"/>
  <c r="D179" i="2" s="1"/>
  <c r="B180" i="2"/>
  <c r="B182" i="2" s="1"/>
  <c r="E181" i="2"/>
  <c r="E200" i="2"/>
  <c r="D158" i="2"/>
  <c r="I165" i="2"/>
  <c r="B163" i="2"/>
  <c r="B233" i="2"/>
  <c r="B221" i="2"/>
  <c r="B142" i="2"/>
  <c r="F200" i="1"/>
  <c r="F180" i="1"/>
  <c r="F181" i="1" s="1"/>
  <c r="C255" i="1"/>
  <c r="E181" i="1"/>
  <c r="E200" i="1"/>
  <c r="F159" i="1"/>
  <c r="B221" i="1"/>
  <c r="F201" i="1"/>
  <c r="J222" i="1"/>
  <c r="B233" i="1"/>
  <c r="D177" i="1"/>
  <c r="D179" i="1" s="1"/>
  <c r="A202" i="1"/>
  <c r="B180" i="1"/>
  <c r="B182" i="1" s="1"/>
  <c r="B163" i="1"/>
  <c r="I165" i="1"/>
  <c r="D178" i="1"/>
  <c r="D158" i="1"/>
  <c r="D159" i="1" s="1"/>
  <c r="H157" i="1" s="1"/>
  <c r="B162" i="1"/>
  <c r="B142" i="1"/>
  <c r="B143" i="1"/>
  <c r="I116" i="1"/>
  <c r="H113" i="1"/>
  <c r="H3" i="13"/>
  <c r="I3" i="13" s="1"/>
  <c r="I6" i="13" s="1"/>
  <c r="E93" i="13"/>
  <c r="E112" i="13"/>
  <c r="E115" i="13" s="1"/>
  <c r="F92" i="13"/>
  <c r="I77" i="13"/>
  <c r="B75" i="13"/>
  <c r="B101" i="13"/>
  <c r="F68" i="13"/>
  <c r="B114" i="13"/>
  <c r="B116" i="13" s="1"/>
  <c r="C101" i="13"/>
  <c r="D92" i="13"/>
  <c r="B34" i="13"/>
  <c r="B52" i="13"/>
  <c r="B55" i="13" s="1"/>
  <c r="B94" i="13"/>
  <c r="D49" i="13"/>
  <c r="D68" i="13"/>
  <c r="B74" i="13"/>
  <c r="B77" i="13" s="1"/>
  <c r="H46" i="12"/>
  <c r="B56" i="12" s="1"/>
  <c r="B37" i="12"/>
  <c r="C37" i="12" s="1"/>
  <c r="H3" i="12"/>
  <c r="B13" i="12" s="1"/>
  <c r="D46" i="9"/>
  <c r="D47" i="9"/>
  <c r="D48" i="9" s="1"/>
  <c r="B48" i="9"/>
  <c r="B54" i="9" s="1"/>
  <c r="D27" i="9"/>
  <c r="D28" i="9" s="1"/>
  <c r="F49" i="7"/>
  <c r="B32" i="10"/>
  <c r="B33" i="10" s="1"/>
  <c r="I34" i="10"/>
  <c r="B67" i="10"/>
  <c r="B48" i="10"/>
  <c r="B54" i="10" s="1"/>
  <c r="D47" i="10"/>
  <c r="F46" i="10"/>
  <c r="F28" i="10"/>
  <c r="H95" i="10"/>
  <c r="B79" i="10"/>
  <c r="H73" i="10"/>
  <c r="H51" i="10"/>
  <c r="E90" i="10"/>
  <c r="C79" i="10"/>
  <c r="J112" i="10"/>
  <c r="F113" i="10" s="1"/>
  <c r="F114" i="10" s="1"/>
  <c r="F91" i="10"/>
  <c r="D46" i="10"/>
  <c r="D28" i="10"/>
  <c r="B11" i="10"/>
  <c r="B12" i="10" s="1"/>
  <c r="B31" i="10"/>
  <c r="F70" i="10"/>
  <c r="I34" i="8"/>
  <c r="B32" i="8"/>
  <c r="B33" i="8" s="1"/>
  <c r="F69" i="8"/>
  <c r="J90" i="8"/>
  <c r="C79" i="8"/>
  <c r="B79" i="8"/>
  <c r="B11" i="8"/>
  <c r="B31" i="8"/>
  <c r="E93" i="8"/>
  <c r="E112" i="8"/>
  <c r="E115" i="8" s="1"/>
  <c r="D46" i="8"/>
  <c r="D28" i="8"/>
  <c r="D47" i="8"/>
  <c r="B48" i="8"/>
  <c r="B50" i="8" s="1"/>
  <c r="B67" i="8"/>
  <c r="E71" i="8"/>
  <c r="F68" i="8"/>
  <c r="B32" i="7"/>
  <c r="B33" i="7" s="1"/>
  <c r="I34" i="7"/>
  <c r="C79" i="7"/>
  <c r="B67" i="7"/>
  <c r="B48" i="7"/>
  <c r="B50" i="7" s="1"/>
  <c r="D47" i="7"/>
  <c r="E71" i="7"/>
  <c r="B79" i="7"/>
  <c r="E90" i="7"/>
  <c r="J90" i="7"/>
  <c r="F69" i="7"/>
  <c r="B11" i="7"/>
  <c r="B12" i="7" s="1"/>
  <c r="B31" i="7"/>
  <c r="D46" i="7"/>
  <c r="D28" i="7"/>
  <c r="F68" i="7"/>
  <c r="B32" i="6"/>
  <c r="B33" i="6" s="1"/>
  <c r="I34" i="6"/>
  <c r="E93" i="6"/>
  <c r="E112" i="6"/>
  <c r="E115" i="6" s="1"/>
  <c r="D47" i="6"/>
  <c r="B67" i="6"/>
  <c r="B48" i="6"/>
  <c r="B54" i="6" s="1"/>
  <c r="B79" i="6"/>
  <c r="F46" i="6"/>
  <c r="F28" i="6"/>
  <c r="C79" i="6"/>
  <c r="D46" i="6"/>
  <c r="D28" i="6"/>
  <c r="E71" i="6"/>
  <c r="F69" i="6"/>
  <c r="J90" i="6"/>
  <c r="B31" i="6"/>
  <c r="B11" i="6"/>
  <c r="B12" i="6" s="1"/>
  <c r="I34" i="5"/>
  <c r="B32" i="5"/>
  <c r="B33" i="5" s="1"/>
  <c r="E93" i="5"/>
  <c r="E112" i="5"/>
  <c r="E115" i="5" s="1"/>
  <c r="D46" i="5"/>
  <c r="D28" i="5"/>
  <c r="F46" i="5"/>
  <c r="F28" i="5"/>
  <c r="B31" i="5"/>
  <c r="B11" i="5"/>
  <c r="B12" i="5" s="1"/>
  <c r="C101" i="5"/>
  <c r="B67" i="5"/>
  <c r="D47" i="5"/>
  <c r="B48" i="5"/>
  <c r="B50" i="5" s="1"/>
  <c r="F48" i="5"/>
  <c r="F68" i="5"/>
  <c r="F71" i="5" s="1"/>
  <c r="F90" i="5"/>
  <c r="F70" i="5"/>
  <c r="E71" i="5"/>
  <c r="J112" i="5"/>
  <c r="F113" i="5" s="1"/>
  <c r="F114" i="5" s="1"/>
  <c r="F91" i="5"/>
  <c r="B101" i="5"/>
  <c r="I34" i="4"/>
  <c r="D47" i="4"/>
  <c r="B48" i="4"/>
  <c r="B54" i="4" s="1"/>
  <c r="B67" i="4"/>
  <c r="D46" i="4"/>
  <c r="D28" i="4"/>
  <c r="F46" i="4"/>
  <c r="F28" i="4"/>
  <c r="B11" i="4"/>
  <c r="B31" i="4"/>
  <c r="B12" i="4"/>
  <c r="E90" i="4"/>
  <c r="F92" i="4"/>
  <c r="D62" i="4"/>
  <c r="C79" i="4"/>
  <c r="D61" i="4"/>
  <c r="D63" i="4"/>
  <c r="D60" i="4"/>
  <c r="D58" i="4"/>
  <c r="D59" i="4"/>
  <c r="H95" i="4"/>
  <c r="B79" i="4"/>
  <c r="H73" i="4"/>
  <c r="H51" i="4"/>
  <c r="D47" i="3"/>
  <c r="B67" i="3"/>
  <c r="B48" i="3"/>
  <c r="B54" i="3" s="1"/>
  <c r="H95" i="3"/>
  <c r="B79" i="3"/>
  <c r="H51" i="3"/>
  <c r="H73" i="3"/>
  <c r="F92" i="3"/>
  <c r="F70" i="3"/>
  <c r="E93" i="3"/>
  <c r="D46" i="3"/>
  <c r="D28" i="3"/>
  <c r="F46" i="3"/>
  <c r="F28" i="3"/>
  <c r="E112" i="3"/>
  <c r="C79" i="3"/>
  <c r="H4" i="3"/>
  <c r="B11" i="3"/>
  <c r="B12" i="3" s="1"/>
  <c r="B31" i="3"/>
  <c r="I77" i="11"/>
  <c r="B75" i="11"/>
  <c r="B79" i="11"/>
  <c r="B111" i="11"/>
  <c r="B133" i="11" s="1"/>
  <c r="D91" i="11"/>
  <c r="B92" i="11"/>
  <c r="B94" i="11" s="1"/>
  <c r="I55" i="11"/>
  <c r="B53" i="11"/>
  <c r="D90" i="11"/>
  <c r="D60" i="11"/>
  <c r="C79" i="11"/>
  <c r="D63" i="11"/>
  <c r="D59" i="11"/>
  <c r="D58" i="11"/>
  <c r="D62" i="11"/>
  <c r="D61" i="11"/>
  <c r="F71" i="11"/>
  <c r="H69" i="11" s="1"/>
  <c r="E90" i="11"/>
  <c r="F90" i="11"/>
  <c r="B70" i="9"/>
  <c r="B76" i="9" s="1"/>
  <c r="B89" i="9"/>
  <c r="E49" i="9"/>
  <c r="F71" i="9"/>
  <c r="C79" i="9"/>
  <c r="H95" i="9"/>
  <c r="H73" i="9"/>
  <c r="H51" i="9"/>
  <c r="B79" i="9"/>
  <c r="H3" i="9"/>
  <c r="I3" i="9" s="1"/>
  <c r="I6" i="9" s="1"/>
  <c r="B34" i="9"/>
  <c r="B52" i="9"/>
  <c r="E68" i="9"/>
  <c r="D68" i="9"/>
  <c r="D69" i="9"/>
  <c r="F90" i="9"/>
  <c r="B50" i="9"/>
  <c r="I55" i="2"/>
  <c r="B54" i="2"/>
  <c r="C79" i="2"/>
  <c r="F49" i="2"/>
  <c r="D46" i="2"/>
  <c r="D28" i="2"/>
  <c r="B79" i="2"/>
  <c r="B11" i="2"/>
  <c r="B12" i="2" s="1"/>
  <c r="B31" i="2"/>
  <c r="D70" i="2"/>
  <c r="B111" i="2"/>
  <c r="B92" i="2"/>
  <c r="B98" i="2" s="1"/>
  <c r="B72" i="2"/>
  <c r="E71" i="2"/>
  <c r="D92" i="2"/>
  <c r="F68" i="2"/>
  <c r="J134" i="2" l="1"/>
  <c r="F113" i="2"/>
  <c r="F135" i="13"/>
  <c r="J156" i="13"/>
  <c r="F114" i="13"/>
  <c r="B155" i="11"/>
  <c r="B136" i="11"/>
  <c r="B138" i="11" s="1"/>
  <c r="D135" i="11"/>
  <c r="D136" i="11" s="1"/>
  <c r="B52" i="11"/>
  <c r="B55" i="11" s="1"/>
  <c r="B34" i="11"/>
  <c r="H25" i="11" s="1"/>
  <c r="B35" i="11" s="1"/>
  <c r="B13" i="11"/>
  <c r="B15" i="11" s="1"/>
  <c r="C15" i="11" s="1"/>
  <c r="E15" i="11" s="1"/>
  <c r="F15" i="11" s="1"/>
  <c r="E115" i="3"/>
  <c r="E134" i="3"/>
  <c r="F113" i="3"/>
  <c r="J134" i="3"/>
  <c r="A136" i="13"/>
  <c r="D111" i="13"/>
  <c r="D113" i="13" s="1"/>
  <c r="C255" i="13"/>
  <c r="E203" i="13"/>
  <c r="E222" i="13"/>
  <c r="B243" i="13"/>
  <c r="I187" i="10"/>
  <c r="B185" i="10"/>
  <c r="D180" i="10"/>
  <c r="J222" i="10"/>
  <c r="F201" i="10"/>
  <c r="F200" i="10"/>
  <c r="F180" i="10"/>
  <c r="E203" i="10"/>
  <c r="E222" i="10"/>
  <c r="B202" i="10"/>
  <c r="B204" i="10" s="1"/>
  <c r="D199" i="10"/>
  <c r="D201" i="10" s="1"/>
  <c r="F181" i="10"/>
  <c r="C255" i="10"/>
  <c r="D237" i="10"/>
  <c r="D239" i="10"/>
  <c r="D238" i="10"/>
  <c r="D236" i="10"/>
  <c r="D235" i="10"/>
  <c r="D234" i="10"/>
  <c r="B164" i="10"/>
  <c r="B255" i="10"/>
  <c r="B243" i="10"/>
  <c r="B255" i="11"/>
  <c r="F222" i="11"/>
  <c r="F202" i="11"/>
  <c r="F203" i="11" s="1"/>
  <c r="D199" i="11"/>
  <c r="J244" i="11"/>
  <c r="F245" i="11" s="1"/>
  <c r="F246" i="11" s="1"/>
  <c r="F223" i="11"/>
  <c r="B255" i="9"/>
  <c r="F201" i="9"/>
  <c r="J222" i="9"/>
  <c r="F180" i="9"/>
  <c r="D199" i="9"/>
  <c r="E203" i="9"/>
  <c r="E222" i="9"/>
  <c r="C255" i="8"/>
  <c r="B255" i="8"/>
  <c r="B243" i="8"/>
  <c r="B185" i="8"/>
  <c r="I187" i="8"/>
  <c r="D180" i="8"/>
  <c r="B202" i="8"/>
  <c r="B204" i="8" s="1"/>
  <c r="D199" i="8"/>
  <c r="D201" i="8" s="1"/>
  <c r="J222" i="8"/>
  <c r="F201" i="8"/>
  <c r="F200" i="8"/>
  <c r="F180" i="8"/>
  <c r="B164" i="8"/>
  <c r="F181" i="8"/>
  <c r="E225" i="8"/>
  <c r="E244" i="8"/>
  <c r="E247" i="8" s="1"/>
  <c r="E203" i="7"/>
  <c r="E222" i="7"/>
  <c r="J222" i="7"/>
  <c r="F201" i="7"/>
  <c r="C255" i="7"/>
  <c r="F212" i="7"/>
  <c r="B202" i="7"/>
  <c r="B204" i="7" s="1"/>
  <c r="D199" i="7"/>
  <c r="D201" i="7" s="1"/>
  <c r="I191" i="7"/>
  <c r="I187" i="7"/>
  <c r="B185" i="7"/>
  <c r="B164" i="7"/>
  <c r="F180" i="7"/>
  <c r="F181" i="7" s="1"/>
  <c r="F200" i="7"/>
  <c r="B243" i="7"/>
  <c r="D180" i="7"/>
  <c r="F200" i="6"/>
  <c r="F180" i="6"/>
  <c r="B202" i="6"/>
  <c r="B204" i="6" s="1"/>
  <c r="D199" i="6"/>
  <c r="D201" i="6" s="1"/>
  <c r="D180" i="6"/>
  <c r="B243" i="6"/>
  <c r="F201" i="6"/>
  <c r="J222" i="6"/>
  <c r="B164" i="6"/>
  <c r="D237" i="6"/>
  <c r="D239" i="6"/>
  <c r="D235" i="6"/>
  <c r="D238" i="6"/>
  <c r="C255" i="6"/>
  <c r="D236" i="6"/>
  <c r="D234" i="6"/>
  <c r="E203" i="6"/>
  <c r="E222" i="6"/>
  <c r="B255" i="6"/>
  <c r="F181" i="6"/>
  <c r="I187" i="6"/>
  <c r="B185" i="6"/>
  <c r="B243" i="5"/>
  <c r="D180" i="5"/>
  <c r="B185" i="5"/>
  <c r="I187" i="5"/>
  <c r="F200" i="5"/>
  <c r="F180" i="5"/>
  <c r="D199" i="5"/>
  <c r="D201" i="5" s="1"/>
  <c r="B202" i="5"/>
  <c r="B204" i="5" s="1"/>
  <c r="B164" i="5"/>
  <c r="F181" i="5"/>
  <c r="E225" i="5"/>
  <c r="E244" i="5"/>
  <c r="E247" i="5" s="1"/>
  <c r="F201" i="5"/>
  <c r="J222" i="5"/>
  <c r="C255" i="5"/>
  <c r="B255" i="5"/>
  <c r="F201" i="4"/>
  <c r="J222" i="4"/>
  <c r="B243" i="4"/>
  <c r="F200" i="4"/>
  <c r="F180" i="4"/>
  <c r="F181" i="4" s="1"/>
  <c r="D237" i="4"/>
  <c r="D235" i="4"/>
  <c r="D236" i="4"/>
  <c r="D239" i="4"/>
  <c r="D238" i="4"/>
  <c r="C255" i="4"/>
  <c r="D234" i="4"/>
  <c r="E203" i="4"/>
  <c r="E222" i="4"/>
  <c r="B185" i="4"/>
  <c r="I187" i="4"/>
  <c r="B164" i="4"/>
  <c r="D180" i="4"/>
  <c r="D199" i="4"/>
  <c r="D201" i="4" s="1"/>
  <c r="B202" i="4"/>
  <c r="B204" i="4" s="1"/>
  <c r="B255" i="4"/>
  <c r="D199" i="3"/>
  <c r="B255" i="2"/>
  <c r="E203" i="2"/>
  <c r="E222" i="2"/>
  <c r="D236" i="2"/>
  <c r="C255" i="2"/>
  <c r="D239" i="2"/>
  <c r="D237" i="2"/>
  <c r="D238" i="2"/>
  <c r="D234" i="2"/>
  <c r="D235" i="2"/>
  <c r="B243" i="2"/>
  <c r="B164" i="2"/>
  <c r="I187" i="2"/>
  <c r="B185" i="2"/>
  <c r="D180" i="2"/>
  <c r="B202" i="2"/>
  <c r="B204" i="2" s="1"/>
  <c r="D199" i="2"/>
  <c r="D201" i="2" s="1"/>
  <c r="D180" i="1"/>
  <c r="D200" i="1"/>
  <c r="B164" i="1"/>
  <c r="B184" i="1"/>
  <c r="B255" i="1"/>
  <c r="F202" i="1"/>
  <c r="F222" i="1"/>
  <c r="H134" i="1"/>
  <c r="B144" i="1" s="1"/>
  <c r="J244" i="1"/>
  <c r="F245" i="1" s="1"/>
  <c r="F246" i="1" s="1"/>
  <c r="F223" i="1"/>
  <c r="I187" i="1"/>
  <c r="B185" i="1"/>
  <c r="B165" i="1"/>
  <c r="B202" i="1"/>
  <c r="B204" i="1" s="1"/>
  <c r="D199" i="1"/>
  <c r="D201" i="1" s="1"/>
  <c r="A224" i="1"/>
  <c r="B243" i="1"/>
  <c r="E203" i="1"/>
  <c r="E222" i="1"/>
  <c r="F203" i="1"/>
  <c r="D181" i="1"/>
  <c r="H179" i="1" s="1"/>
  <c r="H46" i="13"/>
  <c r="C123" i="13"/>
  <c r="D71" i="13"/>
  <c r="D90" i="13"/>
  <c r="H25" i="13"/>
  <c r="I25" i="13" s="1"/>
  <c r="I28" i="13" s="1"/>
  <c r="I121" i="13"/>
  <c r="B119" i="13"/>
  <c r="H68" i="13"/>
  <c r="I99" i="13"/>
  <c r="B97" i="13"/>
  <c r="B96" i="13"/>
  <c r="D114" i="13"/>
  <c r="B123" i="13"/>
  <c r="F71" i="13"/>
  <c r="F90" i="13"/>
  <c r="I7" i="13"/>
  <c r="H4" i="13"/>
  <c r="B13" i="13" s="1"/>
  <c r="I46" i="13"/>
  <c r="I49" i="13" s="1"/>
  <c r="I50" i="13" s="1"/>
  <c r="B58" i="12"/>
  <c r="C58" i="12" s="1"/>
  <c r="D37" i="12"/>
  <c r="B38" i="12"/>
  <c r="C38" i="12" s="1"/>
  <c r="B15" i="12"/>
  <c r="C15" i="12" s="1"/>
  <c r="D49" i="9"/>
  <c r="B50" i="10"/>
  <c r="H3" i="10"/>
  <c r="I3" i="10" s="1"/>
  <c r="I6" i="10" s="1"/>
  <c r="C101" i="10"/>
  <c r="F49" i="10"/>
  <c r="F68" i="10"/>
  <c r="D68" i="10"/>
  <c r="D48" i="10"/>
  <c r="E93" i="10"/>
  <c r="E112" i="10"/>
  <c r="E115" i="10" s="1"/>
  <c r="F92" i="10"/>
  <c r="B89" i="10"/>
  <c r="B70" i="10"/>
  <c r="B76" i="10" s="1"/>
  <c r="D69" i="10"/>
  <c r="B52" i="10"/>
  <c r="B34" i="10"/>
  <c r="D49" i="10"/>
  <c r="H117" i="10"/>
  <c r="B101" i="10"/>
  <c r="I55" i="10"/>
  <c r="B53" i="10"/>
  <c r="B74" i="10" s="1"/>
  <c r="H3" i="8"/>
  <c r="I3" i="8" s="1"/>
  <c r="I6" i="8" s="1"/>
  <c r="I55" i="8"/>
  <c r="B53" i="8"/>
  <c r="B70" i="8"/>
  <c r="B76" i="8" s="1"/>
  <c r="B89" i="8"/>
  <c r="D69" i="8"/>
  <c r="B52" i="8"/>
  <c r="B34" i="8"/>
  <c r="B54" i="8"/>
  <c r="J112" i="8"/>
  <c r="F113" i="8" s="1"/>
  <c r="F114" i="8" s="1"/>
  <c r="F91" i="8"/>
  <c r="F90" i="8"/>
  <c r="F70" i="8"/>
  <c r="D68" i="8"/>
  <c r="D48" i="8"/>
  <c r="D49" i="8" s="1"/>
  <c r="C101" i="8"/>
  <c r="F71" i="8"/>
  <c r="B101" i="8"/>
  <c r="H3" i="7"/>
  <c r="I3" i="7" s="1"/>
  <c r="I6" i="7" s="1"/>
  <c r="B53" i="7"/>
  <c r="I55" i="7"/>
  <c r="E93" i="7"/>
  <c r="E112" i="7"/>
  <c r="E115" i="7" s="1"/>
  <c r="B101" i="7"/>
  <c r="B54" i="7"/>
  <c r="J112" i="7"/>
  <c r="F113" i="7" s="1"/>
  <c r="F114" i="7" s="1"/>
  <c r="F91" i="7"/>
  <c r="D68" i="7"/>
  <c r="D48" i="7"/>
  <c r="D49" i="7" s="1"/>
  <c r="B70" i="7"/>
  <c r="B72" i="7" s="1"/>
  <c r="B89" i="7"/>
  <c r="D69" i="7"/>
  <c r="F90" i="7"/>
  <c r="F70" i="7"/>
  <c r="F71" i="7" s="1"/>
  <c r="C101" i="7"/>
  <c r="B34" i="7"/>
  <c r="B52" i="7"/>
  <c r="B55" i="7" s="1"/>
  <c r="H3" i="6"/>
  <c r="I3" i="6" s="1"/>
  <c r="I6" i="6" s="1"/>
  <c r="C101" i="6"/>
  <c r="B52" i="6"/>
  <c r="B34" i="6"/>
  <c r="B50" i="6"/>
  <c r="F70" i="6"/>
  <c r="B101" i="6"/>
  <c r="D68" i="6"/>
  <c r="D48" i="6"/>
  <c r="D49" i="6" s="1"/>
  <c r="J112" i="6"/>
  <c r="F113" i="6" s="1"/>
  <c r="F114" i="6" s="1"/>
  <c r="F91" i="6"/>
  <c r="B89" i="6"/>
  <c r="B70" i="6"/>
  <c r="B76" i="6" s="1"/>
  <c r="B72" i="6"/>
  <c r="D69" i="6"/>
  <c r="F49" i="6"/>
  <c r="F68" i="6"/>
  <c r="F71" i="6" s="1"/>
  <c r="I55" i="5"/>
  <c r="B53" i="5"/>
  <c r="H3" i="5"/>
  <c r="I3" i="5" s="1"/>
  <c r="I6" i="5" s="1"/>
  <c r="D48" i="5"/>
  <c r="D68" i="5"/>
  <c r="B89" i="5"/>
  <c r="B70" i="5"/>
  <c r="B72" i="5" s="1"/>
  <c r="D69" i="5"/>
  <c r="B34" i="5"/>
  <c r="B52" i="5"/>
  <c r="F112" i="5"/>
  <c r="F115" i="5" s="1"/>
  <c r="F92" i="5"/>
  <c r="F49" i="5"/>
  <c r="C123" i="5"/>
  <c r="B54" i="5"/>
  <c r="D49" i="5"/>
  <c r="F93" i="5"/>
  <c r="B123" i="5"/>
  <c r="B50" i="4"/>
  <c r="B53" i="4" s="1"/>
  <c r="D81" i="4"/>
  <c r="D80" i="4"/>
  <c r="D85" i="4"/>
  <c r="D84" i="4"/>
  <c r="D83" i="4"/>
  <c r="C101" i="4"/>
  <c r="D82" i="4"/>
  <c r="E93" i="4"/>
  <c r="E112" i="4"/>
  <c r="E115" i="4" s="1"/>
  <c r="B13" i="4"/>
  <c r="H3" i="4"/>
  <c r="F68" i="4"/>
  <c r="F49" i="4"/>
  <c r="B70" i="4"/>
  <c r="B76" i="4" s="1"/>
  <c r="B72" i="4"/>
  <c r="B89" i="4"/>
  <c r="D69" i="4"/>
  <c r="B34" i="4"/>
  <c r="B52" i="4"/>
  <c r="H117" i="4"/>
  <c r="B101" i="4"/>
  <c r="H26" i="4"/>
  <c r="D48" i="4"/>
  <c r="D49" i="4" s="1"/>
  <c r="H47" i="4" s="1"/>
  <c r="D68" i="4"/>
  <c r="H3" i="3"/>
  <c r="B13" i="3" s="1"/>
  <c r="H26" i="3"/>
  <c r="F49" i="3"/>
  <c r="F68" i="3"/>
  <c r="B89" i="3"/>
  <c r="B70" i="3"/>
  <c r="B72" i="3" s="1"/>
  <c r="D69" i="3"/>
  <c r="B52" i="3"/>
  <c r="B34" i="3"/>
  <c r="D68" i="3"/>
  <c r="D48" i="3"/>
  <c r="D49" i="3" s="1"/>
  <c r="B50" i="3"/>
  <c r="C101" i="3"/>
  <c r="H117" i="3"/>
  <c r="B101" i="3"/>
  <c r="K30" i="11"/>
  <c r="K31" i="11" s="1"/>
  <c r="B37" i="11"/>
  <c r="C37" i="11" s="1"/>
  <c r="E37" i="11" s="1"/>
  <c r="F37" i="11" s="1"/>
  <c r="I99" i="11"/>
  <c r="B97" i="11"/>
  <c r="H46" i="11"/>
  <c r="B56" i="11" s="1"/>
  <c r="F93" i="11"/>
  <c r="F112" i="11"/>
  <c r="F115" i="11" s="1"/>
  <c r="C101" i="11"/>
  <c r="B98" i="11"/>
  <c r="E93" i="11"/>
  <c r="E112" i="11"/>
  <c r="E115" i="11" s="1"/>
  <c r="D112" i="11"/>
  <c r="D92" i="11"/>
  <c r="D93" i="11" s="1"/>
  <c r="H91" i="11" s="1"/>
  <c r="B114" i="11"/>
  <c r="B116" i="11" s="1"/>
  <c r="D113" i="11"/>
  <c r="D134" i="11" s="1"/>
  <c r="B101" i="11"/>
  <c r="I16" i="11"/>
  <c r="B16" i="11"/>
  <c r="C16" i="11" s="1"/>
  <c r="E16" i="11" s="1"/>
  <c r="F16" i="11" s="1"/>
  <c r="E71" i="9"/>
  <c r="E90" i="9"/>
  <c r="B101" i="9"/>
  <c r="D70" i="9"/>
  <c r="D90" i="9"/>
  <c r="I7" i="9"/>
  <c r="H4" i="9"/>
  <c r="B13" i="9" s="1"/>
  <c r="B111" i="9"/>
  <c r="B133" i="9" s="1"/>
  <c r="B92" i="9"/>
  <c r="B94" i="9" s="1"/>
  <c r="D91" i="9"/>
  <c r="F93" i="9"/>
  <c r="F112" i="9"/>
  <c r="B72" i="9"/>
  <c r="I55" i="9"/>
  <c r="B53" i="9"/>
  <c r="B74" i="9" s="1"/>
  <c r="D71" i="9"/>
  <c r="C101" i="9"/>
  <c r="H25" i="9"/>
  <c r="I25" i="9" s="1"/>
  <c r="I28" i="9" s="1"/>
  <c r="F71" i="2"/>
  <c r="F90" i="2"/>
  <c r="B94" i="2"/>
  <c r="D49" i="2"/>
  <c r="D68" i="2"/>
  <c r="H3" i="2"/>
  <c r="I3" i="2" s="1"/>
  <c r="I6" i="2" s="1"/>
  <c r="B114" i="2"/>
  <c r="B116" i="2" s="1"/>
  <c r="D113" i="2"/>
  <c r="B52" i="2"/>
  <c r="B55" i="2" s="1"/>
  <c r="B34" i="2"/>
  <c r="I77" i="2"/>
  <c r="C101" i="2"/>
  <c r="B74" i="2"/>
  <c r="B101" i="2"/>
  <c r="F114" i="2" l="1"/>
  <c r="J156" i="2"/>
  <c r="F135" i="2"/>
  <c r="F157" i="13"/>
  <c r="J178" i="13"/>
  <c r="F136" i="13"/>
  <c r="H47" i="3"/>
  <c r="B17" i="11"/>
  <c r="C17" i="11" s="1"/>
  <c r="E17" i="11" s="1"/>
  <c r="F17" i="11" s="1"/>
  <c r="I143" i="11"/>
  <c r="B141" i="11"/>
  <c r="B142" i="11" s="1"/>
  <c r="B177" i="11"/>
  <c r="B158" i="11"/>
  <c r="B160" i="11" s="1"/>
  <c r="D157" i="11"/>
  <c r="D158" i="11" s="1"/>
  <c r="B74" i="11"/>
  <c r="E137" i="3"/>
  <c r="E156" i="3"/>
  <c r="J156" i="3"/>
  <c r="F135" i="3"/>
  <c r="F114" i="3"/>
  <c r="B155" i="9"/>
  <c r="B136" i="9"/>
  <c r="B138" i="9" s="1"/>
  <c r="D135" i="9"/>
  <c r="D136" i="9" s="1"/>
  <c r="B120" i="13"/>
  <c r="A158" i="13"/>
  <c r="F146" i="13"/>
  <c r="I147" i="13" s="1"/>
  <c r="D133" i="13"/>
  <c r="D135" i="13" s="1"/>
  <c r="B136" i="13"/>
  <c r="B138" i="13" s="1"/>
  <c r="D156" i="11"/>
  <c r="D137" i="11"/>
  <c r="H135" i="11" s="1"/>
  <c r="B76" i="7"/>
  <c r="B55" i="4"/>
  <c r="I55" i="4"/>
  <c r="F115" i="9"/>
  <c r="F134" i="9"/>
  <c r="I7" i="8"/>
  <c r="H4" i="8"/>
  <c r="B13" i="8" s="1"/>
  <c r="E225" i="13"/>
  <c r="E244" i="13"/>
  <c r="E247" i="13" s="1"/>
  <c r="D202" i="10"/>
  <c r="I209" i="10"/>
  <c r="B207" i="10"/>
  <c r="D261" i="10"/>
  <c r="D260" i="10"/>
  <c r="D259" i="10"/>
  <c r="D256" i="10"/>
  <c r="D258" i="10"/>
  <c r="D257" i="10"/>
  <c r="F222" i="10"/>
  <c r="F202" i="10"/>
  <c r="F203" i="10" s="1"/>
  <c r="J244" i="10"/>
  <c r="F245" i="10" s="1"/>
  <c r="F246" i="10" s="1"/>
  <c r="F223" i="10"/>
  <c r="B224" i="10"/>
  <c r="B226" i="10" s="1"/>
  <c r="D221" i="10"/>
  <c r="D223" i="10" s="1"/>
  <c r="E225" i="10"/>
  <c r="E244" i="10"/>
  <c r="E247" i="10" s="1"/>
  <c r="B186" i="10"/>
  <c r="F244" i="11"/>
  <c r="F247" i="11" s="1"/>
  <c r="F224" i="11"/>
  <c r="D221" i="11"/>
  <c r="F225" i="11"/>
  <c r="J244" i="9"/>
  <c r="F245" i="9" s="1"/>
  <c r="F246" i="9" s="1"/>
  <c r="F223" i="9"/>
  <c r="F202" i="9"/>
  <c r="E225" i="9"/>
  <c r="E244" i="9"/>
  <c r="E247" i="9" s="1"/>
  <c r="D221" i="9"/>
  <c r="F222" i="8"/>
  <c r="F202" i="8"/>
  <c r="I209" i="8"/>
  <c r="B207" i="8"/>
  <c r="D202" i="8"/>
  <c r="B224" i="8"/>
  <c r="B226" i="8" s="1"/>
  <c r="D221" i="8"/>
  <c r="D223" i="8" s="1"/>
  <c r="J244" i="8"/>
  <c r="F245" i="8" s="1"/>
  <c r="F246" i="8" s="1"/>
  <c r="F223" i="8"/>
  <c r="F203" i="8"/>
  <c r="B186" i="8"/>
  <c r="B186" i="7"/>
  <c r="D202" i="7"/>
  <c r="I213" i="7"/>
  <c r="D221" i="7"/>
  <c r="D223" i="7" s="1"/>
  <c r="B224" i="7"/>
  <c r="B226" i="7" s="1"/>
  <c r="F234" i="7"/>
  <c r="I209" i="7"/>
  <c r="B207" i="7"/>
  <c r="F222" i="7"/>
  <c r="F202" i="7"/>
  <c r="F203" i="7" s="1"/>
  <c r="J244" i="7"/>
  <c r="F245" i="7" s="1"/>
  <c r="F246" i="7" s="1"/>
  <c r="F223" i="7"/>
  <c r="E225" i="7"/>
  <c r="E244" i="7"/>
  <c r="E247" i="7" s="1"/>
  <c r="F222" i="6"/>
  <c r="F202" i="6"/>
  <c r="D202" i="6"/>
  <c r="D261" i="6"/>
  <c r="D260" i="6"/>
  <c r="D259" i="6"/>
  <c r="D258" i="6"/>
  <c r="D257" i="6"/>
  <c r="D256" i="6"/>
  <c r="B224" i="6"/>
  <c r="B226" i="6" s="1"/>
  <c r="D221" i="6"/>
  <c r="D223" i="6" s="1"/>
  <c r="I209" i="6"/>
  <c r="B207" i="6"/>
  <c r="J244" i="6"/>
  <c r="F245" i="6" s="1"/>
  <c r="F246" i="6" s="1"/>
  <c r="F223" i="6"/>
  <c r="B186" i="6"/>
  <c r="E225" i="6"/>
  <c r="E244" i="6"/>
  <c r="E247" i="6" s="1"/>
  <c r="F203" i="6"/>
  <c r="F202" i="5"/>
  <c r="F222" i="5"/>
  <c r="J244" i="5"/>
  <c r="F245" i="5" s="1"/>
  <c r="F246" i="5" s="1"/>
  <c r="F223" i="5"/>
  <c r="D221" i="5"/>
  <c r="D223" i="5" s="1"/>
  <c r="B224" i="5"/>
  <c r="B226" i="5" s="1"/>
  <c r="I209" i="5"/>
  <c r="B207" i="5"/>
  <c r="F203" i="5"/>
  <c r="D202" i="5"/>
  <c r="B186" i="5"/>
  <c r="B224" i="4"/>
  <c r="B226" i="4" s="1"/>
  <c r="D221" i="4"/>
  <c r="D223" i="4" s="1"/>
  <c r="J244" i="4"/>
  <c r="F245" i="4" s="1"/>
  <c r="F246" i="4" s="1"/>
  <c r="F223" i="4"/>
  <c r="I209" i="4"/>
  <c r="B207" i="4"/>
  <c r="F202" i="4"/>
  <c r="F203" i="4" s="1"/>
  <c r="F222" i="4"/>
  <c r="D261" i="4"/>
  <c r="D260" i="4"/>
  <c r="D259" i="4"/>
  <c r="D258" i="4"/>
  <c r="D257" i="4"/>
  <c r="D256" i="4"/>
  <c r="E244" i="4"/>
  <c r="E247" i="4" s="1"/>
  <c r="E225" i="4"/>
  <c r="D202" i="4"/>
  <c r="B186" i="4"/>
  <c r="D221" i="3"/>
  <c r="D202" i="2"/>
  <c r="B186" i="2"/>
  <c r="I209" i="2"/>
  <c r="B207" i="2"/>
  <c r="E244" i="2"/>
  <c r="E247" i="2" s="1"/>
  <c r="E225" i="2"/>
  <c r="D261" i="2"/>
  <c r="D260" i="2"/>
  <c r="D256" i="2"/>
  <c r="D259" i="2"/>
  <c r="D258" i="2"/>
  <c r="D257" i="2"/>
  <c r="B224" i="2"/>
  <c r="B226" i="2" s="1"/>
  <c r="D221" i="2"/>
  <c r="D223" i="2" s="1"/>
  <c r="B146" i="1"/>
  <c r="C146" i="1" s="1"/>
  <c r="B186" i="1"/>
  <c r="B206" i="1"/>
  <c r="F244" i="1"/>
  <c r="F247" i="1" s="1"/>
  <c r="F224" i="1"/>
  <c r="F225" i="1"/>
  <c r="I209" i="1"/>
  <c r="B207" i="1"/>
  <c r="E225" i="1"/>
  <c r="E244" i="1"/>
  <c r="E247" i="1" s="1"/>
  <c r="A246" i="1"/>
  <c r="D221" i="1"/>
  <c r="D223" i="1" s="1"/>
  <c r="B224" i="1"/>
  <c r="B226" i="1" s="1"/>
  <c r="H156" i="1"/>
  <c r="B166" i="1"/>
  <c r="D222" i="1"/>
  <c r="D202" i="1"/>
  <c r="D203" i="1" s="1"/>
  <c r="H201" i="1" s="1"/>
  <c r="B187" i="1"/>
  <c r="B99" i="13"/>
  <c r="H47" i="13"/>
  <c r="B56" i="13" s="1"/>
  <c r="B118" i="13"/>
  <c r="B121" i="13" s="1"/>
  <c r="H90" i="13"/>
  <c r="F93" i="13"/>
  <c r="F112" i="13"/>
  <c r="I29" i="13"/>
  <c r="H26" i="13"/>
  <c r="B35" i="13" s="1"/>
  <c r="L37" i="13" s="1"/>
  <c r="L38" i="13" s="1"/>
  <c r="I68" i="13"/>
  <c r="I71" i="13" s="1"/>
  <c r="B15" i="13"/>
  <c r="C15" i="13" s="1"/>
  <c r="D93" i="13"/>
  <c r="D112" i="13"/>
  <c r="D115" i="13" s="1"/>
  <c r="B59" i="12"/>
  <c r="C59" i="12" s="1"/>
  <c r="B39" i="12"/>
  <c r="B40" i="12" s="1"/>
  <c r="C40" i="12" s="1"/>
  <c r="D38" i="12"/>
  <c r="D15" i="12"/>
  <c r="E15" i="12" s="1"/>
  <c r="F15" i="12" s="1"/>
  <c r="I16" i="12" s="1"/>
  <c r="B16" i="12"/>
  <c r="C16" i="12" s="1"/>
  <c r="B55" i="9"/>
  <c r="H46" i="9" s="1"/>
  <c r="I46" i="9" s="1"/>
  <c r="I49" i="9" s="1"/>
  <c r="B72" i="10"/>
  <c r="I77" i="10" s="1"/>
  <c r="H25" i="10"/>
  <c r="I25" i="10" s="1"/>
  <c r="I28" i="10" s="1"/>
  <c r="B111" i="10"/>
  <c r="B92" i="10"/>
  <c r="B98" i="10" s="1"/>
  <c r="D91" i="10"/>
  <c r="B123" i="10"/>
  <c r="F71" i="10"/>
  <c r="F90" i="10"/>
  <c r="D90" i="10"/>
  <c r="D70" i="10"/>
  <c r="B55" i="10"/>
  <c r="D71" i="10"/>
  <c r="C123" i="10"/>
  <c r="I7" i="10"/>
  <c r="B13" i="10"/>
  <c r="B123" i="8"/>
  <c r="F112" i="8"/>
  <c r="F115" i="8" s="1"/>
  <c r="F92" i="8"/>
  <c r="C123" i="8"/>
  <c r="H25" i="8"/>
  <c r="I25" i="8" s="1"/>
  <c r="I28" i="8" s="1"/>
  <c r="B72" i="8"/>
  <c r="F93" i="8"/>
  <c r="B74" i="8"/>
  <c r="B55" i="8"/>
  <c r="D70" i="8"/>
  <c r="D71" i="8" s="1"/>
  <c r="D90" i="8"/>
  <c r="B111" i="8"/>
  <c r="B92" i="8"/>
  <c r="B98" i="8" s="1"/>
  <c r="D91" i="8"/>
  <c r="B15" i="8"/>
  <c r="C15" i="8" s="1"/>
  <c r="I77" i="7"/>
  <c r="B111" i="7"/>
  <c r="B92" i="7"/>
  <c r="B98" i="7" s="1"/>
  <c r="D91" i="7"/>
  <c r="H46" i="7"/>
  <c r="I46" i="7" s="1"/>
  <c r="I49" i="7" s="1"/>
  <c r="B123" i="7"/>
  <c r="D90" i="7"/>
  <c r="D70" i="7"/>
  <c r="D71" i="7" s="1"/>
  <c r="F112" i="7"/>
  <c r="F115" i="7" s="1"/>
  <c r="F92" i="7"/>
  <c r="F93" i="7" s="1"/>
  <c r="H25" i="7"/>
  <c r="I25" i="7" s="1"/>
  <c r="I28" i="7" s="1"/>
  <c r="B74" i="7"/>
  <c r="C123" i="7"/>
  <c r="I7" i="7"/>
  <c r="H4" i="7"/>
  <c r="B13" i="7" s="1"/>
  <c r="I77" i="6"/>
  <c r="B75" i="6"/>
  <c r="C123" i="6"/>
  <c r="B111" i="6"/>
  <c r="B92" i="6"/>
  <c r="B98" i="6" s="1"/>
  <c r="D91" i="6"/>
  <c r="F92" i="6"/>
  <c r="D70" i="6"/>
  <c r="D71" i="6" s="1"/>
  <c r="D90" i="6"/>
  <c r="F90" i="6"/>
  <c r="F93" i="6" s="1"/>
  <c r="H25" i="6"/>
  <c r="I25" i="6" s="1"/>
  <c r="I28" i="6" s="1"/>
  <c r="B123" i="6"/>
  <c r="I55" i="6"/>
  <c r="B53" i="6"/>
  <c r="B74" i="6" s="1"/>
  <c r="B77" i="6" s="1"/>
  <c r="I7" i="6"/>
  <c r="H4" i="6"/>
  <c r="B13" i="6" s="1"/>
  <c r="I7" i="5"/>
  <c r="H4" i="5"/>
  <c r="B13" i="5" s="1"/>
  <c r="I77" i="5"/>
  <c r="B75" i="5"/>
  <c r="B111" i="5"/>
  <c r="B92" i="5"/>
  <c r="B98" i="5" s="1"/>
  <c r="D91" i="5"/>
  <c r="B76" i="5"/>
  <c r="H25" i="5"/>
  <c r="I25" i="5" s="1"/>
  <c r="I28" i="5" s="1"/>
  <c r="D90" i="5"/>
  <c r="D70" i="5"/>
  <c r="D71" i="5" s="1"/>
  <c r="B15" i="5"/>
  <c r="C15" i="5" s="1"/>
  <c r="E15" i="5" s="1"/>
  <c r="F15" i="5" s="1"/>
  <c r="B55" i="5"/>
  <c r="B74" i="5"/>
  <c r="B77" i="5" s="1"/>
  <c r="H46" i="4"/>
  <c r="B56" i="4" s="1"/>
  <c r="B74" i="4"/>
  <c r="B111" i="4"/>
  <c r="B92" i="4"/>
  <c r="B98" i="4" s="1"/>
  <c r="D91" i="4"/>
  <c r="H25" i="4"/>
  <c r="B35" i="4" s="1"/>
  <c r="D90" i="4"/>
  <c r="D70" i="4"/>
  <c r="D71" i="4"/>
  <c r="H69" i="4" s="1"/>
  <c r="F71" i="4"/>
  <c r="F90" i="4"/>
  <c r="D104" i="4"/>
  <c r="D107" i="4"/>
  <c r="D105" i="4"/>
  <c r="D106" i="4"/>
  <c r="C123" i="4"/>
  <c r="D103" i="4"/>
  <c r="D102" i="4"/>
  <c r="B123" i="4"/>
  <c r="B15" i="4"/>
  <c r="C15" i="4" s="1"/>
  <c r="E15" i="4" s="1"/>
  <c r="F15" i="4" s="1"/>
  <c r="I77" i="4"/>
  <c r="B75" i="4"/>
  <c r="I77" i="3"/>
  <c r="B75" i="3"/>
  <c r="B15" i="3"/>
  <c r="C15" i="3" s="1"/>
  <c r="B123" i="3"/>
  <c r="B145" i="3" s="1"/>
  <c r="B167" i="3" s="1"/>
  <c r="B189" i="3" s="1"/>
  <c r="B211" i="3" s="1"/>
  <c r="B233" i="3" s="1"/>
  <c r="B255" i="3" s="1"/>
  <c r="C123" i="3"/>
  <c r="C145" i="3" s="1"/>
  <c r="C167" i="3" s="1"/>
  <c r="C189" i="3" s="1"/>
  <c r="C211" i="3" s="1"/>
  <c r="C233" i="3" s="1"/>
  <c r="C255" i="3" s="1"/>
  <c r="I55" i="3"/>
  <c r="B53" i="3"/>
  <c r="B74" i="3" s="1"/>
  <c r="D70" i="3"/>
  <c r="D90" i="3"/>
  <c r="B76" i="3"/>
  <c r="D71" i="3"/>
  <c r="B55" i="3"/>
  <c r="F71" i="3"/>
  <c r="F90" i="3"/>
  <c r="H25" i="3"/>
  <c r="B35" i="3" s="1"/>
  <c r="M36" i="3" s="1"/>
  <c r="B111" i="3"/>
  <c r="B133" i="3" s="1"/>
  <c r="B92" i="3"/>
  <c r="B94" i="3" s="1"/>
  <c r="D91" i="3"/>
  <c r="B77" i="2"/>
  <c r="H68" i="2" s="1"/>
  <c r="B58" i="11"/>
  <c r="C58" i="11" s="1"/>
  <c r="E58" i="11" s="1"/>
  <c r="F58" i="11" s="1"/>
  <c r="B119" i="11"/>
  <c r="I121" i="11"/>
  <c r="B123" i="11"/>
  <c r="I38" i="11"/>
  <c r="D114" i="11"/>
  <c r="B18" i="11"/>
  <c r="C18" i="11" s="1"/>
  <c r="E18" i="11" s="1"/>
  <c r="F18" i="11" s="1"/>
  <c r="B38" i="11"/>
  <c r="C38" i="11" s="1"/>
  <c r="E38" i="11" s="1"/>
  <c r="F38" i="11" s="1"/>
  <c r="D115" i="11"/>
  <c r="H113" i="11" s="1"/>
  <c r="C123" i="11"/>
  <c r="C145" i="11" s="1"/>
  <c r="B98" i="9"/>
  <c r="I99" i="9"/>
  <c r="B97" i="9"/>
  <c r="C123" i="9"/>
  <c r="I77" i="9"/>
  <c r="B75" i="9"/>
  <c r="B96" i="9" s="1"/>
  <c r="D112" i="9"/>
  <c r="D92" i="9"/>
  <c r="D93" i="9" s="1"/>
  <c r="B114" i="9"/>
  <c r="B116" i="9" s="1"/>
  <c r="D113" i="9"/>
  <c r="B15" i="9"/>
  <c r="C15" i="9" s="1"/>
  <c r="B123" i="9"/>
  <c r="I29" i="9"/>
  <c r="H26" i="9"/>
  <c r="B35" i="9" s="1"/>
  <c r="E93" i="9"/>
  <c r="E112" i="9"/>
  <c r="E115" i="9" s="1"/>
  <c r="I121" i="2"/>
  <c r="B119" i="2"/>
  <c r="B96" i="2"/>
  <c r="H25" i="2"/>
  <c r="I25" i="2" s="1"/>
  <c r="I28" i="2" s="1"/>
  <c r="H46" i="2"/>
  <c r="D71" i="2"/>
  <c r="D90" i="2"/>
  <c r="C123" i="2"/>
  <c r="I7" i="2"/>
  <c r="H4" i="2"/>
  <c r="B13" i="2" s="1"/>
  <c r="I46" i="2"/>
  <c r="I49" i="2" s="1"/>
  <c r="I50" i="2" s="1"/>
  <c r="B123" i="2"/>
  <c r="I99" i="2"/>
  <c r="B97" i="2"/>
  <c r="D114" i="2"/>
  <c r="F93" i="2"/>
  <c r="F112" i="2"/>
  <c r="F115" i="2" s="1"/>
  <c r="F136" i="2" l="1"/>
  <c r="J178" i="2"/>
  <c r="F157" i="2"/>
  <c r="F134" i="2"/>
  <c r="F137" i="2" s="1"/>
  <c r="M38" i="13"/>
  <c r="N38" i="13" s="1"/>
  <c r="F115" i="13"/>
  <c r="F134" i="13"/>
  <c r="F156" i="13" s="1"/>
  <c r="J200" i="13"/>
  <c r="F179" i="13"/>
  <c r="F158" i="13"/>
  <c r="F159" i="13" s="1"/>
  <c r="F178" i="13"/>
  <c r="B96" i="4"/>
  <c r="C167" i="11"/>
  <c r="B39" i="11"/>
  <c r="C39" i="11" s="1"/>
  <c r="E39" i="11" s="1"/>
  <c r="F39" i="11" s="1"/>
  <c r="I165" i="11"/>
  <c r="B163" i="11"/>
  <c r="B164" i="11" s="1"/>
  <c r="B199" i="11"/>
  <c r="B180" i="11"/>
  <c r="B182" i="11" s="1"/>
  <c r="D179" i="11"/>
  <c r="D180" i="11" s="1"/>
  <c r="B77" i="11"/>
  <c r="B96" i="11"/>
  <c r="B136" i="3"/>
  <c r="B138" i="3" s="1"/>
  <c r="B155" i="3"/>
  <c r="D135" i="3"/>
  <c r="D136" i="3" s="1"/>
  <c r="E178" i="3"/>
  <c r="E159" i="3"/>
  <c r="F136" i="3"/>
  <c r="J178" i="3"/>
  <c r="F157" i="3"/>
  <c r="D15" i="3"/>
  <c r="E15" i="3" s="1"/>
  <c r="F15" i="3" s="1"/>
  <c r="I16" i="3" s="1"/>
  <c r="I143" i="9"/>
  <c r="B141" i="9"/>
  <c r="B142" i="9" s="1"/>
  <c r="B177" i="9"/>
  <c r="B158" i="9"/>
  <c r="B160" i="9" s="1"/>
  <c r="D157" i="9"/>
  <c r="D158" i="9" s="1"/>
  <c r="I143" i="13"/>
  <c r="B141" i="13"/>
  <c r="D136" i="13"/>
  <c r="A180" i="13"/>
  <c r="F168" i="13"/>
  <c r="I169" i="13" s="1"/>
  <c r="D155" i="13"/>
  <c r="D157" i="13" s="1"/>
  <c r="B158" i="13"/>
  <c r="B160" i="13" s="1"/>
  <c r="B140" i="13"/>
  <c r="D134" i="13"/>
  <c r="D156" i="13" s="1"/>
  <c r="B75" i="10"/>
  <c r="B96" i="10" s="1"/>
  <c r="B40" i="11"/>
  <c r="C40" i="11" s="1"/>
  <c r="E40" i="11" s="1"/>
  <c r="F40" i="11" s="1"/>
  <c r="K40" i="11" s="1"/>
  <c r="K41" i="11" s="1"/>
  <c r="B120" i="11"/>
  <c r="D178" i="11"/>
  <c r="D159" i="11"/>
  <c r="H157" i="11" s="1"/>
  <c r="I29" i="8"/>
  <c r="H26" i="8"/>
  <c r="B35" i="8" s="1"/>
  <c r="B120" i="2"/>
  <c r="D134" i="9"/>
  <c r="F156" i="9"/>
  <c r="F137" i="9"/>
  <c r="D156" i="9"/>
  <c r="D137" i="9"/>
  <c r="H135" i="9" s="1"/>
  <c r="B246" i="10"/>
  <c r="B248" i="10" s="1"/>
  <c r="D243" i="10"/>
  <c r="D245" i="10" s="1"/>
  <c r="D224" i="10"/>
  <c r="F244" i="10"/>
  <c r="F247" i="10" s="1"/>
  <c r="F224" i="10"/>
  <c r="B208" i="10"/>
  <c r="F225" i="10"/>
  <c r="B229" i="10"/>
  <c r="I231" i="10"/>
  <c r="D243" i="11"/>
  <c r="D243" i="9"/>
  <c r="F224" i="9"/>
  <c r="B246" i="8"/>
  <c r="B248" i="8" s="1"/>
  <c r="D243" i="8"/>
  <c r="D245" i="8" s="1"/>
  <c r="F244" i="8"/>
  <c r="F247" i="8" s="1"/>
  <c r="F224" i="8"/>
  <c r="B229" i="8"/>
  <c r="I231" i="8"/>
  <c r="B208" i="8"/>
  <c r="F225" i="8"/>
  <c r="D224" i="8"/>
  <c r="F224" i="7"/>
  <c r="F244" i="7"/>
  <c r="F247" i="7" s="1"/>
  <c r="I235" i="7"/>
  <c r="F225" i="7"/>
  <c r="B229" i="7"/>
  <c r="I231" i="7"/>
  <c r="D224" i="7"/>
  <c r="B246" i="7"/>
  <c r="B248" i="7" s="1"/>
  <c r="D243" i="7"/>
  <c r="D245" i="7" s="1"/>
  <c r="F256" i="7"/>
  <c r="B208" i="7"/>
  <c r="F244" i="6"/>
  <c r="F247" i="6" s="1"/>
  <c r="F224" i="6"/>
  <c r="B246" i="6"/>
  <c r="B248" i="6" s="1"/>
  <c r="D243" i="6"/>
  <c r="D245" i="6" s="1"/>
  <c r="F225" i="6"/>
  <c r="D224" i="6"/>
  <c r="B229" i="6"/>
  <c r="I231" i="6"/>
  <c r="B208" i="6"/>
  <c r="B246" i="5"/>
  <c r="B248" i="5" s="1"/>
  <c r="D243" i="5"/>
  <c r="D245" i="5" s="1"/>
  <c r="F244" i="5"/>
  <c r="F247" i="5" s="1"/>
  <c r="F224" i="5"/>
  <c r="F225" i="5"/>
  <c r="D224" i="5"/>
  <c r="B208" i="5"/>
  <c r="B229" i="5"/>
  <c r="I231" i="5"/>
  <c r="B246" i="4"/>
  <c r="B248" i="4" s="1"/>
  <c r="D243" i="4"/>
  <c r="D245" i="4" s="1"/>
  <c r="F244" i="4"/>
  <c r="F247" i="4" s="1"/>
  <c r="F224" i="4"/>
  <c r="D224" i="4"/>
  <c r="F225" i="4"/>
  <c r="B229" i="4"/>
  <c r="I231" i="4"/>
  <c r="B208" i="4"/>
  <c r="D243" i="3"/>
  <c r="D224" i="2"/>
  <c r="B246" i="2"/>
  <c r="B248" i="2" s="1"/>
  <c r="D243" i="2"/>
  <c r="D245" i="2" s="1"/>
  <c r="B208" i="2"/>
  <c r="B229" i="2"/>
  <c r="I231" i="2"/>
  <c r="H178" i="1"/>
  <c r="B188" i="1"/>
  <c r="B246" i="1"/>
  <c r="B248" i="1" s="1"/>
  <c r="D243" i="1"/>
  <c r="D245" i="1" s="1"/>
  <c r="I231" i="1"/>
  <c r="B229" i="1"/>
  <c r="B228" i="1"/>
  <c r="B208" i="1"/>
  <c r="D244" i="1"/>
  <c r="D224" i="1"/>
  <c r="D225" i="1" s="1"/>
  <c r="H223" i="1" s="1"/>
  <c r="B209" i="1"/>
  <c r="B168" i="1"/>
  <c r="C168" i="1" s="1"/>
  <c r="D146" i="1"/>
  <c r="E146" i="1" s="1"/>
  <c r="F146" i="1" s="1"/>
  <c r="B147" i="1"/>
  <c r="D15" i="13"/>
  <c r="E15" i="13" s="1"/>
  <c r="F15" i="13" s="1"/>
  <c r="K30" i="13"/>
  <c r="B37" i="13"/>
  <c r="C37" i="13" s="1"/>
  <c r="H112" i="13"/>
  <c r="I90" i="13"/>
  <c r="I93" i="13" s="1"/>
  <c r="I94" i="13" s="1"/>
  <c r="K74" i="13"/>
  <c r="I72" i="13"/>
  <c r="B58" i="13"/>
  <c r="C58" i="13" s="1"/>
  <c r="B16" i="13"/>
  <c r="C16" i="13" s="1"/>
  <c r="H69" i="13"/>
  <c r="B78" i="13" s="1"/>
  <c r="I112" i="13"/>
  <c r="I115" i="13" s="1"/>
  <c r="I116" i="13" s="1"/>
  <c r="B60" i="12"/>
  <c r="C60" i="12" s="1"/>
  <c r="E37" i="12"/>
  <c r="F37" i="12" s="1"/>
  <c r="D40" i="12"/>
  <c r="C39" i="12"/>
  <c r="B41" i="12"/>
  <c r="C41" i="12" s="1"/>
  <c r="D16" i="12"/>
  <c r="E16" i="12" s="1"/>
  <c r="F16" i="12" s="1"/>
  <c r="E38" i="12" s="1"/>
  <c r="F38" i="12" s="1"/>
  <c r="E59" i="12" s="1"/>
  <c r="F59" i="12" s="1"/>
  <c r="B17" i="12"/>
  <c r="B77" i="9"/>
  <c r="H68" i="9" s="1"/>
  <c r="I68" i="9" s="1"/>
  <c r="I71" i="9" s="1"/>
  <c r="B99" i="9"/>
  <c r="H90" i="9" s="1"/>
  <c r="I90" i="9" s="1"/>
  <c r="I93" i="9" s="1"/>
  <c r="H91" i="9" s="1"/>
  <c r="M86" i="9" s="1"/>
  <c r="B15" i="10"/>
  <c r="C15" i="10" s="1"/>
  <c r="H46" i="10"/>
  <c r="I46" i="10" s="1"/>
  <c r="I49" i="10" s="1"/>
  <c r="F93" i="10"/>
  <c r="F112" i="10"/>
  <c r="F115" i="10" s="1"/>
  <c r="D112" i="10"/>
  <c r="D92" i="10"/>
  <c r="D93" i="10" s="1"/>
  <c r="B114" i="10"/>
  <c r="B116" i="10" s="1"/>
  <c r="D113" i="10"/>
  <c r="B94" i="10"/>
  <c r="B77" i="10"/>
  <c r="I29" i="10"/>
  <c r="H26" i="10"/>
  <c r="B35" i="10" s="1"/>
  <c r="D15" i="8"/>
  <c r="E15" i="8" s="1"/>
  <c r="F15" i="8" s="1"/>
  <c r="I16" i="8" s="1"/>
  <c r="B94" i="8"/>
  <c r="D112" i="8"/>
  <c r="D92" i="8"/>
  <c r="B114" i="8"/>
  <c r="B116" i="8" s="1"/>
  <c r="D113" i="8"/>
  <c r="D134" i="8" s="1"/>
  <c r="D93" i="8"/>
  <c r="K30" i="8"/>
  <c r="K31" i="8" s="1"/>
  <c r="B37" i="8"/>
  <c r="C37" i="8" s="1"/>
  <c r="I77" i="8"/>
  <c r="B75" i="8"/>
  <c r="B96" i="8" s="1"/>
  <c r="B16" i="8"/>
  <c r="C16" i="8" s="1"/>
  <c r="H46" i="8"/>
  <c r="B15" i="7"/>
  <c r="C15" i="7" s="1"/>
  <c r="I50" i="7"/>
  <c r="H47" i="7"/>
  <c r="B56" i="7" s="1"/>
  <c r="H68" i="7"/>
  <c r="D112" i="7"/>
  <c r="D92" i="7"/>
  <c r="I29" i="7"/>
  <c r="H26" i="7"/>
  <c r="B35" i="7" s="1"/>
  <c r="B94" i="7"/>
  <c r="B114" i="7"/>
  <c r="B116" i="7" s="1"/>
  <c r="D113" i="7"/>
  <c r="D134" i="7" s="1"/>
  <c r="B96" i="7"/>
  <c r="I68" i="7"/>
  <c r="I71" i="7" s="1"/>
  <c r="D93" i="7"/>
  <c r="B15" i="6"/>
  <c r="C15" i="6" s="1"/>
  <c r="H68" i="6"/>
  <c r="I68" i="6" s="1"/>
  <c r="I71" i="6" s="1"/>
  <c r="I29" i="6"/>
  <c r="H26" i="6"/>
  <c r="B35" i="6" s="1"/>
  <c r="F112" i="6"/>
  <c r="F115" i="6" s="1"/>
  <c r="B114" i="6"/>
  <c r="B116" i="6" s="1"/>
  <c r="D113" i="6"/>
  <c r="B96" i="6"/>
  <c r="B55" i="6"/>
  <c r="D112" i="6"/>
  <c r="D92" i="6"/>
  <c r="D93" i="6" s="1"/>
  <c r="B94" i="6"/>
  <c r="I29" i="5"/>
  <c r="H26" i="5"/>
  <c r="B35" i="5"/>
  <c r="B16" i="5"/>
  <c r="H68" i="5"/>
  <c r="I68" i="5" s="1"/>
  <c r="I71" i="5" s="1"/>
  <c r="D112" i="5"/>
  <c r="D92" i="5"/>
  <c r="I16" i="5"/>
  <c r="D93" i="5"/>
  <c r="B114" i="5"/>
  <c r="B116" i="5" s="1"/>
  <c r="D113" i="5"/>
  <c r="D134" i="5" s="1"/>
  <c r="B94" i="5"/>
  <c r="H46" i="5"/>
  <c r="I46" i="5" s="1"/>
  <c r="I49" i="5" s="1"/>
  <c r="K30" i="5"/>
  <c r="K31" i="5" s="1"/>
  <c r="B37" i="5"/>
  <c r="C37" i="5" s="1"/>
  <c r="B96" i="5"/>
  <c r="B16" i="4"/>
  <c r="C16" i="4" s="1"/>
  <c r="E16" i="4" s="1"/>
  <c r="F16" i="4" s="1"/>
  <c r="K30" i="4"/>
  <c r="K31" i="4" s="1"/>
  <c r="B37" i="4"/>
  <c r="C37" i="4" s="1"/>
  <c r="E37" i="4" s="1"/>
  <c r="F37" i="4" s="1"/>
  <c r="B17" i="4"/>
  <c r="C17" i="4" s="1"/>
  <c r="E17" i="4" s="1"/>
  <c r="F17" i="4" s="1"/>
  <c r="D112" i="4"/>
  <c r="D92" i="4"/>
  <c r="D93" i="4" s="1"/>
  <c r="H91" i="4" s="1"/>
  <c r="I16" i="4"/>
  <c r="D129" i="4"/>
  <c r="D128" i="4"/>
  <c r="D127" i="4"/>
  <c r="D124" i="4"/>
  <c r="D126" i="4"/>
  <c r="D125" i="4"/>
  <c r="B114" i="4"/>
  <c r="B116" i="4"/>
  <c r="D113" i="4"/>
  <c r="F93" i="4"/>
  <c r="F112" i="4"/>
  <c r="F115" i="4" s="1"/>
  <c r="B94" i="4"/>
  <c r="B77" i="4"/>
  <c r="B58" i="4"/>
  <c r="C58" i="4" s="1"/>
  <c r="H69" i="3"/>
  <c r="K30" i="3"/>
  <c r="K31" i="3" s="1"/>
  <c r="B37" i="3"/>
  <c r="C37" i="3" s="1"/>
  <c r="B97" i="3"/>
  <c r="I99" i="3"/>
  <c r="D112" i="3"/>
  <c r="D92" i="3"/>
  <c r="B114" i="3"/>
  <c r="D113" i="3"/>
  <c r="D134" i="3" s="1"/>
  <c r="B116" i="3"/>
  <c r="B98" i="3"/>
  <c r="D93" i="3"/>
  <c r="F93" i="3"/>
  <c r="F112" i="3"/>
  <c r="B16" i="3"/>
  <c r="H46" i="3"/>
  <c r="B56" i="3" s="1"/>
  <c r="B77" i="3"/>
  <c r="B96" i="3"/>
  <c r="B99" i="3" s="1"/>
  <c r="B118" i="2"/>
  <c r="B121" i="2" s="1"/>
  <c r="H112" i="2" s="1"/>
  <c r="K15" i="11"/>
  <c r="K16" i="11" s="1"/>
  <c r="I59" i="11"/>
  <c r="B59" i="11"/>
  <c r="C59" i="11" s="1"/>
  <c r="E59" i="11" s="1"/>
  <c r="F59" i="11" s="1"/>
  <c r="B19" i="11"/>
  <c r="C19" i="11" s="1"/>
  <c r="E19" i="11" s="1"/>
  <c r="F19" i="11" s="1"/>
  <c r="B16" i="9"/>
  <c r="C16" i="9" s="1"/>
  <c r="D16" i="9" s="1"/>
  <c r="E16" i="9" s="1"/>
  <c r="F16" i="9" s="1"/>
  <c r="D114" i="9"/>
  <c r="D115" i="9" s="1"/>
  <c r="I121" i="9"/>
  <c r="B119" i="9"/>
  <c r="B120" i="9" s="1"/>
  <c r="I50" i="9"/>
  <c r="H47" i="9"/>
  <c r="B56" i="9" s="1"/>
  <c r="D15" i="9"/>
  <c r="E15" i="9" s="1"/>
  <c r="F15" i="9" s="1"/>
  <c r="I16" i="9" s="1"/>
  <c r="K30" i="9"/>
  <c r="K31" i="9" s="1"/>
  <c r="B37" i="9"/>
  <c r="C37" i="9" s="1"/>
  <c r="B118" i="9"/>
  <c r="I29" i="2"/>
  <c r="H26" i="2"/>
  <c r="B35" i="2" s="1"/>
  <c r="H47" i="2"/>
  <c r="B56" i="2" s="1"/>
  <c r="B99" i="2"/>
  <c r="D93" i="2"/>
  <c r="D112" i="2"/>
  <c r="B15" i="2"/>
  <c r="C15" i="2" s="1"/>
  <c r="I68" i="2"/>
  <c r="I71" i="2" s="1"/>
  <c r="H69" i="2" s="1"/>
  <c r="B78" i="2" s="1"/>
  <c r="I38" i="12" l="1"/>
  <c r="E58" i="12"/>
  <c r="F58" i="12" s="1"/>
  <c r="I59" i="12" s="1"/>
  <c r="J200" i="2"/>
  <c r="F179" i="2"/>
  <c r="F156" i="2"/>
  <c r="F158" i="2"/>
  <c r="F137" i="13"/>
  <c r="F180" i="13"/>
  <c r="F181" i="13" s="1"/>
  <c r="F200" i="13"/>
  <c r="F201" i="13"/>
  <c r="J222" i="13"/>
  <c r="C189" i="11"/>
  <c r="B41" i="11"/>
  <c r="B99" i="11"/>
  <c r="B118" i="11"/>
  <c r="I187" i="11"/>
  <c r="B185" i="11"/>
  <c r="B186" i="11" s="1"/>
  <c r="H68" i="11"/>
  <c r="B78" i="11" s="1"/>
  <c r="B221" i="11"/>
  <c r="B202" i="11"/>
  <c r="B204" i="11" s="1"/>
  <c r="D201" i="11"/>
  <c r="D202" i="11" s="1"/>
  <c r="B60" i="11"/>
  <c r="C60" i="11" s="1"/>
  <c r="E60" i="11" s="1"/>
  <c r="F60" i="11" s="1"/>
  <c r="E181" i="3"/>
  <c r="E200" i="3"/>
  <c r="B177" i="3"/>
  <c r="B158" i="3"/>
  <c r="B160" i="3"/>
  <c r="D157" i="3"/>
  <c r="D158" i="3" s="1"/>
  <c r="B141" i="3"/>
  <c r="B142" i="3" s="1"/>
  <c r="I143" i="3"/>
  <c r="F115" i="3"/>
  <c r="F134" i="3"/>
  <c r="H91" i="3"/>
  <c r="F158" i="3"/>
  <c r="J200" i="3"/>
  <c r="F179" i="3"/>
  <c r="H69" i="7"/>
  <c r="B163" i="9"/>
  <c r="B164" i="9" s="1"/>
  <c r="I165" i="9"/>
  <c r="B199" i="9"/>
  <c r="B180" i="9"/>
  <c r="B182" i="9" s="1"/>
  <c r="D179" i="9"/>
  <c r="D180" i="9" s="1"/>
  <c r="B163" i="13"/>
  <c r="I165" i="13"/>
  <c r="D158" i="13"/>
  <c r="D159" i="13" s="1"/>
  <c r="H157" i="13" s="1"/>
  <c r="D178" i="13"/>
  <c r="A202" i="13"/>
  <c r="B180" i="13"/>
  <c r="B182" i="13" s="1"/>
  <c r="D177" i="13"/>
  <c r="D179" i="13" s="1"/>
  <c r="F190" i="13"/>
  <c r="I191" i="13" s="1"/>
  <c r="D137" i="13"/>
  <c r="H135" i="13" s="1"/>
  <c r="B142" i="13"/>
  <c r="B143" i="13" s="1"/>
  <c r="B162" i="13"/>
  <c r="D134" i="10"/>
  <c r="B61" i="11"/>
  <c r="C61" i="11" s="1"/>
  <c r="E61" i="11" s="1"/>
  <c r="F61" i="11" s="1"/>
  <c r="D200" i="11"/>
  <c r="D181" i="11"/>
  <c r="H179" i="11" s="1"/>
  <c r="D156" i="8"/>
  <c r="D137" i="8"/>
  <c r="I46" i="8"/>
  <c r="I49" i="8" s="1"/>
  <c r="D137" i="7"/>
  <c r="D156" i="7"/>
  <c r="D134" i="6"/>
  <c r="D37" i="5"/>
  <c r="E37" i="5" s="1"/>
  <c r="F37" i="5" s="1"/>
  <c r="I38" i="5" s="1"/>
  <c r="D156" i="5"/>
  <c r="D137" i="5"/>
  <c r="E58" i="4"/>
  <c r="F58" i="4" s="1"/>
  <c r="I59" i="4" s="1"/>
  <c r="D134" i="4"/>
  <c r="D156" i="3"/>
  <c r="D137" i="3"/>
  <c r="D37" i="3"/>
  <c r="E37" i="3" s="1"/>
  <c r="F37" i="3" s="1"/>
  <c r="I38" i="3" s="1"/>
  <c r="D115" i="2"/>
  <c r="D134" i="2"/>
  <c r="B140" i="2"/>
  <c r="F178" i="9"/>
  <c r="F159" i="9"/>
  <c r="B100" i="9"/>
  <c r="B121" i="9"/>
  <c r="H112" i="9" s="1"/>
  <c r="I112" i="9" s="1"/>
  <c r="I115" i="9" s="1"/>
  <c r="H113" i="9" s="1"/>
  <c r="B140" i="9"/>
  <c r="D178" i="9"/>
  <c r="D159" i="9"/>
  <c r="H157" i="9" s="1"/>
  <c r="I253" i="10"/>
  <c r="B251" i="10"/>
  <c r="B252" i="10" s="1"/>
  <c r="B230" i="10"/>
  <c r="D246" i="10"/>
  <c r="B230" i="8"/>
  <c r="D246" i="8"/>
  <c r="B251" i="8"/>
  <c r="B252" i="8" s="1"/>
  <c r="I253" i="8"/>
  <c r="I253" i="7"/>
  <c r="B251" i="7"/>
  <c r="B252" i="7" s="1"/>
  <c r="B230" i="7"/>
  <c r="D246" i="7"/>
  <c r="I257" i="7"/>
  <c r="B251" i="6"/>
  <c r="B252" i="6" s="1"/>
  <c r="I253" i="6"/>
  <c r="B230" i="6"/>
  <c r="D246" i="6"/>
  <c r="D246" i="5"/>
  <c r="B230" i="5"/>
  <c r="I253" i="5"/>
  <c r="B251" i="5"/>
  <c r="B252" i="5" s="1"/>
  <c r="D246" i="4"/>
  <c r="I253" i="4"/>
  <c r="B251" i="4"/>
  <c r="B252" i="4" s="1"/>
  <c r="B230" i="4"/>
  <c r="D246" i="2"/>
  <c r="B230" i="2"/>
  <c r="I253" i="2"/>
  <c r="B251" i="2"/>
  <c r="B252" i="2" s="1"/>
  <c r="I147" i="1"/>
  <c r="C147" i="1"/>
  <c r="B169" i="1"/>
  <c r="C169" i="1" s="1"/>
  <c r="B148" i="1"/>
  <c r="C148" i="1" s="1"/>
  <c r="D168" i="1"/>
  <c r="E168" i="1" s="1"/>
  <c r="F168" i="1" s="1"/>
  <c r="D246" i="1"/>
  <c r="D247" i="1"/>
  <c r="H245" i="1" s="1"/>
  <c r="I253" i="1"/>
  <c r="B251" i="1"/>
  <c r="B252" i="1" s="1"/>
  <c r="B190" i="1"/>
  <c r="C190" i="1" s="1"/>
  <c r="H200" i="1"/>
  <c r="B210" i="1"/>
  <c r="B230" i="1"/>
  <c r="B231" i="1" s="1"/>
  <c r="B250" i="1"/>
  <c r="B253" i="1" s="1"/>
  <c r="B59" i="13"/>
  <c r="C59" i="13" s="1"/>
  <c r="B80" i="13"/>
  <c r="C80" i="13" s="1"/>
  <c r="D16" i="13"/>
  <c r="E16" i="13" s="1"/>
  <c r="F16" i="13" s="1"/>
  <c r="B60" i="13"/>
  <c r="C60" i="13" s="1"/>
  <c r="D37" i="13"/>
  <c r="E37" i="13" s="1"/>
  <c r="F37" i="13" s="1"/>
  <c r="B38" i="13"/>
  <c r="C38" i="13" s="1"/>
  <c r="I16" i="13"/>
  <c r="H113" i="13"/>
  <c r="B122" i="13" s="1"/>
  <c r="B61" i="13"/>
  <c r="C61" i="13" s="1"/>
  <c r="D58" i="13"/>
  <c r="H91" i="13"/>
  <c r="B100" i="13" s="1"/>
  <c r="B39" i="13"/>
  <c r="C39" i="13" s="1"/>
  <c r="B17" i="13"/>
  <c r="C17" i="13" s="1"/>
  <c r="B61" i="12"/>
  <c r="C61" i="12" s="1"/>
  <c r="B42" i="12"/>
  <c r="C42" i="12" s="1"/>
  <c r="D42" i="12"/>
  <c r="D39" i="12"/>
  <c r="D41" i="12"/>
  <c r="C17" i="12"/>
  <c r="B18" i="12"/>
  <c r="C18" i="12" s="1"/>
  <c r="I121" i="10"/>
  <c r="B119" i="10"/>
  <c r="B97" i="10"/>
  <c r="I99" i="10"/>
  <c r="H68" i="10"/>
  <c r="I68" i="10" s="1"/>
  <c r="I71" i="10" s="1"/>
  <c r="K30" i="10"/>
  <c r="K31" i="10" s="1"/>
  <c r="B37" i="10"/>
  <c r="C37" i="10" s="1"/>
  <c r="D15" i="10"/>
  <c r="E15" i="10" s="1"/>
  <c r="F15" i="10" s="1"/>
  <c r="D114" i="10"/>
  <c r="D115" i="10" s="1"/>
  <c r="I50" i="10"/>
  <c r="H47" i="10"/>
  <c r="B56" i="10" s="1"/>
  <c r="B16" i="10"/>
  <c r="C16" i="10" s="1"/>
  <c r="D37" i="8"/>
  <c r="E37" i="8" s="1"/>
  <c r="F37" i="8" s="1"/>
  <c r="I38" i="8" s="1"/>
  <c r="D16" i="8"/>
  <c r="E16" i="8" s="1"/>
  <c r="F16" i="8" s="1"/>
  <c r="B38" i="8"/>
  <c r="C38" i="8" s="1"/>
  <c r="B77" i="8"/>
  <c r="D114" i="8"/>
  <c r="D115" i="8" s="1"/>
  <c r="I121" i="8"/>
  <c r="B119" i="8"/>
  <c r="B97" i="8"/>
  <c r="B118" i="8" s="1"/>
  <c r="I99" i="8"/>
  <c r="B17" i="8"/>
  <c r="C17" i="8" s="1"/>
  <c r="B78" i="7"/>
  <c r="I121" i="7"/>
  <c r="B119" i="7"/>
  <c r="B97" i="7"/>
  <c r="B118" i="7" s="1"/>
  <c r="I99" i="7"/>
  <c r="K30" i="7"/>
  <c r="K31" i="7" s="1"/>
  <c r="B37" i="7"/>
  <c r="C37" i="7" s="1"/>
  <c r="D114" i="7"/>
  <c r="D115" i="7" s="1"/>
  <c r="D15" i="7"/>
  <c r="E15" i="7" s="1"/>
  <c r="F15" i="7" s="1"/>
  <c r="B58" i="7"/>
  <c r="C58" i="7" s="1"/>
  <c r="K74" i="7"/>
  <c r="B16" i="7"/>
  <c r="C16" i="7" s="1"/>
  <c r="K74" i="6"/>
  <c r="I72" i="6"/>
  <c r="H69" i="6"/>
  <c r="B78" i="6"/>
  <c r="D114" i="6"/>
  <c r="D115" i="6" s="1"/>
  <c r="I121" i="6"/>
  <c r="B119" i="6"/>
  <c r="B97" i="6"/>
  <c r="B118" i="6" s="1"/>
  <c r="I99" i="6"/>
  <c r="H46" i="6"/>
  <c r="I46" i="6" s="1"/>
  <c r="I49" i="6" s="1"/>
  <c r="D15" i="6"/>
  <c r="E15" i="6" s="1"/>
  <c r="F15" i="6" s="1"/>
  <c r="K30" i="6"/>
  <c r="K31" i="6" s="1"/>
  <c r="B37" i="6"/>
  <c r="C37" i="6" s="1"/>
  <c r="B16" i="6"/>
  <c r="K74" i="5"/>
  <c r="I72" i="5"/>
  <c r="H69" i="5"/>
  <c r="I50" i="5"/>
  <c r="H47" i="5"/>
  <c r="B56" i="5" s="1"/>
  <c r="B78" i="5"/>
  <c r="B38" i="5"/>
  <c r="C38" i="5" s="1"/>
  <c r="D38" i="5" s="1"/>
  <c r="I121" i="5"/>
  <c r="B119" i="5"/>
  <c r="D114" i="5"/>
  <c r="B58" i="5"/>
  <c r="C58" i="5" s="1"/>
  <c r="D115" i="5"/>
  <c r="B39" i="5"/>
  <c r="C39" i="5" s="1"/>
  <c r="D39" i="5" s="1"/>
  <c r="B80" i="5"/>
  <c r="C80" i="5" s="1"/>
  <c r="B97" i="5"/>
  <c r="B118" i="5" s="1"/>
  <c r="I99" i="5"/>
  <c r="C16" i="5"/>
  <c r="E16" i="5" s="1"/>
  <c r="F16" i="5" s="1"/>
  <c r="B17" i="5"/>
  <c r="C17" i="5" s="1"/>
  <c r="E17" i="5" s="1"/>
  <c r="F17" i="5" s="1"/>
  <c r="B18" i="4"/>
  <c r="B59" i="4"/>
  <c r="C59" i="4" s="1"/>
  <c r="B97" i="4"/>
  <c r="I99" i="4"/>
  <c r="H68" i="4"/>
  <c r="B78" i="4" s="1"/>
  <c r="D114" i="4"/>
  <c r="I38" i="4"/>
  <c r="D115" i="4"/>
  <c r="H113" i="4" s="1"/>
  <c r="B60" i="4"/>
  <c r="C60" i="4" s="1"/>
  <c r="B38" i="4"/>
  <c r="I121" i="4"/>
  <c r="B119" i="4"/>
  <c r="B58" i="3"/>
  <c r="C58" i="3" s="1"/>
  <c r="C16" i="3"/>
  <c r="B17" i="3"/>
  <c r="C17" i="3" s="1"/>
  <c r="I121" i="3"/>
  <c r="B119" i="3"/>
  <c r="H68" i="3"/>
  <c r="B78" i="3" s="1"/>
  <c r="D114" i="3"/>
  <c r="D115" i="3" s="1"/>
  <c r="H113" i="3" s="1"/>
  <c r="B118" i="3"/>
  <c r="B38" i="3"/>
  <c r="C38" i="3" s="1"/>
  <c r="H90" i="3"/>
  <c r="B100" i="3" s="1"/>
  <c r="B20" i="11"/>
  <c r="C20" i="11" s="1"/>
  <c r="E20" i="11" s="1"/>
  <c r="F20" i="11" s="1"/>
  <c r="G17" i="11" s="1"/>
  <c r="I13" i="11" s="1"/>
  <c r="I14" i="11" s="1"/>
  <c r="C41" i="11"/>
  <c r="E41" i="11" s="1"/>
  <c r="F41" i="11" s="1"/>
  <c r="B42" i="11"/>
  <c r="C42" i="11" s="1"/>
  <c r="B17" i="9"/>
  <c r="C17" i="9" s="1"/>
  <c r="D17" i="9" s="1"/>
  <c r="E17" i="9" s="1"/>
  <c r="F17" i="9" s="1"/>
  <c r="I94" i="9"/>
  <c r="D37" i="9"/>
  <c r="E37" i="9" s="1"/>
  <c r="F37" i="9" s="1"/>
  <c r="I38" i="9" s="1"/>
  <c r="K74" i="9"/>
  <c r="I72" i="9"/>
  <c r="H69" i="9"/>
  <c r="M85" i="9" s="1"/>
  <c r="B38" i="9"/>
  <c r="C38" i="9" s="1"/>
  <c r="B58" i="9"/>
  <c r="C58" i="9" s="1"/>
  <c r="B58" i="2"/>
  <c r="C58" i="2" s="1"/>
  <c r="B80" i="2"/>
  <c r="C80" i="2" s="1"/>
  <c r="K30" i="2"/>
  <c r="K31" i="2" s="1"/>
  <c r="B37" i="2"/>
  <c r="C37" i="2" s="1"/>
  <c r="D15" i="2"/>
  <c r="E15" i="2" s="1"/>
  <c r="F15" i="2" s="1"/>
  <c r="I16" i="2" s="1"/>
  <c r="B16" i="2"/>
  <c r="C16" i="2" s="1"/>
  <c r="I112" i="2"/>
  <c r="I115" i="2" s="1"/>
  <c r="I116" i="2" s="1"/>
  <c r="K74" i="2"/>
  <c r="I72" i="2"/>
  <c r="H90" i="2"/>
  <c r="I90" i="2" s="1"/>
  <c r="I93" i="2" s="1"/>
  <c r="H91" i="2" s="1"/>
  <c r="F159" i="2" l="1"/>
  <c r="F178" i="2"/>
  <c r="F180" i="2"/>
  <c r="F200" i="2"/>
  <c r="J222" i="2"/>
  <c r="F201" i="2"/>
  <c r="B62" i="13"/>
  <c r="C62" i="13" s="1"/>
  <c r="L40" i="13"/>
  <c r="Q35" i="13"/>
  <c r="J244" i="13"/>
  <c r="F245" i="13" s="1"/>
  <c r="F246" i="13" s="1"/>
  <c r="F223" i="13"/>
  <c r="F202" i="13"/>
  <c r="F203" i="13" s="1"/>
  <c r="F222" i="13"/>
  <c r="C211" i="11"/>
  <c r="E42" i="11"/>
  <c r="F42" i="11" s="1"/>
  <c r="B62" i="11"/>
  <c r="C62" i="11" s="1"/>
  <c r="B140" i="11"/>
  <c r="B121" i="11"/>
  <c r="H90" i="11"/>
  <c r="B100" i="11" s="1"/>
  <c r="B243" i="11"/>
  <c r="B224" i="11"/>
  <c r="B226" i="11" s="1"/>
  <c r="D223" i="11"/>
  <c r="D224" i="11" s="1"/>
  <c r="I209" i="11"/>
  <c r="B207" i="11"/>
  <c r="B208" i="11" s="1"/>
  <c r="B80" i="11"/>
  <c r="B81" i="11" s="1"/>
  <c r="I165" i="3"/>
  <c r="B163" i="3"/>
  <c r="B164" i="3" s="1"/>
  <c r="B199" i="3"/>
  <c r="B180" i="3"/>
  <c r="B182" i="3" s="1"/>
  <c r="D179" i="3"/>
  <c r="D180" i="3" s="1"/>
  <c r="E222" i="3"/>
  <c r="E203" i="3"/>
  <c r="F201" i="3"/>
  <c r="J222" i="3"/>
  <c r="F137" i="3"/>
  <c r="H135" i="3" s="1"/>
  <c r="F156" i="3"/>
  <c r="F180" i="3"/>
  <c r="D17" i="3"/>
  <c r="E17" i="3" s="1"/>
  <c r="F17" i="3" s="1"/>
  <c r="D16" i="3"/>
  <c r="E16" i="3" s="1"/>
  <c r="F16" i="3" s="1"/>
  <c r="I187" i="9"/>
  <c r="B185" i="9"/>
  <c r="B186" i="9" s="1"/>
  <c r="B221" i="9"/>
  <c r="B202" i="9"/>
  <c r="B204" i="9" s="1"/>
  <c r="D201" i="9"/>
  <c r="D202" i="9" s="1"/>
  <c r="H134" i="13"/>
  <c r="B144" i="13"/>
  <c r="I187" i="13"/>
  <c r="B185" i="13"/>
  <c r="B184" i="13"/>
  <c r="B164" i="13"/>
  <c r="B165" i="13" s="1"/>
  <c r="D180" i="13"/>
  <c r="D181" i="13" s="1"/>
  <c r="H179" i="13" s="1"/>
  <c r="D200" i="13"/>
  <c r="A224" i="13"/>
  <c r="F212" i="13"/>
  <c r="I213" i="13" s="1"/>
  <c r="B202" i="13"/>
  <c r="B204" i="13" s="1"/>
  <c r="D199" i="13"/>
  <c r="D201" i="13" s="1"/>
  <c r="B120" i="10"/>
  <c r="D156" i="10"/>
  <c r="D137" i="10"/>
  <c r="H135" i="10" s="1"/>
  <c r="D222" i="11"/>
  <c r="D203" i="11"/>
  <c r="H201" i="11" s="1"/>
  <c r="I50" i="8"/>
  <c r="H47" i="8"/>
  <c r="B56" i="8" s="1"/>
  <c r="B58" i="8" s="1"/>
  <c r="C58" i="8" s="1"/>
  <c r="D178" i="8"/>
  <c r="D159" i="8"/>
  <c r="B120" i="8"/>
  <c r="B121" i="8" s="1"/>
  <c r="H112" i="8" s="1"/>
  <c r="B140" i="8"/>
  <c r="B120" i="7"/>
  <c r="B140" i="7"/>
  <c r="D178" i="7"/>
  <c r="D159" i="7"/>
  <c r="B121" i="7"/>
  <c r="H112" i="7" s="1"/>
  <c r="I112" i="7" s="1"/>
  <c r="I115" i="7" s="1"/>
  <c r="B120" i="6"/>
  <c r="B140" i="6"/>
  <c r="D156" i="6"/>
  <c r="D137" i="6"/>
  <c r="H135" i="6" s="1"/>
  <c r="B121" i="6"/>
  <c r="D80" i="5"/>
  <c r="B120" i="5"/>
  <c r="B121" i="5" s="1"/>
  <c r="H112" i="5" s="1"/>
  <c r="B140" i="5"/>
  <c r="D178" i="5"/>
  <c r="D159" i="5"/>
  <c r="D58" i="5"/>
  <c r="E58" i="5" s="1"/>
  <c r="F58" i="5" s="1"/>
  <c r="B120" i="4"/>
  <c r="D156" i="4"/>
  <c r="D137" i="4"/>
  <c r="H135" i="4" s="1"/>
  <c r="D58" i="3"/>
  <c r="E58" i="3" s="1"/>
  <c r="F58" i="3" s="1"/>
  <c r="I59" i="3" s="1"/>
  <c r="D38" i="3"/>
  <c r="B120" i="3"/>
  <c r="B121" i="3" s="1"/>
  <c r="H112" i="3" s="1"/>
  <c r="B122" i="3" s="1"/>
  <c r="B140" i="3"/>
  <c r="D178" i="3"/>
  <c r="D159" i="3"/>
  <c r="B162" i="2"/>
  <c r="B143" i="2"/>
  <c r="D156" i="2"/>
  <c r="D137" i="2"/>
  <c r="H135" i="2" s="1"/>
  <c r="H113" i="2"/>
  <c r="F200" i="9"/>
  <c r="F181" i="9"/>
  <c r="D200" i="9"/>
  <c r="D181" i="9"/>
  <c r="B78" i="9"/>
  <c r="B80" i="9" s="1"/>
  <c r="C80" i="9" s="1"/>
  <c r="B143" i="9"/>
  <c r="B162" i="9"/>
  <c r="H222" i="1"/>
  <c r="B232" i="1"/>
  <c r="I169" i="1"/>
  <c r="B254" i="1"/>
  <c r="H244" i="1"/>
  <c r="D148" i="1"/>
  <c r="E148" i="1" s="1"/>
  <c r="F148" i="1" s="1"/>
  <c r="B212" i="1"/>
  <c r="C212" i="1" s="1"/>
  <c r="D190" i="1"/>
  <c r="E190" i="1" s="1"/>
  <c r="F190" i="1" s="1"/>
  <c r="D169" i="1"/>
  <c r="B149" i="1"/>
  <c r="C149" i="1" s="1"/>
  <c r="B191" i="1"/>
  <c r="C191" i="1" s="1"/>
  <c r="B170" i="1"/>
  <c r="D147" i="1"/>
  <c r="E147" i="1" s="1"/>
  <c r="F147" i="1" s="1"/>
  <c r="B18" i="13"/>
  <c r="C18" i="13" s="1"/>
  <c r="D18" i="13" s="1"/>
  <c r="E18" i="13" s="1"/>
  <c r="F18" i="13" s="1"/>
  <c r="I38" i="13"/>
  <c r="E58" i="13"/>
  <c r="F58" i="13" s="1"/>
  <c r="D62" i="13"/>
  <c r="B124" i="13"/>
  <c r="C124" i="13" s="1"/>
  <c r="D61" i="13"/>
  <c r="D17" i="13"/>
  <c r="E17" i="13" s="1"/>
  <c r="F17" i="13" s="1"/>
  <c r="D60" i="13"/>
  <c r="B102" i="13"/>
  <c r="C102" i="13" s="1"/>
  <c r="B40" i="13"/>
  <c r="B41" i="13" s="1"/>
  <c r="C41" i="13" s="1"/>
  <c r="B81" i="13"/>
  <c r="C81" i="13" s="1"/>
  <c r="D39" i="13"/>
  <c r="B63" i="13"/>
  <c r="C63" i="13" s="1"/>
  <c r="D80" i="13"/>
  <c r="D38" i="13"/>
  <c r="E38" i="13" s="1"/>
  <c r="N26" i="13" s="1"/>
  <c r="D59" i="13"/>
  <c r="B62" i="12"/>
  <c r="C62" i="12" s="1"/>
  <c r="B19" i="12"/>
  <c r="C19" i="12" s="1"/>
  <c r="D18" i="12"/>
  <c r="E18" i="12" s="1"/>
  <c r="F18" i="12" s="1"/>
  <c r="E40" i="12" s="1"/>
  <c r="F40" i="12" s="1"/>
  <c r="E61" i="12" s="1"/>
  <c r="F61" i="12" s="1"/>
  <c r="D19" i="12"/>
  <c r="D17" i="12"/>
  <c r="E17" i="12" s="1"/>
  <c r="F17" i="12" s="1"/>
  <c r="E39" i="12" s="1"/>
  <c r="F39" i="12" s="1"/>
  <c r="E60" i="12" s="1"/>
  <c r="F60" i="12" s="1"/>
  <c r="I16" i="10"/>
  <c r="D16" i="10"/>
  <c r="E16" i="10" s="1"/>
  <c r="F16" i="10" s="1"/>
  <c r="D37" i="10"/>
  <c r="E37" i="10" s="1"/>
  <c r="F37" i="10" s="1"/>
  <c r="B38" i="10"/>
  <c r="C38" i="10" s="1"/>
  <c r="B17" i="10"/>
  <c r="C17" i="10" s="1"/>
  <c r="K74" i="10"/>
  <c r="I72" i="10"/>
  <c r="H69" i="10"/>
  <c r="B78" i="10" s="1"/>
  <c r="B118" i="10"/>
  <c r="B121" i="10" s="1"/>
  <c r="B99" i="10"/>
  <c r="B58" i="10"/>
  <c r="C58" i="10" s="1"/>
  <c r="D17" i="8"/>
  <c r="E17" i="8" s="1"/>
  <c r="F17" i="8" s="1"/>
  <c r="D58" i="8"/>
  <c r="E58" i="8" s="1"/>
  <c r="F58" i="8" s="1"/>
  <c r="I59" i="8" s="1"/>
  <c r="D38" i="8"/>
  <c r="E38" i="8" s="1"/>
  <c r="F38" i="8" s="1"/>
  <c r="B99" i="8"/>
  <c r="B18" i="8"/>
  <c r="C18" i="8" s="1"/>
  <c r="H68" i="8"/>
  <c r="B39" i="8"/>
  <c r="B59" i="8"/>
  <c r="C59" i="8" s="1"/>
  <c r="I16" i="7"/>
  <c r="B17" i="7"/>
  <c r="D58" i="7"/>
  <c r="B59" i="7"/>
  <c r="D16" i="7"/>
  <c r="E16" i="7" s="1"/>
  <c r="F16" i="7" s="1"/>
  <c r="D37" i="7"/>
  <c r="E37" i="7" s="1"/>
  <c r="F37" i="7" s="1"/>
  <c r="B38" i="7"/>
  <c r="B39" i="7" s="1"/>
  <c r="C39" i="7" s="1"/>
  <c r="B99" i="7"/>
  <c r="B80" i="7"/>
  <c r="C80" i="7" s="1"/>
  <c r="I16" i="6"/>
  <c r="C16" i="6"/>
  <c r="B17" i="6"/>
  <c r="C17" i="6" s="1"/>
  <c r="I50" i="6"/>
  <c r="H47" i="6"/>
  <c r="B56" i="6" s="1"/>
  <c r="H112" i="6"/>
  <c r="I112" i="6" s="1"/>
  <c r="I115" i="6" s="1"/>
  <c r="B80" i="6"/>
  <c r="C80" i="6" s="1"/>
  <c r="D37" i="6"/>
  <c r="E37" i="6" s="1"/>
  <c r="F37" i="6" s="1"/>
  <c r="B38" i="6"/>
  <c r="C38" i="6" s="1"/>
  <c r="B99" i="6"/>
  <c r="B18" i="5"/>
  <c r="C18" i="5" s="1"/>
  <c r="E18" i="5" s="1"/>
  <c r="F18" i="5" s="1"/>
  <c r="E39" i="5"/>
  <c r="F39" i="5" s="1"/>
  <c r="B81" i="5"/>
  <c r="B99" i="5"/>
  <c r="B82" i="5"/>
  <c r="C82" i="5" s="1"/>
  <c r="D82" i="5" s="1"/>
  <c r="B19" i="5"/>
  <c r="C19" i="5" s="1"/>
  <c r="E19" i="5" s="1"/>
  <c r="F19" i="5" s="1"/>
  <c r="B40" i="5"/>
  <c r="C40" i="5" s="1"/>
  <c r="K15" i="5"/>
  <c r="K16" i="5" s="1"/>
  <c r="B59" i="5"/>
  <c r="C59" i="5" s="1"/>
  <c r="D59" i="5" s="1"/>
  <c r="E38" i="5"/>
  <c r="F38" i="5" s="1"/>
  <c r="C18" i="4"/>
  <c r="E18" i="4" s="1"/>
  <c r="F18" i="4" s="1"/>
  <c r="K15" i="4" s="1"/>
  <c r="K16" i="4" s="1"/>
  <c r="B19" i="4"/>
  <c r="C38" i="4"/>
  <c r="E38" i="4" s="1"/>
  <c r="B39" i="4"/>
  <c r="C39" i="4" s="1"/>
  <c r="E39" i="4" s="1"/>
  <c r="F39" i="4" s="1"/>
  <c r="E60" i="4" s="1"/>
  <c r="F60" i="4" s="1"/>
  <c r="B118" i="4"/>
  <c r="B121" i="4" s="1"/>
  <c r="B99" i="4"/>
  <c r="B61" i="4"/>
  <c r="C61" i="4" s="1"/>
  <c r="B80" i="4"/>
  <c r="C80" i="4" s="1"/>
  <c r="E80" i="4" s="1"/>
  <c r="F80" i="4" s="1"/>
  <c r="B18" i="3"/>
  <c r="B80" i="3"/>
  <c r="C80" i="3" s="1"/>
  <c r="B102" i="3"/>
  <c r="C102" i="3" s="1"/>
  <c r="D102" i="3" s="1"/>
  <c r="B59" i="3"/>
  <c r="C59" i="3" s="1"/>
  <c r="B39" i="3"/>
  <c r="P36" i="3" s="1"/>
  <c r="P37" i="3" s="1"/>
  <c r="G39" i="11"/>
  <c r="I35" i="11" s="1"/>
  <c r="I36" i="11" s="1"/>
  <c r="I39" i="11"/>
  <c r="B63" i="11"/>
  <c r="C63" i="11" s="1"/>
  <c r="E63" i="11" s="1"/>
  <c r="F63" i="11" s="1"/>
  <c r="E62" i="11"/>
  <c r="F62" i="11" s="1"/>
  <c r="I17" i="11"/>
  <c r="B18" i="9"/>
  <c r="C18" i="9" s="1"/>
  <c r="D18" i="9" s="1"/>
  <c r="E18" i="9" s="1"/>
  <c r="F18" i="9" s="1"/>
  <c r="K15" i="9" s="1"/>
  <c r="K16" i="9" s="1"/>
  <c r="B39" i="9"/>
  <c r="I116" i="9"/>
  <c r="B122" i="9"/>
  <c r="D38" i="9"/>
  <c r="E38" i="9" s="1"/>
  <c r="F38" i="9" s="1"/>
  <c r="B102" i="9"/>
  <c r="C102" i="9" s="1"/>
  <c r="D58" i="9"/>
  <c r="E58" i="9" s="1"/>
  <c r="F58" i="9" s="1"/>
  <c r="I59" i="9" s="1"/>
  <c r="B59" i="9"/>
  <c r="I94" i="2"/>
  <c r="B100" i="2"/>
  <c r="D16" i="2"/>
  <c r="E16" i="2" s="1"/>
  <c r="F16" i="2" s="1"/>
  <c r="B38" i="2"/>
  <c r="B39" i="2" s="1"/>
  <c r="C39" i="2" s="1"/>
  <c r="D37" i="2"/>
  <c r="E37" i="2" s="1"/>
  <c r="F37" i="2" s="1"/>
  <c r="I38" i="2" s="1"/>
  <c r="B17" i="2"/>
  <c r="C17" i="2" s="1"/>
  <c r="D80" i="2"/>
  <c r="D58" i="2"/>
  <c r="B122" i="2"/>
  <c r="B81" i="2"/>
  <c r="B82" i="2" s="1"/>
  <c r="C82" i="2" s="1"/>
  <c r="B59" i="2"/>
  <c r="C59" i="2" s="1"/>
  <c r="E19" i="12" l="1"/>
  <c r="F19" i="12" s="1"/>
  <c r="E41" i="12" s="1"/>
  <c r="F41" i="12" s="1"/>
  <c r="E62" i="12" s="1"/>
  <c r="F62" i="12" s="1"/>
  <c r="B20" i="12"/>
  <c r="C20" i="12" s="1"/>
  <c r="B63" i="12"/>
  <c r="C63" i="12" s="1"/>
  <c r="F222" i="2"/>
  <c r="F202" i="2"/>
  <c r="F223" i="2"/>
  <c r="J244" i="2"/>
  <c r="F245" i="2" s="1"/>
  <c r="F246" i="2" s="1"/>
  <c r="F203" i="2"/>
  <c r="F181" i="2"/>
  <c r="E39" i="13"/>
  <c r="B19" i="13"/>
  <c r="C19" i="13" s="1"/>
  <c r="F244" i="13"/>
  <c r="F247" i="13" s="1"/>
  <c r="F224" i="13"/>
  <c r="F225" i="13" s="1"/>
  <c r="E80" i="13"/>
  <c r="F80" i="13" s="1"/>
  <c r="F38" i="4"/>
  <c r="E59" i="4" s="1"/>
  <c r="F59" i="4" s="1"/>
  <c r="T23" i="3"/>
  <c r="Q37" i="3"/>
  <c r="R37" i="3" s="1"/>
  <c r="P40" i="3" s="1"/>
  <c r="C233" i="11"/>
  <c r="C81" i="11"/>
  <c r="C80" i="11"/>
  <c r="H112" i="11"/>
  <c r="B122" i="11" s="1"/>
  <c r="B102" i="11"/>
  <c r="B103" i="11" s="1"/>
  <c r="C103" i="11" s="1"/>
  <c r="D103" i="11" s="1"/>
  <c r="B143" i="11"/>
  <c r="H134" i="11" s="1"/>
  <c r="B144" i="11" s="1"/>
  <c r="B162" i="11"/>
  <c r="B82" i="11"/>
  <c r="C82" i="11" s="1"/>
  <c r="B229" i="11"/>
  <c r="B230" i="11" s="1"/>
  <c r="I231" i="11"/>
  <c r="B246" i="11"/>
  <c r="B248" i="11" s="1"/>
  <c r="D245" i="11"/>
  <c r="D246" i="11" s="1"/>
  <c r="I187" i="3"/>
  <c r="B185" i="3"/>
  <c r="B186" i="3" s="1"/>
  <c r="E244" i="3"/>
  <c r="E247" i="3" s="1"/>
  <c r="E225" i="3"/>
  <c r="B221" i="3"/>
  <c r="B202" i="3"/>
  <c r="B204" i="3" s="1"/>
  <c r="D201" i="3"/>
  <c r="D202" i="3" s="1"/>
  <c r="F159" i="3"/>
  <c r="H157" i="3" s="1"/>
  <c r="F178" i="3"/>
  <c r="F200" i="3" s="1"/>
  <c r="J244" i="3"/>
  <c r="F245" i="3" s="1"/>
  <c r="F246" i="3" s="1"/>
  <c r="F223" i="3"/>
  <c r="F202" i="3"/>
  <c r="F222" i="3"/>
  <c r="E38" i="3"/>
  <c r="F38" i="3" s="1"/>
  <c r="B60" i="3"/>
  <c r="C60" i="3" s="1"/>
  <c r="D60" i="3" s="1"/>
  <c r="B207" i="9"/>
  <c r="B208" i="9" s="1"/>
  <c r="I209" i="9"/>
  <c r="B243" i="9"/>
  <c r="B224" i="9"/>
  <c r="B226" i="9" s="1"/>
  <c r="D223" i="9"/>
  <c r="D224" i="9" s="1"/>
  <c r="H156" i="13"/>
  <c r="B166" i="13" s="1"/>
  <c r="B82" i="13"/>
  <c r="C82" i="13" s="1"/>
  <c r="D82" i="13" s="1"/>
  <c r="A246" i="13"/>
  <c r="F234" i="13"/>
  <c r="I235" i="13" s="1"/>
  <c r="B224" i="13"/>
  <c r="B226" i="13" s="1"/>
  <c r="D221" i="13"/>
  <c r="D223" i="13" s="1"/>
  <c r="D222" i="13"/>
  <c r="D202" i="13"/>
  <c r="D203" i="13" s="1"/>
  <c r="H201" i="13" s="1"/>
  <c r="B186" i="13"/>
  <c r="B187" i="13" s="1"/>
  <c r="B206" i="13"/>
  <c r="I209" i="13"/>
  <c r="B207" i="13"/>
  <c r="B146" i="13"/>
  <c r="C146" i="13" s="1"/>
  <c r="D146" i="13" s="1"/>
  <c r="D178" i="10"/>
  <c r="D159" i="10"/>
  <c r="H157" i="10" s="1"/>
  <c r="B140" i="10"/>
  <c r="D244" i="11"/>
  <c r="D225" i="11"/>
  <c r="H223" i="11" s="1"/>
  <c r="I200" i="8"/>
  <c r="I203" i="8" s="1"/>
  <c r="I204" i="8" s="1"/>
  <c r="I156" i="8"/>
  <c r="I159" i="8" s="1"/>
  <c r="I160" i="8" s="1"/>
  <c r="I244" i="8"/>
  <c r="I247" i="8" s="1"/>
  <c r="I248" i="8" s="1"/>
  <c r="I178" i="8"/>
  <c r="I181" i="8" s="1"/>
  <c r="I182" i="8" s="1"/>
  <c r="I134" i="8"/>
  <c r="I137" i="8" s="1"/>
  <c r="I112" i="8"/>
  <c r="I115" i="8" s="1"/>
  <c r="I222" i="8"/>
  <c r="I225" i="8" s="1"/>
  <c r="I226" i="8" s="1"/>
  <c r="I68" i="8"/>
  <c r="I71" i="8" s="1"/>
  <c r="B143" i="8"/>
  <c r="B162" i="8"/>
  <c r="H157" i="8"/>
  <c r="D200" i="8"/>
  <c r="D181" i="8"/>
  <c r="H179" i="8" s="1"/>
  <c r="I200" i="7"/>
  <c r="I203" i="7" s="1"/>
  <c r="I204" i="7" s="1"/>
  <c r="D181" i="7"/>
  <c r="D200" i="7"/>
  <c r="I134" i="7"/>
  <c r="I137" i="7" s="1"/>
  <c r="B143" i="7"/>
  <c r="H134" i="7" s="1"/>
  <c r="B162" i="7"/>
  <c r="I156" i="7"/>
  <c r="I159" i="7" s="1"/>
  <c r="I160" i="7" s="1"/>
  <c r="I178" i="7"/>
  <c r="I181" i="7" s="1"/>
  <c r="I182" i="7" s="1"/>
  <c r="I222" i="7"/>
  <c r="I225" i="7" s="1"/>
  <c r="I226" i="7" s="1"/>
  <c r="I244" i="7"/>
  <c r="I247" i="7" s="1"/>
  <c r="I248" i="7" s="1"/>
  <c r="D178" i="6"/>
  <c r="D159" i="6"/>
  <c r="H157" i="6" s="1"/>
  <c r="B162" i="6"/>
  <c r="B143" i="6"/>
  <c r="H134" i="6" s="1"/>
  <c r="B144" i="6" s="1"/>
  <c r="E80" i="5"/>
  <c r="F80" i="5" s="1"/>
  <c r="I81" i="5" s="1"/>
  <c r="I59" i="5"/>
  <c r="I112" i="5"/>
  <c r="I115" i="5" s="1"/>
  <c r="I222" i="5"/>
  <c r="I225" i="5" s="1"/>
  <c r="I226" i="5" s="1"/>
  <c r="I200" i="5"/>
  <c r="I203" i="5" s="1"/>
  <c r="I204" i="5" s="1"/>
  <c r="I134" i="5"/>
  <c r="I137" i="5" s="1"/>
  <c r="I178" i="5"/>
  <c r="I181" i="5" s="1"/>
  <c r="I182" i="5" s="1"/>
  <c r="I156" i="5"/>
  <c r="I159" i="5" s="1"/>
  <c r="I160" i="5" s="1"/>
  <c r="I244" i="5"/>
  <c r="I247" i="5" s="1"/>
  <c r="I248" i="5" s="1"/>
  <c r="D40" i="5"/>
  <c r="E40" i="5" s="1"/>
  <c r="F40" i="5" s="1"/>
  <c r="K40" i="5" s="1"/>
  <c r="K41" i="5" s="1"/>
  <c r="B143" i="5"/>
  <c r="B162" i="5"/>
  <c r="D181" i="5"/>
  <c r="H179" i="5" s="1"/>
  <c r="D200" i="5"/>
  <c r="H157" i="5"/>
  <c r="D178" i="4"/>
  <c r="D159" i="4"/>
  <c r="H157" i="4" s="1"/>
  <c r="B140" i="4"/>
  <c r="D200" i="3"/>
  <c r="D181" i="3"/>
  <c r="B143" i="3"/>
  <c r="B162" i="3"/>
  <c r="D59" i="3"/>
  <c r="E59" i="3" s="1"/>
  <c r="F59" i="3" s="1"/>
  <c r="D178" i="2"/>
  <c r="D159" i="2"/>
  <c r="H157" i="2" s="1"/>
  <c r="H134" i="2"/>
  <c r="B144" i="2" s="1"/>
  <c r="B184" i="2"/>
  <c r="B165" i="2"/>
  <c r="H156" i="2" s="1"/>
  <c r="H179" i="9"/>
  <c r="F203" i="9"/>
  <c r="F222" i="9"/>
  <c r="B184" i="9"/>
  <c r="B165" i="9"/>
  <c r="H134" i="9"/>
  <c r="B144" i="9" s="1"/>
  <c r="D222" i="9"/>
  <c r="D203" i="9"/>
  <c r="H201" i="9" s="1"/>
  <c r="B19" i="8"/>
  <c r="C19" i="8" s="1"/>
  <c r="E169" i="1"/>
  <c r="F169" i="1" s="1"/>
  <c r="I191" i="1"/>
  <c r="D191" i="1"/>
  <c r="E191" i="1" s="1"/>
  <c r="F191" i="1" s="1"/>
  <c r="C170" i="1"/>
  <c r="B171" i="1"/>
  <c r="C171" i="1" s="1"/>
  <c r="D149" i="1"/>
  <c r="E149" i="1" s="1"/>
  <c r="F149" i="1" s="1"/>
  <c r="B213" i="1"/>
  <c r="C213" i="1" s="1"/>
  <c r="B192" i="1"/>
  <c r="B150" i="1"/>
  <c r="B234" i="1"/>
  <c r="C234" i="1" s="1"/>
  <c r="D212" i="1"/>
  <c r="E212" i="1" s="1"/>
  <c r="F212" i="1" s="1"/>
  <c r="B256" i="1"/>
  <c r="C256" i="1" s="1"/>
  <c r="K15" i="13"/>
  <c r="K16" i="13" s="1"/>
  <c r="E59" i="13"/>
  <c r="F59" i="13" s="1"/>
  <c r="I81" i="13"/>
  <c r="D63" i="13"/>
  <c r="B20" i="13"/>
  <c r="C20" i="13" s="1"/>
  <c r="D41" i="13"/>
  <c r="D102" i="13"/>
  <c r="E102" i="13" s="1"/>
  <c r="F102" i="13" s="1"/>
  <c r="D19" i="13"/>
  <c r="E19" i="13" s="1"/>
  <c r="F19" i="13" s="1"/>
  <c r="D81" i="13"/>
  <c r="B103" i="13"/>
  <c r="C103" i="13" s="1"/>
  <c r="D124" i="13"/>
  <c r="C40" i="13"/>
  <c r="B42" i="13"/>
  <c r="C42" i="13" s="1"/>
  <c r="B125" i="13"/>
  <c r="C125" i="13" s="1"/>
  <c r="I59" i="13"/>
  <c r="K15" i="12"/>
  <c r="K16" i="12" s="1"/>
  <c r="D20" i="12"/>
  <c r="E20" i="12" s="1"/>
  <c r="F20" i="12" s="1"/>
  <c r="I38" i="10"/>
  <c r="H112" i="10"/>
  <c r="I112" i="10" s="1"/>
  <c r="I115" i="10" s="1"/>
  <c r="B39" i="10"/>
  <c r="B40" i="10" s="1"/>
  <c r="C40" i="10" s="1"/>
  <c r="D17" i="10"/>
  <c r="E17" i="10" s="1"/>
  <c r="F17" i="10" s="1"/>
  <c r="D58" i="10"/>
  <c r="E58" i="10" s="1"/>
  <c r="F58" i="10" s="1"/>
  <c r="B80" i="10"/>
  <c r="C80" i="10" s="1"/>
  <c r="B18" i="10"/>
  <c r="B59" i="10"/>
  <c r="D38" i="10"/>
  <c r="E38" i="10" s="1"/>
  <c r="F38" i="10" s="1"/>
  <c r="H90" i="10"/>
  <c r="I90" i="10" s="1"/>
  <c r="I93" i="10" s="1"/>
  <c r="D19" i="8"/>
  <c r="E19" i="8" s="1"/>
  <c r="F19" i="8" s="1"/>
  <c r="D18" i="8"/>
  <c r="E18" i="8" s="1"/>
  <c r="F18" i="8" s="1"/>
  <c r="K15" i="8" s="1"/>
  <c r="K16" i="8" s="1"/>
  <c r="D59" i="8"/>
  <c r="E59" i="8" s="1"/>
  <c r="F59" i="8" s="1"/>
  <c r="C39" i="8"/>
  <c r="B40" i="8"/>
  <c r="C40" i="8" s="1"/>
  <c r="H90" i="8"/>
  <c r="B60" i="8"/>
  <c r="C60" i="8" s="1"/>
  <c r="B20" i="8"/>
  <c r="C20" i="8" s="1"/>
  <c r="I116" i="7"/>
  <c r="H113" i="7"/>
  <c r="E58" i="7"/>
  <c r="F58" i="7" s="1"/>
  <c r="I38" i="7"/>
  <c r="D80" i="7"/>
  <c r="C38" i="7"/>
  <c r="B40" i="7"/>
  <c r="C40" i="7" s="1"/>
  <c r="C17" i="7"/>
  <c r="B18" i="7"/>
  <c r="H90" i="7"/>
  <c r="I90" i="7" s="1"/>
  <c r="I93" i="7" s="1"/>
  <c r="B81" i="7"/>
  <c r="C81" i="7" s="1"/>
  <c r="C59" i="7"/>
  <c r="B122" i="7"/>
  <c r="B60" i="7"/>
  <c r="D39" i="7"/>
  <c r="I38" i="6"/>
  <c r="I116" i="6"/>
  <c r="H113" i="6"/>
  <c r="B122" i="6" s="1"/>
  <c r="B81" i="6"/>
  <c r="C81" i="6" s="1"/>
  <c r="H90" i="6"/>
  <c r="I90" i="6" s="1"/>
  <c r="I93" i="6" s="1"/>
  <c r="D80" i="6"/>
  <c r="D17" i="6"/>
  <c r="E17" i="6" s="1"/>
  <c r="F17" i="6" s="1"/>
  <c r="B18" i="6"/>
  <c r="C18" i="6" s="1"/>
  <c r="D16" i="6"/>
  <c r="E16" i="6" s="1"/>
  <c r="F16" i="6" s="1"/>
  <c r="B58" i="6"/>
  <c r="C58" i="6" s="1"/>
  <c r="D38" i="6"/>
  <c r="E38" i="6" s="1"/>
  <c r="F38" i="6" s="1"/>
  <c r="B39" i="6"/>
  <c r="C39" i="6" s="1"/>
  <c r="I116" i="5"/>
  <c r="H113" i="5"/>
  <c r="B122" i="5" s="1"/>
  <c r="B41" i="5"/>
  <c r="C41" i="5" s="1"/>
  <c r="B20" i="5"/>
  <c r="C20" i="5" s="1"/>
  <c r="E20" i="5" s="1"/>
  <c r="F20" i="5" s="1"/>
  <c r="E59" i="5"/>
  <c r="F59" i="5" s="1"/>
  <c r="H90" i="5"/>
  <c r="I90" i="5" s="1"/>
  <c r="I93" i="5" s="1"/>
  <c r="B60" i="5"/>
  <c r="C60" i="5" s="1"/>
  <c r="C81" i="5"/>
  <c r="B83" i="5"/>
  <c r="C83" i="5" s="1"/>
  <c r="D83" i="5" s="1"/>
  <c r="B61" i="5"/>
  <c r="C61" i="5" s="1"/>
  <c r="B124" i="5"/>
  <c r="C124" i="5" s="1"/>
  <c r="D124" i="5" s="1"/>
  <c r="B42" i="5"/>
  <c r="C42" i="5" s="1"/>
  <c r="C19" i="4"/>
  <c r="E19" i="4" s="1"/>
  <c r="F19" i="4" s="1"/>
  <c r="B20" i="4"/>
  <c r="C20" i="4" s="1"/>
  <c r="E20" i="4" s="1"/>
  <c r="F20" i="4" s="1"/>
  <c r="G17" i="4" s="1"/>
  <c r="I13" i="4" s="1"/>
  <c r="I14" i="4" s="1"/>
  <c r="B40" i="4"/>
  <c r="C40" i="4" s="1"/>
  <c r="E40" i="4" s="1"/>
  <c r="F40" i="4" s="1"/>
  <c r="E61" i="4" s="1"/>
  <c r="F61" i="4" s="1"/>
  <c r="I81" i="4"/>
  <c r="H112" i="4"/>
  <c r="B122" i="4"/>
  <c r="B81" i="4"/>
  <c r="C81" i="4" s="1"/>
  <c r="B62" i="4"/>
  <c r="C62" i="4" s="1"/>
  <c r="H90" i="4"/>
  <c r="B100" i="4" s="1"/>
  <c r="D80" i="3"/>
  <c r="E80" i="3" s="1"/>
  <c r="F80" i="3" s="1"/>
  <c r="C18" i="3"/>
  <c r="B19" i="3"/>
  <c r="B124" i="3"/>
  <c r="C124" i="3" s="1"/>
  <c r="D124" i="3" s="1"/>
  <c r="C39" i="3"/>
  <c r="B103" i="3"/>
  <c r="C103" i="3" s="1"/>
  <c r="D103" i="3" s="1"/>
  <c r="B40" i="3"/>
  <c r="C40" i="3" s="1"/>
  <c r="B81" i="3"/>
  <c r="C81" i="3" s="1"/>
  <c r="I60" i="11"/>
  <c r="G60" i="11"/>
  <c r="I56" i="11" s="1"/>
  <c r="I57" i="11" s="1"/>
  <c r="B19" i="9"/>
  <c r="B20" i="9" s="1"/>
  <c r="C20" i="9" s="1"/>
  <c r="D20" i="9" s="1"/>
  <c r="E20" i="9" s="1"/>
  <c r="F20" i="9" s="1"/>
  <c r="C39" i="9"/>
  <c r="D39" i="9" s="1"/>
  <c r="E39" i="9" s="1"/>
  <c r="F39" i="9" s="1"/>
  <c r="B40" i="9"/>
  <c r="B81" i="9"/>
  <c r="C81" i="9" s="1"/>
  <c r="B60" i="9"/>
  <c r="C60" i="9" s="1"/>
  <c r="D80" i="9"/>
  <c r="E80" i="9" s="1"/>
  <c r="F80" i="9" s="1"/>
  <c r="I81" i="9" s="1"/>
  <c r="B103" i="9"/>
  <c r="C103" i="9" s="1"/>
  <c r="B124" i="9"/>
  <c r="C124" i="9" s="1"/>
  <c r="C59" i="9"/>
  <c r="B61" i="9"/>
  <c r="C61" i="9" s="1"/>
  <c r="D102" i="9"/>
  <c r="E58" i="2"/>
  <c r="F58" i="2" s="1"/>
  <c r="D59" i="2"/>
  <c r="B124" i="2"/>
  <c r="C124" i="2" s="1"/>
  <c r="C38" i="2"/>
  <c r="B40" i="2"/>
  <c r="C81" i="2"/>
  <c r="B83" i="2"/>
  <c r="C83" i="2" s="1"/>
  <c r="D17" i="2"/>
  <c r="E17" i="2" s="1"/>
  <c r="F17" i="2" s="1"/>
  <c r="M14" i="2" s="1"/>
  <c r="B60" i="2"/>
  <c r="C60" i="2" s="1"/>
  <c r="D39" i="2"/>
  <c r="B102" i="2"/>
  <c r="C102" i="2" s="1"/>
  <c r="D82" i="2"/>
  <c r="B18" i="2"/>
  <c r="F244" i="2" l="1"/>
  <c r="F247" i="2" s="1"/>
  <c r="F224" i="2"/>
  <c r="F225" i="2"/>
  <c r="N27" i="13"/>
  <c r="F39" i="13"/>
  <c r="E60" i="13" s="1"/>
  <c r="F60" i="13" s="1"/>
  <c r="E82" i="13" s="1"/>
  <c r="F82" i="13" s="1"/>
  <c r="E81" i="13"/>
  <c r="F81" i="13" s="1"/>
  <c r="Q31" i="13"/>
  <c r="K31" i="13"/>
  <c r="B147" i="13"/>
  <c r="B83" i="13"/>
  <c r="C83" i="13" s="1"/>
  <c r="E81" i="4"/>
  <c r="B61" i="3"/>
  <c r="C61" i="3" s="1"/>
  <c r="D61" i="3" s="1"/>
  <c r="D82" i="11"/>
  <c r="E82" i="11" s="1"/>
  <c r="F82" i="11" s="1"/>
  <c r="D80" i="11"/>
  <c r="E80" i="11" s="1"/>
  <c r="F80" i="11" s="1"/>
  <c r="I81" i="11" s="1"/>
  <c r="D81" i="11"/>
  <c r="E81" i="11" s="1"/>
  <c r="F81" i="11" s="1"/>
  <c r="E103" i="11" s="1"/>
  <c r="F103" i="11" s="1"/>
  <c r="C255" i="11"/>
  <c r="B124" i="11"/>
  <c r="B125" i="11" s="1"/>
  <c r="I253" i="11"/>
  <c r="B251" i="11"/>
  <c r="B252" i="11" s="1"/>
  <c r="C102" i="11"/>
  <c r="D102" i="11" s="1"/>
  <c r="B83" i="11"/>
  <c r="C83" i="11" s="1"/>
  <c r="B184" i="11"/>
  <c r="B165" i="11"/>
  <c r="H156" i="11" s="1"/>
  <c r="B166" i="11" s="1"/>
  <c r="D247" i="11"/>
  <c r="H245" i="11" s="1"/>
  <c r="B146" i="11"/>
  <c r="C146" i="11" s="1"/>
  <c r="D146" i="11" s="1"/>
  <c r="B104" i="11"/>
  <c r="I209" i="3"/>
  <c r="B207" i="3"/>
  <c r="B208" i="3" s="1"/>
  <c r="B243" i="3"/>
  <c r="B224" i="3"/>
  <c r="B226" i="3"/>
  <c r="D223" i="3"/>
  <c r="D224" i="3" s="1"/>
  <c r="F203" i="3"/>
  <c r="F224" i="3"/>
  <c r="F225" i="3" s="1"/>
  <c r="F244" i="3"/>
  <c r="F247" i="3" s="1"/>
  <c r="F181" i="3"/>
  <c r="H179" i="3" s="1"/>
  <c r="D18" i="3"/>
  <c r="E18" i="3" s="1"/>
  <c r="F18" i="3" s="1"/>
  <c r="S29" i="3" s="1"/>
  <c r="B166" i="2"/>
  <c r="B168" i="2" s="1"/>
  <c r="B169" i="2" s="1"/>
  <c r="S61" i="4"/>
  <c r="S62" i="4" s="1"/>
  <c r="T67" i="4" s="1"/>
  <c r="H157" i="7"/>
  <c r="B229" i="9"/>
  <c r="B230" i="9" s="1"/>
  <c r="I231" i="9"/>
  <c r="B246" i="9"/>
  <c r="B248" i="9" s="1"/>
  <c r="D245" i="9"/>
  <c r="D246" i="9" s="1"/>
  <c r="H178" i="13"/>
  <c r="B188" i="13"/>
  <c r="D244" i="13"/>
  <c r="D224" i="13"/>
  <c r="D225" i="13" s="1"/>
  <c r="H223" i="13" s="1"/>
  <c r="I231" i="13"/>
  <c r="B229" i="13"/>
  <c r="D243" i="13"/>
  <c r="D245" i="13" s="1"/>
  <c r="D246" i="13" s="1"/>
  <c r="D247" i="13" s="1"/>
  <c r="H245" i="13" s="1"/>
  <c r="F256" i="13"/>
  <c r="I257" i="13" s="1"/>
  <c r="B246" i="13"/>
  <c r="B248" i="13" s="1"/>
  <c r="B208" i="13"/>
  <c r="B209" i="13" s="1"/>
  <c r="B228" i="13"/>
  <c r="B168" i="13"/>
  <c r="B169" i="13" s="1"/>
  <c r="C169" i="13" s="1"/>
  <c r="D169" i="13" s="1"/>
  <c r="B143" i="10"/>
  <c r="H134" i="10" s="1"/>
  <c r="B144" i="10" s="1"/>
  <c r="B162" i="10"/>
  <c r="D200" i="10"/>
  <c r="D181" i="10"/>
  <c r="H179" i="10" s="1"/>
  <c r="K74" i="8"/>
  <c r="I72" i="8"/>
  <c r="H69" i="8"/>
  <c r="B78" i="8" s="1"/>
  <c r="B80" i="8" s="1"/>
  <c r="C80" i="8" s="1"/>
  <c r="B41" i="8"/>
  <c r="C41" i="8" s="1"/>
  <c r="I90" i="8"/>
  <c r="I93" i="8" s="1"/>
  <c r="D203" i="8"/>
  <c r="H201" i="8" s="1"/>
  <c r="D222" i="8"/>
  <c r="H134" i="8"/>
  <c r="B144" i="8" s="1"/>
  <c r="I116" i="8"/>
  <c r="H113" i="8"/>
  <c r="B122" i="8" s="1"/>
  <c r="B124" i="8" s="1"/>
  <c r="C124" i="8" s="1"/>
  <c r="D124" i="8" s="1"/>
  <c r="B184" i="8"/>
  <c r="B165" i="8"/>
  <c r="I138" i="8"/>
  <c r="H135" i="8"/>
  <c r="I138" i="7"/>
  <c r="H135" i="7"/>
  <c r="B144" i="7" s="1"/>
  <c r="D203" i="7"/>
  <c r="H201" i="7" s="1"/>
  <c r="D222" i="7"/>
  <c r="H179" i="7"/>
  <c r="B165" i="7"/>
  <c r="H156" i="7" s="1"/>
  <c r="B166" i="7" s="1"/>
  <c r="B184" i="7"/>
  <c r="B146" i="6"/>
  <c r="B147" i="6" s="1"/>
  <c r="B165" i="6"/>
  <c r="H156" i="6" s="1"/>
  <c r="B166" i="6" s="1"/>
  <c r="B184" i="6"/>
  <c r="D200" i="6"/>
  <c r="D181" i="6"/>
  <c r="H179" i="6" s="1"/>
  <c r="H134" i="5"/>
  <c r="D81" i="5"/>
  <c r="E81" i="5" s="1"/>
  <c r="F81" i="5" s="1"/>
  <c r="D61" i="5"/>
  <c r="E61" i="5" s="1"/>
  <c r="F61" i="5" s="1"/>
  <c r="E83" i="5" s="1"/>
  <c r="F83" i="5" s="1"/>
  <c r="D60" i="5"/>
  <c r="E60" i="5" s="1"/>
  <c r="F60" i="5" s="1"/>
  <c r="E82" i="5" s="1"/>
  <c r="F82" i="5" s="1"/>
  <c r="D42" i="5"/>
  <c r="E42" i="5" s="1"/>
  <c r="F42" i="5" s="1"/>
  <c r="D41" i="5"/>
  <c r="E41" i="5" s="1"/>
  <c r="F41" i="5" s="1"/>
  <c r="I138" i="5"/>
  <c r="H135" i="5"/>
  <c r="B144" i="5" s="1"/>
  <c r="D222" i="5"/>
  <c r="D203" i="5"/>
  <c r="H201" i="5" s="1"/>
  <c r="B84" i="5"/>
  <c r="C84" i="5" s="1"/>
  <c r="D84" i="5" s="1"/>
  <c r="B184" i="5"/>
  <c r="B165" i="5"/>
  <c r="K40" i="4"/>
  <c r="K41" i="4" s="1"/>
  <c r="B143" i="4"/>
  <c r="H134" i="4" s="1"/>
  <c r="B144" i="4" s="1"/>
  <c r="B162" i="4"/>
  <c r="B41" i="4"/>
  <c r="C41" i="4" s="1"/>
  <c r="E41" i="4" s="1"/>
  <c r="F41" i="4" s="1"/>
  <c r="E62" i="4" s="1"/>
  <c r="F62" i="4" s="1"/>
  <c r="B63" i="4"/>
  <c r="C63" i="4" s="1"/>
  <c r="D181" i="4"/>
  <c r="H179" i="4" s="1"/>
  <c r="D200" i="4"/>
  <c r="E102" i="3"/>
  <c r="F102" i="3" s="1"/>
  <c r="I103" i="3" s="1"/>
  <c r="I81" i="3"/>
  <c r="D39" i="3"/>
  <c r="E39" i="3" s="1"/>
  <c r="B165" i="3"/>
  <c r="H156" i="3" s="1"/>
  <c r="B166" i="3" s="1"/>
  <c r="B184" i="3"/>
  <c r="D40" i="3"/>
  <c r="H134" i="3"/>
  <c r="B144" i="3" s="1"/>
  <c r="D203" i="3"/>
  <c r="H201" i="3" s="1"/>
  <c r="D222" i="3"/>
  <c r="B146" i="2"/>
  <c r="C146" i="2" s="1"/>
  <c r="B206" i="2"/>
  <c r="B187" i="2"/>
  <c r="D200" i="2"/>
  <c r="D181" i="2"/>
  <c r="H179" i="2" s="1"/>
  <c r="F244" i="9"/>
  <c r="F247" i="9" s="1"/>
  <c r="F225" i="9"/>
  <c r="B146" i="9"/>
  <c r="C146" i="9" s="1"/>
  <c r="D146" i="9" s="1"/>
  <c r="D244" i="9"/>
  <c r="D247" i="9" s="1"/>
  <c r="H245" i="9" s="1"/>
  <c r="D225" i="9"/>
  <c r="H223" i="9" s="1"/>
  <c r="H156" i="9"/>
  <c r="B166" i="9" s="1"/>
  <c r="B187" i="9"/>
  <c r="B206" i="9"/>
  <c r="I213" i="1"/>
  <c r="B257" i="1"/>
  <c r="C257" i="1" s="1"/>
  <c r="B235" i="1"/>
  <c r="C235" i="1" s="1"/>
  <c r="D171" i="1"/>
  <c r="E171" i="1" s="1"/>
  <c r="F171" i="1" s="1"/>
  <c r="D234" i="1"/>
  <c r="E234" i="1" s="1"/>
  <c r="F234" i="1" s="1"/>
  <c r="C192" i="1"/>
  <c r="B236" i="1"/>
  <c r="C236" i="1" s="1"/>
  <c r="B258" i="1"/>
  <c r="C258" i="1" s="1"/>
  <c r="C150" i="1"/>
  <c r="B151" i="1"/>
  <c r="C151" i="1" s="1"/>
  <c r="B193" i="1"/>
  <c r="C193" i="1" s="1"/>
  <c r="E213" i="1"/>
  <c r="F213" i="1" s="1"/>
  <c r="D213" i="1"/>
  <c r="D256" i="1"/>
  <c r="E256" i="1" s="1"/>
  <c r="F256" i="1" s="1"/>
  <c r="B237" i="1"/>
  <c r="C237" i="1" s="1"/>
  <c r="B214" i="1"/>
  <c r="C214" i="1" s="1"/>
  <c r="B172" i="1"/>
  <c r="C172" i="1" s="1"/>
  <c r="B259" i="1"/>
  <c r="C259" i="1" s="1"/>
  <c r="B194" i="1"/>
  <c r="C194" i="1" s="1"/>
  <c r="B215" i="1"/>
  <c r="C215" i="1" s="1"/>
  <c r="D170" i="1"/>
  <c r="E170" i="1" s="1"/>
  <c r="F170" i="1" s="1"/>
  <c r="I103" i="13"/>
  <c r="E124" i="13"/>
  <c r="F124" i="13" s="1"/>
  <c r="E146" i="13" s="1"/>
  <c r="E41" i="13"/>
  <c r="F41" i="13" s="1"/>
  <c r="E62" i="13" s="1"/>
  <c r="F62" i="13" s="1"/>
  <c r="D83" i="13"/>
  <c r="B126" i="13"/>
  <c r="D40" i="13"/>
  <c r="E40" i="13" s="1"/>
  <c r="F40" i="13" s="1"/>
  <c r="D103" i="13"/>
  <c r="E103" i="13" s="1"/>
  <c r="F103" i="13" s="1"/>
  <c r="D42" i="13"/>
  <c r="D20" i="13"/>
  <c r="E20" i="13" s="1"/>
  <c r="F20" i="13" s="1"/>
  <c r="D125" i="13"/>
  <c r="B104" i="13"/>
  <c r="B84" i="13"/>
  <c r="G17" i="12"/>
  <c r="I13" i="12" s="1"/>
  <c r="I14" i="12" s="1"/>
  <c r="E42" i="12"/>
  <c r="F42" i="12" s="1"/>
  <c r="E63" i="12" s="1"/>
  <c r="F63" i="12" s="1"/>
  <c r="I17" i="12"/>
  <c r="B82" i="9"/>
  <c r="C82" i="9" s="1"/>
  <c r="D82" i="9" s="1"/>
  <c r="E102" i="9"/>
  <c r="F102" i="9" s="1"/>
  <c r="I103" i="9" s="1"/>
  <c r="C19" i="9"/>
  <c r="D19" i="9" s="1"/>
  <c r="E19" i="9" s="1"/>
  <c r="F19" i="9" s="1"/>
  <c r="G17" i="9" s="1"/>
  <c r="I13" i="9" s="1"/>
  <c r="I14" i="9" s="1"/>
  <c r="B41" i="7"/>
  <c r="C41" i="7" s="1"/>
  <c r="D41" i="7" s="1"/>
  <c r="I59" i="10"/>
  <c r="C59" i="10"/>
  <c r="D80" i="10"/>
  <c r="E80" i="10" s="1"/>
  <c r="F80" i="10" s="1"/>
  <c r="B81" i="10"/>
  <c r="C81" i="10" s="1"/>
  <c r="I116" i="10"/>
  <c r="H113" i="10"/>
  <c r="B122" i="10" s="1"/>
  <c r="I94" i="10"/>
  <c r="H91" i="10"/>
  <c r="B100" i="10" s="1"/>
  <c r="D40" i="10"/>
  <c r="B82" i="10"/>
  <c r="C82" i="10" s="1"/>
  <c r="C39" i="10"/>
  <c r="B41" i="10"/>
  <c r="B60" i="10"/>
  <c r="C60" i="10" s="1"/>
  <c r="C18" i="10"/>
  <c r="B19" i="10"/>
  <c r="C19" i="10" s="1"/>
  <c r="D20" i="8"/>
  <c r="E20" i="8" s="1"/>
  <c r="F20" i="8" s="1"/>
  <c r="D60" i="8"/>
  <c r="D40" i="8"/>
  <c r="E40" i="8" s="1"/>
  <c r="F40" i="8" s="1"/>
  <c r="D41" i="8"/>
  <c r="E41" i="8" s="1"/>
  <c r="F41" i="8" s="1"/>
  <c r="D80" i="8"/>
  <c r="E80" i="8" s="1"/>
  <c r="F80" i="8" s="1"/>
  <c r="I81" i="8" s="1"/>
  <c r="D39" i="8"/>
  <c r="E39" i="8" s="1"/>
  <c r="F39" i="8" s="1"/>
  <c r="B42" i="8"/>
  <c r="C42" i="8" s="1"/>
  <c r="B125" i="8"/>
  <c r="B126" i="8" s="1"/>
  <c r="B61" i="8"/>
  <c r="B81" i="8"/>
  <c r="E80" i="7"/>
  <c r="F80" i="7" s="1"/>
  <c r="I81" i="7" s="1"/>
  <c r="D81" i="7"/>
  <c r="D59" i="7"/>
  <c r="C60" i="7"/>
  <c r="D40" i="7"/>
  <c r="B124" i="7"/>
  <c r="C124" i="7" s="1"/>
  <c r="B61" i="7"/>
  <c r="C61" i="7" s="1"/>
  <c r="D17" i="7"/>
  <c r="E17" i="7" s="1"/>
  <c r="F17" i="7" s="1"/>
  <c r="C18" i="7"/>
  <c r="B19" i="7"/>
  <c r="C19" i="7" s="1"/>
  <c r="D38" i="7"/>
  <c r="E38" i="7" s="1"/>
  <c r="F38" i="7" s="1"/>
  <c r="I59" i="7"/>
  <c r="H91" i="7"/>
  <c r="B100" i="7" s="1"/>
  <c r="B82" i="7"/>
  <c r="B82" i="6"/>
  <c r="D18" i="6"/>
  <c r="E18" i="6" s="1"/>
  <c r="F18" i="6" s="1"/>
  <c r="K15" i="6" s="1"/>
  <c r="K16" i="6" s="1"/>
  <c r="B19" i="6"/>
  <c r="D81" i="6"/>
  <c r="D58" i="6"/>
  <c r="E58" i="6" s="1"/>
  <c r="F58" i="6" s="1"/>
  <c r="B40" i="6"/>
  <c r="C40" i="6" s="1"/>
  <c r="B124" i="6"/>
  <c r="C124" i="6" s="1"/>
  <c r="D39" i="6"/>
  <c r="E39" i="6" s="1"/>
  <c r="F39" i="6" s="1"/>
  <c r="I94" i="6"/>
  <c r="H91" i="6"/>
  <c r="B100" i="6" s="1"/>
  <c r="B59" i="6"/>
  <c r="C59" i="6" s="1"/>
  <c r="I94" i="5"/>
  <c r="H91" i="5"/>
  <c r="B100" i="5" s="1"/>
  <c r="I17" i="5"/>
  <c r="G17" i="5"/>
  <c r="I13" i="5" s="1"/>
  <c r="I14" i="5" s="1"/>
  <c r="B125" i="5"/>
  <c r="B126" i="5" s="1"/>
  <c r="B102" i="5"/>
  <c r="C102" i="5" s="1"/>
  <c r="B85" i="5"/>
  <c r="C85" i="5" s="1"/>
  <c r="D85" i="5" s="1"/>
  <c r="B62" i="5"/>
  <c r="C62" i="5" s="1"/>
  <c r="B82" i="4"/>
  <c r="C82" i="4" s="1"/>
  <c r="E82" i="4" s="1"/>
  <c r="F82" i="4" s="1"/>
  <c r="I17" i="4"/>
  <c r="B102" i="4"/>
  <c r="C102" i="4" s="1"/>
  <c r="E102" i="4" s="1"/>
  <c r="F102" i="4" s="1"/>
  <c r="B124" i="4"/>
  <c r="C124" i="4" s="1"/>
  <c r="D81" i="3"/>
  <c r="E81" i="3" s="1"/>
  <c r="F81" i="3" s="1"/>
  <c r="E103" i="3" s="1"/>
  <c r="F103" i="3" s="1"/>
  <c r="C19" i="3"/>
  <c r="B20" i="3"/>
  <c r="C20" i="3" s="1"/>
  <c r="B104" i="3"/>
  <c r="B125" i="3"/>
  <c r="B126" i="3" s="1"/>
  <c r="C126" i="3" s="1"/>
  <c r="D126" i="3" s="1"/>
  <c r="B82" i="3"/>
  <c r="C82" i="3" s="1"/>
  <c r="D82" i="3" s="1"/>
  <c r="B41" i="3"/>
  <c r="C41" i="3" s="1"/>
  <c r="B62" i="3"/>
  <c r="E39" i="2"/>
  <c r="E80" i="2"/>
  <c r="F80" i="2" s="1"/>
  <c r="I81" i="2" s="1"/>
  <c r="I59" i="2"/>
  <c r="C40" i="9"/>
  <c r="D40" i="9" s="1"/>
  <c r="E40" i="9" s="1"/>
  <c r="F40" i="9" s="1"/>
  <c r="B41" i="9"/>
  <c r="D59" i="9"/>
  <c r="E59" i="9" s="1"/>
  <c r="F59" i="9" s="1"/>
  <c r="B104" i="9"/>
  <c r="C104" i="9" s="1"/>
  <c r="D124" i="9"/>
  <c r="D81" i="9"/>
  <c r="D61" i="9"/>
  <c r="B125" i="9"/>
  <c r="C125" i="9" s="1"/>
  <c r="D60" i="9"/>
  <c r="E60" i="9" s="1"/>
  <c r="F60" i="9" s="1"/>
  <c r="B62" i="9"/>
  <c r="C62" i="9" s="1"/>
  <c r="D103" i="9"/>
  <c r="C18" i="2"/>
  <c r="B19" i="2"/>
  <c r="C19" i="2" s="1"/>
  <c r="B103" i="2"/>
  <c r="C103" i="2" s="1"/>
  <c r="D81" i="2"/>
  <c r="D102" i="2"/>
  <c r="D83" i="2"/>
  <c r="D124" i="2"/>
  <c r="D60" i="2"/>
  <c r="B84" i="2"/>
  <c r="C84" i="2" s="1"/>
  <c r="C40" i="2"/>
  <c r="B41" i="2"/>
  <c r="C41" i="2" s="1"/>
  <c r="B61" i="2"/>
  <c r="D38" i="2"/>
  <c r="E38" i="2" s="1"/>
  <c r="F38" i="2" s="1"/>
  <c r="B125" i="2"/>
  <c r="I60" i="12" l="1"/>
  <c r="G60" i="12"/>
  <c r="I56" i="12" s="1"/>
  <c r="I57" i="12" s="1"/>
  <c r="B170" i="13"/>
  <c r="C170" i="13" s="1"/>
  <c r="C147" i="13"/>
  <c r="D147" i="13" s="1"/>
  <c r="B148" i="13"/>
  <c r="B83" i="4"/>
  <c r="C83" i="4" s="1"/>
  <c r="E83" i="4" s="1"/>
  <c r="F83" i="4" s="1"/>
  <c r="B42" i="4"/>
  <c r="C42" i="4" s="1"/>
  <c r="E42" i="4" s="1"/>
  <c r="F42" i="4" s="1"/>
  <c r="E63" i="4" s="1"/>
  <c r="F63" i="4" s="1"/>
  <c r="B103" i="4"/>
  <c r="Q16" i="3"/>
  <c r="B84" i="11"/>
  <c r="C84" i="11" s="1"/>
  <c r="D83" i="11"/>
  <c r="E83" i="11" s="1"/>
  <c r="F83" i="11" s="1"/>
  <c r="E102" i="11"/>
  <c r="F102" i="11" s="1"/>
  <c r="I103" i="11" s="1"/>
  <c r="C125" i="11"/>
  <c r="B126" i="11"/>
  <c r="C126" i="11" s="1"/>
  <c r="D126" i="11" s="1"/>
  <c r="C104" i="11"/>
  <c r="B168" i="11"/>
  <c r="C168" i="11" s="1"/>
  <c r="D168" i="11" s="1"/>
  <c r="C124" i="11"/>
  <c r="B85" i="11"/>
  <c r="C85" i="11" s="1"/>
  <c r="B105" i="11"/>
  <c r="B206" i="11"/>
  <c r="B187" i="11"/>
  <c r="B147" i="11"/>
  <c r="C147" i="11" s="1"/>
  <c r="K15" i="3"/>
  <c r="K16" i="3" s="1"/>
  <c r="Q27" i="3"/>
  <c r="E124" i="3"/>
  <c r="F124" i="3" s="1"/>
  <c r="I125" i="3" s="1"/>
  <c r="I231" i="3"/>
  <c r="B229" i="3"/>
  <c r="B230" i="3" s="1"/>
  <c r="B246" i="3"/>
  <c r="B248" i="3" s="1"/>
  <c r="D245" i="3"/>
  <c r="D246" i="3" s="1"/>
  <c r="E40" i="3"/>
  <c r="F40" i="3" s="1"/>
  <c r="D20" i="3"/>
  <c r="E20" i="3" s="1"/>
  <c r="F20" i="3" s="1"/>
  <c r="D19" i="3"/>
  <c r="E19" i="3" s="1"/>
  <c r="F19" i="3" s="1"/>
  <c r="F39" i="2"/>
  <c r="I253" i="9"/>
  <c r="B251" i="9"/>
  <c r="B252" i="9" s="1"/>
  <c r="D170" i="13"/>
  <c r="B171" i="13"/>
  <c r="C171" i="13" s="1"/>
  <c r="B230" i="13"/>
  <c r="B231" i="13" s="1"/>
  <c r="B250" i="13"/>
  <c r="C168" i="13"/>
  <c r="D168" i="13" s="1"/>
  <c r="E168" i="13" s="1"/>
  <c r="B251" i="13"/>
  <c r="B252" i="13" s="1"/>
  <c r="I253" i="13"/>
  <c r="H200" i="13"/>
  <c r="B210" i="13"/>
  <c r="B190" i="13"/>
  <c r="D203" i="10"/>
  <c r="H201" i="10" s="1"/>
  <c r="D222" i="10"/>
  <c r="B184" i="10"/>
  <c r="B165" i="10"/>
  <c r="H156" i="10" s="1"/>
  <c r="B166" i="10" s="1"/>
  <c r="B146" i="10"/>
  <c r="C146" i="10" s="1"/>
  <c r="B146" i="8"/>
  <c r="C146" i="8" s="1"/>
  <c r="D146" i="8" s="1"/>
  <c r="B147" i="8"/>
  <c r="C147" i="8" s="1"/>
  <c r="D147" i="8" s="1"/>
  <c r="B206" i="8"/>
  <c r="B187" i="8"/>
  <c r="D244" i="8"/>
  <c r="D247" i="8" s="1"/>
  <c r="H245" i="8" s="1"/>
  <c r="D225" i="8"/>
  <c r="H223" i="8" s="1"/>
  <c r="I94" i="8"/>
  <c r="H91" i="8"/>
  <c r="B100" i="8" s="1"/>
  <c r="B102" i="8" s="1"/>
  <c r="C102" i="8" s="1"/>
  <c r="H156" i="8"/>
  <c r="B166" i="8" s="1"/>
  <c r="B146" i="7"/>
  <c r="C146" i="7" s="1"/>
  <c r="D146" i="7" s="1"/>
  <c r="D244" i="7"/>
  <c r="D247" i="7" s="1"/>
  <c r="H245" i="7" s="1"/>
  <c r="D225" i="7"/>
  <c r="H223" i="7" s="1"/>
  <c r="B42" i="7"/>
  <c r="C42" i="7" s="1"/>
  <c r="B187" i="7"/>
  <c r="B206" i="7"/>
  <c r="B168" i="7"/>
  <c r="C168" i="7" s="1"/>
  <c r="D168" i="7" s="1"/>
  <c r="C147" i="6"/>
  <c r="D222" i="6"/>
  <c r="D203" i="6"/>
  <c r="H201" i="6" s="1"/>
  <c r="B168" i="6"/>
  <c r="C168" i="6" s="1"/>
  <c r="B169" i="6"/>
  <c r="C169" i="6" s="1"/>
  <c r="B148" i="6"/>
  <c r="C148" i="6" s="1"/>
  <c r="B206" i="6"/>
  <c r="B187" i="6"/>
  <c r="C146" i="6"/>
  <c r="B146" i="5"/>
  <c r="C146" i="5" s="1"/>
  <c r="D146" i="5" s="1"/>
  <c r="G39" i="5"/>
  <c r="I35" i="5" s="1"/>
  <c r="I36" i="5" s="1"/>
  <c r="I39" i="5"/>
  <c r="D62" i="5"/>
  <c r="E62" i="5" s="1"/>
  <c r="F62" i="5" s="1"/>
  <c r="H156" i="5"/>
  <c r="B166" i="5" s="1"/>
  <c r="D102" i="5"/>
  <c r="E102" i="5" s="1"/>
  <c r="F102" i="5" s="1"/>
  <c r="D244" i="5"/>
  <c r="D247" i="5" s="1"/>
  <c r="H245" i="5" s="1"/>
  <c r="D225" i="5"/>
  <c r="H223" i="5" s="1"/>
  <c r="B206" i="5"/>
  <c r="B187" i="5"/>
  <c r="D222" i="4"/>
  <c r="D203" i="4"/>
  <c r="H201" i="4" s="1"/>
  <c r="B184" i="4"/>
  <c r="B165" i="4"/>
  <c r="B146" i="4"/>
  <c r="C146" i="4" s="1"/>
  <c r="E60" i="3"/>
  <c r="F60" i="3" s="1"/>
  <c r="E82" i="3" s="1"/>
  <c r="K40" i="3"/>
  <c r="K41" i="3" s="1"/>
  <c r="B146" i="3"/>
  <c r="C146" i="3" s="1"/>
  <c r="D146" i="3" s="1"/>
  <c r="E146" i="3" s="1"/>
  <c r="F146" i="3" s="1"/>
  <c r="D41" i="3"/>
  <c r="D244" i="3"/>
  <c r="D247" i="3" s="1"/>
  <c r="H245" i="3" s="1"/>
  <c r="D225" i="3"/>
  <c r="H223" i="3" s="1"/>
  <c r="B206" i="3"/>
  <c r="B187" i="3"/>
  <c r="B168" i="3"/>
  <c r="B169" i="3" s="1"/>
  <c r="C169" i="3" s="1"/>
  <c r="C169" i="2"/>
  <c r="H178" i="2"/>
  <c r="B188" i="2" s="1"/>
  <c r="B228" i="2"/>
  <c r="B209" i="2"/>
  <c r="B170" i="2"/>
  <c r="C170" i="2" s="1"/>
  <c r="E60" i="2"/>
  <c r="F60" i="2" s="1"/>
  <c r="E82" i="2" s="1"/>
  <c r="E102" i="2"/>
  <c r="F102" i="2" s="1"/>
  <c r="I103" i="2" s="1"/>
  <c r="C168" i="2"/>
  <c r="D222" i="2"/>
  <c r="D203" i="2"/>
  <c r="H201" i="2" s="1"/>
  <c r="B147" i="2"/>
  <c r="B168" i="9"/>
  <c r="C168" i="9" s="1"/>
  <c r="D168" i="9" s="1"/>
  <c r="B228" i="9"/>
  <c r="B209" i="9"/>
  <c r="B83" i="9"/>
  <c r="C83" i="9" s="1"/>
  <c r="D83" i="9" s="1"/>
  <c r="H178" i="9"/>
  <c r="B188" i="9" s="1"/>
  <c r="E124" i="9"/>
  <c r="F124" i="9" s="1"/>
  <c r="I125" i="9" s="1"/>
  <c r="B147" i="9"/>
  <c r="B148" i="9" s="1"/>
  <c r="I17" i="8"/>
  <c r="G17" i="8"/>
  <c r="I13" i="8" s="1"/>
  <c r="I14" i="8" s="1"/>
  <c r="I257" i="1"/>
  <c r="I235" i="1"/>
  <c r="D194" i="1"/>
  <c r="D193" i="1"/>
  <c r="E193" i="1" s="1"/>
  <c r="F193" i="1" s="1"/>
  <c r="E215" i="1" s="1"/>
  <c r="F215" i="1" s="1"/>
  <c r="D214" i="1"/>
  <c r="D236" i="1"/>
  <c r="D150" i="1"/>
  <c r="E150" i="1" s="1"/>
  <c r="F150" i="1" s="1"/>
  <c r="B173" i="1"/>
  <c r="C173" i="1" s="1"/>
  <c r="B195" i="1"/>
  <c r="C195" i="1" s="1"/>
  <c r="D235" i="1"/>
  <c r="E235" i="1" s="1"/>
  <c r="F235" i="1" s="1"/>
  <c r="D215" i="1"/>
  <c r="B216" i="1"/>
  <c r="C216" i="1" s="1"/>
  <c r="D259" i="1"/>
  <c r="D192" i="1"/>
  <c r="E192" i="1" s="1"/>
  <c r="F192" i="1" s="1"/>
  <c r="B217" i="1"/>
  <c r="C217" i="1" s="1"/>
  <c r="D151" i="1"/>
  <c r="E151" i="1" s="1"/>
  <c r="F151" i="1" s="1"/>
  <c r="D172" i="1"/>
  <c r="D258" i="1"/>
  <c r="D257" i="1"/>
  <c r="E257" i="1" s="1"/>
  <c r="F257" i="1" s="1"/>
  <c r="B238" i="1"/>
  <c r="C238" i="1" s="1"/>
  <c r="D237" i="1"/>
  <c r="E237" i="1" s="1"/>
  <c r="F237" i="1" s="1"/>
  <c r="B260" i="1"/>
  <c r="C260" i="1" s="1"/>
  <c r="E125" i="13"/>
  <c r="F125" i="13" s="1"/>
  <c r="E147" i="13" s="1"/>
  <c r="F147" i="13" s="1"/>
  <c r="I17" i="13"/>
  <c r="G17" i="13"/>
  <c r="I13" i="13" s="1"/>
  <c r="I14" i="13" s="1"/>
  <c r="K40" i="13"/>
  <c r="K41" i="13" s="1"/>
  <c r="E61" i="13"/>
  <c r="F61" i="13" s="1"/>
  <c r="E83" i="13" s="1"/>
  <c r="F83" i="13" s="1"/>
  <c r="E42" i="13"/>
  <c r="F42" i="13" s="1"/>
  <c r="E63" i="13" s="1"/>
  <c r="F63" i="13" s="1"/>
  <c r="C84" i="13"/>
  <c r="B85" i="13"/>
  <c r="C85" i="13" s="1"/>
  <c r="C126" i="13"/>
  <c r="B127" i="13"/>
  <c r="C104" i="13"/>
  <c r="B105" i="13"/>
  <c r="C105" i="13" s="1"/>
  <c r="I125" i="13"/>
  <c r="I39" i="12"/>
  <c r="G39" i="12"/>
  <c r="I35" i="12" s="1"/>
  <c r="I36" i="12" s="1"/>
  <c r="E61" i="9"/>
  <c r="F61" i="9" s="1"/>
  <c r="E81" i="9"/>
  <c r="F81" i="9" s="1"/>
  <c r="E103" i="9" s="1"/>
  <c r="F103" i="9" s="1"/>
  <c r="B105" i="9"/>
  <c r="C105" i="9" s="1"/>
  <c r="D105" i="9" s="1"/>
  <c r="I17" i="9"/>
  <c r="K40" i="9"/>
  <c r="K41" i="9" s="1"/>
  <c r="I81" i="10"/>
  <c r="D19" i="10"/>
  <c r="E19" i="10" s="1"/>
  <c r="F19" i="10" s="1"/>
  <c r="C41" i="10"/>
  <c r="B42" i="10"/>
  <c r="C42" i="10" s="1"/>
  <c r="D39" i="10"/>
  <c r="E39" i="10" s="1"/>
  <c r="F39" i="10" s="1"/>
  <c r="B124" i="10"/>
  <c r="C124" i="10" s="1"/>
  <c r="D18" i="10"/>
  <c r="E18" i="10" s="1"/>
  <c r="F18" i="10" s="1"/>
  <c r="B102" i="10"/>
  <c r="C102" i="10" s="1"/>
  <c r="D81" i="10"/>
  <c r="B61" i="10"/>
  <c r="C61" i="10" s="1"/>
  <c r="D60" i="10"/>
  <c r="D82" i="10"/>
  <c r="B83" i="10"/>
  <c r="C83" i="10" s="1"/>
  <c r="D59" i="10"/>
  <c r="E59" i="10" s="1"/>
  <c r="F59" i="10" s="1"/>
  <c r="B20" i="10"/>
  <c r="C20" i="10" s="1"/>
  <c r="K40" i="8"/>
  <c r="K41" i="8" s="1"/>
  <c r="E60" i="8"/>
  <c r="F60" i="8" s="1"/>
  <c r="D102" i="8"/>
  <c r="E102" i="8" s="1"/>
  <c r="F102" i="8" s="1"/>
  <c r="D42" i="8"/>
  <c r="E42" i="8" s="1"/>
  <c r="F42" i="8" s="1"/>
  <c r="C126" i="8"/>
  <c r="D126" i="8" s="1"/>
  <c r="C61" i="8"/>
  <c r="C81" i="8"/>
  <c r="B62" i="8"/>
  <c r="C62" i="8" s="1"/>
  <c r="B82" i="8"/>
  <c r="C82" i="8" s="1"/>
  <c r="C125" i="8"/>
  <c r="D125" i="8" s="1"/>
  <c r="B127" i="8"/>
  <c r="C127" i="8" s="1"/>
  <c r="D127" i="8" s="1"/>
  <c r="B103" i="8"/>
  <c r="C103" i="8" s="1"/>
  <c r="E59" i="7"/>
  <c r="F59" i="7" s="1"/>
  <c r="E81" i="7" s="1"/>
  <c r="F81" i="7" s="1"/>
  <c r="E39" i="7"/>
  <c r="F39" i="7" s="1"/>
  <c r="B20" i="7"/>
  <c r="C20" i="7" s="1"/>
  <c r="D42" i="7"/>
  <c r="D61" i="7"/>
  <c r="C82" i="7"/>
  <c r="D19" i="7"/>
  <c r="E19" i="7" s="1"/>
  <c r="F19" i="7" s="1"/>
  <c r="E41" i="7" s="1"/>
  <c r="F41" i="7" s="1"/>
  <c r="B83" i="7"/>
  <c r="C83" i="7" s="1"/>
  <c r="B62" i="7"/>
  <c r="C62" i="7" s="1"/>
  <c r="B102" i="7"/>
  <c r="C102" i="7" s="1"/>
  <c r="D18" i="7"/>
  <c r="E18" i="7" s="1"/>
  <c r="F18" i="7" s="1"/>
  <c r="D124" i="7"/>
  <c r="B125" i="7"/>
  <c r="D60" i="7"/>
  <c r="E60" i="7" s="1"/>
  <c r="F60" i="7" s="1"/>
  <c r="C82" i="6"/>
  <c r="D82" i="6" s="1"/>
  <c r="B83" i="6"/>
  <c r="B84" i="6" s="1"/>
  <c r="C84" i="6" s="1"/>
  <c r="D84" i="6" s="1"/>
  <c r="B102" i="6"/>
  <c r="C102" i="6" s="1"/>
  <c r="I59" i="6"/>
  <c r="E80" i="6"/>
  <c r="F80" i="6" s="1"/>
  <c r="D59" i="6"/>
  <c r="E59" i="6" s="1"/>
  <c r="F59" i="6" s="1"/>
  <c r="B125" i="6"/>
  <c r="C125" i="6" s="1"/>
  <c r="D40" i="6"/>
  <c r="E40" i="6" s="1"/>
  <c r="F40" i="6" s="1"/>
  <c r="B41" i="6"/>
  <c r="B60" i="6"/>
  <c r="C60" i="6" s="1"/>
  <c r="D124" i="6"/>
  <c r="C19" i="6"/>
  <c r="B20" i="6"/>
  <c r="C20" i="6" s="1"/>
  <c r="C126" i="5"/>
  <c r="D126" i="5" s="1"/>
  <c r="B63" i="5"/>
  <c r="C63" i="5" s="1"/>
  <c r="B103" i="5"/>
  <c r="C103" i="5" s="1"/>
  <c r="C125" i="5"/>
  <c r="D125" i="5" s="1"/>
  <c r="B127" i="5"/>
  <c r="C127" i="5" s="1"/>
  <c r="D127" i="5" s="1"/>
  <c r="B104" i="5"/>
  <c r="C104" i="5" s="1"/>
  <c r="B128" i="5"/>
  <c r="C128" i="5" s="1"/>
  <c r="D128" i="5" s="1"/>
  <c r="E124" i="4"/>
  <c r="F124" i="4" s="1"/>
  <c r="I125" i="4" s="1"/>
  <c r="G60" i="4"/>
  <c r="I56" i="4" s="1"/>
  <c r="I57" i="4" s="1"/>
  <c r="I60" i="4"/>
  <c r="I103" i="4"/>
  <c r="C103" i="4"/>
  <c r="E103" i="4" s="1"/>
  <c r="F103" i="4" s="1"/>
  <c r="B125" i="4"/>
  <c r="C125" i="4" s="1"/>
  <c r="G39" i="4"/>
  <c r="I35" i="4" s="1"/>
  <c r="I36" i="4" s="1"/>
  <c r="I39" i="4"/>
  <c r="B84" i="4"/>
  <c r="C62" i="3"/>
  <c r="B63" i="3"/>
  <c r="C63" i="3" s="1"/>
  <c r="D63" i="3" s="1"/>
  <c r="B42" i="3"/>
  <c r="C42" i="3" s="1"/>
  <c r="C125" i="3"/>
  <c r="B127" i="3"/>
  <c r="B83" i="3"/>
  <c r="C83" i="3" s="1"/>
  <c r="C104" i="3"/>
  <c r="B105" i="3"/>
  <c r="C105" i="3" s="1"/>
  <c r="D105" i="3" s="1"/>
  <c r="B85" i="2"/>
  <c r="C85" i="2" s="1"/>
  <c r="C41" i="9"/>
  <c r="D41" i="9" s="1"/>
  <c r="E41" i="9" s="1"/>
  <c r="F41" i="9" s="1"/>
  <c r="B42" i="9"/>
  <c r="C42" i="9" s="1"/>
  <c r="D42" i="9" s="1"/>
  <c r="E42" i="9" s="1"/>
  <c r="F42" i="9" s="1"/>
  <c r="E82" i="9"/>
  <c r="D62" i="9"/>
  <c r="B126" i="9"/>
  <c r="C126" i="9" s="1"/>
  <c r="D125" i="9"/>
  <c r="D104" i="9"/>
  <c r="E104" i="9" s="1"/>
  <c r="F104" i="9" s="1"/>
  <c r="B63" i="9"/>
  <c r="C63" i="9" s="1"/>
  <c r="E59" i="2"/>
  <c r="F59" i="2" s="1"/>
  <c r="D41" i="2"/>
  <c r="B126" i="2"/>
  <c r="C126" i="2" s="1"/>
  <c r="B104" i="2"/>
  <c r="B42" i="2"/>
  <c r="C42" i="2" s="1"/>
  <c r="D19" i="2"/>
  <c r="E19" i="2" s="1"/>
  <c r="F19" i="2" s="1"/>
  <c r="D18" i="2"/>
  <c r="E18" i="2" s="1"/>
  <c r="F18" i="2" s="1"/>
  <c r="C125" i="2"/>
  <c r="C61" i="2"/>
  <c r="B62" i="2"/>
  <c r="C62" i="2" s="1"/>
  <c r="D84" i="2"/>
  <c r="D103" i="2"/>
  <c r="B20" i="2"/>
  <c r="C20" i="2" s="1"/>
  <c r="D85" i="2"/>
  <c r="D40" i="2"/>
  <c r="B172" i="13" l="1"/>
  <c r="C172" i="13" s="1"/>
  <c r="D172" i="13" s="1"/>
  <c r="C148" i="13"/>
  <c r="D148" i="13" s="1"/>
  <c r="B149" i="13"/>
  <c r="B104" i="4"/>
  <c r="B105" i="4" s="1"/>
  <c r="D147" i="11"/>
  <c r="D124" i="11"/>
  <c r="E124" i="11" s="1"/>
  <c r="F124" i="11" s="1"/>
  <c r="D125" i="11"/>
  <c r="E125" i="11" s="1"/>
  <c r="F125" i="11" s="1"/>
  <c r="D104" i="11"/>
  <c r="E104" i="11" s="1"/>
  <c r="F104" i="11" s="1"/>
  <c r="E126" i="11" s="1"/>
  <c r="F126" i="11" s="1"/>
  <c r="D85" i="11"/>
  <c r="E85" i="11" s="1"/>
  <c r="F85" i="11" s="1"/>
  <c r="D84" i="11"/>
  <c r="E84" i="11" s="1"/>
  <c r="F84" i="11" s="1"/>
  <c r="H178" i="11"/>
  <c r="B188" i="11" s="1"/>
  <c r="C105" i="11"/>
  <c r="B169" i="11"/>
  <c r="B106" i="11"/>
  <c r="C106" i="11" s="1"/>
  <c r="D106" i="11" s="1"/>
  <c r="B148" i="11"/>
  <c r="B228" i="11"/>
  <c r="B209" i="11"/>
  <c r="H200" i="11" s="1"/>
  <c r="B210" i="11" s="1"/>
  <c r="B127" i="11"/>
  <c r="P65" i="3"/>
  <c r="P66" i="3" s="1"/>
  <c r="P67" i="3" s="1"/>
  <c r="S71" i="3" s="1"/>
  <c r="F82" i="3"/>
  <c r="B251" i="3"/>
  <c r="B252" i="3" s="1"/>
  <c r="I253" i="3"/>
  <c r="E61" i="3"/>
  <c r="F61" i="3" s="1"/>
  <c r="Q17" i="3"/>
  <c r="I17" i="3"/>
  <c r="G17" i="3"/>
  <c r="I13" i="3" s="1"/>
  <c r="I14" i="3" s="1"/>
  <c r="E41" i="3"/>
  <c r="F41" i="3" s="1"/>
  <c r="E124" i="2"/>
  <c r="F124" i="2" s="1"/>
  <c r="B171" i="2"/>
  <c r="C171" i="2" s="1"/>
  <c r="B147" i="3"/>
  <c r="C147" i="3" s="1"/>
  <c r="D147" i="3" s="1"/>
  <c r="B147" i="7"/>
  <c r="C147" i="7" s="1"/>
  <c r="D147" i="7" s="1"/>
  <c r="B84" i="9"/>
  <c r="C84" i="9" s="1"/>
  <c r="E169" i="13"/>
  <c r="F169" i="13" s="1"/>
  <c r="B173" i="13"/>
  <c r="C173" i="13" s="1"/>
  <c r="D173" i="13" s="1"/>
  <c r="B212" i="13"/>
  <c r="C212" i="13" s="1"/>
  <c r="B253" i="13"/>
  <c r="H222" i="13"/>
  <c r="B232" i="13"/>
  <c r="D171" i="13"/>
  <c r="C190" i="13"/>
  <c r="D190" i="13" s="1"/>
  <c r="E190" i="13" s="1"/>
  <c r="B191" i="13"/>
  <c r="C191" i="13" s="1"/>
  <c r="D191" i="13" s="1"/>
  <c r="E60" i="10"/>
  <c r="F60" i="10" s="1"/>
  <c r="B147" i="10"/>
  <c r="B168" i="10"/>
  <c r="C168" i="10" s="1"/>
  <c r="B206" i="10"/>
  <c r="B187" i="10"/>
  <c r="D225" i="10"/>
  <c r="H223" i="10" s="1"/>
  <c r="D244" i="10"/>
  <c r="D247" i="10" s="1"/>
  <c r="H245" i="10" s="1"/>
  <c r="B212" i="11"/>
  <c r="C212" i="11" s="1"/>
  <c r="D212" i="11" s="1"/>
  <c r="B168" i="8"/>
  <c r="C168" i="8" s="1"/>
  <c r="D168" i="8" s="1"/>
  <c r="B228" i="8"/>
  <c r="B209" i="8"/>
  <c r="H200" i="8" s="1"/>
  <c r="B210" i="8" s="1"/>
  <c r="B188" i="8"/>
  <c r="H178" i="8"/>
  <c r="B148" i="8"/>
  <c r="B63" i="7"/>
  <c r="C63" i="7" s="1"/>
  <c r="H178" i="7"/>
  <c r="B188" i="7"/>
  <c r="B169" i="7"/>
  <c r="B170" i="7" s="1"/>
  <c r="B228" i="7"/>
  <c r="B209" i="7"/>
  <c r="H178" i="6"/>
  <c r="B188" i="6" s="1"/>
  <c r="B170" i="6"/>
  <c r="D244" i="6"/>
  <c r="D247" i="6" s="1"/>
  <c r="H245" i="6" s="1"/>
  <c r="D225" i="6"/>
  <c r="H223" i="6" s="1"/>
  <c r="B126" i="6"/>
  <c r="C126" i="6" s="1"/>
  <c r="B149" i="6"/>
  <c r="B228" i="6"/>
  <c r="B209" i="6"/>
  <c r="B168" i="5"/>
  <c r="C168" i="5" s="1"/>
  <c r="D168" i="5" s="1"/>
  <c r="B169" i="5"/>
  <c r="C169" i="5" s="1"/>
  <c r="D169" i="5" s="1"/>
  <c r="B170" i="5"/>
  <c r="C170" i="5" s="1"/>
  <c r="B171" i="5"/>
  <c r="C171" i="5" s="1"/>
  <c r="D171" i="5" s="1"/>
  <c r="E124" i="5"/>
  <c r="F124" i="5" s="1"/>
  <c r="I125" i="5" s="1"/>
  <c r="I103" i="5"/>
  <c r="E84" i="5"/>
  <c r="F84" i="5" s="1"/>
  <c r="D63" i="5"/>
  <c r="E63" i="5" s="1"/>
  <c r="F63" i="5" s="1"/>
  <c r="D104" i="5"/>
  <c r="E104" i="5" s="1"/>
  <c r="F104" i="5" s="1"/>
  <c r="E126" i="5" s="1"/>
  <c r="F126" i="5" s="1"/>
  <c r="H178" i="5"/>
  <c r="B188" i="5" s="1"/>
  <c r="E103" i="5"/>
  <c r="F103" i="5" s="1"/>
  <c r="E125" i="5" s="1"/>
  <c r="F125" i="5" s="1"/>
  <c r="D103" i="5"/>
  <c r="B228" i="5"/>
  <c r="B209" i="5"/>
  <c r="B147" i="5"/>
  <c r="E146" i="5"/>
  <c r="F146" i="5" s="1"/>
  <c r="E125" i="4"/>
  <c r="F125" i="4" s="1"/>
  <c r="B147" i="4"/>
  <c r="E146" i="4"/>
  <c r="F146" i="4" s="1"/>
  <c r="H156" i="4"/>
  <c r="B166" i="4" s="1"/>
  <c r="B206" i="4"/>
  <c r="B187" i="4"/>
  <c r="D244" i="4"/>
  <c r="D247" i="4" s="1"/>
  <c r="H245" i="4" s="1"/>
  <c r="D225" i="4"/>
  <c r="H223" i="4" s="1"/>
  <c r="B228" i="3"/>
  <c r="B209" i="3"/>
  <c r="H200" i="3" s="1"/>
  <c r="B210" i="3" s="1"/>
  <c r="D62" i="3"/>
  <c r="E62" i="3" s="1"/>
  <c r="F62" i="3" s="1"/>
  <c r="D42" i="3"/>
  <c r="E42" i="3" s="1"/>
  <c r="F42" i="3" s="1"/>
  <c r="C168" i="3"/>
  <c r="D168" i="3" s="1"/>
  <c r="E168" i="3" s="1"/>
  <c r="F168" i="3" s="1"/>
  <c r="I169" i="3" s="1"/>
  <c r="H178" i="3"/>
  <c r="B188" i="3" s="1"/>
  <c r="B148" i="3"/>
  <c r="I147" i="3"/>
  <c r="D169" i="3"/>
  <c r="B170" i="3"/>
  <c r="B190" i="2"/>
  <c r="C190" i="2" s="1"/>
  <c r="D244" i="2"/>
  <c r="D247" i="2" s="1"/>
  <c r="H245" i="2" s="1"/>
  <c r="D225" i="2"/>
  <c r="H223" i="2" s="1"/>
  <c r="C147" i="2"/>
  <c r="B148" i="2"/>
  <c r="C148" i="2" s="1"/>
  <c r="H200" i="2"/>
  <c r="B210" i="2" s="1"/>
  <c r="B250" i="2"/>
  <c r="B253" i="2" s="1"/>
  <c r="B231" i="2"/>
  <c r="B172" i="2"/>
  <c r="C172" i="2" s="1"/>
  <c r="E83" i="9"/>
  <c r="F83" i="9" s="1"/>
  <c r="B149" i="9"/>
  <c r="C149" i="9" s="1"/>
  <c r="D149" i="9" s="1"/>
  <c r="C148" i="9"/>
  <c r="D148" i="9" s="1"/>
  <c r="B190" i="9"/>
  <c r="C190" i="9" s="1"/>
  <c r="D190" i="9" s="1"/>
  <c r="H200" i="9"/>
  <c r="B210" i="9" s="1"/>
  <c r="E146" i="9"/>
  <c r="F146" i="9" s="1"/>
  <c r="I147" i="9" s="1"/>
  <c r="C147" i="9"/>
  <c r="D147" i="9" s="1"/>
  <c r="B250" i="9"/>
  <c r="B253" i="9" s="1"/>
  <c r="B231" i="9"/>
  <c r="B106" i="9"/>
  <c r="C106" i="9" s="1"/>
  <c r="D106" i="9" s="1"/>
  <c r="B169" i="9"/>
  <c r="E168" i="9"/>
  <c r="F168" i="9" s="1"/>
  <c r="I169" i="9" s="1"/>
  <c r="E259" i="1"/>
  <c r="F259" i="1" s="1"/>
  <c r="I148" i="1"/>
  <c r="G148" i="1"/>
  <c r="I145" i="1" s="1"/>
  <c r="E172" i="1"/>
  <c r="F172" i="1" s="1"/>
  <c r="E194" i="1"/>
  <c r="F194" i="1" s="1"/>
  <c r="E214" i="1"/>
  <c r="F214" i="1" s="1"/>
  <c r="D260" i="1"/>
  <c r="D195" i="1"/>
  <c r="B239" i="1"/>
  <c r="C239" i="1" s="1"/>
  <c r="D216" i="1"/>
  <c r="E216" i="1" s="1"/>
  <c r="F216" i="1" s="1"/>
  <c r="D217" i="1"/>
  <c r="D238" i="1"/>
  <c r="E238" i="1" s="1"/>
  <c r="F238" i="1" s="1"/>
  <c r="D173" i="1"/>
  <c r="E173" i="1" s="1"/>
  <c r="F173" i="1" s="1"/>
  <c r="B261" i="1"/>
  <c r="C261" i="1" s="1"/>
  <c r="C127" i="13"/>
  <c r="B128" i="13"/>
  <c r="D104" i="13"/>
  <c r="E104" i="13" s="1"/>
  <c r="F104" i="13" s="1"/>
  <c r="G39" i="13"/>
  <c r="I35" i="13" s="1"/>
  <c r="I36" i="13" s="1"/>
  <c r="D126" i="13"/>
  <c r="B106" i="13"/>
  <c r="C106" i="13" s="1"/>
  <c r="D84" i="13"/>
  <c r="E84" i="13" s="1"/>
  <c r="F84" i="13" s="1"/>
  <c r="G60" i="13"/>
  <c r="I56" i="13" s="1"/>
  <c r="I57" i="13" s="1"/>
  <c r="I60" i="13"/>
  <c r="D105" i="13"/>
  <c r="E105" i="13" s="1"/>
  <c r="F105" i="13" s="1"/>
  <c r="D85" i="13"/>
  <c r="E85" i="13" s="1"/>
  <c r="F85" i="13" s="1"/>
  <c r="I39" i="13"/>
  <c r="E125" i="9"/>
  <c r="F125" i="9" s="1"/>
  <c r="I39" i="9"/>
  <c r="E62" i="9"/>
  <c r="F62" i="9" s="1"/>
  <c r="E82" i="10"/>
  <c r="F82" i="10" s="1"/>
  <c r="K15" i="10"/>
  <c r="K16" i="10" s="1"/>
  <c r="E40" i="10"/>
  <c r="F40" i="10" s="1"/>
  <c r="K40" i="10" s="1"/>
  <c r="K41" i="10" s="1"/>
  <c r="E81" i="10"/>
  <c r="F81" i="10" s="1"/>
  <c r="D20" i="10"/>
  <c r="E20" i="10" s="1"/>
  <c r="F20" i="10" s="1"/>
  <c r="B84" i="10"/>
  <c r="C84" i="10" s="1"/>
  <c r="D102" i="10"/>
  <c r="E102" i="10" s="1"/>
  <c r="F102" i="10" s="1"/>
  <c r="D42" i="10"/>
  <c r="D83" i="10"/>
  <c r="B62" i="10"/>
  <c r="C62" i="10" s="1"/>
  <c r="D124" i="10"/>
  <c r="D41" i="10"/>
  <c r="E41" i="10" s="1"/>
  <c r="F41" i="10" s="1"/>
  <c r="B103" i="10"/>
  <c r="C103" i="10" s="1"/>
  <c r="B125" i="10"/>
  <c r="C125" i="10" s="1"/>
  <c r="D61" i="10"/>
  <c r="E124" i="8"/>
  <c r="F124" i="8" s="1"/>
  <c r="I103" i="8"/>
  <c r="I39" i="8"/>
  <c r="G39" i="8"/>
  <c r="I35" i="8" s="1"/>
  <c r="I36" i="8" s="1"/>
  <c r="D62" i="8"/>
  <c r="E62" i="8" s="1"/>
  <c r="F62" i="8" s="1"/>
  <c r="D61" i="8"/>
  <c r="E61" i="8" s="1"/>
  <c r="F61" i="8" s="1"/>
  <c r="D82" i="8"/>
  <c r="E82" i="8" s="1"/>
  <c r="F82" i="8" s="1"/>
  <c r="D103" i="8"/>
  <c r="D81" i="8"/>
  <c r="E81" i="8" s="1"/>
  <c r="F81" i="8" s="1"/>
  <c r="B104" i="8"/>
  <c r="C104" i="8" s="1"/>
  <c r="B105" i="8"/>
  <c r="C105" i="8" s="1"/>
  <c r="D105" i="8" s="1"/>
  <c r="B83" i="8"/>
  <c r="C83" i="8" s="1"/>
  <c r="B63" i="8"/>
  <c r="C63" i="8" s="1"/>
  <c r="B128" i="8"/>
  <c r="C128" i="8" s="1"/>
  <c r="D128" i="8" s="1"/>
  <c r="K15" i="7"/>
  <c r="K16" i="7" s="1"/>
  <c r="E40" i="7"/>
  <c r="F40" i="7" s="1"/>
  <c r="E61" i="7" s="1"/>
  <c r="F61" i="7" s="1"/>
  <c r="D63" i="7"/>
  <c r="D102" i="7"/>
  <c r="E102" i="7" s="1"/>
  <c r="F102" i="7" s="1"/>
  <c r="B103" i="7"/>
  <c r="C103" i="7" s="1"/>
  <c r="C125" i="7"/>
  <c r="D82" i="7"/>
  <c r="E82" i="7" s="1"/>
  <c r="D62" i="7"/>
  <c r="E62" i="7" s="1"/>
  <c r="F62" i="7" s="1"/>
  <c r="B126" i="7"/>
  <c r="D83" i="7"/>
  <c r="D20" i="7"/>
  <c r="E20" i="7" s="1"/>
  <c r="F20" i="7" s="1"/>
  <c r="K40" i="7"/>
  <c r="K41" i="7" s="1"/>
  <c r="B84" i="7"/>
  <c r="C84" i="7" s="1"/>
  <c r="C83" i="6"/>
  <c r="D83" i="6" s="1"/>
  <c r="B85" i="6"/>
  <c r="C85" i="6" s="1"/>
  <c r="D85" i="6" s="1"/>
  <c r="K40" i="6"/>
  <c r="K41" i="6" s="1"/>
  <c r="E81" i="6"/>
  <c r="F81" i="6" s="1"/>
  <c r="D126" i="6"/>
  <c r="B61" i="6"/>
  <c r="C61" i="6" s="1"/>
  <c r="C41" i="6"/>
  <c r="B42" i="6"/>
  <c r="C42" i="6" s="1"/>
  <c r="D19" i="6"/>
  <c r="E19" i="6" s="1"/>
  <c r="F19" i="6" s="1"/>
  <c r="D102" i="6"/>
  <c r="E102" i="6" s="1"/>
  <c r="F102" i="6" s="1"/>
  <c r="D60" i="6"/>
  <c r="E60" i="6" s="1"/>
  <c r="F60" i="6" s="1"/>
  <c r="B127" i="6"/>
  <c r="C127" i="6" s="1"/>
  <c r="I81" i="6"/>
  <c r="D20" i="6"/>
  <c r="E20" i="6" s="1"/>
  <c r="F20" i="6" s="1"/>
  <c r="B62" i="6"/>
  <c r="C62" i="6" s="1"/>
  <c r="D125" i="6"/>
  <c r="B103" i="6"/>
  <c r="C103" i="6" s="1"/>
  <c r="B105" i="5"/>
  <c r="C105" i="5" s="1"/>
  <c r="B129" i="5"/>
  <c r="C129" i="5" s="1"/>
  <c r="D129" i="5" s="1"/>
  <c r="C84" i="4"/>
  <c r="E84" i="4" s="1"/>
  <c r="F84" i="4" s="1"/>
  <c r="B85" i="4"/>
  <c r="C85" i="4" s="1"/>
  <c r="E85" i="4" s="1"/>
  <c r="F85" i="4" s="1"/>
  <c r="B126" i="4"/>
  <c r="C126" i="4" s="1"/>
  <c r="D83" i="3"/>
  <c r="E83" i="3" s="1"/>
  <c r="F83" i="3" s="1"/>
  <c r="E105" i="3" s="1"/>
  <c r="F105" i="3" s="1"/>
  <c r="D104" i="3"/>
  <c r="E104" i="3" s="1"/>
  <c r="F104" i="3" s="1"/>
  <c r="E126" i="3" s="1"/>
  <c r="F126" i="3" s="1"/>
  <c r="D125" i="3"/>
  <c r="E125" i="3" s="1"/>
  <c r="F125" i="3" s="1"/>
  <c r="E147" i="3" s="1"/>
  <c r="F147" i="3" s="1"/>
  <c r="B106" i="3"/>
  <c r="C106" i="3" s="1"/>
  <c r="D106" i="3" s="1"/>
  <c r="B84" i="3"/>
  <c r="C127" i="3"/>
  <c r="B128" i="3"/>
  <c r="C128" i="3" s="1"/>
  <c r="D128" i="3" s="1"/>
  <c r="B127" i="2"/>
  <c r="C127" i="2" s="1"/>
  <c r="E81" i="2"/>
  <c r="F81" i="2" s="1"/>
  <c r="P16" i="2"/>
  <c r="G39" i="9"/>
  <c r="I35" i="9" s="1"/>
  <c r="I36" i="9" s="1"/>
  <c r="E105" i="9"/>
  <c r="F105" i="9" s="1"/>
  <c r="D126" i="9"/>
  <c r="E126" i="9" s="1"/>
  <c r="F126" i="9" s="1"/>
  <c r="B127" i="9"/>
  <c r="D63" i="9"/>
  <c r="E63" i="9" s="1"/>
  <c r="F63" i="9" s="1"/>
  <c r="D84" i="9"/>
  <c r="B85" i="9"/>
  <c r="C85" i="9" s="1"/>
  <c r="E103" i="2"/>
  <c r="F103" i="2" s="1"/>
  <c r="E40" i="2"/>
  <c r="F40" i="2" s="1"/>
  <c r="K40" i="2" s="1"/>
  <c r="K41" i="2" s="1"/>
  <c r="E41" i="2"/>
  <c r="F41" i="2" s="1"/>
  <c r="K15" i="2"/>
  <c r="K16" i="2" s="1"/>
  <c r="D42" i="2"/>
  <c r="D62" i="2"/>
  <c r="B63" i="2"/>
  <c r="C63" i="2" s="1"/>
  <c r="D20" i="2"/>
  <c r="E20" i="2" s="1"/>
  <c r="F20" i="2" s="1"/>
  <c r="G17" i="2" s="1"/>
  <c r="I13" i="2" s="1"/>
  <c r="I14" i="2" s="1"/>
  <c r="D61" i="2"/>
  <c r="D125" i="2"/>
  <c r="D126" i="2"/>
  <c r="D127" i="2"/>
  <c r="C104" i="2"/>
  <c r="B105" i="2"/>
  <c r="C105" i="2" s="1"/>
  <c r="E191" i="13" l="1"/>
  <c r="F191" i="13" s="1"/>
  <c r="C149" i="13"/>
  <c r="D149" i="13" s="1"/>
  <c r="B150" i="13"/>
  <c r="C150" i="13" s="1"/>
  <c r="D150" i="13" s="1"/>
  <c r="B106" i="4"/>
  <c r="B107" i="4" s="1"/>
  <c r="I125" i="11"/>
  <c r="E146" i="11"/>
  <c r="F146" i="11" s="1"/>
  <c r="E147" i="11"/>
  <c r="F147" i="11" s="1"/>
  <c r="D105" i="11"/>
  <c r="E105" i="11" s="1"/>
  <c r="F105" i="11" s="1"/>
  <c r="I82" i="11"/>
  <c r="G82" i="11"/>
  <c r="I78" i="11" s="1"/>
  <c r="I79" i="11" s="1"/>
  <c r="E106" i="11"/>
  <c r="F106" i="11" s="1"/>
  <c r="B190" i="11"/>
  <c r="C190" i="11" s="1"/>
  <c r="C169" i="11"/>
  <c r="B170" i="11"/>
  <c r="B107" i="11"/>
  <c r="C107" i="11" s="1"/>
  <c r="B231" i="11"/>
  <c r="H222" i="11" s="1"/>
  <c r="B232" i="11" s="1"/>
  <c r="B234" i="11" s="1"/>
  <c r="C234" i="11" s="1"/>
  <c r="D234" i="11" s="1"/>
  <c r="B250" i="11"/>
  <c r="B253" i="11" s="1"/>
  <c r="H244" i="11" s="1"/>
  <c r="B254" i="11" s="1"/>
  <c r="C127" i="11"/>
  <c r="B128" i="11"/>
  <c r="C128" i="11" s="1"/>
  <c r="B129" i="11"/>
  <c r="C129" i="11" s="1"/>
  <c r="D129" i="11" s="1"/>
  <c r="C148" i="11"/>
  <c r="B149" i="11"/>
  <c r="Q18" i="3"/>
  <c r="T21" i="3" s="1"/>
  <c r="B149" i="2"/>
  <c r="C149" i="2" s="1"/>
  <c r="B128" i="2"/>
  <c r="C128" i="2" s="1"/>
  <c r="I125" i="2"/>
  <c r="E146" i="2"/>
  <c r="F146" i="2" s="1"/>
  <c r="I39" i="3"/>
  <c r="E63" i="3"/>
  <c r="F63" i="3" s="1"/>
  <c r="B148" i="7"/>
  <c r="C148" i="7" s="1"/>
  <c r="D148" i="7" s="1"/>
  <c r="B150" i="9"/>
  <c r="B213" i="13"/>
  <c r="B107" i="13"/>
  <c r="C107" i="13" s="1"/>
  <c r="B234" i="13"/>
  <c r="B235" i="13" s="1"/>
  <c r="H244" i="13"/>
  <c r="B254" i="13" s="1"/>
  <c r="D212" i="13"/>
  <c r="E212" i="13" s="1"/>
  <c r="B192" i="13"/>
  <c r="C192" i="13" s="1"/>
  <c r="D192" i="13" s="1"/>
  <c r="B228" i="10"/>
  <c r="B209" i="10"/>
  <c r="B169" i="10"/>
  <c r="B170" i="10" s="1"/>
  <c r="C147" i="10"/>
  <c r="H178" i="10"/>
  <c r="B188" i="10" s="1"/>
  <c r="E61" i="10"/>
  <c r="F61" i="10" s="1"/>
  <c r="B148" i="10"/>
  <c r="C148" i="10" s="1"/>
  <c r="E124" i="10"/>
  <c r="F124" i="10" s="1"/>
  <c r="E146" i="10" s="1"/>
  <c r="F146" i="10" s="1"/>
  <c r="I147" i="10" s="1"/>
  <c r="B256" i="11"/>
  <c r="C256" i="11" s="1"/>
  <c r="D256" i="11" s="1"/>
  <c r="B235" i="11"/>
  <c r="B213" i="11"/>
  <c r="B190" i="8"/>
  <c r="C190" i="8" s="1"/>
  <c r="D190" i="8" s="1"/>
  <c r="B250" i="8"/>
  <c r="B253" i="8" s="1"/>
  <c r="B231" i="8"/>
  <c r="H222" i="8" s="1"/>
  <c r="B232" i="8" s="1"/>
  <c r="B129" i="8"/>
  <c r="C129" i="8" s="1"/>
  <c r="D129" i="8" s="1"/>
  <c r="C148" i="8"/>
  <c r="D148" i="8" s="1"/>
  <c r="B149" i="8"/>
  <c r="C149" i="8" s="1"/>
  <c r="D149" i="8" s="1"/>
  <c r="B212" i="8"/>
  <c r="C212" i="8" s="1"/>
  <c r="D212" i="8" s="1"/>
  <c r="B169" i="8"/>
  <c r="B170" i="8" s="1"/>
  <c r="C170" i="8" s="1"/>
  <c r="D170" i="8" s="1"/>
  <c r="C170" i="7"/>
  <c r="D170" i="7" s="1"/>
  <c r="B171" i="7"/>
  <c r="C171" i="7" s="1"/>
  <c r="B250" i="7"/>
  <c r="B253" i="7" s="1"/>
  <c r="B231" i="7"/>
  <c r="H200" i="7"/>
  <c r="B210" i="7"/>
  <c r="B190" i="7"/>
  <c r="C190" i="7" s="1"/>
  <c r="D190" i="7" s="1"/>
  <c r="E190" i="7" s="1"/>
  <c r="C169" i="7"/>
  <c r="D169" i="7" s="1"/>
  <c r="B172" i="7"/>
  <c r="C172" i="7" s="1"/>
  <c r="D172" i="7" s="1"/>
  <c r="B190" i="6"/>
  <c r="C190" i="6" s="1"/>
  <c r="B191" i="6"/>
  <c r="C191" i="6" s="1"/>
  <c r="C149" i="6"/>
  <c r="B150" i="6"/>
  <c r="C150" i="6" s="1"/>
  <c r="B151" i="6"/>
  <c r="C151" i="6" s="1"/>
  <c r="B250" i="6"/>
  <c r="B253" i="6" s="1"/>
  <c r="B231" i="6"/>
  <c r="H200" i="6"/>
  <c r="B210" i="6"/>
  <c r="C170" i="6"/>
  <c r="B171" i="6"/>
  <c r="C171" i="6" s="1"/>
  <c r="I60" i="5"/>
  <c r="E85" i="5"/>
  <c r="F85" i="5" s="1"/>
  <c r="I82" i="5" s="1"/>
  <c r="G60" i="5"/>
  <c r="I56" i="5" s="1"/>
  <c r="I57" i="5" s="1"/>
  <c r="B190" i="5"/>
  <c r="C190" i="5" s="1"/>
  <c r="D190" i="5" s="1"/>
  <c r="H200" i="5"/>
  <c r="B210" i="5"/>
  <c r="G82" i="5"/>
  <c r="I78" i="5" s="1"/>
  <c r="I79" i="5" s="1"/>
  <c r="I147" i="5"/>
  <c r="B250" i="5"/>
  <c r="B253" i="5" s="1"/>
  <c r="B231" i="5"/>
  <c r="C147" i="5"/>
  <c r="D147" i="5" s="1"/>
  <c r="E147" i="5" s="1"/>
  <c r="F147" i="5" s="1"/>
  <c r="B148" i="5"/>
  <c r="C148" i="5" s="1"/>
  <c r="D148" i="5" s="1"/>
  <c r="E148" i="5" s="1"/>
  <c r="F148" i="5" s="1"/>
  <c r="E170" i="5" s="1"/>
  <c r="F170" i="5" s="1"/>
  <c r="B172" i="5"/>
  <c r="E105" i="5"/>
  <c r="F105" i="5" s="1"/>
  <c r="E127" i="5" s="1"/>
  <c r="F127" i="5" s="1"/>
  <c r="D105" i="5"/>
  <c r="D170" i="5"/>
  <c r="E168" i="5"/>
  <c r="F168" i="5" s="1"/>
  <c r="I169" i="5" s="1"/>
  <c r="B168" i="4"/>
  <c r="C168" i="4" s="1"/>
  <c r="E168" i="4" s="1"/>
  <c r="F168" i="4" s="1"/>
  <c r="H178" i="4"/>
  <c r="B188" i="4" s="1"/>
  <c r="B228" i="4"/>
  <c r="B209" i="4"/>
  <c r="I147" i="4"/>
  <c r="C147" i="4"/>
  <c r="E147" i="4" s="1"/>
  <c r="F147" i="4" s="1"/>
  <c r="B148" i="4"/>
  <c r="C148" i="4" s="1"/>
  <c r="C104" i="4"/>
  <c r="E104" i="4" s="1"/>
  <c r="F104" i="4" s="1"/>
  <c r="E126" i="4" s="1"/>
  <c r="F126" i="4" s="1"/>
  <c r="B190" i="3"/>
  <c r="C190" i="3" s="1"/>
  <c r="D190" i="3" s="1"/>
  <c r="E190" i="3" s="1"/>
  <c r="F190" i="3" s="1"/>
  <c r="I191" i="3" s="1"/>
  <c r="E169" i="3"/>
  <c r="F169" i="3" s="1"/>
  <c r="C148" i="3"/>
  <c r="D148" i="3" s="1"/>
  <c r="E148" i="3" s="1"/>
  <c r="F148" i="3" s="1"/>
  <c r="B149" i="3"/>
  <c r="C149" i="3" s="1"/>
  <c r="C170" i="3"/>
  <c r="D170" i="3" s="1"/>
  <c r="B212" i="3"/>
  <c r="B231" i="3"/>
  <c r="B250" i="3"/>
  <c r="B253" i="3" s="1"/>
  <c r="B171" i="3"/>
  <c r="C171" i="3" s="1"/>
  <c r="D171" i="3" s="1"/>
  <c r="G39" i="3"/>
  <c r="I35" i="3" s="1"/>
  <c r="I36" i="3" s="1"/>
  <c r="B212" i="2"/>
  <c r="C212" i="2" s="1"/>
  <c r="H222" i="2"/>
  <c r="B232" i="2" s="1"/>
  <c r="B173" i="2"/>
  <c r="C173" i="2" s="1"/>
  <c r="B191" i="2"/>
  <c r="H244" i="2"/>
  <c r="B254" i="2" s="1"/>
  <c r="E190" i="9"/>
  <c r="F190" i="9" s="1"/>
  <c r="I191" i="9" s="1"/>
  <c r="B107" i="9"/>
  <c r="C107" i="9" s="1"/>
  <c r="D107" i="9" s="1"/>
  <c r="B191" i="9"/>
  <c r="C191" i="9" s="1"/>
  <c r="D191" i="9" s="1"/>
  <c r="G60" i="9"/>
  <c r="I56" i="9" s="1"/>
  <c r="I57" i="9" s="1"/>
  <c r="E84" i="9"/>
  <c r="F84" i="9" s="1"/>
  <c r="E106" i="9" s="1"/>
  <c r="F106" i="9" s="1"/>
  <c r="H244" i="9"/>
  <c r="B254" i="9" s="1"/>
  <c r="C169" i="9"/>
  <c r="D169" i="9" s="1"/>
  <c r="B170" i="9"/>
  <c r="C170" i="9" s="1"/>
  <c r="D170" i="9" s="1"/>
  <c r="B171" i="9"/>
  <c r="C171" i="9" s="1"/>
  <c r="D171" i="9" s="1"/>
  <c r="E147" i="9"/>
  <c r="F147" i="9" s="1"/>
  <c r="B212" i="9"/>
  <c r="C212" i="9" s="1"/>
  <c r="D212" i="9" s="1"/>
  <c r="E212" i="9" s="1"/>
  <c r="F212" i="9" s="1"/>
  <c r="I213" i="9" s="1"/>
  <c r="B192" i="9"/>
  <c r="B193" i="9" s="1"/>
  <c r="C193" i="9" s="1"/>
  <c r="H222" i="9"/>
  <c r="B232" i="9" s="1"/>
  <c r="E148" i="9"/>
  <c r="F148" i="9" s="1"/>
  <c r="I125" i="8"/>
  <c r="E146" i="8"/>
  <c r="F146" i="8" s="1"/>
  <c r="E195" i="1"/>
  <c r="F195" i="1" s="1"/>
  <c r="G192" i="1"/>
  <c r="I189" i="1" s="1"/>
  <c r="E260" i="1"/>
  <c r="F260" i="1" s="1"/>
  <c r="E217" i="1"/>
  <c r="F217" i="1" s="1"/>
  <c r="D261" i="1"/>
  <c r="I192" i="1"/>
  <c r="G214" i="1"/>
  <c r="I211" i="1" s="1"/>
  <c r="I214" i="1"/>
  <c r="E236" i="1"/>
  <c r="F236" i="1" s="1"/>
  <c r="D239" i="1"/>
  <c r="E239" i="1" s="1"/>
  <c r="F239" i="1" s="1"/>
  <c r="I170" i="1"/>
  <c r="G170" i="1"/>
  <c r="I167" i="1" s="1"/>
  <c r="E126" i="13"/>
  <c r="F126" i="13" s="1"/>
  <c r="E148" i="13" s="1"/>
  <c r="F148" i="13" s="1"/>
  <c r="G82" i="13"/>
  <c r="I78" i="13" s="1"/>
  <c r="I79" i="13" s="1"/>
  <c r="I82" i="13"/>
  <c r="D107" i="13"/>
  <c r="E107" i="13" s="1"/>
  <c r="F107" i="13" s="1"/>
  <c r="D106" i="13"/>
  <c r="E106" i="13" s="1"/>
  <c r="F106" i="13" s="1"/>
  <c r="C128" i="13"/>
  <c r="B129" i="13"/>
  <c r="C129" i="13" s="1"/>
  <c r="D127" i="13"/>
  <c r="E127" i="13" s="1"/>
  <c r="F127" i="13" s="1"/>
  <c r="E149" i="13" s="1"/>
  <c r="F149" i="13" s="1"/>
  <c r="E171" i="13" s="1"/>
  <c r="F171" i="13" s="1"/>
  <c r="I60" i="9"/>
  <c r="B104" i="7"/>
  <c r="E42" i="10"/>
  <c r="F42" i="10" s="1"/>
  <c r="G39" i="10" s="1"/>
  <c r="I35" i="10" s="1"/>
  <c r="I36" i="10" s="1"/>
  <c r="I103" i="10"/>
  <c r="E83" i="10"/>
  <c r="F83" i="10" s="1"/>
  <c r="G17" i="10"/>
  <c r="I13" i="10" s="1"/>
  <c r="I14" i="10" s="1"/>
  <c r="I17" i="10"/>
  <c r="I125" i="10"/>
  <c r="D103" i="10"/>
  <c r="E103" i="10" s="1"/>
  <c r="F103" i="10" s="1"/>
  <c r="D125" i="10"/>
  <c r="B126" i="10"/>
  <c r="C126" i="10" s="1"/>
  <c r="D62" i="10"/>
  <c r="E62" i="10" s="1"/>
  <c r="F62" i="10" s="1"/>
  <c r="D84" i="10"/>
  <c r="B63" i="10"/>
  <c r="C63" i="10" s="1"/>
  <c r="B85" i="10"/>
  <c r="C85" i="10" s="1"/>
  <c r="B127" i="10"/>
  <c r="C127" i="10" s="1"/>
  <c r="B104" i="10"/>
  <c r="C104" i="10" s="1"/>
  <c r="E103" i="8"/>
  <c r="F103" i="8" s="1"/>
  <c r="E125" i="8" s="1"/>
  <c r="F125" i="8" s="1"/>
  <c r="E147" i="8" s="1"/>
  <c r="F147" i="8" s="1"/>
  <c r="D104" i="8"/>
  <c r="E104" i="8" s="1"/>
  <c r="F104" i="8" s="1"/>
  <c r="E126" i="8" s="1"/>
  <c r="F126" i="8" s="1"/>
  <c r="E148" i="8" s="1"/>
  <c r="F148" i="8" s="1"/>
  <c r="D63" i="8"/>
  <c r="E63" i="8" s="1"/>
  <c r="F63" i="8" s="1"/>
  <c r="D83" i="8"/>
  <c r="E83" i="8" s="1"/>
  <c r="F83" i="8" s="1"/>
  <c r="E105" i="8" s="1"/>
  <c r="F105" i="8" s="1"/>
  <c r="B84" i="8"/>
  <c r="B106" i="8"/>
  <c r="E83" i="7"/>
  <c r="F83" i="7" s="1"/>
  <c r="G17" i="7"/>
  <c r="I13" i="7" s="1"/>
  <c r="I14" i="7" s="1"/>
  <c r="I17" i="7"/>
  <c r="E42" i="7"/>
  <c r="F42" i="7" s="1"/>
  <c r="E63" i="7" s="1"/>
  <c r="F63" i="7" s="1"/>
  <c r="D84" i="7"/>
  <c r="E84" i="7" s="1"/>
  <c r="F84" i="7" s="1"/>
  <c r="D103" i="7"/>
  <c r="E103" i="7" s="1"/>
  <c r="F103" i="7" s="1"/>
  <c r="I103" i="7"/>
  <c r="B85" i="7"/>
  <c r="C85" i="7" s="1"/>
  <c r="C126" i="7"/>
  <c r="D125" i="7"/>
  <c r="B127" i="7"/>
  <c r="C127" i="7" s="1"/>
  <c r="E124" i="7"/>
  <c r="F124" i="7" s="1"/>
  <c r="I103" i="6"/>
  <c r="E124" i="6"/>
  <c r="F124" i="6" s="1"/>
  <c r="E146" i="6" s="1"/>
  <c r="F146" i="6" s="1"/>
  <c r="G17" i="6"/>
  <c r="I13" i="6" s="1"/>
  <c r="I14" i="6" s="1"/>
  <c r="I17" i="6"/>
  <c r="E82" i="6"/>
  <c r="F82" i="6" s="1"/>
  <c r="D62" i="6"/>
  <c r="B128" i="6"/>
  <c r="C128" i="6" s="1"/>
  <c r="D103" i="6"/>
  <c r="E103" i="6" s="1"/>
  <c r="F103" i="6" s="1"/>
  <c r="D41" i="6"/>
  <c r="E41" i="6" s="1"/>
  <c r="F41" i="6" s="1"/>
  <c r="B104" i="6"/>
  <c r="C104" i="6" s="1"/>
  <c r="D61" i="6"/>
  <c r="E61" i="6" s="1"/>
  <c r="F61" i="6" s="1"/>
  <c r="D127" i="6"/>
  <c r="D42" i="6"/>
  <c r="E42" i="6" s="1"/>
  <c r="F42" i="6" s="1"/>
  <c r="B129" i="6"/>
  <c r="C129" i="6" s="1"/>
  <c r="B63" i="6"/>
  <c r="C63" i="6" s="1"/>
  <c r="B106" i="5"/>
  <c r="G82" i="4"/>
  <c r="I78" i="4" s="1"/>
  <c r="I79" i="4" s="1"/>
  <c r="I82" i="4"/>
  <c r="B127" i="4"/>
  <c r="D127" i="3"/>
  <c r="E127" i="3" s="1"/>
  <c r="F127" i="3" s="1"/>
  <c r="I60" i="3"/>
  <c r="G60" i="3"/>
  <c r="I56" i="3" s="1"/>
  <c r="I57" i="3" s="1"/>
  <c r="B129" i="3"/>
  <c r="C129" i="3" s="1"/>
  <c r="D129" i="3" s="1"/>
  <c r="C84" i="3"/>
  <c r="B85" i="3"/>
  <c r="C85" i="3" s="1"/>
  <c r="B107" i="3"/>
  <c r="C107" i="3" s="1"/>
  <c r="D107" i="3" s="1"/>
  <c r="E125" i="2"/>
  <c r="F125" i="2" s="1"/>
  <c r="E147" i="2" s="1"/>
  <c r="F147" i="2" s="1"/>
  <c r="E61" i="2"/>
  <c r="F61" i="2" s="1"/>
  <c r="I17" i="2"/>
  <c r="E62" i="2"/>
  <c r="F62" i="2" s="1"/>
  <c r="E84" i="2" s="1"/>
  <c r="F84" i="2" s="1"/>
  <c r="C127" i="9"/>
  <c r="B128" i="9"/>
  <c r="C128" i="9" s="1"/>
  <c r="D85" i="9"/>
  <c r="E85" i="9" s="1"/>
  <c r="F85" i="9" s="1"/>
  <c r="E42" i="2"/>
  <c r="F42" i="2" s="1"/>
  <c r="G39" i="2" s="1"/>
  <c r="I35" i="2" s="1"/>
  <c r="I36" i="2" s="1"/>
  <c r="E83" i="2"/>
  <c r="F83" i="2" s="1"/>
  <c r="D128" i="2"/>
  <c r="B106" i="2"/>
  <c r="C106" i="2" s="1"/>
  <c r="D63" i="2"/>
  <c r="D105" i="2"/>
  <c r="D104" i="2"/>
  <c r="E104" i="2" s="1"/>
  <c r="F104" i="2" s="1"/>
  <c r="E63" i="2" l="1"/>
  <c r="F63" i="2" s="1"/>
  <c r="B129" i="2"/>
  <c r="C129" i="2" s="1"/>
  <c r="B150" i="2"/>
  <c r="B151" i="13"/>
  <c r="C151" i="13" s="1"/>
  <c r="D151" i="13" s="1"/>
  <c r="E128" i="11"/>
  <c r="F128" i="11" s="1"/>
  <c r="D128" i="11"/>
  <c r="D190" i="11"/>
  <c r="D148" i="11"/>
  <c r="E148" i="11" s="1"/>
  <c r="F148" i="11" s="1"/>
  <c r="D127" i="11"/>
  <c r="E127" i="11" s="1"/>
  <c r="F127" i="11" s="1"/>
  <c r="D107" i="11"/>
  <c r="E107" i="11" s="1"/>
  <c r="F107" i="11" s="1"/>
  <c r="D169" i="11"/>
  <c r="E169" i="11" s="1"/>
  <c r="F169" i="11" s="1"/>
  <c r="I147" i="11"/>
  <c r="E168" i="11"/>
  <c r="F168" i="11" s="1"/>
  <c r="I169" i="11" s="1"/>
  <c r="C149" i="11"/>
  <c r="B171" i="11"/>
  <c r="B172" i="11" s="1"/>
  <c r="C172" i="11" s="1"/>
  <c r="D172" i="11" s="1"/>
  <c r="C170" i="11"/>
  <c r="B191" i="11"/>
  <c r="B150" i="11"/>
  <c r="C150" i="11" s="1"/>
  <c r="E168" i="2"/>
  <c r="F168" i="2" s="1"/>
  <c r="I147" i="2"/>
  <c r="E170" i="3"/>
  <c r="F170" i="3" s="1"/>
  <c r="B149" i="7"/>
  <c r="B150" i="7" s="1"/>
  <c r="C150" i="7" s="1"/>
  <c r="D150" i="7" s="1"/>
  <c r="B173" i="7"/>
  <c r="C173" i="7" s="1"/>
  <c r="B151" i="7"/>
  <c r="C151" i="7" s="1"/>
  <c r="D151" i="7" s="1"/>
  <c r="C150" i="9"/>
  <c r="D150" i="9" s="1"/>
  <c r="B151" i="9"/>
  <c r="C151" i="9" s="1"/>
  <c r="D151" i="9" s="1"/>
  <c r="C235" i="13"/>
  <c r="D235" i="13" s="1"/>
  <c r="B236" i="13"/>
  <c r="C236" i="13" s="1"/>
  <c r="B256" i="13"/>
  <c r="C256" i="13" s="1"/>
  <c r="E170" i="13"/>
  <c r="F170" i="13" s="1"/>
  <c r="E192" i="13" s="1"/>
  <c r="F192" i="13" s="1"/>
  <c r="B193" i="13"/>
  <c r="C193" i="13" s="1"/>
  <c r="D193" i="13" s="1"/>
  <c r="E193" i="13" s="1"/>
  <c r="F193" i="13" s="1"/>
  <c r="C234" i="13"/>
  <c r="D234" i="13" s="1"/>
  <c r="E234" i="13" s="1"/>
  <c r="C213" i="13"/>
  <c r="D213" i="13" s="1"/>
  <c r="E213" i="13" s="1"/>
  <c r="F213" i="13" s="1"/>
  <c r="B214" i="13"/>
  <c r="C214" i="13" s="1"/>
  <c r="D214" i="13" s="1"/>
  <c r="B190" i="10"/>
  <c r="C190" i="10" s="1"/>
  <c r="B171" i="10"/>
  <c r="C171" i="10" s="1"/>
  <c r="C170" i="10"/>
  <c r="E168" i="10"/>
  <c r="F168" i="10" s="1"/>
  <c r="C169" i="10"/>
  <c r="B172" i="10"/>
  <c r="C172" i="10" s="1"/>
  <c r="H200" i="10"/>
  <c r="B210" i="10" s="1"/>
  <c r="B149" i="10"/>
  <c r="C149" i="10" s="1"/>
  <c r="B250" i="10"/>
  <c r="B253" i="10" s="1"/>
  <c r="B231" i="10"/>
  <c r="H222" i="10" s="1"/>
  <c r="B232" i="10" s="1"/>
  <c r="B236" i="11"/>
  <c r="C236" i="11" s="1"/>
  <c r="D236" i="11" s="1"/>
  <c r="C235" i="11"/>
  <c r="D235" i="11" s="1"/>
  <c r="C213" i="11"/>
  <c r="D213" i="11" s="1"/>
  <c r="B214" i="11"/>
  <c r="C214" i="11" s="1"/>
  <c r="D214" i="11" s="1"/>
  <c r="B257" i="11"/>
  <c r="B234" i="8"/>
  <c r="C234" i="8" s="1"/>
  <c r="D234" i="8" s="1"/>
  <c r="E170" i="8"/>
  <c r="F170" i="8" s="1"/>
  <c r="C169" i="8"/>
  <c r="D169" i="8" s="1"/>
  <c r="B171" i="8"/>
  <c r="C171" i="8" s="1"/>
  <c r="D171" i="8" s="1"/>
  <c r="B172" i="8"/>
  <c r="C172" i="8" s="1"/>
  <c r="D172" i="8" s="1"/>
  <c r="B254" i="8"/>
  <c r="H244" i="8"/>
  <c r="B191" i="8"/>
  <c r="B192" i="8" s="1"/>
  <c r="C192" i="8" s="1"/>
  <c r="D192" i="8" s="1"/>
  <c r="B213" i="8"/>
  <c r="B150" i="8"/>
  <c r="D173" i="7"/>
  <c r="H222" i="7"/>
  <c r="B232" i="7"/>
  <c r="H244" i="7"/>
  <c r="B254" i="7" s="1"/>
  <c r="B212" i="7"/>
  <c r="C212" i="7" s="1"/>
  <c r="D212" i="7" s="1"/>
  <c r="E212" i="7" s="1"/>
  <c r="D171" i="7"/>
  <c r="B191" i="7"/>
  <c r="E168" i="7"/>
  <c r="E146" i="7"/>
  <c r="B212" i="6"/>
  <c r="C212" i="6" s="1"/>
  <c r="B213" i="6"/>
  <c r="C213" i="6" s="1"/>
  <c r="H222" i="6"/>
  <c r="B232" i="6" s="1"/>
  <c r="B254" i="6"/>
  <c r="H244" i="6"/>
  <c r="B192" i="6"/>
  <c r="I147" i="6"/>
  <c r="E168" i="6"/>
  <c r="F168" i="6" s="1"/>
  <c r="I169" i="6" s="1"/>
  <c r="B172" i="6"/>
  <c r="C172" i="6" s="1"/>
  <c r="E169" i="5"/>
  <c r="F169" i="5" s="1"/>
  <c r="H222" i="5"/>
  <c r="B232" i="5"/>
  <c r="B212" i="5"/>
  <c r="C212" i="5" s="1"/>
  <c r="B149" i="5"/>
  <c r="H244" i="5"/>
  <c r="B254" i="5"/>
  <c r="B191" i="5"/>
  <c r="B192" i="5"/>
  <c r="C192" i="5" s="1"/>
  <c r="C172" i="5"/>
  <c r="B173" i="5"/>
  <c r="C173" i="5" s="1"/>
  <c r="D173" i="5" s="1"/>
  <c r="E190" i="5"/>
  <c r="F190" i="5" s="1"/>
  <c r="B250" i="4"/>
  <c r="B253" i="4" s="1"/>
  <c r="B231" i="4"/>
  <c r="B149" i="4"/>
  <c r="C149" i="4" s="1"/>
  <c r="C105" i="4"/>
  <c r="E105" i="4" s="1"/>
  <c r="F105" i="4" s="1"/>
  <c r="C106" i="4"/>
  <c r="E106" i="4" s="1"/>
  <c r="F106" i="4" s="1"/>
  <c r="E148" i="4"/>
  <c r="F148" i="4" s="1"/>
  <c r="B190" i="4"/>
  <c r="C190" i="4" s="1"/>
  <c r="E190" i="4" s="1"/>
  <c r="F190" i="4" s="1"/>
  <c r="I191" i="4" s="1"/>
  <c r="H200" i="4"/>
  <c r="B210" i="4" s="1"/>
  <c r="B169" i="4"/>
  <c r="I169" i="4"/>
  <c r="H222" i="3"/>
  <c r="B232" i="3" s="1"/>
  <c r="B150" i="3"/>
  <c r="C150" i="3" s="1"/>
  <c r="D150" i="3" s="1"/>
  <c r="D149" i="3"/>
  <c r="E149" i="3" s="1"/>
  <c r="F149" i="3" s="1"/>
  <c r="C212" i="3"/>
  <c r="D212" i="3" s="1"/>
  <c r="E212" i="3" s="1"/>
  <c r="F212" i="3" s="1"/>
  <c r="I213" i="3" s="1"/>
  <c r="B191" i="3"/>
  <c r="H244" i="3"/>
  <c r="B254" i="3" s="1"/>
  <c r="B213" i="3"/>
  <c r="B172" i="3"/>
  <c r="C172" i="3" s="1"/>
  <c r="D172" i="3" s="1"/>
  <c r="B256" i="2"/>
  <c r="C256" i="2" s="1"/>
  <c r="E169" i="2"/>
  <c r="F169" i="2" s="1"/>
  <c r="B234" i="2"/>
  <c r="C234" i="2" s="1"/>
  <c r="C150" i="2"/>
  <c r="B151" i="2"/>
  <c r="C151" i="2" s="1"/>
  <c r="B213" i="2"/>
  <c r="C191" i="2"/>
  <c r="B192" i="2"/>
  <c r="C192" i="2" s="1"/>
  <c r="B172" i="9"/>
  <c r="C172" i="9" s="1"/>
  <c r="D172" i="9" s="1"/>
  <c r="B213" i="9"/>
  <c r="C213" i="9" s="1"/>
  <c r="D213" i="9" s="1"/>
  <c r="G82" i="9"/>
  <c r="I78" i="9" s="1"/>
  <c r="I79" i="9" s="1"/>
  <c r="B256" i="9"/>
  <c r="C256" i="9" s="1"/>
  <c r="D256" i="9" s="1"/>
  <c r="B234" i="9"/>
  <c r="C234" i="9" s="1"/>
  <c r="D234" i="9" s="1"/>
  <c r="E234" i="9" s="1"/>
  <c r="F234" i="9" s="1"/>
  <c r="I235" i="9" s="1"/>
  <c r="D193" i="9"/>
  <c r="C192" i="9"/>
  <c r="B194" i="9"/>
  <c r="C194" i="9" s="1"/>
  <c r="D194" i="9" s="1"/>
  <c r="E169" i="9"/>
  <c r="F169" i="9" s="1"/>
  <c r="E170" i="9"/>
  <c r="F170" i="9" s="1"/>
  <c r="I147" i="8"/>
  <c r="E168" i="8"/>
  <c r="F168" i="8" s="1"/>
  <c r="E169" i="8"/>
  <c r="F169" i="8" s="1"/>
  <c r="E261" i="1"/>
  <c r="F261" i="1" s="1"/>
  <c r="E258" i="1"/>
  <c r="F258" i="1" s="1"/>
  <c r="I236" i="1"/>
  <c r="G236" i="1"/>
  <c r="I233" i="1" s="1"/>
  <c r="G104" i="13"/>
  <c r="I100" i="13" s="1"/>
  <c r="I101" i="13" s="1"/>
  <c r="I104" i="13"/>
  <c r="D129" i="13"/>
  <c r="E129" i="13" s="1"/>
  <c r="F129" i="13" s="1"/>
  <c r="E151" i="13" s="1"/>
  <c r="F151" i="13" s="1"/>
  <c r="E173" i="13" s="1"/>
  <c r="F173" i="13" s="1"/>
  <c r="D128" i="13"/>
  <c r="E128" i="13" s="1"/>
  <c r="F128" i="13" s="1"/>
  <c r="E150" i="13" s="1"/>
  <c r="F150" i="13" s="1"/>
  <c r="E172" i="13" s="1"/>
  <c r="F172" i="13" s="1"/>
  <c r="B129" i="9"/>
  <c r="C129" i="9" s="1"/>
  <c r="I82" i="9"/>
  <c r="C104" i="7"/>
  <c r="D104" i="7" s="1"/>
  <c r="E104" i="7" s="1"/>
  <c r="F104" i="7" s="1"/>
  <c r="B105" i="7"/>
  <c r="I39" i="10"/>
  <c r="E84" i="10"/>
  <c r="F84" i="10" s="1"/>
  <c r="E125" i="10"/>
  <c r="F125" i="10" s="1"/>
  <c r="E147" i="10" s="1"/>
  <c r="F147" i="10" s="1"/>
  <c r="D104" i="10"/>
  <c r="E104" i="10" s="1"/>
  <c r="F104" i="10" s="1"/>
  <c r="B105" i="10"/>
  <c r="C105" i="10" s="1"/>
  <c r="D127" i="10"/>
  <c r="D63" i="10"/>
  <c r="E63" i="10" s="1"/>
  <c r="F63" i="10" s="1"/>
  <c r="B128" i="10"/>
  <c r="C128" i="10" s="1"/>
  <c r="D85" i="10"/>
  <c r="D126" i="10"/>
  <c r="E126" i="10" s="1"/>
  <c r="F126" i="10" s="1"/>
  <c r="E148" i="10" s="1"/>
  <c r="F148" i="10" s="1"/>
  <c r="G60" i="8"/>
  <c r="I56" i="8" s="1"/>
  <c r="I57" i="8" s="1"/>
  <c r="I60" i="8"/>
  <c r="C106" i="8"/>
  <c r="D106" i="8" s="1"/>
  <c r="B107" i="8"/>
  <c r="C107" i="8" s="1"/>
  <c r="D107" i="8" s="1"/>
  <c r="E127" i="8"/>
  <c r="F127" i="8" s="1"/>
  <c r="E149" i="8" s="1"/>
  <c r="F149" i="8" s="1"/>
  <c r="E171" i="8" s="1"/>
  <c r="F171" i="8" s="1"/>
  <c r="C84" i="8"/>
  <c r="B85" i="8"/>
  <c r="C85" i="8" s="1"/>
  <c r="I56" i="7"/>
  <c r="I57" i="7" s="1"/>
  <c r="I60" i="7"/>
  <c r="E125" i="7"/>
  <c r="F125" i="7" s="1"/>
  <c r="E147" i="7" s="1"/>
  <c r="F147" i="7" s="1"/>
  <c r="D127" i="7"/>
  <c r="B128" i="7"/>
  <c r="C128" i="7" s="1"/>
  <c r="I125" i="7"/>
  <c r="D85" i="7"/>
  <c r="E85" i="7" s="1"/>
  <c r="F85" i="7" s="1"/>
  <c r="D126" i="7"/>
  <c r="I39" i="7"/>
  <c r="G39" i="7"/>
  <c r="I35" i="7" s="1"/>
  <c r="I36" i="7" s="1"/>
  <c r="B105" i="6"/>
  <c r="C105" i="6" s="1"/>
  <c r="E83" i="6"/>
  <c r="F83" i="6" s="1"/>
  <c r="I39" i="6"/>
  <c r="G39" i="6"/>
  <c r="I35" i="6" s="1"/>
  <c r="I36" i="6" s="1"/>
  <c r="E62" i="6"/>
  <c r="F62" i="6" s="1"/>
  <c r="E84" i="6" s="1"/>
  <c r="F84" i="6" s="1"/>
  <c r="E125" i="6"/>
  <c r="F125" i="6" s="1"/>
  <c r="E147" i="6" s="1"/>
  <c r="F147" i="6" s="1"/>
  <c r="E169" i="6" s="1"/>
  <c r="F169" i="6" s="1"/>
  <c r="E191" i="6" s="1"/>
  <c r="F191" i="6" s="1"/>
  <c r="D63" i="6"/>
  <c r="E63" i="6" s="1"/>
  <c r="F63" i="6" s="1"/>
  <c r="E85" i="6" s="1"/>
  <c r="F85" i="6" s="1"/>
  <c r="G82" i="6" s="1"/>
  <c r="I78" i="6" s="1"/>
  <c r="I79" i="6" s="1"/>
  <c r="D105" i="6"/>
  <c r="E105" i="6" s="1"/>
  <c r="F105" i="6" s="1"/>
  <c r="E127" i="6" s="1"/>
  <c r="F127" i="6" s="1"/>
  <c r="E149" i="6" s="1"/>
  <c r="F149" i="6" s="1"/>
  <c r="E171" i="6" s="1"/>
  <c r="F171" i="6" s="1"/>
  <c r="D104" i="6"/>
  <c r="E104" i="6" s="1"/>
  <c r="F104" i="6" s="1"/>
  <c r="D128" i="6"/>
  <c r="I125" i="6"/>
  <c r="B106" i="6"/>
  <c r="C106" i="6" s="1"/>
  <c r="D129" i="6"/>
  <c r="C106" i="5"/>
  <c r="B107" i="5"/>
  <c r="C107" i="5" s="1"/>
  <c r="C127" i="4"/>
  <c r="B128" i="4"/>
  <c r="C128" i="4" s="1"/>
  <c r="D85" i="3"/>
  <c r="E85" i="3" s="1"/>
  <c r="F85" i="3" s="1"/>
  <c r="E107" i="3" s="1"/>
  <c r="F107" i="3" s="1"/>
  <c r="E129" i="3" s="1"/>
  <c r="F129" i="3" s="1"/>
  <c r="D84" i="3"/>
  <c r="E84" i="3" s="1"/>
  <c r="F84" i="3" s="1"/>
  <c r="E105" i="2"/>
  <c r="F105" i="2" s="1"/>
  <c r="E127" i="2" s="1"/>
  <c r="F127" i="2" s="1"/>
  <c r="E149" i="2" s="1"/>
  <c r="F149" i="2" s="1"/>
  <c r="E171" i="2" s="1"/>
  <c r="F171" i="2" s="1"/>
  <c r="I60" i="2"/>
  <c r="I39" i="2"/>
  <c r="E107" i="9"/>
  <c r="F107" i="9" s="1"/>
  <c r="G104" i="9" s="1"/>
  <c r="I100" i="9" s="1"/>
  <c r="I101" i="9" s="1"/>
  <c r="D128" i="9"/>
  <c r="E128" i="9" s="1"/>
  <c r="F128" i="9" s="1"/>
  <c r="E150" i="9" s="1"/>
  <c r="F150" i="9" s="1"/>
  <c r="D127" i="9"/>
  <c r="E127" i="9" s="1"/>
  <c r="F127" i="9" s="1"/>
  <c r="E149" i="9" s="1"/>
  <c r="F149" i="9" s="1"/>
  <c r="E171" i="9" s="1"/>
  <c r="F171" i="9" s="1"/>
  <c r="D129" i="9"/>
  <c r="E85" i="2"/>
  <c r="F85" i="2" s="1"/>
  <c r="I82" i="2" s="1"/>
  <c r="G60" i="2"/>
  <c r="I56" i="2" s="1"/>
  <c r="I57" i="2" s="1"/>
  <c r="E126" i="2"/>
  <c r="F126" i="2" s="1"/>
  <c r="E148" i="2" s="1"/>
  <c r="F148" i="2" s="1"/>
  <c r="E170" i="2" s="1"/>
  <c r="F170" i="2" s="1"/>
  <c r="D129" i="2"/>
  <c r="D106" i="2"/>
  <c r="E106" i="2" s="1"/>
  <c r="F106" i="2" s="1"/>
  <c r="E128" i="2" s="1"/>
  <c r="F128" i="2" s="1"/>
  <c r="B107" i="2"/>
  <c r="C107" i="2" s="1"/>
  <c r="B237" i="13" l="1"/>
  <c r="C237" i="13" s="1"/>
  <c r="D237" i="13" s="1"/>
  <c r="B194" i="13"/>
  <c r="C194" i="13" s="1"/>
  <c r="D194" i="13" s="1"/>
  <c r="B215" i="13"/>
  <c r="C215" i="13" s="1"/>
  <c r="D215" i="13" s="1"/>
  <c r="E215" i="13" s="1"/>
  <c r="F215" i="13" s="1"/>
  <c r="B195" i="13"/>
  <c r="C195" i="13" s="1"/>
  <c r="D195" i="13" s="1"/>
  <c r="E190" i="11"/>
  <c r="F190" i="11" s="1"/>
  <c r="G104" i="11"/>
  <c r="I100" i="11" s="1"/>
  <c r="I101" i="11" s="1"/>
  <c r="I104" i="11"/>
  <c r="E129" i="11"/>
  <c r="F129" i="11" s="1"/>
  <c r="I126" i="11" s="1"/>
  <c r="I191" i="11"/>
  <c r="E212" i="11"/>
  <c r="F212" i="11" s="1"/>
  <c r="D170" i="11"/>
  <c r="E170" i="11" s="1"/>
  <c r="F170" i="11" s="1"/>
  <c r="D149" i="11"/>
  <c r="E149" i="11" s="1"/>
  <c r="F149" i="11" s="1"/>
  <c r="D150" i="11"/>
  <c r="E150" i="11" s="1"/>
  <c r="F150" i="11" s="1"/>
  <c r="E172" i="11" s="1"/>
  <c r="F172" i="11" s="1"/>
  <c r="B237" i="11"/>
  <c r="C237" i="11" s="1"/>
  <c r="D237" i="11" s="1"/>
  <c r="B238" i="11"/>
  <c r="C238" i="11" s="1"/>
  <c r="D238" i="11" s="1"/>
  <c r="C191" i="11"/>
  <c r="B151" i="11"/>
  <c r="C151" i="11" s="1"/>
  <c r="B192" i="11"/>
  <c r="C171" i="11"/>
  <c r="B173" i="11"/>
  <c r="C173" i="11" s="1"/>
  <c r="G126" i="11"/>
  <c r="I122" i="11" s="1"/>
  <c r="I123" i="11" s="1"/>
  <c r="B239" i="11"/>
  <c r="C239" i="11" s="1"/>
  <c r="D239" i="11" s="1"/>
  <c r="B193" i="11"/>
  <c r="C193" i="11" s="1"/>
  <c r="E191" i="2"/>
  <c r="F191" i="2" s="1"/>
  <c r="B257" i="2"/>
  <c r="C257" i="2" s="1"/>
  <c r="I169" i="2"/>
  <c r="E190" i="2"/>
  <c r="F190" i="2" s="1"/>
  <c r="B151" i="3"/>
  <c r="C151" i="3" s="1"/>
  <c r="D151" i="3" s="1"/>
  <c r="B150" i="4"/>
  <c r="C150" i="4" s="1"/>
  <c r="C107" i="4"/>
  <c r="E107" i="4" s="1"/>
  <c r="F107" i="4" s="1"/>
  <c r="G104" i="4" s="1"/>
  <c r="I100" i="4" s="1"/>
  <c r="I101" i="4" s="1"/>
  <c r="E127" i="4"/>
  <c r="F127" i="4" s="1"/>
  <c r="E149" i="4" s="1"/>
  <c r="F149" i="4" s="1"/>
  <c r="E128" i="4"/>
  <c r="F128" i="4" s="1"/>
  <c r="E150" i="4" s="1"/>
  <c r="F150" i="4" s="1"/>
  <c r="E126" i="7"/>
  <c r="F126" i="7" s="1"/>
  <c r="E148" i="7" s="1"/>
  <c r="F148" i="7" s="1"/>
  <c r="E170" i="7" s="1"/>
  <c r="F170" i="7" s="1"/>
  <c r="C149" i="7"/>
  <c r="D149" i="7" s="1"/>
  <c r="B213" i="7"/>
  <c r="C213" i="7" s="1"/>
  <c r="D213" i="7" s="1"/>
  <c r="B173" i="9"/>
  <c r="C173" i="9" s="1"/>
  <c r="E172" i="9"/>
  <c r="F172" i="9" s="1"/>
  <c r="B214" i="9"/>
  <c r="C214" i="9" s="1"/>
  <c r="B216" i="13"/>
  <c r="C216" i="13" s="1"/>
  <c r="D216" i="13" s="1"/>
  <c r="I148" i="13"/>
  <c r="I170" i="13"/>
  <c r="G170" i="13"/>
  <c r="I166" i="13" s="1"/>
  <c r="I167" i="13" s="1"/>
  <c r="E195" i="13"/>
  <c r="F195" i="13" s="1"/>
  <c r="E194" i="13"/>
  <c r="F194" i="13" s="1"/>
  <c r="E214" i="13"/>
  <c r="F214" i="13" s="1"/>
  <c r="G148" i="13"/>
  <c r="I144" i="13" s="1"/>
  <c r="I145" i="13" s="1"/>
  <c r="B257" i="13"/>
  <c r="B258" i="13" s="1"/>
  <c r="C258" i="13" s="1"/>
  <c r="D258" i="13" s="1"/>
  <c r="D256" i="13"/>
  <c r="E256" i="13" s="1"/>
  <c r="B217" i="13"/>
  <c r="C217" i="13" s="1"/>
  <c r="D217" i="13" s="1"/>
  <c r="E217" i="13" s="1"/>
  <c r="F217" i="13" s="1"/>
  <c r="E237" i="13"/>
  <c r="F237" i="13" s="1"/>
  <c r="D236" i="13"/>
  <c r="B238" i="13"/>
  <c r="E235" i="13"/>
  <c r="F235" i="13" s="1"/>
  <c r="B212" i="10"/>
  <c r="C212" i="10" s="1"/>
  <c r="B213" i="10"/>
  <c r="C213" i="10" s="1"/>
  <c r="B214" i="10"/>
  <c r="C214" i="10" s="1"/>
  <c r="B215" i="10"/>
  <c r="C215" i="10" s="1"/>
  <c r="B234" i="10"/>
  <c r="C234" i="10" s="1"/>
  <c r="B235" i="10"/>
  <c r="C235" i="10" s="1"/>
  <c r="B150" i="10"/>
  <c r="C150" i="10" s="1"/>
  <c r="E169" i="10"/>
  <c r="F169" i="10" s="1"/>
  <c r="E170" i="10"/>
  <c r="F170" i="10" s="1"/>
  <c r="B173" i="10"/>
  <c r="C173" i="10" s="1"/>
  <c r="B151" i="10"/>
  <c r="C151" i="10" s="1"/>
  <c r="H244" i="10"/>
  <c r="B254" i="10" s="1"/>
  <c r="I169" i="10"/>
  <c r="B191" i="10"/>
  <c r="E190" i="10"/>
  <c r="F190" i="10" s="1"/>
  <c r="I191" i="10" s="1"/>
  <c r="C257" i="11"/>
  <c r="D257" i="11" s="1"/>
  <c r="B215" i="11"/>
  <c r="B258" i="11"/>
  <c r="C258" i="11" s="1"/>
  <c r="D258" i="11" s="1"/>
  <c r="B214" i="8"/>
  <c r="C214" i="8" s="1"/>
  <c r="D214" i="8" s="1"/>
  <c r="C213" i="8"/>
  <c r="D213" i="8" s="1"/>
  <c r="C150" i="8"/>
  <c r="D150" i="8" s="1"/>
  <c r="B151" i="8"/>
  <c r="C151" i="8" s="1"/>
  <c r="D151" i="8" s="1"/>
  <c r="C191" i="8"/>
  <c r="D191" i="8" s="1"/>
  <c r="B193" i="8"/>
  <c r="C193" i="8" s="1"/>
  <c r="D193" i="8" s="1"/>
  <c r="B194" i="8"/>
  <c r="C194" i="8" s="1"/>
  <c r="D194" i="8" s="1"/>
  <c r="B195" i="8"/>
  <c r="C195" i="8" s="1"/>
  <c r="D195" i="8" s="1"/>
  <c r="B173" i="8"/>
  <c r="C173" i="8" s="1"/>
  <c r="D173" i="8" s="1"/>
  <c r="B256" i="8"/>
  <c r="C256" i="8" s="1"/>
  <c r="D256" i="8" s="1"/>
  <c r="E192" i="8"/>
  <c r="F192" i="8" s="1"/>
  <c r="E214" i="8" s="1"/>
  <c r="F214" i="8" s="1"/>
  <c r="B235" i="8"/>
  <c r="B256" i="7"/>
  <c r="C256" i="7" s="1"/>
  <c r="C191" i="7"/>
  <c r="D191" i="7" s="1"/>
  <c r="B192" i="7"/>
  <c r="C192" i="7" s="1"/>
  <c r="B234" i="7"/>
  <c r="C234" i="7" s="1"/>
  <c r="D234" i="7" s="1"/>
  <c r="E234" i="7" s="1"/>
  <c r="E169" i="7"/>
  <c r="F169" i="7" s="1"/>
  <c r="B214" i="7"/>
  <c r="B234" i="6"/>
  <c r="C234" i="6" s="1"/>
  <c r="C192" i="6"/>
  <c r="B193" i="6"/>
  <c r="C193" i="6" s="1"/>
  <c r="E193" i="6" s="1"/>
  <c r="F193" i="6" s="1"/>
  <c r="B194" i="6"/>
  <c r="C194" i="6" s="1"/>
  <c r="B173" i="6"/>
  <c r="C173" i="6" s="1"/>
  <c r="E213" i="6"/>
  <c r="F213" i="6" s="1"/>
  <c r="E190" i="6"/>
  <c r="F190" i="6" s="1"/>
  <c r="B214" i="6"/>
  <c r="B256" i="6"/>
  <c r="C256" i="6" s="1"/>
  <c r="D172" i="5"/>
  <c r="D107" i="5"/>
  <c r="E107" i="5" s="1"/>
  <c r="F107" i="5" s="1"/>
  <c r="E129" i="5" s="1"/>
  <c r="F129" i="5" s="1"/>
  <c r="I191" i="5"/>
  <c r="C191" i="5"/>
  <c r="D191" i="5" s="1"/>
  <c r="E191" i="5" s="1"/>
  <c r="F191" i="5" s="1"/>
  <c r="D212" i="5"/>
  <c r="E212" i="5"/>
  <c r="F212" i="5" s="1"/>
  <c r="B193" i="5"/>
  <c r="C193" i="5" s="1"/>
  <c r="D193" i="5" s="1"/>
  <c r="B234" i="5"/>
  <c r="C234" i="5" s="1"/>
  <c r="D234" i="5" s="1"/>
  <c r="E234" i="5" s="1"/>
  <c r="F234" i="5" s="1"/>
  <c r="I235" i="5" s="1"/>
  <c r="C149" i="5"/>
  <c r="B150" i="5"/>
  <c r="C150" i="5" s="1"/>
  <c r="D150" i="5" s="1"/>
  <c r="B213" i="5"/>
  <c r="B256" i="5"/>
  <c r="D106" i="5"/>
  <c r="E106" i="5" s="1"/>
  <c r="F106" i="5" s="1"/>
  <c r="D192" i="5"/>
  <c r="E192" i="5"/>
  <c r="F192" i="5" s="1"/>
  <c r="B212" i="4"/>
  <c r="C212" i="4" s="1"/>
  <c r="E212" i="4" s="1"/>
  <c r="F212" i="4" s="1"/>
  <c r="I213" i="4" s="1"/>
  <c r="C169" i="4"/>
  <c r="E169" i="4" s="1"/>
  <c r="F169" i="4" s="1"/>
  <c r="B170" i="4"/>
  <c r="C170" i="4" s="1"/>
  <c r="E170" i="4" s="1"/>
  <c r="F170" i="4" s="1"/>
  <c r="B191" i="4"/>
  <c r="B192" i="4" s="1"/>
  <c r="C192" i="4" s="1"/>
  <c r="H222" i="4"/>
  <c r="B232" i="4" s="1"/>
  <c r="H244" i="4"/>
  <c r="B254" i="4" s="1"/>
  <c r="E106" i="3"/>
  <c r="F106" i="3" s="1"/>
  <c r="E128" i="3" s="1"/>
  <c r="F128" i="3" s="1"/>
  <c r="I126" i="3" s="1"/>
  <c r="I82" i="3"/>
  <c r="G82" i="3"/>
  <c r="I78" i="3" s="1"/>
  <c r="I79" i="3" s="1"/>
  <c r="B256" i="3"/>
  <c r="C256" i="3" s="1"/>
  <c r="E171" i="3"/>
  <c r="F171" i="3" s="1"/>
  <c r="B173" i="3"/>
  <c r="C173" i="3" s="1"/>
  <c r="D173" i="3" s="1"/>
  <c r="C213" i="3"/>
  <c r="D213" i="3" s="1"/>
  <c r="B234" i="3"/>
  <c r="C234" i="3" s="1"/>
  <c r="D234" i="3" s="1"/>
  <c r="E234" i="3" s="1"/>
  <c r="F234" i="3" s="1"/>
  <c r="I235" i="3" s="1"/>
  <c r="C191" i="3"/>
  <c r="D191" i="3" s="1"/>
  <c r="E191" i="3" s="1"/>
  <c r="F191" i="3" s="1"/>
  <c r="B192" i="3"/>
  <c r="C192" i="3" s="1"/>
  <c r="D192" i="3" s="1"/>
  <c r="E192" i="3" s="1"/>
  <c r="F192" i="3" s="1"/>
  <c r="B214" i="3"/>
  <c r="C214" i="3" s="1"/>
  <c r="D214" i="3" s="1"/>
  <c r="E192" i="2"/>
  <c r="F192" i="2" s="1"/>
  <c r="E150" i="2"/>
  <c r="F150" i="2" s="1"/>
  <c r="E172" i="2" s="1"/>
  <c r="F172" i="2" s="1"/>
  <c r="B235" i="2"/>
  <c r="B193" i="2"/>
  <c r="C193" i="2" s="1"/>
  <c r="E193" i="2" s="1"/>
  <c r="F193" i="2" s="1"/>
  <c r="C213" i="2"/>
  <c r="B214" i="2"/>
  <c r="C214" i="2" s="1"/>
  <c r="E214" i="2" s="1"/>
  <c r="F214" i="2" s="1"/>
  <c r="B236" i="2"/>
  <c r="C236" i="2" s="1"/>
  <c r="B258" i="2"/>
  <c r="B194" i="2"/>
  <c r="C194" i="2" s="1"/>
  <c r="E194" i="2" s="1"/>
  <c r="F194" i="2" s="1"/>
  <c r="B195" i="9"/>
  <c r="C195" i="9" s="1"/>
  <c r="D195" i="9" s="1"/>
  <c r="B257" i="9"/>
  <c r="C257" i="9" s="1"/>
  <c r="D257" i="9" s="1"/>
  <c r="E256" i="9"/>
  <c r="F256" i="9" s="1"/>
  <c r="I257" i="9" s="1"/>
  <c r="B235" i="9"/>
  <c r="C235" i="9" s="1"/>
  <c r="D235" i="9" s="1"/>
  <c r="E193" i="9"/>
  <c r="F193" i="9" s="1"/>
  <c r="D214" i="9"/>
  <c r="D173" i="9"/>
  <c r="D192" i="9"/>
  <c r="E192" i="9" s="1"/>
  <c r="F192" i="9" s="1"/>
  <c r="B258" i="9"/>
  <c r="E194" i="9"/>
  <c r="F194" i="9" s="1"/>
  <c r="B215" i="9"/>
  <c r="C215" i="9" s="1"/>
  <c r="D215" i="9" s="1"/>
  <c r="E215" i="9" s="1"/>
  <c r="F215" i="9" s="1"/>
  <c r="E191" i="9"/>
  <c r="F191" i="9" s="1"/>
  <c r="E191" i="8"/>
  <c r="F191" i="8" s="1"/>
  <c r="I169" i="8"/>
  <c r="E190" i="8"/>
  <c r="F190" i="8" s="1"/>
  <c r="I258" i="1"/>
  <c r="G258" i="1"/>
  <c r="I255" i="1" s="1"/>
  <c r="G126" i="13"/>
  <c r="I122" i="13" s="1"/>
  <c r="I123" i="13" s="1"/>
  <c r="I126" i="13"/>
  <c r="I104" i="9"/>
  <c r="C105" i="7"/>
  <c r="D105" i="7" s="1"/>
  <c r="E105" i="7" s="1"/>
  <c r="F105" i="7" s="1"/>
  <c r="E127" i="7" s="1"/>
  <c r="F127" i="7" s="1"/>
  <c r="E149" i="7" s="1"/>
  <c r="F149" i="7" s="1"/>
  <c r="E171" i="7" s="1"/>
  <c r="F171" i="7" s="1"/>
  <c r="B106" i="7"/>
  <c r="B106" i="10"/>
  <c r="I60" i="10"/>
  <c r="G60" i="10"/>
  <c r="I56" i="10" s="1"/>
  <c r="I57" i="10" s="1"/>
  <c r="E85" i="10"/>
  <c r="F85" i="10" s="1"/>
  <c r="G82" i="10" s="1"/>
  <c r="I78" i="10" s="1"/>
  <c r="I79" i="10" s="1"/>
  <c r="D128" i="10"/>
  <c r="D105" i="10"/>
  <c r="E105" i="10" s="1"/>
  <c r="F105" i="10" s="1"/>
  <c r="B129" i="10"/>
  <c r="C129" i="10" s="1"/>
  <c r="D85" i="8"/>
  <c r="E85" i="8" s="1"/>
  <c r="F85" i="8" s="1"/>
  <c r="E107" i="8" s="1"/>
  <c r="F107" i="8" s="1"/>
  <c r="E129" i="8" s="1"/>
  <c r="F129" i="8" s="1"/>
  <c r="E151" i="8" s="1"/>
  <c r="F151" i="8" s="1"/>
  <c r="D84" i="8"/>
  <c r="E84" i="8" s="1"/>
  <c r="F84" i="8" s="1"/>
  <c r="B129" i="7"/>
  <c r="C129" i="7" s="1"/>
  <c r="G82" i="7"/>
  <c r="I78" i="7" s="1"/>
  <c r="I79" i="7" s="1"/>
  <c r="I82" i="7"/>
  <c r="D129" i="7"/>
  <c r="D128" i="7"/>
  <c r="E126" i="6"/>
  <c r="F126" i="6" s="1"/>
  <c r="E148" i="6" s="1"/>
  <c r="F148" i="6" s="1"/>
  <c r="E170" i="6" s="1"/>
  <c r="F170" i="6" s="1"/>
  <c r="B107" i="6"/>
  <c r="C107" i="6" s="1"/>
  <c r="G60" i="6"/>
  <c r="I56" i="6" s="1"/>
  <c r="I57" i="6" s="1"/>
  <c r="I60" i="6"/>
  <c r="D106" i="6"/>
  <c r="E106" i="6" s="1"/>
  <c r="F106" i="6" s="1"/>
  <c r="I82" i="6"/>
  <c r="B129" i="4"/>
  <c r="C129" i="4" s="1"/>
  <c r="G82" i="2"/>
  <c r="I78" i="2" s="1"/>
  <c r="I79" i="2" s="1"/>
  <c r="E129" i="9"/>
  <c r="F129" i="9" s="1"/>
  <c r="D107" i="2"/>
  <c r="E107" i="2" s="1"/>
  <c r="F107" i="2" s="1"/>
  <c r="I104" i="2" s="1"/>
  <c r="E213" i="2" l="1"/>
  <c r="F213" i="2" s="1"/>
  <c r="G192" i="13"/>
  <c r="I188" i="13" s="1"/>
  <c r="I189" i="13" s="1"/>
  <c r="E236" i="13"/>
  <c r="F236" i="13" s="1"/>
  <c r="I192" i="13"/>
  <c r="B171" i="4"/>
  <c r="C171" i="4" s="1"/>
  <c r="B151" i="4"/>
  <c r="C151" i="4" s="1"/>
  <c r="E129" i="4"/>
  <c r="F129" i="4" s="1"/>
  <c r="D193" i="11"/>
  <c r="D171" i="11"/>
  <c r="E171" i="11" s="1"/>
  <c r="F171" i="11" s="1"/>
  <c r="D191" i="11"/>
  <c r="E191" i="11" s="1"/>
  <c r="F191" i="11" s="1"/>
  <c r="E213" i="11" s="1"/>
  <c r="F213" i="11" s="1"/>
  <c r="E235" i="11" s="1"/>
  <c r="F235" i="11" s="1"/>
  <c r="E257" i="11" s="1"/>
  <c r="F257" i="11" s="1"/>
  <c r="E234" i="11"/>
  <c r="F234" i="11" s="1"/>
  <c r="I213" i="11"/>
  <c r="D151" i="11"/>
  <c r="E151" i="11" s="1"/>
  <c r="F151" i="11" s="1"/>
  <c r="D173" i="11"/>
  <c r="C192" i="11"/>
  <c r="B194" i="11"/>
  <c r="C194" i="11" s="1"/>
  <c r="E151" i="3"/>
  <c r="F151" i="3" s="1"/>
  <c r="E236" i="2"/>
  <c r="F236" i="2" s="1"/>
  <c r="B215" i="2"/>
  <c r="C215" i="2" s="1"/>
  <c r="E215" i="2" s="1"/>
  <c r="F215" i="2" s="1"/>
  <c r="I191" i="2"/>
  <c r="E212" i="2"/>
  <c r="F212" i="2" s="1"/>
  <c r="E150" i="3"/>
  <c r="F150" i="3" s="1"/>
  <c r="I148" i="3" s="1"/>
  <c r="E214" i="3"/>
  <c r="F214" i="3" s="1"/>
  <c r="G104" i="3"/>
  <c r="I100" i="3" s="1"/>
  <c r="I101" i="3" s="1"/>
  <c r="B193" i="3"/>
  <c r="C193" i="3" s="1"/>
  <c r="D193" i="3" s="1"/>
  <c r="E193" i="3" s="1"/>
  <c r="F193" i="3" s="1"/>
  <c r="I104" i="3"/>
  <c r="G126" i="3"/>
  <c r="I122" i="3" s="1"/>
  <c r="I123" i="3" s="1"/>
  <c r="E172" i="3"/>
  <c r="F172" i="3" s="1"/>
  <c r="I104" i="4"/>
  <c r="E192" i="4"/>
  <c r="F192" i="4" s="1"/>
  <c r="G126" i="4"/>
  <c r="I122" i="4" s="1"/>
  <c r="I123" i="4" s="1"/>
  <c r="B257" i="7"/>
  <c r="C257" i="7" s="1"/>
  <c r="E258" i="13"/>
  <c r="F258" i="13" s="1"/>
  <c r="C238" i="13"/>
  <c r="B239" i="13"/>
  <c r="C239" i="13" s="1"/>
  <c r="D239" i="13" s="1"/>
  <c r="E239" i="13" s="1"/>
  <c r="F239" i="13" s="1"/>
  <c r="C257" i="13"/>
  <c r="D257" i="13" s="1"/>
  <c r="E257" i="13" s="1"/>
  <c r="F257" i="13" s="1"/>
  <c r="B259" i="13"/>
  <c r="C259" i="13" s="1"/>
  <c r="D259" i="13" s="1"/>
  <c r="E259" i="13" s="1"/>
  <c r="F259" i="13" s="1"/>
  <c r="E216" i="13"/>
  <c r="F216" i="13" s="1"/>
  <c r="B256" i="10"/>
  <c r="C256" i="10" s="1"/>
  <c r="I82" i="10"/>
  <c r="C191" i="10"/>
  <c r="E191" i="10" s="1"/>
  <c r="F191" i="10" s="1"/>
  <c r="B192" i="10"/>
  <c r="C192" i="10" s="1"/>
  <c r="E192" i="10" s="1"/>
  <c r="F192" i="10" s="1"/>
  <c r="B193" i="10"/>
  <c r="C193" i="10" s="1"/>
  <c r="B216" i="10"/>
  <c r="E213" i="10"/>
  <c r="F213" i="10" s="1"/>
  <c r="E235" i="10" s="1"/>
  <c r="F235" i="10" s="1"/>
  <c r="E150" i="10"/>
  <c r="F150" i="10" s="1"/>
  <c r="E172" i="10" s="1"/>
  <c r="F172" i="10" s="1"/>
  <c r="B236" i="10"/>
  <c r="E214" i="10"/>
  <c r="F214" i="10" s="1"/>
  <c r="E212" i="10"/>
  <c r="F212" i="10" s="1"/>
  <c r="C215" i="11"/>
  <c r="B259" i="11"/>
  <c r="C259" i="11" s="1"/>
  <c r="D259" i="11" s="1"/>
  <c r="B216" i="11"/>
  <c r="C216" i="11" s="1"/>
  <c r="C235" i="8"/>
  <c r="D235" i="8" s="1"/>
  <c r="B236" i="8"/>
  <c r="C236" i="8" s="1"/>
  <c r="D236" i="8" s="1"/>
  <c r="B257" i="8"/>
  <c r="E236" i="8"/>
  <c r="F236" i="8" s="1"/>
  <c r="B215" i="8"/>
  <c r="E193" i="8"/>
  <c r="F193" i="8" s="1"/>
  <c r="B235" i="7"/>
  <c r="D192" i="7"/>
  <c r="E192" i="7" s="1"/>
  <c r="F192" i="7" s="1"/>
  <c r="B193" i="7"/>
  <c r="B258" i="7"/>
  <c r="B236" i="7"/>
  <c r="C236" i="7" s="1"/>
  <c r="D236" i="7" s="1"/>
  <c r="D257" i="7"/>
  <c r="C214" i="7"/>
  <c r="D214" i="7" s="1"/>
  <c r="B215" i="7"/>
  <c r="C215" i="7" s="1"/>
  <c r="E191" i="7"/>
  <c r="F191" i="7" s="1"/>
  <c r="D256" i="7"/>
  <c r="E256" i="7" s="1"/>
  <c r="C214" i="6"/>
  <c r="B215" i="6"/>
  <c r="C215" i="6" s="1"/>
  <c r="E215" i="6" s="1"/>
  <c r="F215" i="6" s="1"/>
  <c r="E192" i="6"/>
  <c r="F192" i="6" s="1"/>
  <c r="B257" i="6"/>
  <c r="C257" i="6" s="1"/>
  <c r="I191" i="6"/>
  <c r="E212" i="6"/>
  <c r="F212" i="6" s="1"/>
  <c r="I213" i="6" s="1"/>
  <c r="B195" i="6"/>
  <c r="C195" i="6" s="1"/>
  <c r="B235" i="6"/>
  <c r="I104" i="5"/>
  <c r="E128" i="5"/>
  <c r="F128" i="5" s="1"/>
  <c r="G126" i="5" s="1"/>
  <c r="I122" i="5" s="1"/>
  <c r="I123" i="5" s="1"/>
  <c r="G104" i="5"/>
  <c r="I100" i="5" s="1"/>
  <c r="I101" i="5" s="1"/>
  <c r="D149" i="5"/>
  <c r="E149" i="5" s="1"/>
  <c r="F149" i="5" s="1"/>
  <c r="B257" i="5"/>
  <c r="C257" i="5" s="1"/>
  <c r="D257" i="5" s="1"/>
  <c r="C213" i="5"/>
  <c r="D213" i="5" s="1"/>
  <c r="E213" i="5" s="1"/>
  <c r="F213" i="5" s="1"/>
  <c r="B235" i="5"/>
  <c r="B151" i="5"/>
  <c r="C151" i="5" s="1"/>
  <c r="D151" i="5" s="1"/>
  <c r="E151" i="5" s="1"/>
  <c r="F151" i="5" s="1"/>
  <c r="E173" i="5" s="1"/>
  <c r="F173" i="5" s="1"/>
  <c r="I213" i="5"/>
  <c r="E150" i="5"/>
  <c r="F150" i="5" s="1"/>
  <c r="E172" i="5" s="1"/>
  <c r="F172" i="5" s="1"/>
  <c r="B214" i="5"/>
  <c r="C214" i="5" s="1"/>
  <c r="D214" i="5" s="1"/>
  <c r="E214" i="5" s="1"/>
  <c r="F214" i="5" s="1"/>
  <c r="C256" i="5"/>
  <c r="D256" i="5" s="1"/>
  <c r="E256" i="5" s="1"/>
  <c r="F256" i="5" s="1"/>
  <c r="I257" i="5" s="1"/>
  <c r="B194" i="5"/>
  <c r="C194" i="5" s="1"/>
  <c r="B256" i="4"/>
  <c r="C256" i="4" s="1"/>
  <c r="B193" i="4"/>
  <c r="C193" i="4" s="1"/>
  <c r="E171" i="4"/>
  <c r="F171" i="4" s="1"/>
  <c r="C191" i="4"/>
  <c r="E191" i="4" s="1"/>
  <c r="F191" i="4" s="1"/>
  <c r="B172" i="4"/>
  <c r="C172" i="4" s="1"/>
  <c r="E172" i="4" s="1"/>
  <c r="F172" i="4" s="1"/>
  <c r="B213" i="4"/>
  <c r="B234" i="4"/>
  <c r="C234" i="4" s="1"/>
  <c r="E234" i="4" s="1"/>
  <c r="F234" i="4" s="1"/>
  <c r="B194" i="4"/>
  <c r="C194" i="4" s="1"/>
  <c r="B194" i="3"/>
  <c r="C194" i="3" s="1"/>
  <c r="D194" i="3" s="1"/>
  <c r="E194" i="3" s="1"/>
  <c r="F194" i="3" s="1"/>
  <c r="B215" i="3"/>
  <c r="C215" i="3" s="1"/>
  <c r="D215" i="3" s="1"/>
  <c r="E213" i="3"/>
  <c r="F213" i="3" s="1"/>
  <c r="B257" i="3"/>
  <c r="B258" i="3" s="1"/>
  <c r="C258" i="3" s="1"/>
  <c r="B235" i="3"/>
  <c r="C235" i="3" s="1"/>
  <c r="D235" i="3" s="1"/>
  <c r="D256" i="3"/>
  <c r="E256" i="3" s="1"/>
  <c r="F256" i="3" s="1"/>
  <c r="E173" i="3"/>
  <c r="F173" i="3" s="1"/>
  <c r="G170" i="3" s="1"/>
  <c r="I166" i="3" s="1"/>
  <c r="I167" i="3" s="1"/>
  <c r="C235" i="2"/>
  <c r="E235" i="2" s="1"/>
  <c r="F235" i="2" s="1"/>
  <c r="B237" i="2"/>
  <c r="C237" i="2" s="1"/>
  <c r="E237" i="2" s="1"/>
  <c r="F237" i="2" s="1"/>
  <c r="C258" i="2"/>
  <c r="E258" i="2" s="1"/>
  <c r="F258" i="2" s="1"/>
  <c r="B259" i="2"/>
  <c r="C259" i="2" s="1"/>
  <c r="B216" i="2"/>
  <c r="C216" i="2" s="1"/>
  <c r="E216" i="2" s="1"/>
  <c r="F216" i="2" s="1"/>
  <c r="B195" i="2"/>
  <c r="C195" i="2" s="1"/>
  <c r="E214" i="9"/>
  <c r="F214" i="9" s="1"/>
  <c r="B236" i="9"/>
  <c r="G126" i="9"/>
  <c r="I122" i="9" s="1"/>
  <c r="I123" i="9" s="1"/>
  <c r="E151" i="9"/>
  <c r="F151" i="9" s="1"/>
  <c r="B216" i="9"/>
  <c r="C216" i="9" s="1"/>
  <c r="D216" i="9" s="1"/>
  <c r="E216" i="9" s="1"/>
  <c r="F216" i="9" s="1"/>
  <c r="E213" i="9"/>
  <c r="F213" i="9" s="1"/>
  <c r="C258" i="9"/>
  <c r="D258" i="9" s="1"/>
  <c r="B259" i="9"/>
  <c r="C259" i="9" s="1"/>
  <c r="E173" i="8"/>
  <c r="F173" i="8" s="1"/>
  <c r="E195" i="8" s="1"/>
  <c r="F195" i="8" s="1"/>
  <c r="I191" i="8"/>
  <c r="E212" i="8"/>
  <c r="F212" i="8" s="1"/>
  <c r="E213" i="8"/>
  <c r="F213" i="8" s="1"/>
  <c r="I126" i="9"/>
  <c r="C106" i="7"/>
  <c r="D106" i="7" s="1"/>
  <c r="E106" i="7" s="1"/>
  <c r="F106" i="7" s="1"/>
  <c r="E128" i="7" s="1"/>
  <c r="F128" i="7" s="1"/>
  <c r="E150" i="7" s="1"/>
  <c r="F150" i="7" s="1"/>
  <c r="B107" i="7"/>
  <c r="C107" i="7" s="1"/>
  <c r="D107" i="7" s="1"/>
  <c r="E107" i="7" s="1"/>
  <c r="F107" i="7" s="1"/>
  <c r="C106" i="10"/>
  <c r="D106" i="10" s="1"/>
  <c r="E106" i="10" s="1"/>
  <c r="F106" i="10" s="1"/>
  <c r="E128" i="10" s="1"/>
  <c r="F128" i="10" s="1"/>
  <c r="B107" i="10"/>
  <c r="C107" i="10" s="1"/>
  <c r="D107" i="10" s="1"/>
  <c r="E107" i="10" s="1"/>
  <c r="F107" i="10" s="1"/>
  <c r="E127" i="10"/>
  <c r="F127" i="10" s="1"/>
  <c r="E149" i="10" s="1"/>
  <c r="F149" i="10" s="1"/>
  <c r="D129" i="10"/>
  <c r="I82" i="8"/>
  <c r="G82" i="8"/>
  <c r="I78" i="8" s="1"/>
  <c r="I79" i="8" s="1"/>
  <c r="E106" i="8"/>
  <c r="F106" i="8" s="1"/>
  <c r="E128" i="8" s="1"/>
  <c r="F128" i="8" s="1"/>
  <c r="E150" i="8" s="1"/>
  <c r="F150" i="8" s="1"/>
  <c r="E128" i="6"/>
  <c r="F128" i="6" s="1"/>
  <c r="E150" i="6" s="1"/>
  <c r="F150" i="6" s="1"/>
  <c r="D107" i="6"/>
  <c r="E107" i="6" s="1"/>
  <c r="F107" i="6" s="1"/>
  <c r="I126" i="5"/>
  <c r="I126" i="4"/>
  <c r="G104" i="2"/>
  <c r="I100" i="2" s="1"/>
  <c r="I101" i="2" s="1"/>
  <c r="E129" i="2"/>
  <c r="F129" i="2" s="1"/>
  <c r="E151" i="2" s="1"/>
  <c r="F151" i="2" s="1"/>
  <c r="B260" i="13" l="1"/>
  <c r="C260" i="13" s="1"/>
  <c r="D260" i="13" s="1"/>
  <c r="E151" i="4"/>
  <c r="F151" i="4" s="1"/>
  <c r="G148" i="4" s="1"/>
  <c r="I144" i="4" s="1"/>
  <c r="I145" i="4" s="1"/>
  <c r="G148" i="3"/>
  <c r="I144" i="3" s="1"/>
  <c r="I145" i="3" s="1"/>
  <c r="I148" i="11"/>
  <c r="E173" i="11"/>
  <c r="F173" i="11" s="1"/>
  <c r="G170" i="11" s="1"/>
  <c r="I166" i="11" s="1"/>
  <c r="I167" i="11" s="1"/>
  <c r="G148" i="11"/>
  <c r="I144" i="11" s="1"/>
  <c r="I145" i="11" s="1"/>
  <c r="E193" i="11"/>
  <c r="F193" i="11" s="1"/>
  <c r="D216" i="11"/>
  <c r="D215" i="11"/>
  <c r="D192" i="11"/>
  <c r="E192" i="11" s="1"/>
  <c r="F192" i="11" s="1"/>
  <c r="E214" i="11" s="1"/>
  <c r="F214" i="11" s="1"/>
  <c r="E236" i="11" s="1"/>
  <c r="F236" i="11" s="1"/>
  <c r="E258" i="11" s="1"/>
  <c r="F258" i="11" s="1"/>
  <c r="D194" i="11"/>
  <c r="E194" i="11" s="1"/>
  <c r="F194" i="11" s="1"/>
  <c r="I235" i="11"/>
  <c r="E256" i="11"/>
  <c r="F256" i="11" s="1"/>
  <c r="I257" i="11" s="1"/>
  <c r="B195" i="11"/>
  <c r="C195" i="11" s="1"/>
  <c r="E215" i="3"/>
  <c r="F215" i="3" s="1"/>
  <c r="E235" i="3"/>
  <c r="F235" i="3" s="1"/>
  <c r="E259" i="2"/>
  <c r="F259" i="2" s="1"/>
  <c r="B238" i="2"/>
  <c r="C238" i="2" s="1"/>
  <c r="I213" i="2"/>
  <c r="E234" i="2"/>
  <c r="F234" i="2" s="1"/>
  <c r="B195" i="3"/>
  <c r="C195" i="3" s="1"/>
  <c r="D195" i="3" s="1"/>
  <c r="E195" i="3" s="1"/>
  <c r="F195" i="3" s="1"/>
  <c r="E194" i="4"/>
  <c r="F194" i="4" s="1"/>
  <c r="B235" i="4"/>
  <c r="C235" i="4" s="1"/>
  <c r="E193" i="4"/>
  <c r="F193" i="4" s="1"/>
  <c r="B216" i="7"/>
  <c r="C216" i="7" s="1"/>
  <c r="D216" i="7" s="1"/>
  <c r="E214" i="7"/>
  <c r="F214" i="7" s="1"/>
  <c r="I214" i="13"/>
  <c r="G214" i="13"/>
  <c r="I210" i="13" s="1"/>
  <c r="I211" i="13" s="1"/>
  <c r="D238" i="13"/>
  <c r="E238" i="13" s="1"/>
  <c r="F238" i="13" s="1"/>
  <c r="I236" i="13" s="1"/>
  <c r="B261" i="13"/>
  <c r="C261" i="13" s="1"/>
  <c r="C236" i="10"/>
  <c r="E236" i="10" s="1"/>
  <c r="F236" i="10" s="1"/>
  <c r="B237" i="10"/>
  <c r="C237" i="10" s="1"/>
  <c r="B238" i="10"/>
  <c r="C238" i="10" s="1"/>
  <c r="B239" i="10"/>
  <c r="C239" i="10" s="1"/>
  <c r="I213" i="10"/>
  <c r="E234" i="10"/>
  <c r="F234" i="10" s="1"/>
  <c r="B194" i="10"/>
  <c r="C194" i="10" s="1"/>
  <c r="E194" i="10" s="1"/>
  <c r="F194" i="10" s="1"/>
  <c r="C216" i="10"/>
  <c r="B217" i="10"/>
  <c r="C217" i="10" s="1"/>
  <c r="B195" i="10"/>
  <c r="C195" i="10" s="1"/>
  <c r="E171" i="10"/>
  <c r="F171" i="10" s="1"/>
  <c r="E193" i="10" s="1"/>
  <c r="F193" i="10" s="1"/>
  <c r="B257" i="10"/>
  <c r="E256" i="10"/>
  <c r="F256" i="10" s="1"/>
  <c r="B260" i="11"/>
  <c r="C260" i="11" s="1"/>
  <c r="B217" i="11"/>
  <c r="C217" i="11" s="1"/>
  <c r="C215" i="8"/>
  <c r="D215" i="8" s="1"/>
  <c r="B216" i="8"/>
  <c r="C216" i="8" s="1"/>
  <c r="D216" i="8" s="1"/>
  <c r="C257" i="8"/>
  <c r="D257" i="8" s="1"/>
  <c r="B258" i="8"/>
  <c r="E215" i="8"/>
  <c r="F215" i="8" s="1"/>
  <c r="B237" i="8"/>
  <c r="E213" i="7"/>
  <c r="F213" i="7" s="1"/>
  <c r="B217" i="7"/>
  <c r="C217" i="7" s="1"/>
  <c r="D217" i="7" s="1"/>
  <c r="C258" i="7"/>
  <c r="B259" i="7"/>
  <c r="C259" i="7" s="1"/>
  <c r="E172" i="7"/>
  <c r="F172" i="7" s="1"/>
  <c r="D215" i="7"/>
  <c r="E236" i="7"/>
  <c r="F236" i="7" s="1"/>
  <c r="C193" i="7"/>
  <c r="D193" i="7" s="1"/>
  <c r="E193" i="7" s="1"/>
  <c r="F193" i="7" s="1"/>
  <c r="B194" i="7"/>
  <c r="C194" i="7" s="1"/>
  <c r="D194" i="7" s="1"/>
  <c r="C235" i="7"/>
  <c r="D235" i="7" s="1"/>
  <c r="E235" i="7" s="1"/>
  <c r="F235" i="7" s="1"/>
  <c r="B237" i="7"/>
  <c r="C237" i="7" s="1"/>
  <c r="D237" i="7" s="1"/>
  <c r="E234" i="6"/>
  <c r="F234" i="6" s="1"/>
  <c r="C235" i="6"/>
  <c r="E235" i="6" s="1"/>
  <c r="F235" i="6" s="1"/>
  <c r="B236" i="6"/>
  <c r="C236" i="6" s="1"/>
  <c r="E257" i="6"/>
  <c r="F257" i="6" s="1"/>
  <c r="B258" i="6"/>
  <c r="C258" i="6" s="1"/>
  <c r="B216" i="6"/>
  <c r="C216" i="6" s="1"/>
  <c r="E214" i="6"/>
  <c r="F214" i="6" s="1"/>
  <c r="E172" i="6"/>
  <c r="F172" i="6" s="1"/>
  <c r="I148" i="5"/>
  <c r="E171" i="5"/>
  <c r="F171" i="5" s="1"/>
  <c r="G148" i="5"/>
  <c r="I144" i="5" s="1"/>
  <c r="I145" i="5" s="1"/>
  <c r="B195" i="5"/>
  <c r="C195" i="5" s="1"/>
  <c r="C235" i="5"/>
  <c r="D194" i="5"/>
  <c r="E194" i="5" s="1"/>
  <c r="F194" i="5" s="1"/>
  <c r="B215" i="5"/>
  <c r="C215" i="5" s="1"/>
  <c r="D215" i="5" s="1"/>
  <c r="B236" i="5"/>
  <c r="C236" i="5" s="1"/>
  <c r="B258" i="5"/>
  <c r="B259" i="5"/>
  <c r="C259" i="5" s="1"/>
  <c r="D259" i="5" s="1"/>
  <c r="C213" i="4"/>
  <c r="E213" i="4" s="1"/>
  <c r="F213" i="4" s="1"/>
  <c r="E235" i="4" s="1"/>
  <c r="F235" i="4" s="1"/>
  <c r="I235" i="4"/>
  <c r="B173" i="4"/>
  <c r="C173" i="4" s="1"/>
  <c r="E173" i="4" s="1"/>
  <c r="F173" i="4" s="1"/>
  <c r="B195" i="4"/>
  <c r="C195" i="4" s="1"/>
  <c r="B257" i="4"/>
  <c r="B214" i="4"/>
  <c r="C214" i="4" s="1"/>
  <c r="E214" i="4" s="1"/>
  <c r="F214" i="4" s="1"/>
  <c r="E256" i="4"/>
  <c r="F256" i="4" s="1"/>
  <c r="I257" i="3"/>
  <c r="I170" i="3"/>
  <c r="B236" i="3"/>
  <c r="D258" i="3"/>
  <c r="C257" i="3"/>
  <c r="B259" i="3"/>
  <c r="C259" i="3" s="1"/>
  <c r="D259" i="3" s="1"/>
  <c r="B216" i="3"/>
  <c r="E173" i="2"/>
  <c r="F173" i="2" s="1"/>
  <c r="I148" i="2"/>
  <c r="G148" i="2"/>
  <c r="I144" i="2" s="1"/>
  <c r="I145" i="2" s="1"/>
  <c r="B260" i="2"/>
  <c r="C260" i="2" s="1"/>
  <c r="B217" i="2"/>
  <c r="C217" i="2" s="1"/>
  <c r="E238" i="2"/>
  <c r="F238" i="2" s="1"/>
  <c r="B239" i="2"/>
  <c r="C239" i="2" s="1"/>
  <c r="E257" i="2"/>
  <c r="F257" i="2" s="1"/>
  <c r="B217" i="9"/>
  <c r="C217" i="9" s="1"/>
  <c r="C236" i="9"/>
  <c r="D236" i="9" s="1"/>
  <c r="E236" i="9" s="1"/>
  <c r="F236" i="9" s="1"/>
  <c r="E258" i="9" s="1"/>
  <c r="F258" i="9" s="1"/>
  <c r="B237" i="9"/>
  <c r="D259" i="9"/>
  <c r="E235" i="9"/>
  <c r="F235" i="9" s="1"/>
  <c r="D217" i="9"/>
  <c r="I148" i="9"/>
  <c r="E173" i="9"/>
  <c r="F173" i="9" s="1"/>
  <c r="G148" i="9"/>
  <c r="I144" i="9" s="1"/>
  <c r="I145" i="9" s="1"/>
  <c r="B260" i="9"/>
  <c r="I104" i="8"/>
  <c r="E172" i="8"/>
  <c r="F172" i="8" s="1"/>
  <c r="I148" i="8"/>
  <c r="I213" i="8"/>
  <c r="E234" i="8"/>
  <c r="F234" i="8" s="1"/>
  <c r="E235" i="8"/>
  <c r="F235" i="8" s="1"/>
  <c r="G104" i="8"/>
  <c r="I100" i="8" s="1"/>
  <c r="I101" i="8" s="1"/>
  <c r="G148" i="8"/>
  <c r="I144" i="8" s="1"/>
  <c r="I145" i="8" s="1"/>
  <c r="G104" i="7"/>
  <c r="I100" i="7" s="1"/>
  <c r="I101" i="7" s="1"/>
  <c r="I104" i="7"/>
  <c r="E129" i="7"/>
  <c r="F129" i="7" s="1"/>
  <c r="E129" i="10"/>
  <c r="F129" i="10" s="1"/>
  <c r="I104" i="10"/>
  <c r="G104" i="10"/>
  <c r="I100" i="10" s="1"/>
  <c r="I101" i="10" s="1"/>
  <c r="I126" i="8"/>
  <c r="G126" i="8"/>
  <c r="I122" i="8" s="1"/>
  <c r="I123" i="8" s="1"/>
  <c r="E129" i="6"/>
  <c r="F129" i="6" s="1"/>
  <c r="I104" i="6"/>
  <c r="G104" i="6"/>
  <c r="I100" i="6" s="1"/>
  <c r="I101" i="6" s="1"/>
  <c r="G126" i="2"/>
  <c r="I122" i="2" s="1"/>
  <c r="I123" i="2" s="1"/>
  <c r="I126" i="2"/>
  <c r="I148" i="4" l="1"/>
  <c r="B236" i="4"/>
  <c r="I170" i="11"/>
  <c r="E215" i="11"/>
  <c r="F215" i="11" s="1"/>
  <c r="E237" i="11" s="1"/>
  <c r="F237" i="11" s="1"/>
  <c r="E216" i="11"/>
  <c r="F216" i="11" s="1"/>
  <c r="E238" i="11" s="1"/>
  <c r="F238" i="11" s="1"/>
  <c r="E260" i="11" s="1"/>
  <c r="F260" i="11" s="1"/>
  <c r="D260" i="11"/>
  <c r="E195" i="11"/>
  <c r="F195" i="11" s="1"/>
  <c r="I192" i="11" s="1"/>
  <c r="D195" i="11"/>
  <c r="D217" i="11"/>
  <c r="E217" i="11" s="1"/>
  <c r="F217" i="11" s="1"/>
  <c r="G192" i="11"/>
  <c r="I188" i="11" s="1"/>
  <c r="I189" i="11" s="1"/>
  <c r="B261" i="2"/>
  <c r="C261" i="2" s="1"/>
  <c r="I235" i="2"/>
  <c r="E256" i="2"/>
  <c r="F256" i="2" s="1"/>
  <c r="I257" i="2" s="1"/>
  <c r="E194" i="7"/>
  <c r="F194" i="7" s="1"/>
  <c r="E216" i="7" s="1"/>
  <c r="F216" i="7" s="1"/>
  <c r="D261" i="13"/>
  <c r="E261" i="13" s="1"/>
  <c r="F261" i="13" s="1"/>
  <c r="G236" i="13"/>
  <c r="I232" i="13" s="1"/>
  <c r="I233" i="13" s="1"/>
  <c r="E260" i="13"/>
  <c r="F260" i="13" s="1"/>
  <c r="E215" i="10"/>
  <c r="F215" i="10" s="1"/>
  <c r="I126" i="10"/>
  <c r="E151" i="10"/>
  <c r="F151" i="10" s="1"/>
  <c r="I235" i="10"/>
  <c r="I257" i="10"/>
  <c r="C257" i="10"/>
  <c r="E257" i="10" s="1"/>
  <c r="F257" i="10" s="1"/>
  <c r="B258" i="10"/>
  <c r="C258" i="10" s="1"/>
  <c r="E258" i="10" s="1"/>
  <c r="F258" i="10" s="1"/>
  <c r="E237" i="10"/>
  <c r="F237" i="10" s="1"/>
  <c r="E216" i="10"/>
  <c r="F216" i="10" s="1"/>
  <c r="E238" i="10" s="1"/>
  <c r="F238" i="10" s="1"/>
  <c r="B261" i="11"/>
  <c r="C261" i="11" s="1"/>
  <c r="E259" i="11"/>
  <c r="F259" i="11" s="1"/>
  <c r="C237" i="8"/>
  <c r="D237" i="8" s="1"/>
  <c r="B238" i="8"/>
  <c r="C238" i="8" s="1"/>
  <c r="D238" i="8" s="1"/>
  <c r="E237" i="8"/>
  <c r="F237" i="8" s="1"/>
  <c r="B217" i="8"/>
  <c r="C217" i="8" s="1"/>
  <c r="B259" i="8"/>
  <c r="C259" i="8" s="1"/>
  <c r="D259" i="8" s="1"/>
  <c r="C258" i="8"/>
  <c r="D258" i="8" s="1"/>
  <c r="E258" i="8" s="1"/>
  <c r="F258" i="8" s="1"/>
  <c r="E215" i="7"/>
  <c r="F215" i="7" s="1"/>
  <c r="E237" i="7" s="1"/>
  <c r="F237" i="7" s="1"/>
  <c r="D259" i="7"/>
  <c r="B195" i="7"/>
  <c r="C195" i="7" s="1"/>
  <c r="D195" i="7" s="1"/>
  <c r="D258" i="7"/>
  <c r="E258" i="7" s="1"/>
  <c r="F258" i="7" s="1"/>
  <c r="B238" i="7"/>
  <c r="C238" i="7" s="1"/>
  <c r="D238" i="7" s="1"/>
  <c r="E238" i="7" s="1"/>
  <c r="F238" i="7" s="1"/>
  <c r="G126" i="7"/>
  <c r="I122" i="7" s="1"/>
  <c r="I123" i="7" s="1"/>
  <c r="E151" i="7"/>
  <c r="F151" i="7" s="1"/>
  <c r="B260" i="7"/>
  <c r="C260" i="7" s="1"/>
  <c r="D260" i="7" s="1"/>
  <c r="E257" i="7"/>
  <c r="F257" i="7" s="1"/>
  <c r="G126" i="6"/>
  <c r="I122" i="6" s="1"/>
  <c r="I123" i="6" s="1"/>
  <c r="E151" i="6"/>
  <c r="F151" i="6" s="1"/>
  <c r="B217" i="6"/>
  <c r="C217" i="6" s="1"/>
  <c r="B237" i="6"/>
  <c r="I235" i="6"/>
  <c r="E256" i="6"/>
  <c r="F256" i="6" s="1"/>
  <c r="E194" i="6"/>
  <c r="F194" i="6" s="1"/>
  <c r="B259" i="6"/>
  <c r="E236" i="6"/>
  <c r="F236" i="6" s="1"/>
  <c r="D236" i="5"/>
  <c r="E236" i="5"/>
  <c r="F236" i="5" s="1"/>
  <c r="B237" i="5"/>
  <c r="C237" i="5" s="1"/>
  <c r="C258" i="5"/>
  <c r="D258" i="5" s="1"/>
  <c r="E258" i="5" s="1"/>
  <c r="F258" i="5" s="1"/>
  <c r="B260" i="5"/>
  <c r="C260" i="5" s="1"/>
  <c r="D260" i="5" s="1"/>
  <c r="B216" i="5"/>
  <c r="C216" i="5" s="1"/>
  <c r="D216" i="5" s="1"/>
  <c r="E216" i="5" s="1"/>
  <c r="F216" i="5" s="1"/>
  <c r="E193" i="5"/>
  <c r="F193" i="5" s="1"/>
  <c r="G170" i="5"/>
  <c r="I166" i="5" s="1"/>
  <c r="I167" i="5" s="1"/>
  <c r="I170" i="5"/>
  <c r="D195" i="5"/>
  <c r="E195" i="5" s="1"/>
  <c r="F195" i="5" s="1"/>
  <c r="D235" i="5"/>
  <c r="E235" i="5" s="1"/>
  <c r="F235" i="5" s="1"/>
  <c r="C257" i="4"/>
  <c r="E257" i="4" s="1"/>
  <c r="F257" i="4" s="1"/>
  <c r="B258" i="4"/>
  <c r="C258" i="4" s="1"/>
  <c r="I257" i="4"/>
  <c r="E195" i="4"/>
  <c r="F195" i="4" s="1"/>
  <c r="I170" i="4"/>
  <c r="G170" i="4"/>
  <c r="I166" i="4" s="1"/>
  <c r="I167" i="4" s="1"/>
  <c r="B215" i="4"/>
  <c r="C215" i="4" s="1"/>
  <c r="E215" i="4" s="1"/>
  <c r="F215" i="4" s="1"/>
  <c r="B260" i="3"/>
  <c r="C260" i="3" s="1"/>
  <c r="D260" i="3" s="1"/>
  <c r="G192" i="3"/>
  <c r="I188" i="3" s="1"/>
  <c r="I189" i="3" s="1"/>
  <c r="I192" i="3"/>
  <c r="B261" i="3"/>
  <c r="C261" i="3" s="1"/>
  <c r="D261" i="3" s="1"/>
  <c r="D257" i="3"/>
  <c r="E257" i="3" s="1"/>
  <c r="F257" i="3" s="1"/>
  <c r="B237" i="3"/>
  <c r="C236" i="3"/>
  <c r="D236" i="3" s="1"/>
  <c r="E236" i="3" s="1"/>
  <c r="F236" i="3" s="1"/>
  <c r="C216" i="3"/>
  <c r="B217" i="3"/>
  <c r="C217" i="3" s="1"/>
  <c r="E260" i="2"/>
  <c r="F260" i="2" s="1"/>
  <c r="G170" i="2"/>
  <c r="I166" i="2" s="1"/>
  <c r="I167" i="2" s="1"/>
  <c r="I170" i="2"/>
  <c r="E195" i="2"/>
  <c r="F195" i="2" s="1"/>
  <c r="C237" i="9"/>
  <c r="B238" i="9"/>
  <c r="C238" i="9" s="1"/>
  <c r="C260" i="9"/>
  <c r="D260" i="9" s="1"/>
  <c r="B261" i="9"/>
  <c r="C261" i="9" s="1"/>
  <c r="D261" i="9" s="1"/>
  <c r="I170" i="9"/>
  <c r="E195" i="9"/>
  <c r="F195" i="9" s="1"/>
  <c r="G170" i="9"/>
  <c r="I166" i="9" s="1"/>
  <c r="I167" i="9" s="1"/>
  <c r="E257" i="9"/>
  <c r="F257" i="9" s="1"/>
  <c r="E257" i="8"/>
  <c r="F257" i="8" s="1"/>
  <c r="I235" i="8"/>
  <c r="E256" i="8"/>
  <c r="F256" i="8" s="1"/>
  <c r="E194" i="8"/>
  <c r="F194" i="8" s="1"/>
  <c r="I170" i="8"/>
  <c r="G170" i="8"/>
  <c r="I166" i="8" s="1"/>
  <c r="I167" i="8" s="1"/>
  <c r="I126" i="7"/>
  <c r="G126" i="10"/>
  <c r="I122" i="10" s="1"/>
  <c r="I123" i="10" s="1"/>
  <c r="I126" i="6"/>
  <c r="C236" i="4" l="1"/>
  <c r="E236" i="4" s="1"/>
  <c r="F236" i="4" s="1"/>
  <c r="B237" i="4"/>
  <c r="E239" i="11"/>
  <c r="F239" i="11" s="1"/>
  <c r="E261" i="11" s="1"/>
  <c r="F261" i="11" s="1"/>
  <c r="I214" i="11"/>
  <c r="G214" i="11"/>
  <c r="I210" i="11" s="1"/>
  <c r="I211" i="11" s="1"/>
  <c r="D261" i="11"/>
  <c r="B259" i="4"/>
  <c r="B239" i="7"/>
  <c r="C239" i="7" s="1"/>
  <c r="D239" i="7" s="1"/>
  <c r="B261" i="7"/>
  <c r="C261" i="7" s="1"/>
  <c r="G258" i="13"/>
  <c r="I254" i="13" s="1"/>
  <c r="I255" i="13" s="1"/>
  <c r="I258" i="13"/>
  <c r="G148" i="10"/>
  <c r="I144" i="10" s="1"/>
  <c r="I145" i="10" s="1"/>
  <c r="E173" i="10"/>
  <c r="F173" i="10" s="1"/>
  <c r="I148" i="10"/>
  <c r="B259" i="10"/>
  <c r="E259" i="8"/>
  <c r="F259" i="8" s="1"/>
  <c r="D217" i="8"/>
  <c r="E217" i="8"/>
  <c r="F217" i="8" s="1"/>
  <c r="B261" i="8"/>
  <c r="C261" i="8" s="1"/>
  <c r="D261" i="8" s="1"/>
  <c r="B239" i="8"/>
  <c r="C239" i="8" s="1"/>
  <c r="D239" i="8" s="1"/>
  <c r="B260" i="8"/>
  <c r="C260" i="8" s="1"/>
  <c r="D260" i="8" s="1"/>
  <c r="D261" i="7"/>
  <c r="E260" i="7"/>
  <c r="F260" i="7" s="1"/>
  <c r="E173" i="7"/>
  <c r="F173" i="7" s="1"/>
  <c r="I148" i="7"/>
  <c r="G148" i="7"/>
  <c r="I144" i="7" s="1"/>
  <c r="I145" i="7" s="1"/>
  <c r="E259" i="7"/>
  <c r="F259" i="7" s="1"/>
  <c r="C259" i="6"/>
  <c r="I257" i="6"/>
  <c r="C237" i="6"/>
  <c r="E237" i="6" s="1"/>
  <c r="F237" i="6" s="1"/>
  <c r="B238" i="6"/>
  <c r="C238" i="6" s="1"/>
  <c r="B260" i="6"/>
  <c r="C260" i="6" s="1"/>
  <c r="E258" i="6"/>
  <c r="F258" i="6" s="1"/>
  <c r="E216" i="6"/>
  <c r="F216" i="6" s="1"/>
  <c r="E173" i="6"/>
  <c r="F173" i="6" s="1"/>
  <c r="G148" i="6"/>
  <c r="I144" i="6" s="1"/>
  <c r="I145" i="6" s="1"/>
  <c r="I148" i="6"/>
  <c r="E257" i="5"/>
  <c r="F257" i="5" s="1"/>
  <c r="B217" i="5"/>
  <c r="C217" i="5" s="1"/>
  <c r="D217" i="5" s="1"/>
  <c r="B261" i="5"/>
  <c r="C261" i="5" s="1"/>
  <c r="D261" i="5" s="1"/>
  <c r="B238" i="5"/>
  <c r="I192" i="5"/>
  <c r="G192" i="5"/>
  <c r="I188" i="5" s="1"/>
  <c r="I189" i="5" s="1"/>
  <c r="D237" i="5"/>
  <c r="E237" i="5" s="1"/>
  <c r="F237" i="5" s="1"/>
  <c r="E215" i="5"/>
  <c r="F215" i="5" s="1"/>
  <c r="G192" i="4"/>
  <c r="I188" i="4" s="1"/>
  <c r="I189" i="4" s="1"/>
  <c r="I192" i="4"/>
  <c r="B216" i="4"/>
  <c r="C216" i="4" s="1"/>
  <c r="E216" i="4" s="1"/>
  <c r="F216" i="4" s="1"/>
  <c r="B260" i="4"/>
  <c r="C260" i="4" s="1"/>
  <c r="C259" i="4"/>
  <c r="B217" i="4"/>
  <c r="C217" i="4" s="1"/>
  <c r="E217" i="4" s="1"/>
  <c r="F217" i="4" s="1"/>
  <c r="E258" i="4"/>
  <c r="F258" i="4" s="1"/>
  <c r="C237" i="3"/>
  <c r="B238" i="3"/>
  <c r="C238" i="3" s="1"/>
  <c r="D238" i="3" s="1"/>
  <c r="D216" i="3"/>
  <c r="E216" i="3" s="1"/>
  <c r="F216" i="3" s="1"/>
  <c r="D217" i="3"/>
  <c r="E217" i="3" s="1"/>
  <c r="F217" i="3" s="1"/>
  <c r="E258" i="3"/>
  <c r="F258" i="3" s="1"/>
  <c r="I192" i="2"/>
  <c r="G192" i="2"/>
  <c r="I188" i="2" s="1"/>
  <c r="I189" i="2" s="1"/>
  <c r="E217" i="2"/>
  <c r="F217" i="2" s="1"/>
  <c r="D238" i="9"/>
  <c r="E238" i="9" s="1"/>
  <c r="F238" i="9" s="1"/>
  <c r="E260" i="9" s="1"/>
  <c r="F260" i="9" s="1"/>
  <c r="B239" i="9"/>
  <c r="C239" i="9" s="1"/>
  <c r="D239" i="9" s="1"/>
  <c r="D237" i="9"/>
  <c r="E237" i="9" s="1"/>
  <c r="F237" i="9" s="1"/>
  <c r="E259" i="9" s="1"/>
  <c r="F259" i="9" s="1"/>
  <c r="G192" i="9"/>
  <c r="I188" i="9" s="1"/>
  <c r="I189" i="9" s="1"/>
  <c r="I192" i="9"/>
  <c r="E217" i="9"/>
  <c r="F217" i="9" s="1"/>
  <c r="E216" i="8"/>
  <c r="F216" i="8" s="1"/>
  <c r="I192" i="8"/>
  <c r="G192" i="8"/>
  <c r="I188" i="8" s="1"/>
  <c r="I189" i="8" s="1"/>
  <c r="I257" i="8"/>
  <c r="D2" i="1"/>
  <c r="D4" i="1" s="1"/>
  <c r="N8" i="1"/>
  <c r="H95" i="1"/>
  <c r="I92" i="1"/>
  <c r="E92" i="1"/>
  <c r="F91" i="1"/>
  <c r="F92" i="1" s="1"/>
  <c r="E91" i="1"/>
  <c r="D89" i="1"/>
  <c r="H73" i="1"/>
  <c r="I70" i="1"/>
  <c r="E70" i="1"/>
  <c r="F69" i="1"/>
  <c r="F70" i="1" s="1"/>
  <c r="E69" i="1"/>
  <c r="D67" i="1"/>
  <c r="I48" i="1"/>
  <c r="F47" i="1"/>
  <c r="F48" i="1" s="1"/>
  <c r="E47" i="1"/>
  <c r="E48" i="1" s="1"/>
  <c r="D45" i="1"/>
  <c r="H30" i="1"/>
  <c r="I27" i="1"/>
  <c r="F26" i="1"/>
  <c r="F27" i="1" s="1"/>
  <c r="E26" i="1"/>
  <c r="E27" i="1" s="1"/>
  <c r="K25" i="1"/>
  <c r="E25" i="1"/>
  <c r="E46" i="1" s="1"/>
  <c r="D24" i="1"/>
  <c r="B24" i="1"/>
  <c r="H8" i="1"/>
  <c r="I5" i="1"/>
  <c r="E5" i="1"/>
  <c r="E6" i="1" s="1"/>
  <c r="B5" i="1"/>
  <c r="B7" i="1" s="1"/>
  <c r="F4" i="1"/>
  <c r="F5" i="1" s="1"/>
  <c r="C237" i="4" l="1"/>
  <c r="E237" i="4" s="1"/>
  <c r="F237" i="4" s="1"/>
  <c r="B238" i="4"/>
  <c r="I258" i="11"/>
  <c r="G258" i="11"/>
  <c r="I254" i="11" s="1"/>
  <c r="I255" i="11" s="1"/>
  <c r="I236" i="11"/>
  <c r="G236" i="11"/>
  <c r="I232" i="11" s="1"/>
  <c r="I233" i="11" s="1"/>
  <c r="B239" i="3"/>
  <c r="C239" i="3" s="1"/>
  <c r="D239" i="3" s="1"/>
  <c r="B261" i="4"/>
  <c r="C261" i="4" s="1"/>
  <c r="G214" i="4"/>
  <c r="I210" i="4" s="1"/>
  <c r="I211" i="4" s="1"/>
  <c r="I214" i="4"/>
  <c r="C259" i="10"/>
  <c r="E259" i="10" s="1"/>
  <c r="F259" i="10" s="1"/>
  <c r="B260" i="10"/>
  <c r="C260" i="10" s="1"/>
  <c r="E260" i="10" s="1"/>
  <c r="F260" i="10" s="1"/>
  <c r="G170" i="10"/>
  <c r="I166" i="10" s="1"/>
  <c r="I167" i="10" s="1"/>
  <c r="E195" i="10"/>
  <c r="F195" i="10" s="1"/>
  <c r="I170" i="10"/>
  <c r="B261" i="10"/>
  <c r="C261" i="10" s="1"/>
  <c r="E239" i="8"/>
  <c r="F239" i="8" s="1"/>
  <c r="E261" i="8" s="1"/>
  <c r="F261" i="8" s="1"/>
  <c r="E195" i="7"/>
  <c r="F195" i="7" s="1"/>
  <c r="G170" i="7"/>
  <c r="I166" i="7" s="1"/>
  <c r="I167" i="7" s="1"/>
  <c r="I170" i="7"/>
  <c r="E195" i="6"/>
  <c r="F195" i="6" s="1"/>
  <c r="G170" i="6"/>
  <c r="I166" i="6" s="1"/>
  <c r="I167" i="6" s="1"/>
  <c r="I170" i="6"/>
  <c r="E238" i="6"/>
  <c r="F238" i="6" s="1"/>
  <c r="E260" i="6" s="1"/>
  <c r="F260" i="6" s="1"/>
  <c r="B239" i="6"/>
  <c r="C239" i="6" s="1"/>
  <c r="B261" i="6"/>
  <c r="C261" i="6" s="1"/>
  <c r="E259" i="6"/>
  <c r="F259" i="6" s="1"/>
  <c r="E259" i="5"/>
  <c r="F259" i="5" s="1"/>
  <c r="C238" i="5"/>
  <c r="D238" i="5" s="1"/>
  <c r="E238" i="5" s="1"/>
  <c r="F238" i="5" s="1"/>
  <c r="E260" i="5" s="1"/>
  <c r="F260" i="5" s="1"/>
  <c r="B239" i="5"/>
  <c r="C239" i="5" s="1"/>
  <c r="D239" i="5" s="1"/>
  <c r="E217" i="5"/>
  <c r="F217" i="5" s="1"/>
  <c r="G214" i="5" s="1"/>
  <c r="I210" i="5" s="1"/>
  <c r="I211" i="5" s="1"/>
  <c r="E259" i="4"/>
  <c r="F259" i="4" s="1"/>
  <c r="I214" i="3"/>
  <c r="G214" i="3"/>
  <c r="I210" i="3" s="1"/>
  <c r="I211" i="3" s="1"/>
  <c r="D237" i="3"/>
  <c r="E237" i="3" s="1"/>
  <c r="F237" i="3" s="1"/>
  <c r="E238" i="3"/>
  <c r="F238" i="3" s="1"/>
  <c r="E260" i="3" s="1"/>
  <c r="F260" i="3" s="1"/>
  <c r="I214" i="2"/>
  <c r="G214" i="2"/>
  <c r="I210" i="2" s="1"/>
  <c r="I211" i="2" s="1"/>
  <c r="E239" i="2"/>
  <c r="F239" i="2" s="1"/>
  <c r="G214" i="9"/>
  <c r="I210" i="9" s="1"/>
  <c r="I211" i="9" s="1"/>
  <c r="E239" i="9"/>
  <c r="F239" i="9" s="1"/>
  <c r="I214" i="9"/>
  <c r="E238" i="8"/>
  <c r="F238" i="8" s="1"/>
  <c r="I214" i="8"/>
  <c r="G214" i="8"/>
  <c r="I210" i="8" s="1"/>
  <c r="I211" i="8" s="1"/>
  <c r="D26" i="1"/>
  <c r="D27" i="1" s="1"/>
  <c r="K26" i="1"/>
  <c r="K27" i="1" s="1"/>
  <c r="D25" i="1"/>
  <c r="D5" i="1"/>
  <c r="D6" i="1" s="1"/>
  <c r="I12" i="1"/>
  <c r="B10" i="1"/>
  <c r="J9" i="1"/>
  <c r="E49" i="1"/>
  <c r="E68" i="1"/>
  <c r="B27" i="1"/>
  <c r="B29" i="1" s="1"/>
  <c r="B45" i="1"/>
  <c r="E28" i="1"/>
  <c r="F6" i="1"/>
  <c r="F25" i="1"/>
  <c r="C238" i="4" l="1"/>
  <c r="E238" i="4" s="1"/>
  <c r="F238" i="4" s="1"/>
  <c r="E260" i="4" s="1"/>
  <c r="F260" i="4" s="1"/>
  <c r="B239" i="4"/>
  <c r="C239" i="4" s="1"/>
  <c r="E239" i="4" s="1"/>
  <c r="F239" i="4" s="1"/>
  <c r="E261" i="4" s="1"/>
  <c r="F261" i="4" s="1"/>
  <c r="E239" i="3"/>
  <c r="F239" i="3" s="1"/>
  <c r="E261" i="3" s="1"/>
  <c r="F261" i="3" s="1"/>
  <c r="G192" i="10"/>
  <c r="I188" i="10" s="1"/>
  <c r="I189" i="10" s="1"/>
  <c r="I192" i="10"/>
  <c r="E217" i="10"/>
  <c r="F217" i="10" s="1"/>
  <c r="I192" i="7"/>
  <c r="E217" i="7"/>
  <c r="F217" i="7" s="1"/>
  <c r="G192" i="7"/>
  <c r="I188" i="7" s="1"/>
  <c r="I189" i="7" s="1"/>
  <c r="I192" i="6"/>
  <c r="G192" i="6"/>
  <c r="I188" i="6" s="1"/>
  <c r="I189" i="6" s="1"/>
  <c r="E217" i="6"/>
  <c r="F217" i="6" s="1"/>
  <c r="E239" i="6"/>
  <c r="F239" i="6" s="1"/>
  <c r="I214" i="5"/>
  <c r="E239" i="5"/>
  <c r="F239" i="5" s="1"/>
  <c r="E261" i="5" s="1"/>
  <c r="F261" i="5" s="1"/>
  <c r="G258" i="5" s="1"/>
  <c r="I254" i="5" s="1"/>
  <c r="I255" i="5" s="1"/>
  <c r="I236" i="5"/>
  <c r="E259" i="3"/>
  <c r="F259" i="3" s="1"/>
  <c r="E261" i="2"/>
  <c r="F261" i="2" s="1"/>
  <c r="I236" i="2"/>
  <c r="G236" i="2"/>
  <c r="I232" i="2" s="1"/>
  <c r="I233" i="2" s="1"/>
  <c r="G236" i="9"/>
  <c r="I232" i="9" s="1"/>
  <c r="I233" i="9" s="1"/>
  <c r="I236" i="9"/>
  <c r="E261" i="9"/>
  <c r="F261" i="9" s="1"/>
  <c r="E260" i="8"/>
  <c r="F260" i="8" s="1"/>
  <c r="I236" i="8"/>
  <c r="G236" i="8"/>
  <c r="I232" i="8" s="1"/>
  <c r="I233" i="8" s="1"/>
  <c r="B12" i="1"/>
  <c r="I34" i="1"/>
  <c r="B32" i="1"/>
  <c r="B33" i="1" s="1"/>
  <c r="F46" i="1"/>
  <c r="F28" i="1"/>
  <c r="B31" i="1"/>
  <c r="B11" i="1"/>
  <c r="B48" i="1"/>
  <c r="B50" i="1" s="1"/>
  <c r="B67" i="1"/>
  <c r="D47" i="1"/>
  <c r="E90" i="1"/>
  <c r="E93" i="1" s="1"/>
  <c r="E71" i="1"/>
  <c r="D28" i="1"/>
  <c r="D46" i="1"/>
  <c r="I258" i="4" l="1"/>
  <c r="I236" i="4"/>
  <c r="G236" i="4"/>
  <c r="I232" i="4" s="1"/>
  <c r="I233" i="4" s="1"/>
  <c r="G258" i="4"/>
  <c r="I254" i="4" s="1"/>
  <c r="I255" i="4" s="1"/>
  <c r="G236" i="3"/>
  <c r="I232" i="3" s="1"/>
  <c r="I233" i="3" s="1"/>
  <c r="I236" i="3"/>
  <c r="E239" i="10"/>
  <c r="F239" i="10" s="1"/>
  <c r="I214" i="10"/>
  <c r="G214" i="10"/>
  <c r="I210" i="10" s="1"/>
  <c r="I211" i="10" s="1"/>
  <c r="I214" i="7"/>
  <c r="G214" i="7"/>
  <c r="I210" i="7" s="1"/>
  <c r="I211" i="7" s="1"/>
  <c r="E239" i="7"/>
  <c r="F239" i="7" s="1"/>
  <c r="E261" i="6"/>
  <c r="F261" i="6" s="1"/>
  <c r="G236" i="6"/>
  <c r="I232" i="6" s="1"/>
  <c r="I233" i="6" s="1"/>
  <c r="I236" i="6"/>
  <c r="G214" i="6"/>
  <c r="I210" i="6" s="1"/>
  <c r="I211" i="6" s="1"/>
  <c r="I214" i="6"/>
  <c r="G236" i="5"/>
  <c r="I232" i="5" s="1"/>
  <c r="I233" i="5" s="1"/>
  <c r="I258" i="5"/>
  <c r="I258" i="3"/>
  <c r="G258" i="3"/>
  <c r="I254" i="3" s="1"/>
  <c r="I255" i="3" s="1"/>
  <c r="G258" i="2"/>
  <c r="I254" i="2" s="1"/>
  <c r="I255" i="2" s="1"/>
  <c r="I258" i="2"/>
  <c r="I258" i="9"/>
  <c r="G258" i="9"/>
  <c r="I254" i="9" s="1"/>
  <c r="I255" i="9" s="1"/>
  <c r="G258" i="8"/>
  <c r="I254" i="8" s="1"/>
  <c r="I255" i="8" s="1"/>
  <c r="I258" i="8"/>
  <c r="B54" i="1"/>
  <c r="H3" i="1"/>
  <c r="I55" i="1"/>
  <c r="B53" i="1"/>
  <c r="D48" i="1"/>
  <c r="D49" i="1" s="1"/>
  <c r="D68" i="1"/>
  <c r="B70" i="1"/>
  <c r="B72" i="1" s="1"/>
  <c r="B89" i="1"/>
  <c r="D69" i="1"/>
  <c r="B34" i="1"/>
  <c r="B52" i="1"/>
  <c r="F49" i="1"/>
  <c r="F68" i="1"/>
  <c r="I236" i="10" l="1"/>
  <c r="G236" i="10"/>
  <c r="I232" i="10" s="1"/>
  <c r="I233" i="10" s="1"/>
  <c r="E261" i="10"/>
  <c r="F261" i="10" s="1"/>
  <c r="G236" i="7"/>
  <c r="I232" i="7" s="1"/>
  <c r="I233" i="7" s="1"/>
  <c r="I236" i="7"/>
  <c r="E261" i="7"/>
  <c r="F261" i="7" s="1"/>
  <c r="I258" i="6"/>
  <c r="G258" i="6"/>
  <c r="I254" i="6" s="1"/>
  <c r="I255" i="6" s="1"/>
  <c r="B55" i="1"/>
  <c r="I3" i="1"/>
  <c r="I6" i="1" s="1"/>
  <c r="H4" i="1" s="1"/>
  <c r="B13" i="1" s="1"/>
  <c r="D70" i="1"/>
  <c r="D90" i="1"/>
  <c r="H46" i="1"/>
  <c r="I77" i="1"/>
  <c r="B75" i="1"/>
  <c r="D91" i="1"/>
  <c r="B92" i="1"/>
  <c r="B94" i="1" s="1"/>
  <c r="F71" i="1"/>
  <c r="F90" i="1"/>
  <c r="F93" i="1" s="1"/>
  <c r="H25" i="1"/>
  <c r="I25" i="1" s="1"/>
  <c r="I28" i="1" s="1"/>
  <c r="I46" i="1"/>
  <c r="I49" i="1" s="1"/>
  <c r="I50" i="1" s="1"/>
  <c r="D71" i="1"/>
  <c r="B74" i="1"/>
  <c r="I258" i="10" l="1"/>
  <c r="G258" i="10"/>
  <c r="I254" i="10" s="1"/>
  <c r="I255" i="10" s="1"/>
  <c r="I258" i="7"/>
  <c r="G258" i="7"/>
  <c r="I254" i="7" s="1"/>
  <c r="I255" i="7" s="1"/>
  <c r="D112" i="1"/>
  <c r="I7" i="1"/>
  <c r="D115" i="1"/>
  <c r="I99" i="1"/>
  <c r="B97" i="1"/>
  <c r="B98" i="1" s="1"/>
  <c r="H47" i="1"/>
  <c r="B56" i="1" s="1"/>
  <c r="I29" i="1"/>
  <c r="H26" i="1"/>
  <c r="B35" i="1" s="1"/>
  <c r="B15" i="1"/>
  <c r="C15" i="1" s="1"/>
  <c r="D92" i="1"/>
  <c r="B76" i="1"/>
  <c r="B96" i="1"/>
  <c r="D93" i="1"/>
  <c r="B77" i="1"/>
  <c r="B99" i="1" l="1"/>
  <c r="B118" i="1"/>
  <c r="D15" i="1"/>
  <c r="E15" i="1" s="1"/>
  <c r="F15" i="1" s="1"/>
  <c r="I16" i="1" s="1"/>
  <c r="H90" i="1"/>
  <c r="I90" i="1" s="1"/>
  <c r="I93" i="1" s="1"/>
  <c r="H91" i="1" s="1"/>
  <c r="K30" i="1"/>
  <c r="K31" i="1" s="1"/>
  <c r="B37" i="1"/>
  <c r="C37" i="1" s="1"/>
  <c r="B58" i="1"/>
  <c r="C58" i="1" s="1"/>
  <c r="H68" i="1"/>
  <c r="I68" i="1" s="1"/>
  <c r="I71" i="1" s="1"/>
  <c r="H69" i="1" s="1"/>
  <c r="B16" i="1"/>
  <c r="C16" i="1" s="1"/>
  <c r="B121" i="1" l="1"/>
  <c r="I94" i="1"/>
  <c r="B100" i="1"/>
  <c r="D16" i="1"/>
  <c r="E16" i="1" s="1"/>
  <c r="F16" i="1" s="1"/>
  <c r="B59" i="1"/>
  <c r="C59" i="1" s="1"/>
  <c r="I72" i="1"/>
  <c r="B78" i="1"/>
  <c r="D37" i="1"/>
  <c r="E37" i="1" s="1"/>
  <c r="F37" i="1" s="1"/>
  <c r="I38" i="1" s="1"/>
  <c r="B38" i="1"/>
  <c r="B39" i="1" s="1"/>
  <c r="C39" i="1" s="1"/>
  <c r="B17" i="1"/>
  <c r="D58" i="1"/>
  <c r="B60" i="1"/>
  <c r="C60" i="1" s="1"/>
  <c r="H112" i="1" l="1"/>
  <c r="B122" i="1" s="1"/>
  <c r="E58" i="1"/>
  <c r="F58" i="1" s="1"/>
  <c r="I59" i="1" s="1"/>
  <c r="C38" i="1"/>
  <c r="B40" i="1"/>
  <c r="C40" i="1" s="1"/>
  <c r="C17" i="1"/>
  <c r="B18" i="1"/>
  <c r="C18" i="1" s="1"/>
  <c r="D60" i="1"/>
  <c r="B80" i="1"/>
  <c r="C80" i="1" s="1"/>
  <c r="D59" i="1"/>
  <c r="D39" i="1"/>
  <c r="B102" i="1"/>
  <c r="C102" i="1" s="1"/>
  <c r="B61" i="1"/>
  <c r="C61" i="1" s="1"/>
  <c r="B124" i="1" l="1"/>
  <c r="C124" i="1" s="1"/>
  <c r="D124" i="1" s="1"/>
  <c r="B41" i="1"/>
  <c r="C41" i="1" s="1"/>
  <c r="B19" i="1"/>
  <c r="C19" i="1" s="1"/>
  <c r="B62" i="1"/>
  <c r="C62" i="1" s="1"/>
  <c r="D62" i="1" s="1"/>
  <c r="B81" i="1"/>
  <c r="C81" i="1" s="1"/>
  <c r="D81" i="1" s="1"/>
  <c r="D102" i="1"/>
  <c r="D40" i="1"/>
  <c r="D61" i="1"/>
  <c r="D80" i="1"/>
  <c r="E80" i="1" s="1"/>
  <c r="F80" i="1" s="1"/>
  <c r="I81" i="1" s="1"/>
  <c r="D17" i="1"/>
  <c r="E17" i="1" s="1"/>
  <c r="F17" i="1" s="1"/>
  <c r="D38" i="1"/>
  <c r="E38" i="1" s="1"/>
  <c r="F38" i="1" s="1"/>
  <c r="D19" i="1"/>
  <c r="E19" i="1" s="1"/>
  <c r="F19" i="1" s="1"/>
  <c r="B20" i="1"/>
  <c r="C20" i="1" s="1"/>
  <c r="B103" i="1"/>
  <c r="C103" i="1" s="1"/>
  <c r="B42" i="1"/>
  <c r="C42" i="1" s="1"/>
  <c r="D41" i="1"/>
  <c r="D18" i="1"/>
  <c r="E18" i="1" s="1"/>
  <c r="F18" i="1" s="1"/>
  <c r="B125" i="1" l="1"/>
  <c r="C125" i="1" s="1"/>
  <c r="D125" i="1" s="1"/>
  <c r="B63" i="1"/>
  <c r="C63" i="1" s="1"/>
  <c r="D63" i="1" s="1"/>
  <c r="B82" i="1"/>
  <c r="C82" i="1" s="1"/>
  <c r="E41" i="1"/>
  <c r="F41" i="1" s="1"/>
  <c r="E62" i="1" s="1"/>
  <c r="F62" i="1" s="1"/>
  <c r="K15" i="1"/>
  <c r="K16" i="1" s="1"/>
  <c r="E39" i="1"/>
  <c r="F39" i="1" s="1"/>
  <c r="E40" i="1"/>
  <c r="F40" i="1" s="1"/>
  <c r="E61" i="1" s="1"/>
  <c r="F61" i="1" s="1"/>
  <c r="E59" i="1"/>
  <c r="F59" i="1" s="1"/>
  <c r="E81" i="1" s="1"/>
  <c r="F81" i="1" s="1"/>
  <c r="E102" i="1"/>
  <c r="F102" i="1" s="1"/>
  <c r="D103" i="1"/>
  <c r="D42" i="1"/>
  <c r="D20" i="1"/>
  <c r="E20" i="1" s="1"/>
  <c r="F20" i="1" s="1"/>
  <c r="I17" i="1" s="1"/>
  <c r="B104" i="1"/>
  <c r="B105" i="1" s="1"/>
  <c r="C105" i="1" s="1"/>
  <c r="B83" i="1"/>
  <c r="D82" i="1"/>
  <c r="B126" i="1" l="1"/>
  <c r="C126" i="1" s="1"/>
  <c r="D126" i="1" s="1"/>
  <c r="B127" i="1"/>
  <c r="C127" i="1" s="1"/>
  <c r="D127" i="1" s="1"/>
  <c r="I103" i="1"/>
  <c r="E124" i="1"/>
  <c r="E103" i="1"/>
  <c r="F103" i="1" s="1"/>
  <c r="E125" i="1" s="1"/>
  <c r="F125" i="1" s="1"/>
  <c r="G17" i="1"/>
  <c r="I13" i="1" s="1"/>
  <c r="I14" i="1" s="1"/>
  <c r="E42" i="1"/>
  <c r="F42" i="1" s="1"/>
  <c r="E63" i="1" s="1"/>
  <c r="F63" i="1" s="1"/>
  <c r="C104" i="1"/>
  <c r="B106" i="1"/>
  <c r="C106" i="1" s="1"/>
  <c r="D105" i="1"/>
  <c r="K40" i="1"/>
  <c r="K41" i="1" s="1"/>
  <c r="E60" i="1"/>
  <c r="F60" i="1" s="1"/>
  <c r="E82" i="1" s="1"/>
  <c r="F82" i="1" s="1"/>
  <c r="C83" i="1"/>
  <c r="B84" i="1"/>
  <c r="C84" i="1" s="1"/>
  <c r="B128" i="1" l="1"/>
  <c r="C128" i="1" s="1"/>
  <c r="D128" i="1" s="1"/>
  <c r="I125" i="1"/>
  <c r="I60" i="1"/>
  <c r="I39" i="1"/>
  <c r="B107" i="1"/>
  <c r="C107" i="1" s="1"/>
  <c r="G39" i="1"/>
  <c r="I35" i="1" s="1"/>
  <c r="I36" i="1" s="1"/>
  <c r="D83" i="1"/>
  <c r="E83" i="1" s="1"/>
  <c r="F83" i="1" s="1"/>
  <c r="E105" i="1" s="1"/>
  <c r="F105" i="1" s="1"/>
  <c r="E127" i="1" s="1"/>
  <c r="F127" i="1" s="1"/>
  <c r="D84" i="1"/>
  <c r="E84" i="1" s="1"/>
  <c r="F84" i="1" s="1"/>
  <c r="D106" i="1"/>
  <c r="G60" i="1"/>
  <c r="I56" i="1" s="1"/>
  <c r="I57" i="1" s="1"/>
  <c r="D104" i="1"/>
  <c r="E104" i="1" s="1"/>
  <c r="F104" i="1" s="1"/>
  <c r="E126" i="1" s="1"/>
  <c r="F126" i="1" s="1"/>
  <c r="B85" i="1"/>
  <c r="C85" i="1" s="1"/>
  <c r="B129" i="1" l="1"/>
  <c r="C129" i="1" s="1"/>
  <c r="D129" i="1" s="1"/>
  <c r="E106" i="1"/>
  <c r="F106" i="1" s="1"/>
  <c r="E128" i="1" s="1"/>
  <c r="F128" i="1" s="1"/>
  <c r="D85" i="1"/>
  <c r="E85" i="1" s="1"/>
  <c r="F85" i="1" s="1"/>
  <c r="G82" i="1" s="1"/>
  <c r="I78" i="1" s="1"/>
  <c r="I79" i="1" s="1"/>
  <c r="D107" i="1"/>
  <c r="E107" i="1" l="1"/>
  <c r="F107" i="1" s="1"/>
  <c r="E129" i="1" s="1"/>
  <c r="F129" i="1" s="1"/>
  <c r="G126" i="1" s="1"/>
  <c r="I122" i="1" s="1"/>
  <c r="I123" i="1" s="1"/>
  <c r="I82" i="1"/>
  <c r="I126" i="1" l="1"/>
  <c r="G104" i="1"/>
  <c r="I100" i="1" s="1"/>
  <c r="I101" i="1" s="1"/>
  <c r="I104" i="1"/>
</calcChain>
</file>

<file path=xl/sharedStrings.xml><?xml version="1.0" encoding="utf-8"?>
<sst xmlns="http://schemas.openxmlformats.org/spreadsheetml/2006/main" count="4790" uniqueCount="55">
  <si>
    <t>Shrawan</t>
  </si>
  <si>
    <t>FA</t>
  </si>
  <si>
    <t>disability</t>
  </si>
  <si>
    <t>Cit optimum</t>
  </si>
  <si>
    <t>Salary</t>
  </si>
  <si>
    <t>Gratuity</t>
  </si>
  <si>
    <t>CIT</t>
  </si>
  <si>
    <t>Limit</t>
  </si>
  <si>
    <t>CIT Optimum</t>
  </si>
  <si>
    <t>no</t>
  </si>
  <si>
    <t>Allowance</t>
  </si>
  <si>
    <t>Previous</t>
  </si>
  <si>
    <t>One-third</t>
  </si>
  <si>
    <t>Project  All</t>
  </si>
  <si>
    <t>Current</t>
  </si>
  <si>
    <t>P/F+CIT</t>
  </si>
  <si>
    <t>P/F Benefit</t>
  </si>
  <si>
    <t>Future</t>
  </si>
  <si>
    <t>Life Insurance</t>
  </si>
  <si>
    <t>Annual</t>
  </si>
  <si>
    <t>Health Insurance</t>
  </si>
  <si>
    <t>Gross</t>
  </si>
  <si>
    <t>Property Insurance</t>
  </si>
  <si>
    <t>Disability</t>
  </si>
  <si>
    <t>Annual Gross</t>
  </si>
  <si>
    <t>Gross Salary</t>
  </si>
  <si>
    <t xml:space="preserve">Taxable Amount </t>
  </si>
  <si>
    <t>Total Deduction</t>
  </si>
  <si>
    <t>Marital Status/Gender</t>
  </si>
  <si>
    <t>Married</t>
  </si>
  <si>
    <t>Female</t>
  </si>
  <si>
    <t>Net Salary</t>
  </si>
  <si>
    <t>Bhadra</t>
  </si>
  <si>
    <t>Ashoj</t>
  </si>
  <si>
    <t>Kartik</t>
  </si>
  <si>
    <t>Mangsir</t>
  </si>
  <si>
    <t>SST</t>
  </si>
  <si>
    <t>TDS</t>
  </si>
  <si>
    <t>Unmarried</t>
  </si>
  <si>
    <t>yes</t>
  </si>
  <si>
    <t>SSF Benefit</t>
  </si>
  <si>
    <t>\</t>
  </si>
  <si>
    <t>Poush</t>
  </si>
  <si>
    <t xml:space="preserve">Taxable </t>
  </si>
  <si>
    <t>Taxable</t>
  </si>
  <si>
    <t>Male</t>
  </si>
  <si>
    <t>yesko lai first ma bonus haru pani add vako tax lina ani tesma bonus ko tax (360) minus garna ani teslai divide garna month wise finally tesma bonus ko tax pani add garna</t>
  </si>
  <si>
    <t>yo xai when slab ko tax bata bonus ko rebat part minus garapxai aaunxa</t>
  </si>
  <si>
    <t>Magh</t>
  </si>
  <si>
    <t>Falgun</t>
  </si>
  <si>
    <t>Chaitra</t>
  </si>
  <si>
    <t>Baishak</t>
  </si>
  <si>
    <t>Jestha</t>
  </si>
  <si>
    <t>Ashad</t>
  </si>
  <si>
    <t>E81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</si>
</sst>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0"/>
      <color rgb="FF071437"/>
      <name val="Helvetica"/>
    </font>
    <font>
      <sz val="11"/>
      <color rgb="FF006100"/>
      <name val="Aptos Narrow"/>
      <family val="2"/>
      <scheme val="minor"/>
    </font>
    <font>
      <sz val="10"/>
      <color rgb="FF212529"/>
      <name val="Segoe UI"/>
      <family val="2"/>
    </font>
  </fonts>
  <fills count="12">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6EFCE"/>
      </patternFill>
    </fill>
    <fill>
      <patternFill patternType="solid">
        <fgColor theme="2" tint="-9.9978637043366805E-2"/>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4" fillId="9" borderId="0" applyNumberFormat="0" applyBorder="0" applyAlignment="0" applyProtection="0"/>
  </cellStyleXfs>
  <cellXfs count="32">
    <xf numFmtId="0" fontId="0" fillId="0" borderId="0" xfId="0"/>
    <xf numFmtId="43" fontId="2" fillId="2" borderId="1" xfId="1" applyFont="1" applyFill="1" applyBorder="1"/>
    <xf numFmtId="43" fontId="0" fillId="0" borderId="1" xfId="1" applyFont="1" applyBorder="1"/>
    <xf numFmtId="2" fontId="0" fillId="0" borderId="1" xfId="0" applyNumberFormat="1" applyBorder="1"/>
    <xf numFmtId="43" fontId="0" fillId="0" borderId="2" xfId="1" applyFont="1" applyFill="1" applyBorder="1"/>
    <xf numFmtId="43" fontId="0" fillId="0" borderId="0" xfId="1" applyFont="1"/>
    <xf numFmtId="4" fontId="3" fillId="0" borderId="0" xfId="0" applyNumberFormat="1" applyFont="1"/>
    <xf numFmtId="43" fontId="0" fillId="3" borderId="1" xfId="1" applyFont="1" applyFill="1" applyBorder="1"/>
    <xf numFmtId="43" fontId="0" fillId="0" borderId="0" xfId="0" applyNumberFormat="1"/>
    <xf numFmtId="43" fontId="0" fillId="0" borderId="1" xfId="1" applyFont="1" applyFill="1" applyBorder="1"/>
    <xf numFmtId="0" fontId="0" fillId="0" borderId="1" xfId="0" applyBorder="1"/>
    <xf numFmtId="43" fontId="0" fillId="4" borderId="1" xfId="1" applyFont="1" applyFill="1" applyBorder="1"/>
    <xf numFmtId="43" fontId="0" fillId="0" borderId="3" xfId="1" applyFont="1" applyBorder="1"/>
    <xf numFmtId="43" fontId="0" fillId="5" borderId="3" xfId="1" applyFont="1" applyFill="1" applyBorder="1"/>
    <xf numFmtId="43" fontId="0" fillId="6" borderId="3" xfId="1" applyFont="1" applyFill="1" applyBorder="1"/>
    <xf numFmtId="43" fontId="0" fillId="0" borderId="3" xfId="1" applyFont="1" applyFill="1" applyBorder="1"/>
    <xf numFmtId="43" fontId="0" fillId="7" borderId="3" xfId="1" applyFont="1" applyFill="1" applyBorder="1"/>
    <xf numFmtId="9" fontId="0" fillId="0" borderId="1" xfId="1" applyNumberFormat="1" applyFont="1" applyBorder="1"/>
    <xf numFmtId="0" fontId="0" fillId="4" borderId="1" xfId="0" applyFill="1" applyBorder="1"/>
    <xf numFmtId="43" fontId="0" fillId="8" borderId="1" xfId="1" applyFont="1" applyFill="1" applyBorder="1"/>
    <xf numFmtId="9" fontId="0" fillId="0" borderId="1" xfId="0" applyNumberFormat="1" applyBorder="1"/>
    <xf numFmtId="43" fontId="0" fillId="0" borderId="1" xfId="0" applyNumberFormat="1" applyBorder="1"/>
    <xf numFmtId="2" fontId="0" fillId="0" borderId="0" xfId="0" applyNumberFormat="1"/>
    <xf numFmtId="43" fontId="0" fillId="0" borderId="4" xfId="1" applyFont="1" applyBorder="1"/>
    <xf numFmtId="0" fontId="0" fillId="4" borderId="4" xfId="0" applyFill="1" applyBorder="1"/>
    <xf numFmtId="0" fontId="0" fillId="0" borderId="4" xfId="0" applyBorder="1"/>
    <xf numFmtId="0" fontId="0" fillId="8" borderId="1" xfId="0" applyFill="1" applyBorder="1"/>
    <xf numFmtId="0" fontId="0" fillId="0" borderId="0" xfId="0" applyAlignment="1">
      <alignment wrapText="1"/>
    </xf>
    <xf numFmtId="0" fontId="4" fillId="9" borderId="0" xfId="2"/>
    <xf numFmtId="0" fontId="0" fillId="10" borderId="0" xfId="0" applyFill="1"/>
    <xf numFmtId="4" fontId="0" fillId="0" borderId="0" xfId="0" applyNumberFormat="1"/>
    <xf numFmtId="4" fontId="5" fillId="11" borderId="0" xfId="0" applyNumberFormat="1" applyFont="1" applyFill="1" applyAlignment="1">
      <alignment vertical="center" wrapText="1"/>
    </xf>
  </cellXfs>
  <cellStyles count="3">
    <cellStyle name="Comma" xfId="1" builtinId="3"/>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C6D0-9DD7-4594-97BA-4734C8A56CBB}">
  <dimension ref="A1:N262"/>
  <sheetViews>
    <sheetView topLeftCell="A61" workbookViewId="0">
      <selection activeCell="B53" sqref="B53"/>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3.28515625" customWidth="1"/>
    <col min="7" max="7" width="19.28515625" bestFit="1" customWidth="1"/>
    <col min="8" max="8" width="16.42578125" bestFit="1" customWidth="1"/>
    <col min="9" max="9" width="14" bestFit="1" customWidth="1"/>
    <col min="10" max="11" width="13.28515625" bestFit="1" customWidth="1"/>
  </cols>
  <sheetData>
    <row r="1" spans="1:14" x14ac:dyDescent="0.25">
      <c r="A1" s="1" t="s">
        <v>0</v>
      </c>
      <c r="B1" s="1">
        <v>11</v>
      </c>
      <c r="C1" s="2" t="s">
        <v>1</v>
      </c>
      <c r="D1" s="2">
        <v>60000</v>
      </c>
      <c r="E1" s="2"/>
      <c r="F1" s="2"/>
      <c r="G1" s="2"/>
      <c r="H1" s="2"/>
      <c r="I1" s="2"/>
      <c r="J1" t="s">
        <v>2</v>
      </c>
      <c r="K1" t="s">
        <v>3</v>
      </c>
    </row>
    <row r="2" spans="1:14"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4" x14ac:dyDescent="0.25">
      <c r="A3" s="2" t="s">
        <v>10</v>
      </c>
      <c r="C3" s="2" t="s">
        <v>11</v>
      </c>
      <c r="D3" s="2">
        <v>0</v>
      </c>
      <c r="E3" s="2">
        <v>0</v>
      </c>
      <c r="F3" s="2">
        <v>0</v>
      </c>
      <c r="G3" s="2" t="s">
        <v>12</v>
      </c>
      <c r="H3" s="2">
        <f>B12/3</f>
        <v>284000</v>
      </c>
      <c r="I3" s="2">
        <f>IF(K2="Yes",IF(D6&gt;=500000, 0, MIN(500000, H3) - D6),0)</f>
        <v>0</v>
      </c>
      <c r="J3">
        <v>12000</v>
      </c>
    </row>
    <row r="4" spans="1:14" x14ac:dyDescent="0.25">
      <c r="A4" s="2" t="s">
        <v>13</v>
      </c>
      <c r="B4" s="5">
        <v>0</v>
      </c>
      <c r="C4" s="2" t="s">
        <v>14</v>
      </c>
      <c r="D4" s="2">
        <f>IF(D2="P/F Deduction",B2*20%,IF(D2="SSF Deduction",B2*31%))</f>
        <v>12000</v>
      </c>
      <c r="E4" s="2"/>
      <c r="F4" s="2">
        <f>J3</f>
        <v>12000</v>
      </c>
      <c r="G4" s="2" t="s">
        <v>15</v>
      </c>
      <c r="H4" s="2">
        <f>D6+F6+I6</f>
        <v>288000</v>
      </c>
      <c r="I4" s="2"/>
    </row>
    <row r="5" spans="1:14" x14ac:dyDescent="0.25">
      <c r="A5" s="2" t="s">
        <v>16</v>
      </c>
      <c r="B5" s="2">
        <f>IF(A5="P/F Benefit", B2*10%, IF(A5="SSF Benefit", B2*20%,0))</f>
        <v>6000</v>
      </c>
      <c r="C5" s="2" t="s">
        <v>17</v>
      </c>
      <c r="D5" s="2">
        <f>D4*B1</f>
        <v>132000</v>
      </c>
      <c r="E5" s="2">
        <f>E4*B1</f>
        <v>0</v>
      </c>
      <c r="F5" s="2">
        <f>F4*B1</f>
        <v>132000</v>
      </c>
      <c r="G5" s="2" t="s">
        <v>18</v>
      </c>
      <c r="H5" s="2"/>
      <c r="I5" s="2">
        <f>I4*B1</f>
        <v>0</v>
      </c>
    </row>
    <row r="6" spans="1:14" x14ac:dyDescent="0.25">
      <c r="A6" s="2" t="s">
        <v>5</v>
      </c>
      <c r="B6" s="2">
        <v>0</v>
      </c>
      <c r="C6" s="2" t="s">
        <v>19</v>
      </c>
      <c r="D6" s="2">
        <f>D3+D4+D5</f>
        <v>144000</v>
      </c>
      <c r="E6" s="2">
        <f>E3+E4+E5</f>
        <v>0</v>
      </c>
      <c r="F6" s="2">
        <f>F3+F4+F5</f>
        <v>144000</v>
      </c>
      <c r="G6" s="2" t="s">
        <v>20</v>
      </c>
      <c r="H6" s="2"/>
      <c r="I6" s="2">
        <f>I3+I4+I5</f>
        <v>0</v>
      </c>
      <c r="J6" s="6"/>
    </row>
    <row r="7" spans="1:14" x14ac:dyDescent="0.25">
      <c r="A7" s="7" t="s">
        <v>21</v>
      </c>
      <c r="B7" s="7">
        <f>B2+B3+B5+B6+B4</f>
        <v>66000</v>
      </c>
      <c r="C7" s="2"/>
      <c r="D7" s="2"/>
      <c r="E7" s="2"/>
      <c r="F7" s="2"/>
      <c r="G7" s="2" t="s">
        <v>22</v>
      </c>
      <c r="H7" s="2"/>
      <c r="I7" s="2">
        <f>I6/12</f>
        <v>0</v>
      </c>
    </row>
    <row r="8" spans="1:14" x14ac:dyDescent="0.25">
      <c r="A8" s="2"/>
      <c r="B8" s="2"/>
      <c r="C8" s="2"/>
      <c r="D8" s="2"/>
      <c r="E8" s="2"/>
      <c r="F8" s="2"/>
      <c r="G8" s="2" t="s">
        <v>23</v>
      </c>
      <c r="H8" s="2">
        <f>IF(J2="Yes", IF(B14="Married",600000*50%, IF(B14="Unmarried",500000*50%)),0)</f>
        <v>0</v>
      </c>
      <c r="I8" s="2"/>
      <c r="N8">
        <f>66000*12</f>
        <v>792000</v>
      </c>
    </row>
    <row r="9" spans="1:14" x14ac:dyDescent="0.25">
      <c r="A9" s="2" t="s">
        <v>11</v>
      </c>
      <c r="B9" s="2">
        <v>0</v>
      </c>
      <c r="C9" s="2"/>
      <c r="D9" s="2"/>
      <c r="E9" s="2"/>
      <c r="F9" s="2"/>
      <c r="G9" s="2"/>
      <c r="H9" s="2"/>
      <c r="I9" s="2"/>
      <c r="J9" s="8">
        <f>B7*12</f>
        <v>792000</v>
      </c>
    </row>
    <row r="10" spans="1:14" x14ac:dyDescent="0.25">
      <c r="A10" s="2" t="s">
        <v>14</v>
      </c>
      <c r="B10" s="2">
        <f>B7</f>
        <v>66000</v>
      </c>
      <c r="C10" s="2"/>
      <c r="D10" s="2"/>
      <c r="E10" s="2"/>
      <c r="F10" s="2"/>
      <c r="G10" s="2"/>
      <c r="H10" s="2"/>
      <c r="I10" s="2"/>
    </row>
    <row r="11" spans="1:14" x14ac:dyDescent="0.25">
      <c r="A11" s="2" t="s">
        <v>17</v>
      </c>
      <c r="B11" s="2">
        <f>B10*B1</f>
        <v>726000</v>
      </c>
      <c r="C11" s="2"/>
      <c r="D11" s="2"/>
      <c r="E11" s="2"/>
      <c r="F11" s="2"/>
      <c r="G11" s="2"/>
      <c r="H11" s="2"/>
      <c r="I11" s="2"/>
    </row>
    <row r="12" spans="1:14" x14ac:dyDescent="0.25">
      <c r="A12" s="2" t="s">
        <v>24</v>
      </c>
      <c r="B12" s="2">
        <f>B9+B10+B11+D1</f>
        <v>852000</v>
      </c>
      <c r="C12" s="9"/>
      <c r="D12" s="9"/>
      <c r="E12" s="2"/>
      <c r="F12" s="2"/>
      <c r="G12" s="2"/>
      <c r="H12" s="2" t="s">
        <v>25</v>
      </c>
      <c r="I12" s="7">
        <f>B7</f>
        <v>66000</v>
      </c>
    </row>
    <row r="13" spans="1:14" x14ac:dyDescent="0.25">
      <c r="A13" s="2" t="s">
        <v>26</v>
      </c>
      <c r="B13" s="2">
        <f>B12-MIN(H2,H3,H4)-H5-H6-H7-E6-H8</f>
        <v>568000</v>
      </c>
      <c r="C13" s="9"/>
      <c r="D13" s="9"/>
      <c r="E13" s="2"/>
      <c r="F13" s="2"/>
      <c r="G13" s="10"/>
      <c r="H13" s="2" t="s">
        <v>27</v>
      </c>
      <c r="I13" s="11">
        <f>D4+E4+F4+G17+I7</f>
        <v>24885</v>
      </c>
    </row>
    <row r="14" spans="1:14" x14ac:dyDescent="0.25">
      <c r="A14" s="12" t="s">
        <v>28</v>
      </c>
      <c r="B14" s="13" t="s">
        <v>38</v>
      </c>
      <c r="C14" s="14" t="s">
        <v>30</v>
      </c>
      <c r="D14" s="15"/>
      <c r="E14" s="15"/>
      <c r="F14" s="9"/>
      <c r="G14" s="10"/>
      <c r="H14" s="12" t="s">
        <v>31</v>
      </c>
      <c r="I14" s="16">
        <f>I12-I13</f>
        <v>41115</v>
      </c>
    </row>
    <row r="15" spans="1:14" x14ac:dyDescent="0.25">
      <c r="A15" s="17">
        <v>0.01</v>
      </c>
      <c r="B15" s="2">
        <f>IF(B14="Married", MIN(600000,B13), MIN(500000, B13))</f>
        <v>500000</v>
      </c>
      <c r="C15" s="2">
        <f>B15*A15</f>
        <v>5000</v>
      </c>
      <c r="D15" s="9">
        <f>IF(C14="Female",10%*C15,IF(C14="Male",0))</f>
        <v>500</v>
      </c>
      <c r="E15" s="2">
        <f>C15-D15</f>
        <v>4500</v>
      </c>
      <c r="F15" s="18">
        <f>IF(A5="SSF Benefit",0,E15/(B1+1))</f>
        <v>375</v>
      </c>
      <c r="G15" s="10"/>
      <c r="H15" s="10"/>
      <c r="I15" s="2"/>
      <c r="K15">
        <f>SUM(F16:F18)</f>
        <v>510</v>
      </c>
    </row>
    <row r="16" spans="1:14" x14ac:dyDescent="0.25">
      <c r="A16" s="17">
        <v>0.1</v>
      </c>
      <c r="B16" s="2">
        <f>IF((B13-B15)&gt;200000,200000,(B13-B15))</f>
        <v>68000</v>
      </c>
      <c r="C16" s="2">
        <f t="shared" ref="C16:C19" si="0">B16*A16</f>
        <v>6800</v>
      </c>
      <c r="D16" s="9">
        <f>IF(C14="Female",C16*10%,IF(C14="Male",0))</f>
        <v>680</v>
      </c>
      <c r="E16" s="2">
        <f t="shared" ref="E16:E20" si="1">C16-D16</f>
        <v>6120</v>
      </c>
      <c r="F16" s="18">
        <f>E16/(B1+1)</f>
        <v>510</v>
      </c>
      <c r="G16" s="10"/>
      <c r="H16" s="2" t="s">
        <v>36</v>
      </c>
      <c r="I16" s="2">
        <f>F15</f>
        <v>375</v>
      </c>
      <c r="K16">
        <f>K15*2</f>
        <v>1020</v>
      </c>
    </row>
    <row r="17" spans="1:11" x14ac:dyDescent="0.25">
      <c r="A17" s="17">
        <v>0.2</v>
      </c>
      <c r="B17" s="2">
        <f>IF((B13-B15-B16)&gt;300000,300000,(B13-B15-B16))</f>
        <v>0</v>
      </c>
      <c r="C17" s="2">
        <f t="shared" si="0"/>
        <v>0</v>
      </c>
      <c r="D17" s="9">
        <f>IF(C14="Female",C17*10%,IF(C14="Male",0))</f>
        <v>0</v>
      </c>
      <c r="E17" s="2">
        <f t="shared" si="1"/>
        <v>0</v>
      </c>
      <c r="F17" s="18">
        <f>E17/(B1+1)</f>
        <v>0</v>
      </c>
      <c r="G17" s="19">
        <f>SUM(F15:F20)</f>
        <v>885</v>
      </c>
      <c r="H17" s="10" t="s">
        <v>37</v>
      </c>
      <c r="I17" s="10">
        <f>SUM(F16:F21)</f>
        <v>510</v>
      </c>
    </row>
    <row r="18" spans="1:11" x14ac:dyDescent="0.25">
      <c r="A18" s="20">
        <v>0.3</v>
      </c>
      <c r="B18" s="21">
        <f>IF(B14="Unmarried",IF((B13-B15-B16-B17)&gt;1000000,1000000,(B13-B15-B16-B17)),IF((B13-B15-B16-B17)&gt;900000,900000,(B13-B15-B16-B17)))</f>
        <v>0</v>
      </c>
      <c r="C18" s="2">
        <f t="shared" si="0"/>
        <v>0</v>
      </c>
      <c r="D18" s="9">
        <f>IF(C14="Female",C18*10%,IF(C14="Male",0))</f>
        <v>0</v>
      </c>
      <c r="E18" s="2">
        <f>C18-D18</f>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B20*A20</f>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60000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12000</v>
      </c>
      <c r="E25" s="2">
        <f>E4</f>
        <v>0</v>
      </c>
      <c r="F25" s="2">
        <f>F4</f>
        <v>12000</v>
      </c>
      <c r="G25" s="2" t="s">
        <v>12</v>
      </c>
      <c r="H25" s="2">
        <f>B34/3</f>
        <v>284000</v>
      </c>
      <c r="I25" s="2">
        <f>IF(K2="Yes",IF(D28&gt;=500000, 0, MIN(500000, H25) - D28),0)</f>
        <v>0</v>
      </c>
      <c r="J25">
        <f>J3</f>
        <v>12000</v>
      </c>
      <c r="K25" s="22">
        <f>B25+B2</f>
        <v>60000</v>
      </c>
    </row>
    <row r="26" spans="1:11" x14ac:dyDescent="0.25">
      <c r="A26" s="2" t="s">
        <v>13</v>
      </c>
      <c r="B26" s="5"/>
      <c r="C26" s="2" t="s">
        <v>14</v>
      </c>
      <c r="D26" s="2">
        <f>IF(D24="P/F Deduction",B24*20%,IF(D24="SSF Deduction",B24*31%))</f>
        <v>12000</v>
      </c>
      <c r="E26" s="2">
        <f>B28</f>
        <v>0</v>
      </c>
      <c r="F26" s="2">
        <f>J25</f>
        <v>12000</v>
      </c>
      <c r="G26" s="2" t="s">
        <v>15</v>
      </c>
      <c r="H26" s="2">
        <f>D28+F28+I28</f>
        <v>288000</v>
      </c>
      <c r="I26" s="2">
        <v>0</v>
      </c>
      <c r="K26" s="8">
        <f>K25+B5+B28</f>
        <v>66000</v>
      </c>
    </row>
    <row r="27" spans="1:11" x14ac:dyDescent="0.25">
      <c r="A27" s="2" t="str">
        <f>A5</f>
        <v>P/F Benefit</v>
      </c>
      <c r="B27" s="2">
        <f>IF(A27="P/F Benefit", B24*10%, IF(A27="SSF Benefit", B24*20%,0))</f>
        <v>6000</v>
      </c>
      <c r="C27" s="2" t="s">
        <v>17</v>
      </c>
      <c r="D27" s="2">
        <f>D26*B23</f>
        <v>120000</v>
      </c>
      <c r="E27" s="2">
        <f>E26*B23</f>
        <v>0</v>
      </c>
      <c r="F27" s="2">
        <f>F26*B23</f>
        <v>120000</v>
      </c>
      <c r="G27" s="2" t="s">
        <v>18</v>
      </c>
      <c r="H27" s="2">
        <f>H5</f>
        <v>0</v>
      </c>
      <c r="I27" s="2">
        <f>I26*B23</f>
        <v>0</v>
      </c>
      <c r="J27" s="8"/>
      <c r="K27" s="8">
        <f>K26*12</f>
        <v>792000</v>
      </c>
    </row>
    <row r="28" spans="1:11" x14ac:dyDescent="0.25">
      <c r="A28" s="2" t="s">
        <v>5</v>
      </c>
      <c r="B28" s="2">
        <v>0</v>
      </c>
      <c r="C28" s="2" t="s">
        <v>19</v>
      </c>
      <c r="D28" s="2">
        <f>D25+D26+D27</f>
        <v>144000</v>
      </c>
      <c r="E28" s="2">
        <f>E25+E26+E27</f>
        <v>0</v>
      </c>
      <c r="F28" s="2">
        <f>F25+F26+F27</f>
        <v>144000</v>
      </c>
      <c r="G28" s="2" t="s">
        <v>20</v>
      </c>
      <c r="H28" s="2">
        <f>H6</f>
        <v>0</v>
      </c>
      <c r="I28" s="2">
        <f>I25+I26+I27</f>
        <v>0</v>
      </c>
    </row>
    <row r="29" spans="1:11" x14ac:dyDescent="0.25">
      <c r="A29" s="2" t="s">
        <v>21</v>
      </c>
      <c r="B29" s="7">
        <f>B24+B25+B27+B28+B26</f>
        <v>66000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1420000</v>
      </c>
    </row>
    <row r="31" spans="1:11" x14ac:dyDescent="0.25">
      <c r="A31" s="2" t="s">
        <v>11</v>
      </c>
      <c r="B31" s="2">
        <f>B10</f>
        <v>66000</v>
      </c>
      <c r="C31" s="2"/>
      <c r="D31" s="2"/>
      <c r="E31" s="2"/>
      <c r="F31" s="2"/>
      <c r="G31" s="2"/>
      <c r="H31" s="2"/>
      <c r="I31" s="2"/>
      <c r="K31" s="8">
        <f>K30-N27</f>
        <v>1420000</v>
      </c>
    </row>
    <row r="32" spans="1:11" x14ac:dyDescent="0.25">
      <c r="A32" s="2" t="s">
        <v>14</v>
      </c>
      <c r="B32" s="2">
        <f>B29</f>
        <v>66000</v>
      </c>
      <c r="C32" s="2"/>
      <c r="D32" s="2"/>
      <c r="E32" s="2"/>
      <c r="F32" s="2"/>
      <c r="G32" s="2"/>
      <c r="H32" s="2"/>
      <c r="I32" s="2"/>
    </row>
    <row r="33" spans="1:11" x14ac:dyDescent="0.25">
      <c r="A33" s="2" t="s">
        <v>17</v>
      </c>
      <c r="B33" s="2">
        <f>B32*B23</f>
        <v>660000</v>
      </c>
      <c r="C33" s="2"/>
      <c r="D33" s="2"/>
      <c r="E33" s="2"/>
      <c r="F33" s="2"/>
      <c r="G33" s="2"/>
      <c r="H33" s="2"/>
      <c r="I33" s="2"/>
    </row>
    <row r="34" spans="1:11" x14ac:dyDescent="0.25">
      <c r="A34" s="2" t="s">
        <v>24</v>
      </c>
      <c r="B34" s="2">
        <f>B31+B32+B33+D23</f>
        <v>852000</v>
      </c>
      <c r="C34" s="9"/>
      <c r="D34" s="9"/>
      <c r="E34" s="2"/>
      <c r="F34" s="2"/>
      <c r="G34" s="2"/>
      <c r="H34" s="2" t="s">
        <v>25</v>
      </c>
      <c r="I34" s="7">
        <f>B29</f>
        <v>66000</v>
      </c>
    </row>
    <row r="35" spans="1:11" x14ac:dyDescent="0.25">
      <c r="A35" s="2" t="s">
        <v>26</v>
      </c>
      <c r="B35" s="2">
        <f>B34-MIN(H24,H25,H26)-H27-H28-H29-E28-H30</f>
        <v>568000</v>
      </c>
      <c r="C35" s="9"/>
      <c r="D35" s="9"/>
      <c r="E35" s="2"/>
      <c r="F35" s="2"/>
      <c r="G35" s="10"/>
      <c r="H35" s="2" t="s">
        <v>27</v>
      </c>
      <c r="I35" s="11">
        <f>D26+E26+F26+G39+I29</f>
        <v>24885</v>
      </c>
    </row>
    <row r="36" spans="1:11" x14ac:dyDescent="0.25">
      <c r="A36" s="12" t="s">
        <v>28</v>
      </c>
      <c r="B36" s="13" t="str">
        <f>B14</f>
        <v>Unmarried</v>
      </c>
      <c r="C36" s="14" t="str">
        <f>C14</f>
        <v>Female</v>
      </c>
      <c r="D36" s="15"/>
      <c r="E36" s="9"/>
      <c r="F36" s="9"/>
      <c r="G36" s="10"/>
      <c r="H36" s="2" t="s">
        <v>31</v>
      </c>
      <c r="I36" s="16">
        <f>I34-I35</f>
        <v>41115</v>
      </c>
      <c r="J36" s="8"/>
    </row>
    <row r="37" spans="1:11" x14ac:dyDescent="0.25">
      <c r="A37" s="17">
        <v>0.01</v>
      </c>
      <c r="B37" s="2">
        <f>IF(B36="Married", MIN(600000,B35), MIN(500000, B35))</f>
        <v>500000</v>
      </c>
      <c r="C37" s="2">
        <f>B37*A37</f>
        <v>5000</v>
      </c>
      <c r="D37" s="9">
        <f>IF(C36="Female",10%*C37,IF(C36="Male",0))</f>
        <v>500</v>
      </c>
      <c r="E37" s="2">
        <f t="shared" ref="E37:E42" si="2">C37-D37-F15</f>
        <v>4125</v>
      </c>
      <c r="F37" s="18">
        <f>IF(A27="SSF Benefit",0,E37/(B23+1))</f>
        <v>375</v>
      </c>
      <c r="G37" s="10"/>
      <c r="H37" s="10"/>
      <c r="I37" s="2"/>
    </row>
    <row r="38" spans="1:11" x14ac:dyDescent="0.25">
      <c r="A38" s="17">
        <v>0.1</v>
      </c>
      <c r="B38" s="2">
        <f>IF((B35-B37)&gt;200000,200000,(B35-B37))</f>
        <v>68000</v>
      </c>
      <c r="C38" s="2">
        <f t="shared" ref="C38:C41" si="3">B38*A38</f>
        <v>6800</v>
      </c>
      <c r="D38" s="9">
        <f>IF(C36="Female",C38*10%,IF(C36="Male",0))</f>
        <v>680</v>
      </c>
      <c r="E38" s="2">
        <f t="shared" si="2"/>
        <v>5610</v>
      </c>
      <c r="F38" s="18">
        <f>E38/(B23+1)</f>
        <v>510</v>
      </c>
      <c r="G38" s="10"/>
      <c r="H38" s="2" t="s">
        <v>36</v>
      </c>
      <c r="I38" s="2">
        <f>F37</f>
        <v>375</v>
      </c>
    </row>
    <row r="39" spans="1:11" x14ac:dyDescent="0.25">
      <c r="A39" s="17">
        <v>0.2</v>
      </c>
      <c r="B39" s="2">
        <f>IF((B35-B37-B38)&gt;300000,300000,(B35-B37-B38))</f>
        <v>0</v>
      </c>
      <c r="C39" s="2">
        <f t="shared" si="3"/>
        <v>0</v>
      </c>
      <c r="D39" s="9">
        <f>IF(C36="Female",C39*10%,IF(C36="Male",0))</f>
        <v>0</v>
      </c>
      <c r="E39" s="2">
        <f t="shared" si="2"/>
        <v>0</v>
      </c>
      <c r="F39" s="18">
        <f>E39/(B23+1)</f>
        <v>0</v>
      </c>
      <c r="G39" s="19">
        <f>SUM(F37:F42)</f>
        <v>885</v>
      </c>
      <c r="H39" s="10" t="s">
        <v>37</v>
      </c>
      <c r="I39" s="10">
        <f>SUM(F38:F42)</f>
        <v>510</v>
      </c>
    </row>
    <row r="40" spans="1:11" x14ac:dyDescent="0.25">
      <c r="A40" s="20">
        <v>0.3</v>
      </c>
      <c r="B40" s="21">
        <f>IF(B36="Unmarried",IF((B35-B37-B38-B39)&gt;1000000,1000000,(B35-B37-B38-B39)),IF((B35-B37-B38-B39)&gt;900000,900000,(B35-B37-B38-B39)))</f>
        <v>0</v>
      </c>
      <c r="C40" s="2">
        <f t="shared" si="3"/>
        <v>0</v>
      </c>
      <c r="D40" s="9">
        <f>IF(C36="Female",C40*10%,IF(C36="Male",0))</f>
        <v>0</v>
      </c>
      <c r="E40" s="2">
        <f t="shared" si="2"/>
        <v>0</v>
      </c>
      <c r="F40" s="18">
        <f>E40/(B23+1)</f>
        <v>0</v>
      </c>
      <c r="G40" s="10"/>
      <c r="H40" s="10"/>
      <c r="I40" s="10"/>
      <c r="K40" s="8">
        <f>F39+F40</f>
        <v>0</v>
      </c>
    </row>
    <row r="41" spans="1:11" x14ac:dyDescent="0.25">
      <c r="A41" s="20">
        <v>0.36</v>
      </c>
      <c r="B41" s="2">
        <f>IF((B35-B37-B38-B39-B40)&gt;3000000,3000000,(B35-B37-B38-B39-B40))</f>
        <v>0</v>
      </c>
      <c r="C41" s="2">
        <f t="shared" si="3"/>
        <v>0</v>
      </c>
      <c r="D41" s="9">
        <f>IF(C36="Female",C41*10%,IF(C36="Male",0))</f>
        <v>0</v>
      </c>
      <c r="E41" s="2">
        <f t="shared" si="2"/>
        <v>0</v>
      </c>
      <c r="F41" s="18">
        <f>E41/(B23+1)</f>
        <v>0</v>
      </c>
      <c r="G41" s="10"/>
      <c r="H41" s="10"/>
      <c r="I41" s="10"/>
      <c r="K41" s="8">
        <f>K40*2</f>
        <v>0</v>
      </c>
    </row>
    <row r="42" spans="1:11" x14ac:dyDescent="0.25">
      <c r="A42" s="20">
        <v>0.39</v>
      </c>
      <c r="B42" s="21">
        <f>B35-B37-B38-B39-B40-B41</f>
        <v>0</v>
      </c>
      <c r="C42" s="2">
        <f>B42*A42</f>
        <v>0</v>
      </c>
      <c r="D42" s="9">
        <f>IF(C36="Female",C42*10%,IF(C36="Male",0))</f>
        <v>0</v>
      </c>
      <c r="E42" s="2">
        <f t="shared" si="2"/>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60000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24000</v>
      </c>
      <c r="E46" s="2">
        <f>E25+E26</f>
        <v>0</v>
      </c>
      <c r="F46" s="2">
        <f>F25+F26</f>
        <v>24000</v>
      </c>
      <c r="G46" s="2" t="s">
        <v>12</v>
      </c>
      <c r="H46" s="2">
        <f>B55/3</f>
        <v>284000</v>
      </c>
      <c r="I46" s="2">
        <f>IF(K2="Yes",IF(D49&gt;=500000, 0, MIN(500000, H46) - D49),0)</f>
        <v>0</v>
      </c>
      <c r="J46">
        <f>J3</f>
        <v>12000</v>
      </c>
    </row>
    <row r="47" spans="1:11" x14ac:dyDescent="0.25">
      <c r="A47" s="2" t="s">
        <v>13</v>
      </c>
      <c r="B47" s="5">
        <v>0</v>
      </c>
      <c r="C47" s="2" t="s">
        <v>14</v>
      </c>
      <c r="D47" s="2">
        <f>IF(D45="P/F Deduction",B45*20%,IF(D45="SSF Deduction",B45*31%))</f>
        <v>12000</v>
      </c>
      <c r="E47" s="2">
        <f>B49</f>
        <v>0</v>
      </c>
      <c r="F47" s="2">
        <f>J46</f>
        <v>12000</v>
      </c>
      <c r="G47" s="2" t="s">
        <v>15</v>
      </c>
      <c r="H47" s="2">
        <f>D49+F49+I49</f>
        <v>288000</v>
      </c>
      <c r="I47" s="2">
        <v>0</v>
      </c>
    </row>
    <row r="48" spans="1:11" x14ac:dyDescent="0.25">
      <c r="A48" s="2" t="str">
        <f>A27</f>
        <v>P/F Benefit</v>
      </c>
      <c r="B48" s="2">
        <f>IF(A48="P/F Benefit", B45*10%, IF(A48="SSF Benefit", B45*20%,0))</f>
        <v>6000</v>
      </c>
      <c r="C48" s="2" t="s">
        <v>17</v>
      </c>
      <c r="D48" s="2">
        <f>D47*B44</f>
        <v>108000</v>
      </c>
      <c r="E48" s="2">
        <f>E47*B44</f>
        <v>0</v>
      </c>
      <c r="F48" s="2">
        <f>F47*B44</f>
        <v>108000</v>
      </c>
      <c r="G48" s="2" t="s">
        <v>18</v>
      </c>
      <c r="H48" s="2">
        <f>H5</f>
        <v>0</v>
      </c>
      <c r="I48" s="2">
        <f>I47*B44</f>
        <v>0</v>
      </c>
    </row>
    <row r="49" spans="1:10" x14ac:dyDescent="0.25">
      <c r="A49" s="2" t="s">
        <v>5</v>
      </c>
      <c r="B49" s="2">
        <v>0</v>
      </c>
      <c r="C49" s="2" t="s">
        <v>19</v>
      </c>
      <c r="D49" s="2">
        <f>D46+D47+D48</f>
        <v>144000</v>
      </c>
      <c r="E49" s="2">
        <f>E46+E47+E48</f>
        <v>0</v>
      </c>
      <c r="F49" s="2">
        <f>F46+F47+F48</f>
        <v>144000</v>
      </c>
      <c r="G49" s="2" t="s">
        <v>20</v>
      </c>
      <c r="H49" s="2">
        <f>H6</f>
        <v>0</v>
      </c>
      <c r="I49" s="2">
        <f>I46+I47+I48</f>
        <v>0</v>
      </c>
      <c r="J49" s="8"/>
    </row>
    <row r="50" spans="1:10" x14ac:dyDescent="0.25">
      <c r="A50" s="2" t="s">
        <v>21</v>
      </c>
      <c r="B50" s="7">
        <f>B45+B46+B48+B49+B47+D44</f>
        <v>126000</v>
      </c>
      <c r="C50" s="2"/>
      <c r="D50" s="2"/>
      <c r="E50" s="2"/>
      <c r="F50" s="2"/>
      <c r="G50" s="2" t="s">
        <v>22</v>
      </c>
      <c r="H50" s="2">
        <f>H7</f>
        <v>0</v>
      </c>
      <c r="I50" s="2">
        <f>I49/12</f>
        <v>0</v>
      </c>
    </row>
    <row r="51" spans="1:10" x14ac:dyDescent="0.25">
      <c r="A51" s="2"/>
      <c r="B51" s="2"/>
      <c r="C51" s="2"/>
      <c r="D51" s="2"/>
      <c r="E51" s="2"/>
      <c r="F51" s="2"/>
      <c r="G51" s="2" t="s">
        <v>23</v>
      </c>
      <c r="H51" s="2">
        <f>H29</f>
        <v>0</v>
      </c>
      <c r="I51" s="2"/>
    </row>
    <row r="52" spans="1:10" x14ac:dyDescent="0.25">
      <c r="A52" s="2" t="s">
        <v>11</v>
      </c>
      <c r="B52" s="2">
        <f>B31+B32</f>
        <v>132000</v>
      </c>
      <c r="C52" s="2"/>
      <c r="D52" s="2"/>
      <c r="E52" s="2"/>
      <c r="F52" s="2"/>
      <c r="G52" s="2"/>
      <c r="H52" s="2"/>
      <c r="I52" s="2"/>
    </row>
    <row r="53" spans="1:10" x14ac:dyDescent="0.25">
      <c r="A53" s="2" t="s">
        <v>14</v>
      </c>
      <c r="B53" s="2">
        <f>B50</f>
        <v>126000</v>
      </c>
      <c r="C53" s="2"/>
      <c r="D53" s="2"/>
      <c r="E53" s="2"/>
      <c r="F53" s="2"/>
      <c r="G53" s="2"/>
      <c r="H53" s="2"/>
      <c r="I53" s="2"/>
    </row>
    <row r="54" spans="1:10" x14ac:dyDescent="0.25">
      <c r="A54" s="2" t="s">
        <v>17</v>
      </c>
      <c r="B54" s="2">
        <f>SUM(B45+B46+B47+B48+B49)*B44</f>
        <v>594000</v>
      </c>
      <c r="C54" s="2"/>
      <c r="D54" s="2"/>
      <c r="E54" s="2"/>
      <c r="F54" s="2"/>
      <c r="G54" s="2"/>
      <c r="H54" s="2"/>
      <c r="I54" s="2"/>
    </row>
    <row r="55" spans="1:10" x14ac:dyDescent="0.25">
      <c r="A55" s="2" t="s">
        <v>19</v>
      </c>
      <c r="B55" s="2">
        <f>B52+B53+B54</f>
        <v>852000</v>
      </c>
      <c r="C55" s="9"/>
      <c r="D55" s="9"/>
      <c r="E55" s="2"/>
      <c r="F55" s="2"/>
      <c r="G55" s="2"/>
      <c r="H55" s="2" t="s">
        <v>25</v>
      </c>
      <c r="I55" s="7">
        <f>B50</f>
        <v>126000</v>
      </c>
    </row>
    <row r="56" spans="1:10" x14ac:dyDescent="0.25">
      <c r="A56" s="2" t="s">
        <v>26</v>
      </c>
      <c r="B56" s="2">
        <f>B55-MIN(H45,H46,H47)-H48-H49-H50-E49-H51</f>
        <v>568000</v>
      </c>
      <c r="C56" s="9"/>
      <c r="D56" s="9"/>
      <c r="E56" s="2"/>
      <c r="F56" s="2"/>
      <c r="G56" s="10"/>
      <c r="H56" s="2" t="s">
        <v>27</v>
      </c>
      <c r="I56" s="11">
        <f>D47+E47+F47+G60+I50</f>
        <v>24885</v>
      </c>
    </row>
    <row r="57" spans="1:10" x14ac:dyDescent="0.25">
      <c r="A57" s="12" t="s">
        <v>28</v>
      </c>
      <c r="B57" s="13" t="str">
        <f>B14</f>
        <v>Unmarried</v>
      </c>
      <c r="C57" s="14" t="str">
        <f>C14</f>
        <v>Female</v>
      </c>
      <c r="D57" s="15"/>
      <c r="E57" s="15"/>
      <c r="F57" s="9"/>
      <c r="G57" s="10"/>
      <c r="H57" s="2" t="s">
        <v>31</v>
      </c>
      <c r="I57" s="16">
        <f>I55-I56</f>
        <v>101115</v>
      </c>
    </row>
    <row r="58" spans="1:10" x14ac:dyDescent="0.25">
      <c r="A58" s="17">
        <v>0.01</v>
      </c>
      <c r="B58" s="2">
        <f>IF(B57="Married", MIN(600000,B56), MIN(500000, B56))</f>
        <v>500000</v>
      </c>
      <c r="C58" s="2">
        <f>B58*A58</f>
        <v>5000</v>
      </c>
      <c r="D58" s="9">
        <f>IF(C57="Female",10%*C58,IF(C57="Male",0))</f>
        <v>500</v>
      </c>
      <c r="E58" s="2">
        <f t="shared" ref="E58:E63" si="4">C58-D58-F37-F15</f>
        <v>3750</v>
      </c>
      <c r="F58" s="18">
        <f>IF(A48="SSF Benefit",0,E58/(B44+1))</f>
        <v>375</v>
      </c>
      <c r="G58" s="10"/>
      <c r="H58" s="10"/>
      <c r="I58" s="2"/>
    </row>
    <row r="59" spans="1:10" x14ac:dyDescent="0.25">
      <c r="A59" s="17">
        <v>0.1</v>
      </c>
      <c r="B59" s="2">
        <f>IF((B56-B58)&gt;200000,200000,(B56-B58))</f>
        <v>68000</v>
      </c>
      <c r="C59" s="2">
        <f t="shared" ref="C59:C62" si="5">B59*A59</f>
        <v>6800</v>
      </c>
      <c r="D59" s="9">
        <f>IF(C57="Female",C59*10%,IF(C57="Male",0))</f>
        <v>680</v>
      </c>
      <c r="E59" s="2">
        <f t="shared" si="4"/>
        <v>5100</v>
      </c>
      <c r="F59" s="18">
        <f>E59/(B44+1)</f>
        <v>510</v>
      </c>
      <c r="G59" s="10"/>
      <c r="H59" s="2" t="s">
        <v>36</v>
      </c>
      <c r="I59" s="2">
        <f>F58</f>
        <v>375</v>
      </c>
    </row>
    <row r="60" spans="1:10" x14ac:dyDescent="0.25">
      <c r="A60" s="17">
        <v>0.2</v>
      </c>
      <c r="B60" s="2">
        <f>IF((B56-B58-B59)&gt;300000,300000,(B56-B58-B59))</f>
        <v>0</v>
      </c>
      <c r="C60" s="2">
        <f t="shared" si="5"/>
        <v>0</v>
      </c>
      <c r="D60" s="9">
        <f>IF(C57="Female",C60*10%,IF(C57="Male",0))</f>
        <v>0</v>
      </c>
      <c r="E60" s="2">
        <f t="shared" si="4"/>
        <v>0</v>
      </c>
      <c r="F60" s="18">
        <f>E60/(B44+1)</f>
        <v>0</v>
      </c>
      <c r="G60" s="26">
        <f>SUM(F58:F64)</f>
        <v>885</v>
      </c>
      <c r="H60" s="10" t="s">
        <v>37</v>
      </c>
      <c r="I60" s="10">
        <f>SUM(F59:F63)</f>
        <v>510</v>
      </c>
    </row>
    <row r="61" spans="1:10" x14ac:dyDescent="0.25">
      <c r="A61" s="20">
        <v>0.3</v>
      </c>
      <c r="B61" s="21">
        <f>IF(B57="Unmarried",IF((B56-B58-B59-B60)&gt;1000000,1000000,(B56-B58-B59-B60)),IF((B56-B58-B59-B60)&gt;900000,900000,(B56-B58-B59-B60)))</f>
        <v>0</v>
      </c>
      <c r="C61" s="2">
        <f t="shared" si="5"/>
        <v>0</v>
      </c>
      <c r="D61" s="9">
        <f>IF(C57="Female",C61*10%,IF(C57="Male",0))</f>
        <v>0</v>
      </c>
      <c r="E61" s="2">
        <f t="shared" si="4"/>
        <v>0</v>
      </c>
      <c r="F61" s="18">
        <f>E61/(B44+1)</f>
        <v>0</v>
      </c>
      <c r="G61" s="10"/>
      <c r="H61" s="10"/>
      <c r="I61" s="10"/>
    </row>
    <row r="62" spans="1:10" x14ac:dyDescent="0.25">
      <c r="A62" s="20">
        <v>0.36</v>
      </c>
      <c r="B62" s="2">
        <f>IF((B56-B58-B59-B60-B61)&gt;3000000,3000000,(B56-B58-B59-B60-B61))</f>
        <v>0</v>
      </c>
      <c r="C62" s="2">
        <f t="shared" si="5"/>
        <v>0</v>
      </c>
      <c r="D62" s="9">
        <f>IF(C57="Female",C62*10%,IF(C57="Male",0))</f>
        <v>0</v>
      </c>
      <c r="E62" s="2">
        <f t="shared" si="4"/>
        <v>0</v>
      </c>
      <c r="F62" s="18">
        <f>E62/(B44+1)</f>
        <v>0</v>
      </c>
      <c r="G62" s="10"/>
      <c r="H62" s="10"/>
      <c r="I62" s="10"/>
    </row>
    <row r="63" spans="1:10" x14ac:dyDescent="0.25">
      <c r="A63" s="20">
        <v>0.39</v>
      </c>
      <c r="B63" s="21">
        <f>B56-B58-B59-B60-B61-B62</f>
        <v>0</v>
      </c>
      <c r="C63" s="2">
        <f>B63*A63</f>
        <v>0</v>
      </c>
      <c r="D63" s="9">
        <f>IF(C57="Female",C63*10%,IF(C57="Male",0))</f>
        <v>0</v>
      </c>
      <c r="E63" s="2">
        <f t="shared" si="4"/>
        <v>0</v>
      </c>
      <c r="F63" s="18">
        <f>E63/(B44+1)</f>
        <v>0</v>
      </c>
      <c r="G63" s="10"/>
      <c r="H63" s="10"/>
      <c r="I63" s="10"/>
    </row>
    <row r="64" spans="1:10" x14ac:dyDescent="0.25">
      <c r="A64" s="20"/>
      <c r="B64" s="21"/>
      <c r="C64" s="2"/>
      <c r="D64" s="9"/>
      <c r="E64" s="2"/>
      <c r="F64" s="18"/>
      <c r="G64" s="10"/>
      <c r="H64" s="10"/>
      <c r="I64" s="10"/>
    </row>
    <row r="66" spans="1:10" x14ac:dyDescent="0.25">
      <c r="A66" s="1" t="s">
        <v>34</v>
      </c>
      <c r="B66" s="1">
        <v>8</v>
      </c>
      <c r="C66" s="2" t="s">
        <v>1</v>
      </c>
      <c r="D66" s="2">
        <f>D44</f>
        <v>60000</v>
      </c>
      <c r="E66" s="2"/>
      <c r="F66" s="2"/>
      <c r="G66" s="2"/>
      <c r="H66" s="2"/>
      <c r="I66" s="2"/>
    </row>
    <row r="67" spans="1:10" x14ac:dyDescent="0.25">
      <c r="A67" s="2" t="s">
        <v>4</v>
      </c>
      <c r="B67" s="3">
        <f>B45</f>
        <v>60000</v>
      </c>
      <c r="C67" s="2"/>
      <c r="D67" s="2" t="str">
        <f>IF(A70= "P/F Benefit","P/F Deduction","SSF Deduction")</f>
        <v>P/F Deduction</v>
      </c>
      <c r="E67" s="2" t="s">
        <v>5</v>
      </c>
      <c r="F67" s="2" t="s">
        <v>6</v>
      </c>
      <c r="G67" s="2" t="s">
        <v>7</v>
      </c>
      <c r="H67" s="2">
        <v>500000</v>
      </c>
      <c r="I67" s="2" t="s">
        <v>6</v>
      </c>
    </row>
    <row r="68" spans="1:10" x14ac:dyDescent="0.25">
      <c r="A68" s="2" t="s">
        <v>10</v>
      </c>
      <c r="B68">
        <f>B46</f>
        <v>0</v>
      </c>
      <c r="C68" s="2" t="s">
        <v>11</v>
      </c>
      <c r="D68" s="2">
        <f>D47+D46</f>
        <v>36000</v>
      </c>
      <c r="E68" s="2">
        <f>E47+E46</f>
        <v>0</v>
      </c>
      <c r="F68" s="2">
        <f>F47+F46</f>
        <v>36000</v>
      </c>
      <c r="G68" s="2" t="s">
        <v>12</v>
      </c>
      <c r="H68" s="2">
        <f>B77/3</f>
        <v>284000</v>
      </c>
      <c r="I68" s="2">
        <f>IF(K2="Yes",IF(D71&gt;=500000, 0, MIN(500000, H68) - D71),0)</f>
        <v>0</v>
      </c>
      <c r="J68">
        <f>J46</f>
        <v>12000</v>
      </c>
    </row>
    <row r="69" spans="1:10" x14ac:dyDescent="0.25">
      <c r="A69" s="2" t="s">
        <v>13</v>
      </c>
      <c r="B69" s="5">
        <v>0</v>
      </c>
      <c r="C69" s="2" t="s">
        <v>14</v>
      </c>
      <c r="D69" s="2">
        <f>IF(D67="P/F Deduction",B67*20%,IF(D67="SSF Deduction",B67*31%))</f>
        <v>12000</v>
      </c>
      <c r="E69" s="2">
        <f>B71</f>
        <v>0</v>
      </c>
      <c r="F69" s="2">
        <f>J68</f>
        <v>12000</v>
      </c>
      <c r="G69" s="2" t="s">
        <v>15</v>
      </c>
      <c r="H69" s="2">
        <f>D71+F71+I71</f>
        <v>288000</v>
      </c>
      <c r="I69" s="2">
        <v>0</v>
      </c>
    </row>
    <row r="70" spans="1:10" x14ac:dyDescent="0.25">
      <c r="A70" s="2" t="str">
        <f>A48</f>
        <v>P/F Benefit</v>
      </c>
      <c r="B70" s="2">
        <f>IF(A70="P/F Benefit", B67*10%, IF(A70="SSF Benefit", B67*20%,0))</f>
        <v>6000</v>
      </c>
      <c r="C70" s="2" t="s">
        <v>17</v>
      </c>
      <c r="D70" s="2">
        <f>D69*B66</f>
        <v>96000</v>
      </c>
      <c r="E70" s="2">
        <f>E69*B66</f>
        <v>0</v>
      </c>
      <c r="F70" s="2">
        <f>F69*B66</f>
        <v>96000</v>
      </c>
      <c r="G70" s="2" t="s">
        <v>18</v>
      </c>
      <c r="H70" s="2">
        <f>H5</f>
        <v>0</v>
      </c>
      <c r="I70" s="2">
        <f>I69*B66</f>
        <v>0</v>
      </c>
    </row>
    <row r="71" spans="1:10" x14ac:dyDescent="0.25">
      <c r="A71" s="2" t="s">
        <v>5</v>
      </c>
      <c r="B71" s="2">
        <v>0</v>
      </c>
      <c r="C71" s="2" t="s">
        <v>19</v>
      </c>
      <c r="D71" s="2">
        <f>D68+D69+D70</f>
        <v>144000</v>
      </c>
      <c r="E71" s="2">
        <f>E68+E69+E70</f>
        <v>0</v>
      </c>
      <c r="F71" s="2">
        <f>F68+F69+F70</f>
        <v>144000</v>
      </c>
      <c r="G71" s="2" t="s">
        <v>20</v>
      </c>
      <c r="H71" s="2">
        <f>H6</f>
        <v>0</v>
      </c>
      <c r="I71" s="2">
        <f>I68+I69+I70</f>
        <v>0</v>
      </c>
    </row>
    <row r="72" spans="1:10" x14ac:dyDescent="0.25">
      <c r="A72" s="2" t="s">
        <v>21</v>
      </c>
      <c r="B72" s="7">
        <f>B67+B68+B70+B71+B6</f>
        <v>66000</v>
      </c>
      <c r="C72" s="2"/>
      <c r="D72" s="2"/>
      <c r="E72" s="2"/>
      <c r="F72" s="2"/>
      <c r="G72" s="2" t="s">
        <v>22</v>
      </c>
      <c r="H72" s="2">
        <f>H7</f>
        <v>0</v>
      </c>
      <c r="I72" s="2">
        <f>I71/12</f>
        <v>0</v>
      </c>
    </row>
    <row r="73" spans="1:10" x14ac:dyDescent="0.25">
      <c r="A73" s="2"/>
      <c r="B73" s="2"/>
      <c r="C73" s="2"/>
      <c r="D73" s="2"/>
      <c r="E73" s="2"/>
      <c r="F73" s="2"/>
      <c r="G73" s="2" t="s">
        <v>23</v>
      </c>
      <c r="H73" s="2">
        <f>IF(J2="Yes", IF(B57="Married",600000*50%, IF(B57="Unmarried",500000*50%)),0)</f>
        <v>0</v>
      </c>
      <c r="I73" s="2"/>
    </row>
    <row r="74" spans="1:10" x14ac:dyDescent="0.25">
      <c r="A74" s="2" t="s">
        <v>11</v>
      </c>
      <c r="B74" s="2">
        <f>B53+B52</f>
        <v>258000</v>
      </c>
      <c r="C74" s="2"/>
      <c r="D74" s="2"/>
      <c r="E74" s="2"/>
      <c r="F74" s="2"/>
      <c r="G74" s="2"/>
      <c r="H74" s="2"/>
      <c r="I74" s="2"/>
    </row>
    <row r="75" spans="1:10" x14ac:dyDescent="0.25">
      <c r="A75" s="2" t="s">
        <v>14</v>
      </c>
      <c r="B75" s="2">
        <f>B72</f>
        <v>66000</v>
      </c>
      <c r="C75" s="2"/>
      <c r="D75" s="2"/>
      <c r="E75" s="2"/>
      <c r="F75" s="2"/>
      <c r="G75" s="2"/>
      <c r="H75" s="2"/>
      <c r="I75" s="2"/>
    </row>
    <row r="76" spans="1:10" x14ac:dyDescent="0.25">
      <c r="A76" s="2" t="s">
        <v>17</v>
      </c>
      <c r="B76" s="2">
        <f>B75*B66</f>
        <v>528000</v>
      </c>
      <c r="C76" s="2"/>
      <c r="D76" s="2"/>
      <c r="E76" s="2"/>
      <c r="F76" s="2"/>
      <c r="G76" s="2"/>
      <c r="H76" s="2"/>
      <c r="I76" s="2"/>
    </row>
    <row r="77" spans="1:10" x14ac:dyDescent="0.25">
      <c r="A77" s="2" t="s">
        <v>24</v>
      </c>
      <c r="B77" s="2">
        <f>B74+B75+B76</f>
        <v>852000</v>
      </c>
      <c r="C77" s="9"/>
      <c r="D77" s="9"/>
      <c r="E77" s="2"/>
      <c r="F77" s="2"/>
      <c r="G77" s="2"/>
      <c r="H77" s="2" t="s">
        <v>25</v>
      </c>
      <c r="I77" s="7">
        <f>B72</f>
        <v>66000</v>
      </c>
    </row>
    <row r="78" spans="1:10" x14ac:dyDescent="0.25">
      <c r="A78" s="2" t="s">
        <v>26</v>
      </c>
      <c r="B78" s="2">
        <f>B77-MIN(H67,H68,H69)-H70-H71-H72-E71-H73</f>
        <v>568000</v>
      </c>
      <c r="C78" s="9"/>
      <c r="D78" s="9"/>
      <c r="E78" s="2"/>
      <c r="F78" s="2"/>
      <c r="G78" s="10"/>
      <c r="H78" s="2" t="s">
        <v>27</v>
      </c>
      <c r="I78" s="11">
        <f>D69+E69+F69+G82+I72</f>
        <v>24885</v>
      </c>
    </row>
    <row r="79" spans="1:10" x14ac:dyDescent="0.25">
      <c r="A79" s="12" t="s">
        <v>28</v>
      </c>
      <c r="B79" s="13" t="str">
        <f>B57</f>
        <v>Unmarried</v>
      </c>
      <c r="C79" s="14" t="str">
        <f>C57</f>
        <v>Female</v>
      </c>
      <c r="D79" s="15"/>
      <c r="E79" s="15"/>
      <c r="F79" s="9"/>
      <c r="G79" s="10"/>
      <c r="H79" s="2" t="s">
        <v>31</v>
      </c>
      <c r="I79" s="16">
        <f>I77-I78</f>
        <v>41115</v>
      </c>
    </row>
    <row r="80" spans="1:10" x14ac:dyDescent="0.25">
      <c r="A80" s="17">
        <v>0.01</v>
      </c>
      <c r="B80" s="2">
        <f>IF(B79="Married", MIN(600000,B78), MIN(500000, B78))</f>
        <v>500000</v>
      </c>
      <c r="C80" s="2">
        <f>B80*A80</f>
        <v>5000</v>
      </c>
      <c r="D80" s="9">
        <f>IF(C79="Female",10%*C80,IF(C79="Male",0))</f>
        <v>500</v>
      </c>
      <c r="E80" s="2">
        <f t="shared" ref="E80:E85" si="6">C80-D80-F58-F37-F15</f>
        <v>3375</v>
      </c>
      <c r="F80" s="18">
        <f>IF(A70="SSF Benefit",0,E80/(B66+1))</f>
        <v>375</v>
      </c>
      <c r="G80" s="10"/>
      <c r="H80" s="10"/>
      <c r="I80" s="2"/>
    </row>
    <row r="81" spans="1:10" x14ac:dyDescent="0.25">
      <c r="A81" s="17">
        <v>0.1</v>
      </c>
      <c r="B81" s="2">
        <f>IF((B78-B80)&gt;200000,200000,(B78-B80))</f>
        <v>68000</v>
      </c>
      <c r="C81" s="2">
        <f t="shared" ref="C81:C84" si="7">B81*A81</f>
        <v>6800</v>
      </c>
      <c r="D81" s="9">
        <f>IF(C79="Female",C81*10%,IF(C79="Male",0))</f>
        <v>680</v>
      </c>
      <c r="E81" s="2">
        <f t="shared" si="6"/>
        <v>4590</v>
      </c>
      <c r="F81" s="18">
        <f>E81/(B66+1)</f>
        <v>510</v>
      </c>
      <c r="G81" s="10"/>
      <c r="H81" s="2" t="s">
        <v>36</v>
      </c>
      <c r="I81" s="2">
        <f>F80</f>
        <v>375</v>
      </c>
    </row>
    <row r="82" spans="1:10" x14ac:dyDescent="0.25">
      <c r="A82" s="17">
        <v>0.2</v>
      </c>
      <c r="B82" s="2">
        <f>IF((B78-B80-B81)&gt;300000,300000,(B78-B80-B81))</f>
        <v>0</v>
      </c>
      <c r="C82" s="2">
        <f t="shared" si="7"/>
        <v>0</v>
      </c>
      <c r="D82" s="9">
        <f>IF(C79="Female",C82*10%,IF(C79="Male",0))</f>
        <v>0</v>
      </c>
      <c r="E82" s="2">
        <f t="shared" si="6"/>
        <v>0</v>
      </c>
      <c r="F82" s="18">
        <f>E82/(B66+1)</f>
        <v>0</v>
      </c>
      <c r="G82" s="26">
        <f>SUM(F80:F86)</f>
        <v>885</v>
      </c>
      <c r="H82" s="10" t="s">
        <v>37</v>
      </c>
      <c r="I82" s="10">
        <f>SUM(F81:F85)</f>
        <v>510</v>
      </c>
    </row>
    <row r="83" spans="1:10" x14ac:dyDescent="0.25">
      <c r="A83" s="20">
        <v>0.3</v>
      </c>
      <c r="B83" s="21">
        <f>IF(B79="Unmarried",IF((B78-B80-B81-B82)&gt;1000000,1000000,(B78-B80-B81-B82)),IF((B78-B80-B81-B82)&gt;900000,900000,(B78-B80-B81-B82)))</f>
        <v>0</v>
      </c>
      <c r="C83" s="2">
        <f t="shared" si="7"/>
        <v>0</v>
      </c>
      <c r="D83" s="9">
        <f>IF(C79="Female",C83*10%,IF(C79="Male",0))</f>
        <v>0</v>
      </c>
      <c r="E83" s="2">
        <f t="shared" si="6"/>
        <v>0</v>
      </c>
      <c r="F83" s="18">
        <f>E83/(B66+1)</f>
        <v>0</v>
      </c>
      <c r="G83" s="10"/>
      <c r="H83" s="10"/>
      <c r="I83" s="10"/>
    </row>
    <row r="84" spans="1:10" x14ac:dyDescent="0.25">
      <c r="A84" s="20">
        <v>0.36</v>
      </c>
      <c r="B84" s="2">
        <f>IF((B78-B80-B81-B82-B83)&gt;3000000,3000000,(B78-B80-B81-B82-B83))</f>
        <v>0</v>
      </c>
      <c r="C84" s="2">
        <f t="shared" si="7"/>
        <v>0</v>
      </c>
      <c r="D84" s="9">
        <f>IF(C79="Female",C84*10%,IF(C79="Male",0))</f>
        <v>0</v>
      </c>
      <c r="E84" s="2">
        <f t="shared" si="6"/>
        <v>0</v>
      </c>
      <c r="F84" s="18">
        <f>E84/(B66+1)</f>
        <v>0</v>
      </c>
      <c r="G84" s="10"/>
      <c r="H84" s="10"/>
      <c r="I84" s="10"/>
    </row>
    <row r="85" spans="1:10" x14ac:dyDescent="0.25">
      <c r="A85" s="20">
        <v>0.39</v>
      </c>
      <c r="B85" s="21">
        <f>B78-B80-B81-B82-B83-B84</f>
        <v>0</v>
      </c>
      <c r="C85" s="2">
        <f>B85*A85</f>
        <v>0</v>
      </c>
      <c r="D85" s="9">
        <f>IF(C79="Female",C85*10%,IF(C79="Male",0))</f>
        <v>0</v>
      </c>
      <c r="E85" s="2">
        <f t="shared" si="6"/>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D44</f>
        <v>60000</v>
      </c>
      <c r="E88" s="2"/>
      <c r="F88" s="2"/>
      <c r="G88" s="2"/>
      <c r="H88" s="2"/>
      <c r="I88" s="2"/>
    </row>
    <row r="89" spans="1:10" x14ac:dyDescent="0.25">
      <c r="A89" s="2" t="s">
        <v>4</v>
      </c>
      <c r="B89" s="3">
        <f>B67</f>
        <v>60000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48000</v>
      </c>
      <c r="E90" s="2">
        <f>E69+E68</f>
        <v>0</v>
      </c>
      <c r="F90" s="2">
        <f>F69+F68</f>
        <v>48000</v>
      </c>
      <c r="G90" s="2" t="s">
        <v>12</v>
      </c>
      <c r="H90" s="2">
        <f>B99/3</f>
        <v>284000</v>
      </c>
      <c r="I90" s="2">
        <f>IF(K2="Yes",IF(D93&gt;=500000, 0, MIN(500000, H90) - D93),0)</f>
        <v>0</v>
      </c>
      <c r="J90">
        <f>J68</f>
        <v>12000</v>
      </c>
    </row>
    <row r="91" spans="1:10" x14ac:dyDescent="0.25">
      <c r="A91" s="2" t="s">
        <v>13</v>
      </c>
      <c r="B91" s="5">
        <v>0</v>
      </c>
      <c r="C91" s="2" t="s">
        <v>14</v>
      </c>
      <c r="D91" s="2">
        <f>IF(D89="P/F Deduction",B89*20%,IF(D89="SSF Deduction",B89*31%))</f>
        <v>12000</v>
      </c>
      <c r="E91" s="2">
        <f>B93</f>
        <v>0</v>
      </c>
      <c r="F91" s="2">
        <f>J90</f>
        <v>12000</v>
      </c>
      <c r="G91" s="2" t="s">
        <v>15</v>
      </c>
      <c r="H91" s="2">
        <f>D93+F93+I93</f>
        <v>288000</v>
      </c>
      <c r="I91" s="2">
        <v>0</v>
      </c>
    </row>
    <row r="92" spans="1:10" x14ac:dyDescent="0.25">
      <c r="A92" s="2" t="str">
        <f>A70</f>
        <v>P/F Benefit</v>
      </c>
      <c r="B92" s="2">
        <f>IF(A92="P/F Benefit", B89*10%, IF(A92="SSF Benefit", B89*20%,0))</f>
        <v>6000</v>
      </c>
      <c r="C92" s="2" t="s">
        <v>17</v>
      </c>
      <c r="D92" s="2">
        <f>D91*B88</f>
        <v>84000</v>
      </c>
      <c r="E92" s="2">
        <f>E91*B88</f>
        <v>0</v>
      </c>
      <c r="F92" s="2">
        <f>F91*B88</f>
        <v>84000</v>
      </c>
      <c r="G92" s="2" t="s">
        <v>18</v>
      </c>
      <c r="H92" s="2">
        <f>H5</f>
        <v>0</v>
      </c>
      <c r="I92" s="2">
        <f>I91*B88</f>
        <v>0</v>
      </c>
    </row>
    <row r="93" spans="1:10" x14ac:dyDescent="0.25">
      <c r="A93" s="2" t="s">
        <v>5</v>
      </c>
      <c r="B93" s="2">
        <v>0</v>
      </c>
      <c r="C93" s="2" t="s">
        <v>19</v>
      </c>
      <c r="D93" s="2">
        <f>D90+D91+D92</f>
        <v>144000</v>
      </c>
      <c r="E93" s="2">
        <f>E90+E91+E92</f>
        <v>0</v>
      </c>
      <c r="F93" s="2">
        <f>F90+F91+F92</f>
        <v>144000</v>
      </c>
      <c r="G93" s="2" t="s">
        <v>20</v>
      </c>
      <c r="H93" s="2">
        <f>H6</f>
        <v>0</v>
      </c>
      <c r="I93" s="2">
        <f>I90+I91+I92</f>
        <v>0</v>
      </c>
    </row>
    <row r="94" spans="1:10" x14ac:dyDescent="0.25">
      <c r="A94" s="2" t="s">
        <v>21</v>
      </c>
      <c r="B94" s="7">
        <f>B89+B90+B92+B93+B28</f>
        <v>66000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324000</v>
      </c>
      <c r="C96" s="2"/>
      <c r="D96" s="2"/>
      <c r="E96" s="2"/>
      <c r="F96" s="2"/>
      <c r="G96" s="2"/>
      <c r="H96" s="2"/>
      <c r="I96" s="2"/>
    </row>
    <row r="97" spans="1:10" x14ac:dyDescent="0.25">
      <c r="A97" s="2" t="s">
        <v>14</v>
      </c>
      <c r="B97" s="2">
        <f>B94</f>
        <v>66000</v>
      </c>
      <c r="C97" s="2"/>
      <c r="D97" s="2"/>
      <c r="E97" s="2"/>
      <c r="F97" s="2"/>
      <c r="G97" s="2"/>
      <c r="H97" s="2"/>
      <c r="I97" s="2"/>
    </row>
    <row r="98" spans="1:10" x14ac:dyDescent="0.25">
      <c r="A98" s="2" t="s">
        <v>17</v>
      </c>
      <c r="B98" s="2">
        <f>B97*B88</f>
        <v>462000</v>
      </c>
      <c r="C98" s="2"/>
      <c r="D98" s="2"/>
      <c r="E98" s="2"/>
      <c r="F98" s="2"/>
      <c r="G98" s="2"/>
      <c r="H98" s="2"/>
      <c r="I98" s="2"/>
    </row>
    <row r="99" spans="1:10" x14ac:dyDescent="0.25">
      <c r="A99" s="2" t="s">
        <v>24</v>
      </c>
      <c r="B99" s="2">
        <f>B96+B97+B98</f>
        <v>852000</v>
      </c>
      <c r="C99" s="9"/>
      <c r="D99" s="9"/>
      <c r="E99" s="2"/>
      <c r="F99" s="2"/>
      <c r="G99" s="2"/>
      <c r="H99" s="2" t="s">
        <v>25</v>
      </c>
      <c r="I99" s="7">
        <f>B94</f>
        <v>66000</v>
      </c>
    </row>
    <row r="100" spans="1:10" x14ac:dyDescent="0.25">
      <c r="A100" s="2" t="s">
        <v>26</v>
      </c>
      <c r="B100" s="2">
        <f>B99-MIN(H89,H90,H91)-H92-H93-H94-E93-H95</f>
        <v>568000</v>
      </c>
      <c r="C100" s="9"/>
      <c r="D100" s="9"/>
      <c r="E100" s="2"/>
      <c r="F100" s="2"/>
      <c r="G100" s="10"/>
      <c r="H100" s="2" t="s">
        <v>27</v>
      </c>
      <c r="I100" s="11">
        <f>D91+E91+F91+G104+I94</f>
        <v>24885</v>
      </c>
    </row>
    <row r="101" spans="1:10" x14ac:dyDescent="0.25">
      <c r="A101" s="12" t="s">
        <v>28</v>
      </c>
      <c r="B101" s="13" t="str">
        <f>B79</f>
        <v>Unmarried</v>
      </c>
      <c r="C101" s="14" t="str">
        <f>C79</f>
        <v>Female</v>
      </c>
      <c r="D101" s="15"/>
      <c r="E101" s="15"/>
      <c r="F101" s="9"/>
      <c r="G101" s="10"/>
      <c r="H101" s="2" t="s">
        <v>31</v>
      </c>
      <c r="I101" s="16">
        <f>I99-I100</f>
        <v>41115</v>
      </c>
    </row>
    <row r="102" spans="1:10" x14ac:dyDescent="0.25">
      <c r="A102" s="17">
        <v>0.01</v>
      </c>
      <c r="B102" s="2">
        <f>IF(B101="Married", MIN(600000,B100), MIN(500000, B100))</f>
        <v>500000</v>
      </c>
      <c r="C102" s="2">
        <f>B102*A102</f>
        <v>5000</v>
      </c>
      <c r="D102" s="9">
        <f>IF(C101="Female",10%*C102,IF(C101="Male",0))</f>
        <v>500</v>
      </c>
      <c r="E102" s="2">
        <f t="shared" ref="E102:E107" si="8">C102-D102-F80-F58-F37-F15</f>
        <v>3000</v>
      </c>
      <c r="F102" s="18">
        <f>IF(A92="SSF Benefit",0,E102/(B88+1))</f>
        <v>375</v>
      </c>
      <c r="G102" s="10"/>
      <c r="H102" s="10"/>
      <c r="I102" s="2"/>
    </row>
    <row r="103" spans="1:10" x14ac:dyDescent="0.25">
      <c r="A103" s="17">
        <v>0.1</v>
      </c>
      <c r="B103" s="2">
        <f>IF((B100-B102)&gt;200000,200000,(B100-B102))</f>
        <v>68000</v>
      </c>
      <c r="C103" s="2">
        <f t="shared" ref="C103:C106" si="9">B103*A103</f>
        <v>6800</v>
      </c>
      <c r="D103" s="9">
        <f>IF(C101="Female",C103*10%,IF(C101="Male",0))</f>
        <v>680</v>
      </c>
      <c r="E103" s="2">
        <f t="shared" si="8"/>
        <v>4080</v>
      </c>
      <c r="F103" s="18">
        <f>E103/(B88+1)</f>
        <v>510</v>
      </c>
      <c r="G103" s="10"/>
      <c r="H103" s="2" t="s">
        <v>36</v>
      </c>
      <c r="I103" s="2">
        <f>F102</f>
        <v>375</v>
      </c>
    </row>
    <row r="104" spans="1:10" x14ac:dyDescent="0.25">
      <c r="A104" s="17">
        <v>0.2</v>
      </c>
      <c r="B104" s="2">
        <f>IF((B100-B102-B103)&gt;300000,300000,(B100-B102-B103))</f>
        <v>0</v>
      </c>
      <c r="C104" s="2">
        <f t="shared" si="9"/>
        <v>0</v>
      </c>
      <c r="D104" s="9">
        <f>IF(C101="Female",C104*10%,IF(C101="Male",0))</f>
        <v>0</v>
      </c>
      <c r="E104" s="2">
        <f t="shared" si="8"/>
        <v>0</v>
      </c>
      <c r="F104" s="18">
        <f>E104/(B88+1)</f>
        <v>0</v>
      </c>
      <c r="G104" s="26">
        <f>SUM(F102:F108)</f>
        <v>885</v>
      </c>
      <c r="H104" s="10" t="s">
        <v>37</v>
      </c>
      <c r="I104" s="10">
        <f>SUM(F103:F107)</f>
        <v>510</v>
      </c>
    </row>
    <row r="105" spans="1:10" x14ac:dyDescent="0.25">
      <c r="A105" s="20">
        <v>0.3</v>
      </c>
      <c r="B105" s="21">
        <f>IF(B101="Unmarried",IF((B100-B102-B103-B104)&gt;1000000,1000000,(B100-B102-B103-B104)),IF((B100-B102-B103-B104)&gt;900000,900000,(B100-B102-B103-B104)))</f>
        <v>0</v>
      </c>
      <c r="C105" s="2">
        <f t="shared" si="9"/>
        <v>0</v>
      </c>
      <c r="D105" s="9">
        <f>IF(C101="Female",C105*10%,IF(C101="Male",0))</f>
        <v>0</v>
      </c>
      <c r="E105" s="2">
        <f t="shared" si="8"/>
        <v>0</v>
      </c>
      <c r="F105" s="18">
        <f>E105/(B88+1)</f>
        <v>0</v>
      </c>
      <c r="G105" s="10"/>
      <c r="H105" s="10"/>
      <c r="I105" s="10"/>
    </row>
    <row r="106" spans="1:10" x14ac:dyDescent="0.25">
      <c r="A106" s="20">
        <v>0.36</v>
      </c>
      <c r="B106" s="2">
        <f>IF((B100-B102-B103-B104-B105)&gt;3000000,3000000,(B100-B102-B103-B104-B105))</f>
        <v>0</v>
      </c>
      <c r="C106" s="2">
        <f t="shared" si="9"/>
        <v>0</v>
      </c>
      <c r="D106" s="9">
        <f>IF(C101="Female",C106*10%,IF(C101="Male",0))</f>
        <v>0</v>
      </c>
      <c r="E106" s="2">
        <f t="shared" si="8"/>
        <v>0</v>
      </c>
      <c r="F106" s="18">
        <f>E106/(B88+1)</f>
        <v>0</v>
      </c>
      <c r="G106" s="10"/>
      <c r="H106" s="10"/>
      <c r="I106" s="10"/>
    </row>
    <row r="107" spans="1:10" x14ac:dyDescent="0.25">
      <c r="A107" s="20">
        <v>0.39</v>
      </c>
      <c r="B107" s="21">
        <f>B100-B102-B103-B104-B105-B106</f>
        <v>0</v>
      </c>
      <c r="C107" s="2">
        <f>B107*A107</f>
        <v>0</v>
      </c>
      <c r="D107" s="9">
        <f>IF(C101="Female",C107*10%,IF(C101="Male",0))</f>
        <v>0</v>
      </c>
      <c r="E107" s="2">
        <f t="shared" si="8"/>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60000</v>
      </c>
      <c r="E112" s="2">
        <f>E91+E90</f>
        <v>0</v>
      </c>
      <c r="F112" s="2">
        <f>F91+F90</f>
        <v>60000</v>
      </c>
      <c r="G112" s="2" t="s">
        <v>12</v>
      </c>
      <c r="H112" s="2">
        <f>B121/3</f>
        <v>284000</v>
      </c>
      <c r="I112" s="2">
        <f>IF(K2="Yes",IF(D115&gt;=500000, 0, MIN(500000, H112) - D115),0)</f>
        <v>0</v>
      </c>
      <c r="J112">
        <f>J90</f>
        <v>12000</v>
      </c>
    </row>
    <row r="113" spans="1:9" x14ac:dyDescent="0.25">
      <c r="A113" s="2" t="s">
        <v>13</v>
      </c>
      <c r="B113" s="5">
        <v>0</v>
      </c>
      <c r="C113" s="2" t="s">
        <v>14</v>
      </c>
      <c r="D113" s="2">
        <f>IF(D111="P/F Deduction",B111*20%,IF(D111="SSF Deduction",B111*31%))</f>
        <v>12000</v>
      </c>
      <c r="E113" s="2">
        <f>B115</f>
        <v>0</v>
      </c>
      <c r="F113" s="2">
        <f>J112</f>
        <v>12000</v>
      </c>
      <c r="G113" s="2" t="s">
        <v>15</v>
      </c>
      <c r="H113" s="2">
        <f>D115+F115+I115</f>
        <v>288000</v>
      </c>
      <c r="I113" s="2">
        <v>0</v>
      </c>
    </row>
    <row r="114" spans="1:9" x14ac:dyDescent="0.25">
      <c r="A114" s="2" t="str">
        <f>A92</f>
        <v>P/F Benefit</v>
      </c>
      <c r="B114" s="2">
        <f>IF(A114="P/F Benefit", B111*10%, IF(A114="SSF Benefit", B111*20%,0))</f>
        <v>6000</v>
      </c>
      <c r="C114" s="2" t="s">
        <v>17</v>
      </c>
      <c r="D114" s="2">
        <f>D113*B110</f>
        <v>72000</v>
      </c>
      <c r="E114" s="2">
        <f>E113*B110</f>
        <v>0</v>
      </c>
      <c r="F114" s="2">
        <f>F113*B110</f>
        <v>72000</v>
      </c>
      <c r="G114" s="2" t="s">
        <v>18</v>
      </c>
      <c r="H114" s="2">
        <f>H5</f>
        <v>0</v>
      </c>
      <c r="I114" s="2">
        <f>I113*B110</f>
        <v>0</v>
      </c>
    </row>
    <row r="115" spans="1:9" x14ac:dyDescent="0.25">
      <c r="A115" s="2" t="s">
        <v>5</v>
      </c>
      <c r="B115" s="2">
        <v>0</v>
      </c>
      <c r="C115" s="2" t="s">
        <v>19</v>
      </c>
      <c r="D115" s="2">
        <f>D112+D113+D114</f>
        <v>144000</v>
      </c>
      <c r="E115" s="2">
        <f>E112+E113+E114</f>
        <v>0</v>
      </c>
      <c r="F115" s="2">
        <f>F112+F113+F114</f>
        <v>144000</v>
      </c>
      <c r="G115" s="2" t="s">
        <v>20</v>
      </c>
      <c r="H115" s="2">
        <f>H6</f>
        <v>0</v>
      </c>
      <c r="I115" s="2">
        <f>I112+I113+I114</f>
        <v>0</v>
      </c>
    </row>
    <row r="116" spans="1:9" x14ac:dyDescent="0.25">
      <c r="A116" s="2" t="s">
        <v>21</v>
      </c>
      <c r="B116" s="7">
        <f>SUM(B111:B115)</f>
        <v>66000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390000</v>
      </c>
      <c r="C118" s="2"/>
      <c r="D118" s="2"/>
      <c r="E118" s="2"/>
      <c r="F118" s="2"/>
      <c r="G118" s="2"/>
      <c r="H118" s="2"/>
      <c r="I118" s="2"/>
    </row>
    <row r="119" spans="1:9" x14ac:dyDescent="0.25">
      <c r="A119" s="2" t="s">
        <v>14</v>
      </c>
      <c r="B119" s="2">
        <f>B116</f>
        <v>66000</v>
      </c>
      <c r="C119" s="2"/>
      <c r="D119" s="2"/>
      <c r="E119" s="2"/>
      <c r="F119" s="2"/>
      <c r="G119" s="2"/>
      <c r="H119" s="2"/>
      <c r="I119" s="2"/>
    </row>
    <row r="120" spans="1:9" x14ac:dyDescent="0.25">
      <c r="A120" s="2" t="s">
        <v>17</v>
      </c>
      <c r="B120" s="2">
        <f>B119*B110</f>
        <v>396000</v>
      </c>
      <c r="C120" s="2"/>
      <c r="D120" s="2"/>
      <c r="E120" s="2"/>
      <c r="F120" s="2"/>
      <c r="G120" s="2"/>
      <c r="H120" s="2"/>
      <c r="I120" s="2"/>
    </row>
    <row r="121" spans="1:9" x14ac:dyDescent="0.25">
      <c r="A121" s="2" t="s">
        <v>24</v>
      </c>
      <c r="B121" s="2">
        <f>B118+B119+B120</f>
        <v>852000</v>
      </c>
      <c r="C121" s="9"/>
      <c r="D121" s="9"/>
      <c r="E121" s="2"/>
      <c r="F121" s="2"/>
      <c r="G121" s="2"/>
      <c r="H121" s="2" t="s">
        <v>25</v>
      </c>
      <c r="I121" s="7">
        <f>B116</f>
        <v>66000</v>
      </c>
    </row>
    <row r="122" spans="1:9" x14ac:dyDescent="0.25">
      <c r="A122" s="2" t="s">
        <v>43</v>
      </c>
      <c r="B122" s="2">
        <f>B121-MIN(H111,H112,H113)-H114-H115-H116-E115-H117</f>
        <v>568000</v>
      </c>
      <c r="C122" s="9"/>
      <c r="D122" s="9"/>
      <c r="E122" s="2"/>
      <c r="F122" s="2"/>
      <c r="G122" s="10"/>
      <c r="H122" s="2" t="s">
        <v>27</v>
      </c>
      <c r="I122" s="11">
        <f>D113+E113+F113+G126+I116</f>
        <v>24885</v>
      </c>
    </row>
    <row r="123" spans="1:9" x14ac:dyDescent="0.25">
      <c r="A123" s="12" t="s">
        <v>44</v>
      </c>
      <c r="B123" s="13" t="str">
        <f>B101</f>
        <v>Unmarried</v>
      </c>
      <c r="C123" s="14" t="str">
        <f>C101</f>
        <v>Female</v>
      </c>
      <c r="D123" s="15"/>
      <c r="E123" s="15"/>
      <c r="F123" s="9"/>
      <c r="G123" s="10"/>
      <c r="H123" s="2" t="s">
        <v>31</v>
      </c>
      <c r="I123" s="16">
        <f>I121-I122</f>
        <v>41115</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2625</v>
      </c>
      <c r="F124" s="18">
        <f>IF(A114="SSF Benefit",0,E124/(B110+1))</f>
        <v>375</v>
      </c>
      <c r="G124" s="10"/>
      <c r="H124" s="10"/>
      <c r="I124" s="2"/>
    </row>
    <row r="125" spans="1:9" x14ac:dyDescent="0.25">
      <c r="A125" s="17">
        <v>0.1</v>
      </c>
      <c r="B125" s="2">
        <f>IF((B122-B124)&gt;200000,200000,(B122-B124))</f>
        <v>68000</v>
      </c>
      <c r="C125" s="2">
        <f t="shared" si="10"/>
        <v>6800</v>
      </c>
      <c r="D125" s="9">
        <f>IF(C123="Female",C125*10%,IF(C123="Male",0))</f>
        <v>680</v>
      </c>
      <c r="E125" s="2">
        <f t="shared" si="11"/>
        <v>3570</v>
      </c>
      <c r="F125" s="18">
        <f>E125/(B110+1)</f>
        <v>510</v>
      </c>
      <c r="G125" s="10"/>
      <c r="H125" s="2" t="s">
        <v>36</v>
      </c>
      <c r="I125" s="2">
        <f>F124</f>
        <v>375</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885</v>
      </c>
      <c r="H126" s="10" t="s">
        <v>37</v>
      </c>
      <c r="I126" s="10">
        <f>SUM(F125:F130)</f>
        <v>510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72000</v>
      </c>
      <c r="E134" s="2">
        <f>E113+E112</f>
        <v>0</v>
      </c>
      <c r="F134" s="2">
        <f>F113+F112</f>
        <v>72000</v>
      </c>
      <c r="G134" s="2" t="s">
        <v>12</v>
      </c>
      <c r="H134" s="2">
        <f>B143/3</f>
        <v>284000</v>
      </c>
      <c r="I134" s="2">
        <f>IF(K2="Yes",IF(D115&gt;=500000, 0, MIN(500000, H112) - D115),0)</f>
        <v>0</v>
      </c>
      <c r="J134">
        <f>J112</f>
        <v>12000</v>
      </c>
    </row>
    <row r="135" spans="1:10" x14ac:dyDescent="0.25">
      <c r="A135" s="2" t="s">
        <v>13</v>
      </c>
      <c r="B135" s="5">
        <v>0</v>
      </c>
      <c r="C135" s="2" t="s">
        <v>14</v>
      </c>
      <c r="D135" s="2">
        <f>IF(D133="P/F Deduction",B133*20%,IF(D133="SSF Deduction",B133*31%))</f>
        <v>12000</v>
      </c>
      <c r="E135" s="2">
        <f>B137</f>
        <v>0</v>
      </c>
      <c r="F135" s="2">
        <f>J134</f>
        <v>12000</v>
      </c>
      <c r="G135" s="2" t="s">
        <v>15</v>
      </c>
      <c r="H135" s="2">
        <f>D137+F137+I137</f>
        <v>288000</v>
      </c>
      <c r="I135" s="2">
        <v>0</v>
      </c>
    </row>
    <row r="136" spans="1:10" x14ac:dyDescent="0.25">
      <c r="A136" s="2" t="str">
        <f>A114</f>
        <v>P/F Benefit</v>
      </c>
      <c r="B136" s="2">
        <f>IF(A136="P/F Benefit", B133*10%, IF(A136="SSF Benefit", B133*20%,0))</f>
        <v>6000</v>
      </c>
      <c r="C136" s="2" t="s">
        <v>17</v>
      </c>
      <c r="D136" s="2">
        <f>D135*B132</f>
        <v>60000</v>
      </c>
      <c r="E136" s="2">
        <f>E135*B132</f>
        <v>0</v>
      </c>
      <c r="F136" s="2">
        <f>F135*B132</f>
        <v>60000</v>
      </c>
      <c r="G136" s="2" t="s">
        <v>18</v>
      </c>
      <c r="H136" s="2">
        <f>H5</f>
        <v>0</v>
      </c>
      <c r="I136" s="2">
        <f>I135*B132</f>
        <v>0</v>
      </c>
    </row>
    <row r="137" spans="1:10" x14ac:dyDescent="0.25">
      <c r="A137" s="2" t="s">
        <v>5</v>
      </c>
      <c r="B137" s="2">
        <v>0</v>
      </c>
      <c r="C137" s="2" t="s">
        <v>19</v>
      </c>
      <c r="D137" s="2">
        <f>D134+D135+D136</f>
        <v>144000</v>
      </c>
      <c r="E137" s="2">
        <f>E134+E135+E136</f>
        <v>0</v>
      </c>
      <c r="F137" s="2">
        <f>F134+F135+F136</f>
        <v>144000</v>
      </c>
      <c r="G137" s="2" t="s">
        <v>20</v>
      </c>
      <c r="H137" s="2">
        <f>H6</f>
        <v>0</v>
      </c>
      <c r="I137" s="2">
        <f>I134+I135+I136</f>
        <v>0</v>
      </c>
    </row>
    <row r="138" spans="1:10" x14ac:dyDescent="0.25">
      <c r="A138" s="2" t="s">
        <v>21</v>
      </c>
      <c r="B138" s="7">
        <f>SUM(B133:B137)</f>
        <v>66000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456000</v>
      </c>
      <c r="C140" s="2"/>
      <c r="D140" s="2"/>
      <c r="E140" s="2"/>
      <c r="F140" s="2"/>
      <c r="G140" s="2"/>
      <c r="H140" s="2"/>
      <c r="I140" s="2"/>
    </row>
    <row r="141" spans="1:10" x14ac:dyDescent="0.25">
      <c r="A141" s="2" t="s">
        <v>14</v>
      </c>
      <c r="B141" s="2">
        <f>B138</f>
        <v>66000</v>
      </c>
      <c r="C141" s="2"/>
      <c r="D141" s="2"/>
      <c r="E141" s="2"/>
      <c r="F141" s="2"/>
      <c r="G141" s="2"/>
      <c r="H141" s="2"/>
      <c r="I141" s="2"/>
    </row>
    <row r="142" spans="1:10" x14ac:dyDescent="0.25">
      <c r="A142" s="2" t="s">
        <v>17</v>
      </c>
      <c r="B142" s="2">
        <f>B141*B132</f>
        <v>330000</v>
      </c>
      <c r="C142" s="2"/>
      <c r="D142" s="2"/>
      <c r="E142" s="2"/>
      <c r="F142" s="2"/>
      <c r="G142" s="2"/>
      <c r="H142" s="2"/>
      <c r="I142" s="2"/>
    </row>
    <row r="143" spans="1:10" x14ac:dyDescent="0.25">
      <c r="A143" s="2" t="s">
        <v>24</v>
      </c>
      <c r="B143" s="2">
        <f>B140+B141+B142</f>
        <v>852000</v>
      </c>
      <c r="C143" s="9"/>
      <c r="D143" s="9"/>
      <c r="E143" s="2"/>
      <c r="F143" s="2"/>
      <c r="G143" s="2"/>
      <c r="H143" s="2" t="s">
        <v>25</v>
      </c>
      <c r="I143" s="7">
        <f>B138</f>
        <v>66000</v>
      </c>
    </row>
    <row r="144" spans="1:10" x14ac:dyDescent="0.25">
      <c r="A144" s="2" t="s">
        <v>26</v>
      </c>
      <c r="B144" s="2">
        <f>B143-MIN(H133,H134,H135)-H136-H137-H138-E137-H139</f>
        <v>568000</v>
      </c>
      <c r="C144" s="9"/>
      <c r="D144" s="9"/>
      <c r="E144" s="2"/>
      <c r="F144" s="2"/>
      <c r="G144" s="10"/>
      <c r="H144" s="2" t="s">
        <v>27</v>
      </c>
      <c r="I144" s="11">
        <f>D135+E135+F135+G148+I138</f>
        <v>24885</v>
      </c>
    </row>
    <row r="145" spans="1:10" x14ac:dyDescent="0.25">
      <c r="A145" s="12" t="s">
        <v>28</v>
      </c>
      <c r="B145" s="13" t="str">
        <f>B123</f>
        <v>Unmarried</v>
      </c>
      <c r="C145" s="14" t="str">
        <f>C123</f>
        <v>Female</v>
      </c>
      <c r="D145" s="15"/>
      <c r="E145" s="15"/>
      <c r="F145" s="9"/>
      <c r="G145" s="10"/>
      <c r="H145" s="2" t="s">
        <v>31</v>
      </c>
      <c r="I145" s="16">
        <f>I143-I144</f>
        <v>41115</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2250</v>
      </c>
      <c r="F146" s="18">
        <f>IF(A136="SSF Benefit",0,E146/(B132+1))</f>
        <v>375</v>
      </c>
      <c r="G146" s="10"/>
      <c r="H146" s="10"/>
      <c r="I146" s="2"/>
    </row>
    <row r="147" spans="1:10" x14ac:dyDescent="0.25">
      <c r="A147" s="17">
        <v>0.1</v>
      </c>
      <c r="B147" s="2">
        <f>IF((B144-B146)&gt;200000,200000,(B144-B146))</f>
        <v>68000</v>
      </c>
      <c r="C147" s="2">
        <f t="shared" ref="C147:C150" si="13">B147*A147</f>
        <v>6800</v>
      </c>
      <c r="D147" s="9">
        <f>IF(C145="Female",C147*10%,IF(C145="Male",0))</f>
        <v>680</v>
      </c>
      <c r="E147" s="2">
        <f t="shared" si="12"/>
        <v>3060</v>
      </c>
      <c r="F147" s="18">
        <f>E147/(B132+1)</f>
        <v>510</v>
      </c>
      <c r="G147" s="10"/>
      <c r="H147" s="2" t="s">
        <v>36</v>
      </c>
      <c r="I147" s="2">
        <f>F146</f>
        <v>375</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885</v>
      </c>
      <c r="H148" s="10" t="s">
        <v>37</v>
      </c>
      <c r="I148" s="10">
        <f>SUM(F147:F152)</f>
        <v>510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84000</v>
      </c>
      <c r="E156" s="2">
        <f>E135+E134</f>
        <v>0</v>
      </c>
      <c r="F156" s="2">
        <f>F135+F134</f>
        <v>84000</v>
      </c>
      <c r="G156" s="2" t="s">
        <v>12</v>
      </c>
      <c r="H156" s="2">
        <f>B165/3</f>
        <v>284000</v>
      </c>
      <c r="I156" s="2">
        <f>IF(K2="Yes",IF(D115&gt;=500000, 0, MIN(500000, H112) - D115),0)</f>
        <v>0</v>
      </c>
      <c r="J156">
        <f>J134</f>
        <v>12000</v>
      </c>
    </row>
    <row r="157" spans="1:10" x14ac:dyDescent="0.25">
      <c r="A157" s="2" t="s">
        <v>13</v>
      </c>
      <c r="B157" s="5">
        <v>0</v>
      </c>
      <c r="C157" s="2" t="s">
        <v>14</v>
      </c>
      <c r="D157" s="2">
        <f>IF(D155="P/F Deduction",B155*20%,IF(D155="SSF Deduction",B155*31%))</f>
        <v>12000</v>
      </c>
      <c r="E157" s="2">
        <f>B159</f>
        <v>0</v>
      </c>
      <c r="F157" s="2">
        <f>J156</f>
        <v>12000</v>
      </c>
      <c r="G157" s="2" t="s">
        <v>15</v>
      </c>
      <c r="H157" s="2">
        <f>D159+F159+I159</f>
        <v>288000</v>
      </c>
      <c r="I157" s="2">
        <v>0</v>
      </c>
    </row>
    <row r="158" spans="1:10" x14ac:dyDescent="0.25">
      <c r="A158" s="2" t="str">
        <f>A136</f>
        <v>P/F Benefit</v>
      </c>
      <c r="B158" s="2">
        <f>IF(A158="P/F Benefit", B155*10%, IF(A158="SSF Benefit", B155*20%,0))</f>
        <v>6000</v>
      </c>
      <c r="C158" s="2" t="s">
        <v>17</v>
      </c>
      <c r="D158" s="2">
        <f>D157*B154</f>
        <v>48000</v>
      </c>
      <c r="E158" s="2">
        <f>E157*B154</f>
        <v>0</v>
      </c>
      <c r="F158" s="2">
        <f>F157*B154</f>
        <v>48000</v>
      </c>
      <c r="G158" s="2" t="s">
        <v>18</v>
      </c>
      <c r="H158" s="2">
        <f>H5</f>
        <v>0</v>
      </c>
      <c r="I158" s="2">
        <f>I157*B154</f>
        <v>0</v>
      </c>
    </row>
    <row r="159" spans="1:10" x14ac:dyDescent="0.25">
      <c r="A159" s="2" t="s">
        <v>5</v>
      </c>
      <c r="B159" s="2">
        <v>0</v>
      </c>
      <c r="C159" s="2" t="s">
        <v>19</v>
      </c>
      <c r="D159" s="2">
        <f>D156+D157+D158</f>
        <v>144000</v>
      </c>
      <c r="E159" s="2">
        <f>E156+E157+E158</f>
        <v>0</v>
      </c>
      <c r="F159" s="2">
        <f>F156+F157+F158</f>
        <v>144000</v>
      </c>
      <c r="G159" s="2" t="s">
        <v>20</v>
      </c>
      <c r="H159" s="2">
        <f>H6</f>
        <v>0</v>
      </c>
      <c r="I159" s="2">
        <f>I156+I157+I158</f>
        <v>0</v>
      </c>
    </row>
    <row r="160" spans="1:10" x14ac:dyDescent="0.25">
      <c r="A160" s="2" t="s">
        <v>21</v>
      </c>
      <c r="B160" s="7">
        <f>SUM(B155:B159)</f>
        <v>66000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522000</v>
      </c>
      <c r="C162" s="2"/>
      <c r="D162" s="2"/>
      <c r="E162" s="2"/>
      <c r="F162" s="2"/>
      <c r="G162" s="2"/>
      <c r="H162" s="2"/>
      <c r="I162" s="2"/>
    </row>
    <row r="163" spans="1:9" x14ac:dyDescent="0.25">
      <c r="A163" s="2" t="s">
        <v>14</v>
      </c>
      <c r="B163" s="2">
        <f>B160</f>
        <v>66000</v>
      </c>
      <c r="C163" s="2"/>
      <c r="D163" s="2"/>
      <c r="E163" s="2"/>
      <c r="F163" s="2"/>
      <c r="G163" s="2"/>
      <c r="H163" s="2"/>
      <c r="I163" s="2"/>
    </row>
    <row r="164" spans="1:9" x14ac:dyDescent="0.25">
      <c r="A164" s="2" t="s">
        <v>17</v>
      </c>
      <c r="B164" s="2">
        <f>B163*B154</f>
        <v>264000</v>
      </c>
      <c r="C164" s="2"/>
      <c r="D164" s="2"/>
      <c r="E164" s="2"/>
      <c r="F164" s="2"/>
      <c r="G164" s="2"/>
      <c r="H164" s="2"/>
      <c r="I164" s="2"/>
    </row>
    <row r="165" spans="1:9" x14ac:dyDescent="0.25">
      <c r="A165" s="2" t="s">
        <v>24</v>
      </c>
      <c r="B165" s="2">
        <f>B162+B163+B164</f>
        <v>852000</v>
      </c>
      <c r="C165" s="9"/>
      <c r="D165" s="9"/>
      <c r="E165" s="2"/>
      <c r="F165" s="2"/>
      <c r="G165" s="2"/>
      <c r="H165" s="2" t="s">
        <v>25</v>
      </c>
      <c r="I165" s="7">
        <f>B160</f>
        <v>66000</v>
      </c>
    </row>
    <row r="166" spans="1:9" x14ac:dyDescent="0.25">
      <c r="A166" s="2" t="s">
        <v>26</v>
      </c>
      <c r="B166" s="2">
        <f>B165-MIN(H155,H156,H157)-H158-H159-H160-E159-H161</f>
        <v>568000</v>
      </c>
      <c r="C166" s="9"/>
      <c r="D166" s="9"/>
      <c r="E166" s="2"/>
      <c r="F166" s="2"/>
      <c r="G166" s="10"/>
      <c r="H166" s="2" t="s">
        <v>27</v>
      </c>
      <c r="I166" s="11">
        <f>D157+E157+F157+G170+I160</f>
        <v>24885</v>
      </c>
    </row>
    <row r="167" spans="1:9" x14ac:dyDescent="0.25">
      <c r="A167" s="12" t="s">
        <v>28</v>
      </c>
      <c r="B167" s="13" t="str">
        <f>B145</f>
        <v>Unmarried</v>
      </c>
      <c r="C167" s="14" t="str">
        <f>C145</f>
        <v>Female</v>
      </c>
      <c r="D167" s="15"/>
      <c r="E167" s="15"/>
      <c r="F167" s="9"/>
      <c r="G167" s="10"/>
      <c r="H167" s="2" t="s">
        <v>31</v>
      </c>
      <c r="I167" s="16">
        <f>I165-I166</f>
        <v>41115</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1875</v>
      </c>
      <c r="F168" s="18">
        <f>IF(A158="SSF Benefit",0,E168/(B154+1))</f>
        <v>375</v>
      </c>
      <c r="G168" s="10"/>
      <c r="H168" s="10"/>
      <c r="I168" s="2"/>
    </row>
    <row r="169" spans="1:9" x14ac:dyDescent="0.25">
      <c r="A169" s="17">
        <v>0.1</v>
      </c>
      <c r="B169" s="2">
        <f>IF((B166-B168)&gt;200000,200000,(B166-B168))</f>
        <v>68000</v>
      </c>
      <c r="C169" s="2">
        <f t="shared" ref="C169:C172" si="15">B169*A169</f>
        <v>6800</v>
      </c>
      <c r="D169" s="9">
        <f>IF(C167="Female",C169*10%,IF(C167="Male",0))</f>
        <v>680</v>
      </c>
      <c r="E169" s="2">
        <f t="shared" si="14"/>
        <v>2550</v>
      </c>
      <c r="F169" s="18">
        <f>E169/(B154+1)</f>
        <v>510</v>
      </c>
      <c r="G169" s="10"/>
      <c r="H169" s="2" t="s">
        <v>36</v>
      </c>
      <c r="I169" s="2">
        <f>F168</f>
        <v>375</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885</v>
      </c>
      <c r="H170" s="10" t="s">
        <v>37</v>
      </c>
      <c r="I170" s="10">
        <f>SUM(F169:F174)</f>
        <v>510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96000</v>
      </c>
      <c r="E178" s="2">
        <f>E157+E156</f>
        <v>0</v>
      </c>
      <c r="F178" s="2">
        <f>F157+F156</f>
        <v>96000</v>
      </c>
      <c r="G178" s="2" t="s">
        <v>12</v>
      </c>
      <c r="H178" s="2">
        <f>B187/3</f>
        <v>284000</v>
      </c>
      <c r="I178" s="2">
        <f>IF(K2="Yes",IF(D115&gt;=500000, 0, MIN(500000, H112) - D115),0)</f>
        <v>0</v>
      </c>
      <c r="J178">
        <f>J156</f>
        <v>12000</v>
      </c>
    </row>
    <row r="179" spans="1:10" x14ac:dyDescent="0.25">
      <c r="A179" s="2" t="s">
        <v>13</v>
      </c>
      <c r="B179" s="5">
        <v>0</v>
      </c>
      <c r="C179" s="2" t="s">
        <v>14</v>
      </c>
      <c r="D179" s="2">
        <f>IF(D177="P/F Deduction",B177*20%,IF(D177="SSF Deduction",B177*31%))</f>
        <v>12000</v>
      </c>
      <c r="E179" s="2">
        <f>B181</f>
        <v>0</v>
      </c>
      <c r="F179" s="2">
        <f>J178</f>
        <v>12000</v>
      </c>
      <c r="G179" s="2" t="s">
        <v>15</v>
      </c>
      <c r="H179" s="2">
        <f>D181+F181+I181</f>
        <v>288000</v>
      </c>
      <c r="I179" s="2">
        <v>0</v>
      </c>
    </row>
    <row r="180" spans="1:10" x14ac:dyDescent="0.25">
      <c r="A180" s="2" t="str">
        <f>A158</f>
        <v>P/F Benefit</v>
      </c>
      <c r="B180" s="2">
        <f>IF(A180="P/F Benefit", B177*10%, IF(A180="SSF Benefit", B177*20%,0))</f>
        <v>6000</v>
      </c>
      <c r="C180" s="2" t="s">
        <v>17</v>
      </c>
      <c r="D180" s="2">
        <f>D179*B176</f>
        <v>36000</v>
      </c>
      <c r="E180" s="2">
        <f>E179*B176</f>
        <v>0</v>
      </c>
      <c r="F180" s="2">
        <f>F179*B176</f>
        <v>36000</v>
      </c>
      <c r="G180" s="2" t="s">
        <v>18</v>
      </c>
      <c r="H180" s="2">
        <f>H5</f>
        <v>0</v>
      </c>
      <c r="I180" s="2">
        <f>I179*B176</f>
        <v>0</v>
      </c>
    </row>
    <row r="181" spans="1:10" x14ac:dyDescent="0.25">
      <c r="A181" s="2" t="s">
        <v>5</v>
      </c>
      <c r="B181" s="2">
        <v>0</v>
      </c>
      <c r="C181" s="2" t="s">
        <v>19</v>
      </c>
      <c r="D181" s="2">
        <f>D178+D179+D180</f>
        <v>144000</v>
      </c>
      <c r="E181" s="2">
        <f>E178+E179+E180</f>
        <v>0</v>
      </c>
      <c r="F181" s="2">
        <f>F178+F179+F180</f>
        <v>144000</v>
      </c>
      <c r="G181" s="2" t="s">
        <v>20</v>
      </c>
      <c r="H181" s="2">
        <f>H6</f>
        <v>0</v>
      </c>
      <c r="I181" s="2">
        <f>I178+I179+I180</f>
        <v>0</v>
      </c>
    </row>
    <row r="182" spans="1:10" x14ac:dyDescent="0.25">
      <c r="A182" s="2" t="s">
        <v>21</v>
      </c>
      <c r="B182" s="7">
        <f>SUM(B177:B181)</f>
        <v>66000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588000</v>
      </c>
      <c r="C184" s="2"/>
      <c r="D184" s="2"/>
      <c r="E184" s="2"/>
      <c r="F184" s="2"/>
      <c r="G184" s="2"/>
      <c r="H184" s="2"/>
      <c r="I184" s="2"/>
    </row>
    <row r="185" spans="1:10" x14ac:dyDescent="0.25">
      <c r="A185" s="2" t="s">
        <v>14</v>
      </c>
      <c r="B185" s="2">
        <f>B182</f>
        <v>66000</v>
      </c>
      <c r="C185" s="2"/>
      <c r="D185" s="2"/>
      <c r="E185" s="2"/>
      <c r="F185" s="2"/>
      <c r="G185" s="2"/>
      <c r="H185" s="2"/>
      <c r="I185" s="2"/>
    </row>
    <row r="186" spans="1:10" x14ac:dyDescent="0.25">
      <c r="A186" s="2" t="s">
        <v>17</v>
      </c>
      <c r="B186" s="2">
        <f>B185*B176</f>
        <v>198000</v>
      </c>
      <c r="C186" s="2"/>
      <c r="D186" s="2"/>
      <c r="E186" s="2"/>
      <c r="F186" s="2"/>
      <c r="G186" s="2"/>
      <c r="H186" s="2"/>
      <c r="I186" s="2"/>
    </row>
    <row r="187" spans="1:10" x14ac:dyDescent="0.25">
      <c r="A187" s="2" t="s">
        <v>24</v>
      </c>
      <c r="B187" s="2">
        <f>B184+B185+B186</f>
        <v>852000</v>
      </c>
      <c r="C187" s="9"/>
      <c r="D187" s="9"/>
      <c r="E187" s="2"/>
      <c r="F187" s="2"/>
      <c r="G187" s="2"/>
      <c r="H187" s="2" t="s">
        <v>25</v>
      </c>
      <c r="I187" s="7">
        <f>B182</f>
        <v>66000</v>
      </c>
    </row>
    <row r="188" spans="1:10" x14ac:dyDescent="0.25">
      <c r="A188" s="2" t="s">
        <v>26</v>
      </c>
      <c r="B188" s="2">
        <f>B187-MIN(H177,H178,H179)-H180-H181-H182-E181-H183</f>
        <v>568000</v>
      </c>
      <c r="C188" s="9"/>
      <c r="D188" s="9"/>
      <c r="E188" s="2"/>
      <c r="F188" s="2"/>
      <c r="G188" s="10"/>
      <c r="H188" s="2" t="s">
        <v>27</v>
      </c>
      <c r="I188" s="11">
        <f>D179+E179+F179+G192+I182</f>
        <v>24885</v>
      </c>
    </row>
    <row r="189" spans="1:10" x14ac:dyDescent="0.25">
      <c r="A189" s="12" t="s">
        <v>28</v>
      </c>
      <c r="B189" s="13" t="str">
        <f>B167</f>
        <v>Unmarried</v>
      </c>
      <c r="C189" s="14" t="str">
        <f>C167</f>
        <v>Female</v>
      </c>
      <c r="D189" s="15"/>
      <c r="E189" s="15"/>
      <c r="F189" s="9"/>
      <c r="G189" s="10"/>
      <c r="H189" s="2" t="s">
        <v>31</v>
      </c>
      <c r="I189" s="16">
        <f>I187-I188</f>
        <v>41115</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1500</v>
      </c>
      <c r="F190" s="18">
        <f>IF(A180="SSF Benefit",0,E190/(B176+1))</f>
        <v>375</v>
      </c>
      <c r="G190" s="10"/>
      <c r="H190" s="10"/>
      <c r="I190" s="2"/>
    </row>
    <row r="191" spans="1:10" x14ac:dyDescent="0.25">
      <c r="A191" s="17">
        <v>0.1</v>
      </c>
      <c r="B191" s="2">
        <f>IF((B188-B190)&gt;200000,200000,(B188-B190))</f>
        <v>68000</v>
      </c>
      <c r="C191" s="2">
        <f t="shared" ref="C191:C194" si="17">B191*A191</f>
        <v>6800</v>
      </c>
      <c r="D191" s="9">
        <f>IF(C189="Female",C191*10%,IF(C189="Male",0))</f>
        <v>680</v>
      </c>
      <c r="E191" s="2">
        <f t="shared" si="16"/>
        <v>2040</v>
      </c>
      <c r="F191" s="18">
        <f>E191/(B176+1)</f>
        <v>510</v>
      </c>
      <c r="G191" s="10"/>
      <c r="H191" s="2" t="s">
        <v>36</v>
      </c>
      <c r="I191" s="2">
        <f>F190</f>
        <v>375</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885</v>
      </c>
      <c r="H192" s="10" t="s">
        <v>37</v>
      </c>
      <c r="I192" s="10">
        <f>SUM(F191:F196)</f>
        <v>510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108000</v>
      </c>
      <c r="E200" s="2">
        <f>E179+E178</f>
        <v>0</v>
      </c>
      <c r="F200" s="2">
        <f>F179+F178</f>
        <v>108000</v>
      </c>
      <c r="G200" s="2" t="s">
        <v>12</v>
      </c>
      <c r="H200" s="2">
        <f>B209/3</f>
        <v>284000</v>
      </c>
      <c r="I200" s="2">
        <f>IF(K2="Yes",IF(D115&gt;=500000, 0, MIN(500000, H112) - D115),0)</f>
        <v>0</v>
      </c>
      <c r="J200">
        <f>J178</f>
        <v>12000</v>
      </c>
    </row>
    <row r="201" spans="1:10" x14ac:dyDescent="0.25">
      <c r="A201" s="2" t="s">
        <v>13</v>
      </c>
      <c r="B201" s="5">
        <v>0</v>
      </c>
      <c r="C201" s="2" t="s">
        <v>14</v>
      </c>
      <c r="D201" s="2">
        <f>IF(D199="P/F Deduction",B199*20%,IF(D199="SSF Deduction",B199*31%))</f>
        <v>12000</v>
      </c>
      <c r="E201" s="2">
        <f>B203</f>
        <v>0</v>
      </c>
      <c r="F201" s="2">
        <f>J200</f>
        <v>12000</v>
      </c>
      <c r="G201" s="2" t="s">
        <v>15</v>
      </c>
      <c r="H201" s="2">
        <f>D203+F203+I203</f>
        <v>288000</v>
      </c>
      <c r="I201" s="2">
        <v>0</v>
      </c>
    </row>
    <row r="202" spans="1:10" x14ac:dyDescent="0.25">
      <c r="A202" s="2" t="str">
        <f>A180</f>
        <v>P/F Benefit</v>
      </c>
      <c r="B202" s="2">
        <f>IF(A202="P/F Benefit", B199*10%, IF(A202="SSF Benefit", B199*20%,0))</f>
        <v>6000</v>
      </c>
      <c r="C202" s="2" t="s">
        <v>17</v>
      </c>
      <c r="D202" s="2">
        <f>D201*B198</f>
        <v>24000</v>
      </c>
      <c r="E202" s="2">
        <f>E201*B198</f>
        <v>0</v>
      </c>
      <c r="F202" s="2">
        <f>F201*B198</f>
        <v>24000</v>
      </c>
      <c r="G202" s="2" t="s">
        <v>18</v>
      </c>
      <c r="H202" s="2">
        <f>H5</f>
        <v>0</v>
      </c>
      <c r="I202" s="2">
        <f>I201*B198</f>
        <v>0</v>
      </c>
    </row>
    <row r="203" spans="1:10" x14ac:dyDescent="0.25">
      <c r="A203" s="2" t="s">
        <v>5</v>
      </c>
      <c r="B203" s="2">
        <v>0</v>
      </c>
      <c r="C203" s="2" t="s">
        <v>19</v>
      </c>
      <c r="D203" s="2">
        <f>D200+D201+D202</f>
        <v>144000</v>
      </c>
      <c r="E203" s="2">
        <f>E200+E201+E202</f>
        <v>0</v>
      </c>
      <c r="F203" s="2">
        <f>F200+F201+F202</f>
        <v>144000</v>
      </c>
      <c r="G203" s="2" t="s">
        <v>20</v>
      </c>
      <c r="H203" s="2">
        <f>H6</f>
        <v>0</v>
      </c>
      <c r="I203" s="2">
        <f>I200+I201+I202</f>
        <v>0</v>
      </c>
    </row>
    <row r="204" spans="1:10" x14ac:dyDescent="0.25">
      <c r="A204" s="2" t="s">
        <v>21</v>
      </c>
      <c r="B204" s="7">
        <f>SUM(B199:B203)</f>
        <v>66000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654000</v>
      </c>
      <c r="C206" s="2"/>
      <c r="D206" s="2"/>
      <c r="E206" s="2"/>
      <c r="F206" s="2"/>
      <c r="G206" s="2"/>
      <c r="H206" s="2"/>
      <c r="I206" s="2"/>
    </row>
    <row r="207" spans="1:10" x14ac:dyDescent="0.25">
      <c r="A207" s="2" t="s">
        <v>14</v>
      </c>
      <c r="B207" s="2">
        <f>B204</f>
        <v>66000</v>
      </c>
      <c r="C207" s="2"/>
      <c r="D207" s="2"/>
      <c r="E207" s="2"/>
      <c r="F207" s="2"/>
      <c r="G207" s="2"/>
      <c r="H207" s="2"/>
      <c r="I207" s="2"/>
    </row>
    <row r="208" spans="1:10" x14ac:dyDescent="0.25">
      <c r="A208" s="2" t="s">
        <v>17</v>
      </c>
      <c r="B208" s="2">
        <f>B207*B198</f>
        <v>132000</v>
      </c>
      <c r="C208" s="2"/>
      <c r="D208" s="2"/>
      <c r="E208" s="2"/>
      <c r="F208" s="2"/>
      <c r="G208" s="2"/>
      <c r="H208" s="2"/>
      <c r="I208" s="2"/>
    </row>
    <row r="209" spans="1:10" x14ac:dyDescent="0.25">
      <c r="A209" s="2" t="s">
        <v>24</v>
      </c>
      <c r="B209" s="2">
        <f>B206+B207+B208</f>
        <v>852000</v>
      </c>
      <c r="C209" s="9"/>
      <c r="D209" s="9"/>
      <c r="E209" s="2"/>
      <c r="F209" s="2"/>
      <c r="G209" s="2"/>
      <c r="H209" s="2" t="s">
        <v>25</v>
      </c>
      <c r="I209" s="7">
        <f>B204</f>
        <v>66000</v>
      </c>
    </row>
    <row r="210" spans="1:10" x14ac:dyDescent="0.25">
      <c r="A210" s="2" t="s">
        <v>26</v>
      </c>
      <c r="B210" s="2">
        <f>B209-MIN(H199,H200,H201)-H202-H203-H204-E203-H205</f>
        <v>568000</v>
      </c>
      <c r="C210" s="9"/>
      <c r="D210" s="9"/>
      <c r="E210" s="2"/>
      <c r="F210" s="2"/>
      <c r="G210" s="10"/>
      <c r="H210" s="2" t="s">
        <v>27</v>
      </c>
      <c r="I210" s="11">
        <f>D201+E201+F201+G214+I204</f>
        <v>24885</v>
      </c>
    </row>
    <row r="211" spans="1:10" x14ac:dyDescent="0.25">
      <c r="A211" s="12" t="s">
        <v>28</v>
      </c>
      <c r="B211" s="13" t="str">
        <f>B189</f>
        <v>Unmarried</v>
      </c>
      <c r="C211" s="14" t="str">
        <f>C189</f>
        <v>Female</v>
      </c>
      <c r="D211" s="15"/>
      <c r="E211" s="15"/>
      <c r="F211" s="9"/>
      <c r="G211" s="10"/>
      <c r="H211" s="2" t="s">
        <v>31</v>
      </c>
      <c r="I211" s="16">
        <f>I209-I210</f>
        <v>41115</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1125</v>
      </c>
      <c r="F212" s="18">
        <f>IF(A202="SSF Benefit",0,E212/(B198+1))</f>
        <v>375</v>
      </c>
      <c r="G212" s="10"/>
      <c r="H212" s="10"/>
      <c r="I212" s="2"/>
    </row>
    <row r="213" spans="1:10" x14ac:dyDescent="0.25">
      <c r="A213" s="17">
        <v>0.1</v>
      </c>
      <c r="B213" s="2">
        <f>IF((B210-B212)&gt;200000,200000,(B210-B212))</f>
        <v>68000</v>
      </c>
      <c r="C213" s="2">
        <f t="shared" ref="C213:C216" si="19">B213*A213</f>
        <v>6800</v>
      </c>
      <c r="D213" s="9">
        <f>IF(C211="Female",C213*10%,IF(C211="Male",0))</f>
        <v>680</v>
      </c>
      <c r="E213" s="2">
        <f t="shared" si="18"/>
        <v>1530</v>
      </c>
      <c r="F213" s="18">
        <f>E213/(B198+1)</f>
        <v>510</v>
      </c>
      <c r="G213" s="10"/>
      <c r="H213" s="2" t="s">
        <v>36</v>
      </c>
      <c r="I213" s="2">
        <f>F212</f>
        <v>375</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885</v>
      </c>
      <c r="H214" s="10" t="s">
        <v>37</v>
      </c>
      <c r="I214" s="10">
        <f>SUM(F213:F218)</f>
        <v>510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120000</v>
      </c>
      <c r="E222" s="2">
        <f>E201+E200</f>
        <v>0</v>
      </c>
      <c r="F222" s="2">
        <f>F201+F200</f>
        <v>120000</v>
      </c>
      <c r="G222" s="2" t="s">
        <v>12</v>
      </c>
      <c r="H222" s="2">
        <f>B231/3</f>
        <v>284000</v>
      </c>
      <c r="I222" s="2">
        <f>IF(K2="Yes",IF(D115&gt;=500000, 0, MIN(500000, H112) - D115),0)</f>
        <v>0</v>
      </c>
      <c r="J222">
        <f>J200</f>
        <v>12000</v>
      </c>
    </row>
    <row r="223" spans="1:10" x14ac:dyDescent="0.25">
      <c r="A223" s="2" t="s">
        <v>13</v>
      </c>
      <c r="B223" s="5">
        <v>0</v>
      </c>
      <c r="C223" s="2" t="s">
        <v>14</v>
      </c>
      <c r="D223" s="2">
        <f>IF(D221="P/F Deduction",B221*20%,IF(D221="SSF Deduction",B221*31%))</f>
        <v>12000</v>
      </c>
      <c r="E223" s="2">
        <f>B225</f>
        <v>0</v>
      </c>
      <c r="F223" s="2">
        <f>J222</f>
        <v>12000</v>
      </c>
      <c r="G223" s="2" t="s">
        <v>15</v>
      </c>
      <c r="H223" s="2">
        <f>D225+F225+I225</f>
        <v>288000</v>
      </c>
      <c r="I223" s="2">
        <v>0</v>
      </c>
    </row>
    <row r="224" spans="1:10" x14ac:dyDescent="0.25">
      <c r="A224" s="2" t="str">
        <f>A202</f>
        <v>P/F Benefit</v>
      </c>
      <c r="B224" s="2">
        <f>IF(A224="P/F Benefit", B221*10%, IF(A224="SSF Benefit", B221*20%,0))</f>
        <v>6000</v>
      </c>
      <c r="C224" s="2" t="s">
        <v>17</v>
      </c>
      <c r="D224" s="2">
        <f>D223*B220</f>
        <v>12000</v>
      </c>
      <c r="E224" s="2">
        <f>E223*B220</f>
        <v>0</v>
      </c>
      <c r="F224" s="2">
        <f>F223*B220</f>
        <v>12000</v>
      </c>
      <c r="G224" s="2" t="s">
        <v>18</v>
      </c>
      <c r="H224" s="2">
        <f>H5</f>
        <v>0</v>
      </c>
      <c r="I224" s="2">
        <f>I223*B220</f>
        <v>0</v>
      </c>
    </row>
    <row r="225" spans="1:9" x14ac:dyDescent="0.25">
      <c r="A225" s="2" t="s">
        <v>5</v>
      </c>
      <c r="B225" s="2">
        <v>0</v>
      </c>
      <c r="C225" s="2" t="s">
        <v>19</v>
      </c>
      <c r="D225" s="2">
        <f>D222+D223+D224</f>
        <v>144000</v>
      </c>
      <c r="E225" s="2">
        <f>E222+E223+E224</f>
        <v>0</v>
      </c>
      <c r="F225" s="2">
        <f>F222+F223+F224</f>
        <v>144000</v>
      </c>
      <c r="G225" s="2" t="s">
        <v>20</v>
      </c>
      <c r="H225" s="2">
        <f>H6</f>
        <v>0</v>
      </c>
      <c r="I225" s="2">
        <f>I222+I223+I224</f>
        <v>0</v>
      </c>
    </row>
    <row r="226" spans="1:9" x14ac:dyDescent="0.25">
      <c r="A226" s="2" t="s">
        <v>21</v>
      </c>
      <c r="B226" s="7">
        <f>SUM(B221:B225)</f>
        <v>66000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720000</v>
      </c>
      <c r="C228" s="2"/>
      <c r="D228" s="2"/>
      <c r="E228" s="2"/>
      <c r="F228" s="2"/>
      <c r="G228" s="2"/>
      <c r="H228" s="2"/>
      <c r="I228" s="2"/>
    </row>
    <row r="229" spans="1:9" x14ac:dyDescent="0.25">
      <c r="A229" s="2" t="s">
        <v>14</v>
      </c>
      <c r="B229" s="2">
        <f>B226</f>
        <v>66000</v>
      </c>
      <c r="C229" s="2"/>
      <c r="D229" s="2"/>
      <c r="E229" s="2"/>
      <c r="F229" s="2"/>
      <c r="G229" s="2"/>
      <c r="H229" s="2"/>
      <c r="I229" s="2"/>
    </row>
    <row r="230" spans="1:9" x14ac:dyDescent="0.25">
      <c r="A230" s="2" t="s">
        <v>17</v>
      </c>
      <c r="B230" s="2">
        <f>B229*B220</f>
        <v>66000</v>
      </c>
      <c r="C230" s="2"/>
      <c r="D230" s="2"/>
      <c r="E230" s="2"/>
      <c r="F230" s="2"/>
      <c r="G230" s="2"/>
      <c r="H230" s="2"/>
      <c r="I230" s="2"/>
    </row>
    <row r="231" spans="1:9" x14ac:dyDescent="0.25">
      <c r="A231" s="2" t="s">
        <v>24</v>
      </c>
      <c r="B231" s="2">
        <f>B228+B229+B230</f>
        <v>852000</v>
      </c>
      <c r="C231" s="9"/>
      <c r="D231" s="9"/>
      <c r="E231" s="2"/>
      <c r="F231" s="2"/>
      <c r="G231" s="2"/>
      <c r="H231" s="2" t="s">
        <v>25</v>
      </c>
      <c r="I231" s="7">
        <f>B226</f>
        <v>66000</v>
      </c>
    </row>
    <row r="232" spans="1:9" x14ac:dyDescent="0.25">
      <c r="A232" s="2" t="s">
        <v>26</v>
      </c>
      <c r="B232" s="2">
        <f>B231-MIN(H221,H222,H223)-H224-H225-H226-E225-H227</f>
        <v>568000</v>
      </c>
      <c r="C232" s="9"/>
      <c r="D232" s="9"/>
      <c r="E232" s="2"/>
      <c r="F232" s="2"/>
      <c r="G232" s="10"/>
      <c r="H232" s="2" t="s">
        <v>27</v>
      </c>
      <c r="I232" s="11">
        <f>D223+E223+F223+G236+I226</f>
        <v>24885</v>
      </c>
    </row>
    <row r="233" spans="1:9" x14ac:dyDescent="0.25">
      <c r="A233" s="12" t="s">
        <v>28</v>
      </c>
      <c r="B233" s="13" t="str">
        <f>B211</f>
        <v>Unmarried</v>
      </c>
      <c r="C233" s="14" t="str">
        <f>C211</f>
        <v>Female</v>
      </c>
      <c r="D233" s="15"/>
      <c r="E233" s="15"/>
      <c r="F233" s="9"/>
      <c r="G233" s="10"/>
      <c r="H233" s="2" t="s">
        <v>31</v>
      </c>
      <c r="I233" s="16">
        <f>I231-I232</f>
        <v>41115</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750</v>
      </c>
      <c r="F234" s="18">
        <f>IF(A224="SSF Benefit",0,E234/(B220+1))</f>
        <v>375</v>
      </c>
      <c r="G234" s="10"/>
      <c r="H234" s="10"/>
      <c r="I234" s="2"/>
    </row>
    <row r="235" spans="1:9" x14ac:dyDescent="0.25">
      <c r="A235" s="17">
        <v>0.1</v>
      </c>
      <c r="B235" s="2">
        <f>IF((B232-B234)&gt;200000,200000,(B232-B234))</f>
        <v>68000</v>
      </c>
      <c r="C235" s="2">
        <f t="shared" ref="C235:C238" si="21">B235*A235</f>
        <v>6800</v>
      </c>
      <c r="D235" s="9">
        <f>IF(C233="Female",C235*10%,IF(C233="Male",0))</f>
        <v>680</v>
      </c>
      <c r="E235" s="2">
        <f t="shared" si="20"/>
        <v>1020</v>
      </c>
      <c r="F235" s="18">
        <f>E235/(B220+1)</f>
        <v>510</v>
      </c>
      <c r="G235" s="10"/>
      <c r="H235" s="2" t="s">
        <v>36</v>
      </c>
      <c r="I235" s="2">
        <f>F234</f>
        <v>375</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885</v>
      </c>
      <c r="H236" s="10" t="s">
        <v>37</v>
      </c>
      <c r="I236" s="10">
        <f>SUM(F235:F240)</f>
        <v>510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132000</v>
      </c>
      <c r="E244" s="2">
        <f>E223+E222</f>
        <v>0</v>
      </c>
      <c r="F244" s="2">
        <f>F223+F222</f>
        <v>132000</v>
      </c>
      <c r="G244" s="2" t="s">
        <v>12</v>
      </c>
      <c r="H244" s="2">
        <f>B253/3</f>
        <v>284000</v>
      </c>
      <c r="I244" s="2">
        <f>IF(K2="Yes",IF(D115&gt;=500000, 0, MIN(500000, H112) - D115),0)</f>
        <v>0</v>
      </c>
      <c r="J244">
        <f>J222</f>
        <v>12000</v>
      </c>
    </row>
    <row r="245" spans="1:10" x14ac:dyDescent="0.25">
      <c r="A245" s="2" t="s">
        <v>13</v>
      </c>
      <c r="B245" s="5">
        <v>0</v>
      </c>
      <c r="C245" s="2" t="s">
        <v>14</v>
      </c>
      <c r="D245" s="2">
        <f>IF(D243="P/F Deduction",B243*20%,IF(D243="SSF Deduction",B243*31%))</f>
        <v>12000</v>
      </c>
      <c r="E245" s="2">
        <f>B247</f>
        <v>0</v>
      </c>
      <c r="F245" s="2">
        <f>J244</f>
        <v>12000</v>
      </c>
      <c r="G245" s="2" t="s">
        <v>15</v>
      </c>
      <c r="H245" s="2">
        <f>D247+F247+I247</f>
        <v>288000</v>
      </c>
      <c r="I245" s="2">
        <v>0</v>
      </c>
    </row>
    <row r="246" spans="1:10" x14ac:dyDescent="0.25">
      <c r="A246" s="2" t="str">
        <f>A224</f>
        <v>P/F Benefit</v>
      </c>
      <c r="B246" s="2">
        <f>IF(A246="P/F Benefit", B243*10%, IF(A246="SSF Benefit", B243*20%,0))</f>
        <v>6000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144000</v>
      </c>
      <c r="G247" s="2" t="s">
        <v>20</v>
      </c>
      <c r="H247" s="2">
        <f>H6</f>
        <v>0</v>
      </c>
      <c r="I247" s="2">
        <f>I244+I245+I246</f>
        <v>0</v>
      </c>
    </row>
    <row r="248" spans="1:10" x14ac:dyDescent="0.25">
      <c r="A248" s="2" t="s">
        <v>21</v>
      </c>
      <c r="B248" s="7">
        <f>SUM(B243:B247)</f>
        <v>66000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786000</v>
      </c>
      <c r="C250" s="2"/>
      <c r="D250" s="2"/>
      <c r="E250" s="2"/>
      <c r="F250" s="2"/>
      <c r="G250" s="2"/>
      <c r="H250" s="2"/>
      <c r="I250" s="2"/>
    </row>
    <row r="251" spans="1:10" x14ac:dyDescent="0.25">
      <c r="A251" s="2" t="s">
        <v>14</v>
      </c>
      <c r="B251" s="2">
        <f>B248</f>
        <v>66000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852000</v>
      </c>
      <c r="C253" s="9"/>
      <c r="D253" s="9"/>
      <c r="E253" s="2"/>
      <c r="F253" s="2"/>
      <c r="G253" s="2"/>
      <c r="H253" s="2" t="s">
        <v>25</v>
      </c>
      <c r="I253" s="7">
        <f>B248</f>
        <v>66000</v>
      </c>
    </row>
    <row r="254" spans="1:10" x14ac:dyDescent="0.25">
      <c r="A254" s="2" t="s">
        <v>26</v>
      </c>
      <c r="B254" s="2">
        <f>B253-MIN(H243,H244,H245)-H246-H247-H248-E247-H249</f>
        <v>568000</v>
      </c>
      <c r="C254" s="9"/>
      <c r="D254" s="9"/>
      <c r="E254" s="2"/>
      <c r="F254" s="2"/>
      <c r="G254" s="10"/>
      <c r="H254" s="2" t="s">
        <v>27</v>
      </c>
      <c r="I254" s="11">
        <f>D245+E245+F245+G258+I248</f>
        <v>24885</v>
      </c>
    </row>
    <row r="255" spans="1:10" x14ac:dyDescent="0.25">
      <c r="A255" s="12" t="s">
        <v>28</v>
      </c>
      <c r="B255" s="13" t="str">
        <f>B233</f>
        <v>Unmarried</v>
      </c>
      <c r="C255" s="14" t="str">
        <f>C233</f>
        <v>Female</v>
      </c>
      <c r="D255" s="15"/>
      <c r="E255" s="15"/>
      <c r="F255" s="9"/>
      <c r="G255" s="10"/>
      <c r="H255" s="2" t="s">
        <v>31</v>
      </c>
      <c r="I255" s="16">
        <f>I253-I254</f>
        <v>41115</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375</v>
      </c>
      <c r="F256" s="18">
        <f>IF(A246="SSF Benefit",0,E256/(B242+1))</f>
        <v>375</v>
      </c>
      <c r="G256" s="10"/>
      <c r="H256" s="10"/>
      <c r="I256" s="2"/>
    </row>
    <row r="257" spans="1:9" x14ac:dyDescent="0.25">
      <c r="A257" s="17">
        <v>0.1</v>
      </c>
      <c r="B257" s="2">
        <f>IF((B254-B256)&gt;200000,200000,(B254-B256))</f>
        <v>68000</v>
      </c>
      <c r="C257" s="2">
        <f t="shared" ref="C257:C260" si="23">B257*A257</f>
        <v>6800</v>
      </c>
      <c r="D257" s="9">
        <f>IF(C255="Female",C257*10%,IF(C255="Male",0))</f>
        <v>680</v>
      </c>
      <c r="E257" s="2">
        <f t="shared" si="22"/>
        <v>510</v>
      </c>
      <c r="F257" s="18">
        <f>E257/(B242+1)</f>
        <v>510</v>
      </c>
      <c r="G257" s="10"/>
      <c r="H257" s="2" t="s">
        <v>36</v>
      </c>
      <c r="I257" s="2">
        <f>F256</f>
        <v>375</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885</v>
      </c>
      <c r="H258" s="10" t="s">
        <v>37</v>
      </c>
      <c r="I258" s="10">
        <f>SUM(F257:F262)</f>
        <v>510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A1688BF8-6138-4E70-8EA9-A7CD643B7E0D}">
      <formula1>"P/F Benefit,SSF Benefit"</formula1>
    </dataValidation>
    <dataValidation type="list" allowBlank="1" showInputMessage="1" showErrorMessage="1" sqref="C14 C36 C57 C79 C101 C123 C233 C145 C167 C189 C211 C255" xr:uid="{CC83D0F7-D93B-4031-8C44-1B3B73A1508F}">
      <formula1>"Male, Female"</formula1>
    </dataValidation>
    <dataValidation type="list" allowBlank="1" showInputMessage="1" showErrorMessage="1" sqref="D2 D24 D45 D67 D89 D111 D221 D133 D243 D155 D199 D177" xr:uid="{52C1D076-6827-41BE-A78B-E3FF2E4F7A07}">
      <formula1>"P/F Deduction, SSF Deduction"</formula1>
    </dataValidation>
    <dataValidation type="list" allowBlank="1" showInputMessage="1" showErrorMessage="1" sqref="B14 B36 B57 B79 B101 B123 B233 B145 B167 B189 B211 B255" xr:uid="{0BFA7D99-85A3-44FA-8900-0B86F5954EC3}">
      <formula1>"Unmarried, Married"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4A03-4AF7-4421-A886-AEFDD85013D4}">
  <dimension ref="A1:O262"/>
  <sheetViews>
    <sheetView topLeftCell="A19" zoomScale="85" zoomScaleNormal="85" workbookViewId="0">
      <selection activeCell="B10" sqref="B10"/>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1" width="13.28515625" bestFit="1" customWidth="1"/>
    <col min="13" max="13" width="11.5703125" bestFit="1" customWidth="1"/>
    <col min="15" max="15" width="11.5703125" bestFit="1" customWidth="1"/>
  </cols>
  <sheetData>
    <row r="1" spans="1:15" x14ac:dyDescent="0.25">
      <c r="A1" s="1" t="s">
        <v>0</v>
      </c>
      <c r="B1" s="1">
        <v>11</v>
      </c>
      <c r="C1" s="2" t="s">
        <v>1</v>
      </c>
      <c r="D1" s="2">
        <v>60000</v>
      </c>
      <c r="E1" s="2"/>
      <c r="F1" s="2"/>
      <c r="G1" s="2"/>
      <c r="H1" s="2"/>
      <c r="I1" s="2"/>
      <c r="J1" t="s">
        <v>2</v>
      </c>
      <c r="K1" t="s">
        <v>3</v>
      </c>
    </row>
    <row r="2" spans="1:15" x14ac:dyDescent="0.25">
      <c r="A2" s="2" t="s">
        <v>4</v>
      </c>
      <c r="B2" s="3">
        <v>32000</v>
      </c>
      <c r="C2" s="2"/>
      <c r="D2" s="2" t="str">
        <f>IF(A5= "P/F Benefit","P/F Deduction","SSF Deduction")</f>
        <v>P/F Deduction</v>
      </c>
      <c r="E2" s="2" t="s">
        <v>5</v>
      </c>
      <c r="F2" s="2" t="s">
        <v>6</v>
      </c>
      <c r="G2" s="2" t="s">
        <v>7</v>
      </c>
      <c r="H2" s="2">
        <v>500000</v>
      </c>
      <c r="I2" s="2" t="s">
        <v>8</v>
      </c>
      <c r="J2" s="4" t="s">
        <v>9</v>
      </c>
      <c r="K2" s="4" t="s">
        <v>9</v>
      </c>
    </row>
    <row r="3" spans="1:15" x14ac:dyDescent="0.25">
      <c r="A3" s="2" t="s">
        <v>10</v>
      </c>
      <c r="C3" s="2" t="s">
        <v>11</v>
      </c>
      <c r="D3" s="2">
        <v>0</v>
      </c>
      <c r="E3" s="2">
        <v>0</v>
      </c>
      <c r="F3" s="2">
        <v>0</v>
      </c>
      <c r="G3" s="2" t="s">
        <v>12</v>
      </c>
      <c r="H3" s="2">
        <f>B12/3</f>
        <v>160800</v>
      </c>
      <c r="I3" s="2">
        <f>IF(K2="Yes",IF(D6&gt;=500000, 0, MIN(500000, H3) - D6),0)</f>
        <v>0</v>
      </c>
      <c r="J3">
        <v>0</v>
      </c>
      <c r="N3">
        <f>60000/30</f>
        <v>2000</v>
      </c>
    </row>
    <row r="4" spans="1:15" x14ac:dyDescent="0.25">
      <c r="A4" s="2" t="s">
        <v>13</v>
      </c>
      <c r="B4" s="5">
        <v>0</v>
      </c>
      <c r="C4" s="2" t="s">
        <v>14</v>
      </c>
      <c r="D4" s="2">
        <f>IF(D2="P/F Deduction",B2*20%,IF(D2="SSF Deduction",B2*31%))</f>
        <v>6400</v>
      </c>
      <c r="E4" s="2"/>
      <c r="F4" s="2">
        <f>J3</f>
        <v>0</v>
      </c>
      <c r="G4" s="2" t="s">
        <v>15</v>
      </c>
      <c r="H4" s="2">
        <f>D6+F6+I6</f>
        <v>76800</v>
      </c>
      <c r="I4" s="2"/>
      <c r="N4">
        <f>N3*16</f>
        <v>32000</v>
      </c>
    </row>
    <row r="5" spans="1:15" x14ac:dyDescent="0.25">
      <c r="A5" s="2" t="s">
        <v>16</v>
      </c>
      <c r="B5" s="2">
        <f>IF(A5="P/F Benefit", B2*10%, IF(A5="SSF Benefit", B2*20%,0))</f>
        <v>3200</v>
      </c>
      <c r="C5" s="2" t="s">
        <v>17</v>
      </c>
      <c r="D5" s="2">
        <f>D4*B1</f>
        <v>70400</v>
      </c>
      <c r="E5" s="2">
        <f>E4*B1</f>
        <v>0</v>
      </c>
      <c r="F5" s="2">
        <f>F4*B1</f>
        <v>0</v>
      </c>
      <c r="G5" s="2" t="s">
        <v>18</v>
      </c>
      <c r="H5" s="2"/>
      <c r="I5" s="2">
        <f>I4*B1</f>
        <v>0</v>
      </c>
    </row>
    <row r="6" spans="1:15" x14ac:dyDescent="0.25">
      <c r="A6" s="2" t="s">
        <v>5</v>
      </c>
      <c r="B6" s="2">
        <v>0</v>
      </c>
      <c r="C6" s="2" t="s">
        <v>19</v>
      </c>
      <c r="D6" s="2">
        <f>D3+D4+D5</f>
        <v>76800</v>
      </c>
      <c r="E6" s="2">
        <f>E3+E4+E5</f>
        <v>0</v>
      </c>
      <c r="F6" s="2">
        <f>F3+F4+F5</f>
        <v>0</v>
      </c>
      <c r="G6" s="2" t="s">
        <v>20</v>
      </c>
      <c r="H6" s="2"/>
      <c r="I6" s="2">
        <f>I3+I4+I5</f>
        <v>0</v>
      </c>
      <c r="J6" s="6"/>
      <c r="O6" s="8">
        <f>D4/30</f>
        <v>213.33333333333334</v>
      </c>
    </row>
    <row r="7" spans="1:15" x14ac:dyDescent="0.25">
      <c r="A7" s="7" t="s">
        <v>21</v>
      </c>
      <c r="B7" s="7">
        <f>B2+B3+B5+B6+B4</f>
        <v>35200</v>
      </c>
      <c r="C7" s="2"/>
      <c r="D7" s="2"/>
      <c r="E7" s="2"/>
      <c r="F7" s="2"/>
      <c r="G7" s="2" t="s">
        <v>22</v>
      </c>
      <c r="H7" s="2"/>
      <c r="I7" s="2">
        <f>I6/12</f>
        <v>0</v>
      </c>
      <c r="O7" s="8">
        <f>O6*16</f>
        <v>3413.3333333333335</v>
      </c>
    </row>
    <row r="8" spans="1:15" x14ac:dyDescent="0.25">
      <c r="A8" s="2"/>
      <c r="B8" s="2"/>
      <c r="C8" s="2"/>
      <c r="D8" s="2"/>
      <c r="E8" s="2"/>
      <c r="F8" s="2"/>
      <c r="G8" s="2" t="s">
        <v>23</v>
      </c>
      <c r="H8" s="2">
        <f>IF(J2="Yes", IF(B14="Married",600000*50%, IF(B14="Unmarried",500000*50%)),0)</f>
        <v>0</v>
      </c>
      <c r="I8" s="2"/>
      <c r="O8" s="8">
        <f>D6-O7</f>
        <v>73386.666666666672</v>
      </c>
    </row>
    <row r="9" spans="1:15" x14ac:dyDescent="0.25">
      <c r="A9" s="2" t="s">
        <v>11</v>
      </c>
      <c r="B9" s="2">
        <v>0</v>
      </c>
      <c r="C9" s="2"/>
      <c r="D9" s="2"/>
      <c r="E9" s="2"/>
      <c r="F9" s="2"/>
      <c r="G9" s="2"/>
      <c r="H9" s="2"/>
      <c r="I9" s="2"/>
      <c r="J9" s="8">
        <f>B7*12</f>
        <v>422400</v>
      </c>
    </row>
    <row r="10" spans="1:15" x14ac:dyDescent="0.25">
      <c r="A10" s="2" t="s">
        <v>14</v>
      </c>
      <c r="B10" s="2">
        <f>B7</f>
        <v>35200</v>
      </c>
      <c r="C10" s="2"/>
      <c r="D10" s="2"/>
      <c r="E10" s="2"/>
      <c r="F10" s="2"/>
      <c r="G10" s="2"/>
      <c r="H10" s="2"/>
      <c r="I10" s="2"/>
    </row>
    <row r="11" spans="1:15" x14ac:dyDescent="0.25">
      <c r="A11" s="2" t="s">
        <v>17</v>
      </c>
      <c r="B11" s="2">
        <f>B10*B1</f>
        <v>387200</v>
      </c>
      <c r="C11" s="2"/>
      <c r="D11" s="2"/>
      <c r="E11" s="2"/>
      <c r="F11" s="2"/>
      <c r="G11" s="2"/>
      <c r="H11" s="2"/>
      <c r="I11" s="2"/>
    </row>
    <row r="12" spans="1:15" x14ac:dyDescent="0.25">
      <c r="A12" s="2" t="s">
        <v>24</v>
      </c>
      <c r="B12" s="2">
        <f>B9+B10+B11+D1</f>
        <v>482400</v>
      </c>
      <c r="C12" s="9"/>
      <c r="D12" s="9"/>
      <c r="E12" s="2"/>
      <c r="F12" s="2"/>
      <c r="G12" s="2"/>
      <c r="H12" s="2" t="s">
        <v>25</v>
      </c>
      <c r="I12" s="7">
        <f>B7</f>
        <v>35200</v>
      </c>
    </row>
    <row r="13" spans="1:15" x14ac:dyDescent="0.25">
      <c r="A13" s="2" t="s">
        <v>26</v>
      </c>
      <c r="B13" s="2">
        <f>B12-MIN(H2,H3,H4)-H5-H6-H7-E6-H8</f>
        <v>405600</v>
      </c>
      <c r="C13" s="9"/>
      <c r="D13" s="9"/>
      <c r="E13" s="2"/>
      <c r="F13" s="2"/>
      <c r="G13" s="10"/>
      <c r="H13" s="2" t="s">
        <v>27</v>
      </c>
      <c r="I13" s="11">
        <f>D4+E4+F4+G17+I7</f>
        <v>6704.2</v>
      </c>
    </row>
    <row r="14" spans="1:15" x14ac:dyDescent="0.25">
      <c r="A14" s="12" t="s">
        <v>28</v>
      </c>
      <c r="B14" s="13" t="s">
        <v>29</v>
      </c>
      <c r="C14" s="14" t="s">
        <v>30</v>
      </c>
      <c r="D14" s="15"/>
      <c r="E14" s="15"/>
      <c r="F14" s="9"/>
      <c r="G14" s="10"/>
      <c r="H14" s="12" t="s">
        <v>31</v>
      </c>
      <c r="I14" s="16">
        <f>I12-I13</f>
        <v>28495.8</v>
      </c>
    </row>
    <row r="15" spans="1:15" x14ac:dyDescent="0.25">
      <c r="A15" s="17">
        <v>0.01</v>
      </c>
      <c r="B15" s="2">
        <f>IF(B14="Married", MIN(600000,B13), MIN(500000, B13))</f>
        <v>405600</v>
      </c>
      <c r="C15" s="2">
        <f t="shared" ref="C15:C20" si="0">B15*A15</f>
        <v>4056</v>
      </c>
      <c r="D15" s="9">
        <f>IF(C14="Female",10%*C15,IF(C14="Male",0))</f>
        <v>405.6</v>
      </c>
      <c r="E15" s="2">
        <f t="shared" ref="E15:E20" si="1">C15-D15</f>
        <v>3650.4</v>
      </c>
      <c r="F15" s="18">
        <f>IF(A5="SSF Benefit",0,E15/(B1+1))</f>
        <v>304.2</v>
      </c>
      <c r="G15" s="10"/>
      <c r="H15" s="10"/>
      <c r="I15" s="2"/>
      <c r="K15">
        <f>SUM(F16:F18)</f>
        <v>0</v>
      </c>
    </row>
    <row r="16" spans="1:15" x14ac:dyDescent="0.25">
      <c r="A16" s="17">
        <v>0.1</v>
      </c>
      <c r="B16" s="2">
        <f>IF((B13-B15)&gt;200000,200000,(B13-B15))</f>
        <v>0</v>
      </c>
      <c r="C16" s="2">
        <f t="shared" si="0"/>
        <v>0</v>
      </c>
      <c r="D16" s="9">
        <f>IF(C14="Female",C16*10%,IF(C14="Male",0))</f>
        <v>0</v>
      </c>
      <c r="E16" s="2">
        <f t="shared" si="1"/>
        <v>0</v>
      </c>
      <c r="F16" s="18">
        <f>E16/(B1+1)</f>
        <v>0</v>
      </c>
      <c r="G16" s="10"/>
      <c r="H16" s="2" t="s">
        <v>36</v>
      </c>
      <c r="I16" s="2">
        <f>F15</f>
        <v>304.2</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304.2</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32000</v>
      </c>
      <c r="C24" s="2"/>
      <c r="D24" s="2" t="str">
        <f>IF(A27= "P/F Benefit","P/F Deduction","SSF Deduction")</f>
        <v>P/F Deduction</v>
      </c>
      <c r="E24" s="2" t="s">
        <v>5</v>
      </c>
      <c r="F24" s="2" t="s">
        <v>6</v>
      </c>
      <c r="G24" s="2" t="s">
        <v>7</v>
      </c>
      <c r="H24" s="2">
        <v>500000</v>
      </c>
      <c r="I24" s="2" t="s">
        <v>6</v>
      </c>
    </row>
    <row r="25" spans="1:11" x14ac:dyDescent="0.25">
      <c r="A25" s="2" t="s">
        <v>10</v>
      </c>
      <c r="C25" s="2" t="s">
        <v>11</v>
      </c>
      <c r="D25" s="2">
        <f>D4</f>
        <v>6400</v>
      </c>
      <c r="E25" s="2">
        <f>E4</f>
        <v>0</v>
      </c>
      <c r="F25" s="2">
        <f>F4</f>
        <v>0</v>
      </c>
      <c r="G25" s="2" t="s">
        <v>12</v>
      </c>
      <c r="H25" s="2">
        <f>B34/3</f>
        <v>160800</v>
      </c>
      <c r="I25" s="2">
        <f>IF(K2="Yes",IF(D28&gt;=500000, 0, MIN(500000, H25) - D28),0)</f>
        <v>0</v>
      </c>
      <c r="J25">
        <f>J3</f>
        <v>0</v>
      </c>
      <c r="K25" s="22">
        <f>B25+B2</f>
        <v>32000</v>
      </c>
    </row>
    <row r="26" spans="1:11" x14ac:dyDescent="0.25">
      <c r="A26" s="2" t="s">
        <v>13</v>
      </c>
      <c r="B26" s="5"/>
      <c r="C26" s="2" t="s">
        <v>14</v>
      </c>
      <c r="D26" s="2">
        <f>IF(D24="P/F Deduction",B24*20%,IF(D24="SSF Deduction",B24*31%))</f>
        <v>6400</v>
      </c>
      <c r="E26" s="2">
        <f>B28</f>
        <v>0</v>
      </c>
      <c r="F26" s="2">
        <f>J25</f>
        <v>0</v>
      </c>
      <c r="G26" s="2" t="s">
        <v>15</v>
      </c>
      <c r="H26" s="2">
        <f>D28+F28+I28</f>
        <v>76800</v>
      </c>
      <c r="I26" s="2">
        <v>0</v>
      </c>
      <c r="K26" s="8">
        <f>K25+B5+B28</f>
        <v>35200</v>
      </c>
    </row>
    <row r="27" spans="1:11" x14ac:dyDescent="0.25">
      <c r="A27" s="2" t="str">
        <f>A5</f>
        <v>P/F Benefit</v>
      </c>
      <c r="B27" s="2">
        <f>IF(A27="P/F Benefit", B24*10%, IF(A27="SSF Benefit", B24*20%,0))</f>
        <v>3200</v>
      </c>
      <c r="C27" s="2" t="s">
        <v>17</v>
      </c>
      <c r="D27" s="2">
        <f>D26*B23</f>
        <v>64000</v>
      </c>
      <c r="E27" s="2">
        <f>E26*B23</f>
        <v>0</v>
      </c>
      <c r="F27" s="2">
        <f>F26*B23</f>
        <v>0</v>
      </c>
      <c r="G27" s="2" t="s">
        <v>18</v>
      </c>
      <c r="H27" s="2">
        <f>H5</f>
        <v>0</v>
      </c>
      <c r="I27" s="2">
        <f>I26*B23</f>
        <v>0</v>
      </c>
      <c r="J27" s="8"/>
      <c r="K27" s="8">
        <f>K26*12</f>
        <v>422400</v>
      </c>
    </row>
    <row r="28" spans="1:11" x14ac:dyDescent="0.25">
      <c r="A28" s="2" t="s">
        <v>5</v>
      </c>
      <c r="B28" s="2">
        <v>0</v>
      </c>
      <c r="C28" s="2" t="s">
        <v>19</v>
      </c>
      <c r="D28" s="2">
        <f>D25+D26+D27</f>
        <v>76800</v>
      </c>
      <c r="E28" s="2">
        <f>E25+E26+E27</f>
        <v>0</v>
      </c>
      <c r="F28" s="2">
        <f>F25+F26+F27</f>
        <v>0</v>
      </c>
      <c r="G28" s="2" t="s">
        <v>20</v>
      </c>
      <c r="H28" s="2">
        <f>H6</f>
        <v>0</v>
      </c>
      <c r="I28" s="2">
        <f>I25+I26+I27</f>
        <v>0</v>
      </c>
    </row>
    <row r="29" spans="1:11" x14ac:dyDescent="0.25">
      <c r="A29" s="2" t="s">
        <v>21</v>
      </c>
      <c r="B29" s="7">
        <f>B24+B25+B27+B28+B26</f>
        <v>35200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888000</v>
      </c>
    </row>
    <row r="31" spans="1:11" x14ac:dyDescent="0.25">
      <c r="A31" s="2" t="s">
        <v>11</v>
      </c>
      <c r="B31" s="2">
        <f>B10</f>
        <v>35200</v>
      </c>
      <c r="C31" s="2"/>
      <c r="D31" s="2"/>
      <c r="E31" s="2"/>
      <c r="F31" s="2"/>
      <c r="G31" s="2"/>
      <c r="H31" s="2"/>
      <c r="I31" s="2"/>
      <c r="K31" s="8">
        <f>K30-N27</f>
        <v>888000</v>
      </c>
    </row>
    <row r="32" spans="1:11" x14ac:dyDescent="0.25">
      <c r="A32" s="2" t="s">
        <v>14</v>
      </c>
      <c r="B32" s="2">
        <f>B29</f>
        <v>35200</v>
      </c>
      <c r="C32" s="2"/>
      <c r="D32" s="2"/>
      <c r="E32" s="2"/>
      <c r="F32" s="2"/>
      <c r="G32" s="2"/>
      <c r="H32" s="2"/>
      <c r="I32" s="2"/>
    </row>
    <row r="33" spans="1:11" x14ac:dyDescent="0.25">
      <c r="A33" s="2" t="s">
        <v>17</v>
      </c>
      <c r="B33" s="2">
        <f>B32*B23</f>
        <v>352000</v>
      </c>
      <c r="C33" s="2"/>
      <c r="D33" s="2"/>
      <c r="E33" s="2"/>
      <c r="F33" s="2"/>
      <c r="G33" s="2"/>
      <c r="H33" s="2"/>
      <c r="I33" s="2"/>
    </row>
    <row r="34" spans="1:11" x14ac:dyDescent="0.25">
      <c r="A34" s="2" t="s">
        <v>24</v>
      </c>
      <c r="B34" s="2">
        <f>B31+B32+B33+D23</f>
        <v>482400</v>
      </c>
      <c r="C34" s="9"/>
      <c r="D34" s="9"/>
      <c r="E34" s="2"/>
      <c r="F34" s="2"/>
      <c r="G34" s="2"/>
      <c r="H34" s="2" t="s">
        <v>25</v>
      </c>
      <c r="I34" s="7">
        <f>B29</f>
        <v>35200</v>
      </c>
    </row>
    <row r="35" spans="1:11" x14ac:dyDescent="0.25">
      <c r="A35" s="2" t="s">
        <v>26</v>
      </c>
      <c r="B35" s="2">
        <f>B34-MIN(H24,H25,H26)-H27-H28-H29-E28-H30</f>
        <v>405600</v>
      </c>
      <c r="C35" s="9"/>
      <c r="D35" s="9"/>
      <c r="E35" s="2"/>
      <c r="F35" s="2"/>
      <c r="G35" s="10"/>
      <c r="H35" s="2" t="s">
        <v>27</v>
      </c>
      <c r="I35" s="11">
        <f>D26+E26+F26+G39+I29</f>
        <v>6704.2</v>
      </c>
    </row>
    <row r="36" spans="1:11" x14ac:dyDescent="0.25">
      <c r="A36" s="12" t="s">
        <v>28</v>
      </c>
      <c r="B36" s="13" t="str">
        <f>B14</f>
        <v>Married</v>
      </c>
      <c r="C36" s="14" t="str">
        <f>C14</f>
        <v>Female</v>
      </c>
      <c r="D36" s="15"/>
      <c r="E36" s="9"/>
      <c r="F36" s="9"/>
      <c r="G36" s="10"/>
      <c r="H36" s="2" t="s">
        <v>31</v>
      </c>
      <c r="I36" s="16">
        <f>I34-I35</f>
        <v>28495.8</v>
      </c>
      <c r="J36" s="8"/>
    </row>
    <row r="37" spans="1:11" x14ac:dyDescent="0.25">
      <c r="A37" s="17">
        <v>0.01</v>
      </c>
      <c r="B37" s="2">
        <f>IF(B36="Married", MIN(600000,B35), MIN(500000, B35))</f>
        <v>405600</v>
      </c>
      <c r="C37" s="2">
        <f t="shared" ref="C37:C42" si="2">B37*A37</f>
        <v>4056</v>
      </c>
      <c r="D37" s="9">
        <f>IF(C36="Female",10%*C37,IF(C36="Male",0))</f>
        <v>405.6</v>
      </c>
      <c r="E37" s="2">
        <f t="shared" ref="E37:E42" si="3">C37-D37-F15</f>
        <v>3346.2000000000003</v>
      </c>
      <c r="F37" s="18">
        <f>IF(A27="SSF Benefit",0,E37/(B23+1))</f>
        <v>304.20000000000005</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304.20000000000005</v>
      </c>
    </row>
    <row r="39" spans="1:11" x14ac:dyDescent="0.25">
      <c r="A39" s="17">
        <v>0.2</v>
      </c>
      <c r="B39" s="2">
        <f>IF((B35-B37-B38)&gt;300000,300000,(B35-B37-B38))</f>
        <v>0</v>
      </c>
      <c r="C39" s="2">
        <f t="shared" si="2"/>
        <v>0</v>
      </c>
      <c r="D39" s="9">
        <f>IF(C36="Female",C39*10%,IF(C36="Male",0))</f>
        <v>0</v>
      </c>
      <c r="E39" s="2">
        <f t="shared" si="3"/>
        <v>0</v>
      </c>
      <c r="F39" s="18">
        <f>E39/(B23+1)</f>
        <v>0</v>
      </c>
      <c r="G39" s="19">
        <f>SUM(F37:F42)</f>
        <v>304.20000000000005</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32000</v>
      </c>
      <c r="C45" s="2"/>
      <c r="D45" s="2" t="str">
        <f>IF(A48= "P/F Benefit","P/F Deduction","SSF Deduction")</f>
        <v>P/F Deduction</v>
      </c>
      <c r="E45" s="2" t="s">
        <v>5</v>
      </c>
      <c r="F45" s="2" t="s">
        <v>6</v>
      </c>
      <c r="G45" s="2" t="s">
        <v>7</v>
      </c>
      <c r="H45" s="2">
        <v>500000</v>
      </c>
      <c r="I45" s="2" t="s">
        <v>6</v>
      </c>
    </row>
    <row r="46" spans="1:11" x14ac:dyDescent="0.25">
      <c r="A46" s="2" t="s">
        <v>10</v>
      </c>
      <c r="C46" s="2" t="s">
        <v>11</v>
      </c>
      <c r="D46" s="2">
        <f>D25+D26</f>
        <v>12800</v>
      </c>
      <c r="E46" s="2">
        <f>E25+E26</f>
        <v>0</v>
      </c>
      <c r="F46" s="2">
        <f>F25+F26</f>
        <v>0</v>
      </c>
      <c r="G46" s="2" t="s">
        <v>12</v>
      </c>
      <c r="H46" s="2">
        <f>B55/3</f>
        <v>160800</v>
      </c>
      <c r="I46" s="2">
        <f>IF(K2="Yes",IF(D49&gt;=500000, 0, MIN(500000, H46) - D49),0)</f>
        <v>0</v>
      </c>
      <c r="J46">
        <f>J3</f>
        <v>0</v>
      </c>
    </row>
    <row r="47" spans="1:11" x14ac:dyDescent="0.25">
      <c r="A47" s="2" t="s">
        <v>13</v>
      </c>
      <c r="B47" s="5">
        <v>0</v>
      </c>
      <c r="C47" s="2" t="s">
        <v>14</v>
      </c>
      <c r="D47" s="2">
        <f>IF(D45="P/F Deduction",B45*20%,IF(D45="SSF Deduction",B45*31%))</f>
        <v>6400</v>
      </c>
      <c r="E47" s="2">
        <f>B49</f>
        <v>0</v>
      </c>
      <c r="F47" s="2">
        <f>J46</f>
        <v>0</v>
      </c>
      <c r="G47" s="2" t="s">
        <v>15</v>
      </c>
      <c r="H47" s="2">
        <f>D49+F49+I49</f>
        <v>76800</v>
      </c>
      <c r="I47" s="2">
        <v>0</v>
      </c>
    </row>
    <row r="48" spans="1:11" x14ac:dyDescent="0.25">
      <c r="A48" s="2" t="str">
        <f>A27</f>
        <v>P/F Benefit</v>
      </c>
      <c r="B48" s="2">
        <f>IF(A48="P/F Benefit", B45*10%, IF(A48="SSF Benefit", B45*20%,0))</f>
        <v>3200</v>
      </c>
      <c r="C48" s="2" t="s">
        <v>17</v>
      </c>
      <c r="D48" s="2">
        <f>D47*B44</f>
        <v>57600</v>
      </c>
      <c r="E48" s="2">
        <f>E47*B44</f>
        <v>0</v>
      </c>
      <c r="F48" s="2">
        <f>F47*B44</f>
        <v>0</v>
      </c>
      <c r="G48" s="2" t="s">
        <v>18</v>
      </c>
      <c r="H48" s="2">
        <f>H5</f>
        <v>0</v>
      </c>
      <c r="I48" s="2">
        <f>I47*B44</f>
        <v>0</v>
      </c>
    </row>
    <row r="49" spans="1:10" x14ac:dyDescent="0.25">
      <c r="A49" s="2" t="s">
        <v>5</v>
      </c>
      <c r="B49" s="2">
        <v>0</v>
      </c>
      <c r="C49" s="2" t="s">
        <v>19</v>
      </c>
      <c r="D49" s="2">
        <f>D46+D47+D48</f>
        <v>76800</v>
      </c>
      <c r="E49" s="2">
        <f>E46+E47+E48</f>
        <v>0</v>
      </c>
      <c r="F49" s="2">
        <f>F46+F47+F48</f>
        <v>0</v>
      </c>
      <c r="G49" s="2" t="s">
        <v>20</v>
      </c>
      <c r="H49" s="2">
        <f>H6</f>
        <v>0</v>
      </c>
      <c r="I49" s="2">
        <f>I46+I47+I48</f>
        <v>0</v>
      </c>
      <c r="J49" s="8"/>
    </row>
    <row r="50" spans="1:10" x14ac:dyDescent="0.25">
      <c r="A50" s="2" t="s">
        <v>21</v>
      </c>
      <c r="B50" s="7">
        <f>B45+B46+B48+B49+B47+D44</f>
        <v>95200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70400</v>
      </c>
      <c r="C52" s="2"/>
      <c r="D52" s="2"/>
      <c r="E52" s="2"/>
      <c r="F52" s="2"/>
      <c r="G52" s="2"/>
      <c r="H52" s="2"/>
      <c r="I52" s="2"/>
    </row>
    <row r="53" spans="1:10" x14ac:dyDescent="0.25">
      <c r="A53" s="2" t="s">
        <v>14</v>
      </c>
      <c r="B53" s="2">
        <f>B50</f>
        <v>95200</v>
      </c>
      <c r="C53" s="2"/>
      <c r="D53" s="2"/>
      <c r="E53" s="2"/>
      <c r="F53" s="2"/>
      <c r="G53" s="2"/>
      <c r="H53" s="2"/>
      <c r="I53" s="2"/>
    </row>
    <row r="54" spans="1:10" x14ac:dyDescent="0.25">
      <c r="A54" s="2" t="s">
        <v>17</v>
      </c>
      <c r="B54" s="2">
        <f>SUM(B45+B46+B47+B48+B49)*B44</f>
        <v>316800</v>
      </c>
      <c r="C54" s="2"/>
      <c r="D54" s="2"/>
      <c r="E54" s="2"/>
      <c r="F54" s="2"/>
      <c r="G54" s="2"/>
      <c r="H54" s="2"/>
      <c r="I54" s="2"/>
    </row>
    <row r="55" spans="1:10" x14ac:dyDescent="0.25">
      <c r="A55" s="2" t="s">
        <v>19</v>
      </c>
      <c r="B55" s="2">
        <f>B52+B53+B54</f>
        <v>482400</v>
      </c>
      <c r="C55" s="9"/>
      <c r="D55" s="9"/>
      <c r="E55" s="2"/>
      <c r="F55" s="2"/>
      <c r="G55" s="2"/>
      <c r="H55" s="2" t="s">
        <v>25</v>
      </c>
      <c r="I55" s="7">
        <f>B50</f>
        <v>95200</v>
      </c>
    </row>
    <row r="56" spans="1:10" x14ac:dyDescent="0.25">
      <c r="A56" s="2" t="s">
        <v>26</v>
      </c>
      <c r="B56" s="2">
        <f>B55-MIN(H45,H46,H47)-H48-H49-H50-E49-H51</f>
        <v>405600</v>
      </c>
      <c r="C56" s="9"/>
      <c r="D56" s="9"/>
      <c r="E56" s="2"/>
      <c r="F56" s="2"/>
      <c r="G56" s="10"/>
      <c r="H56" s="2" t="s">
        <v>27</v>
      </c>
      <c r="I56" s="11">
        <f>D47+E47+F47+G60+I50</f>
        <v>6704.2</v>
      </c>
    </row>
    <row r="57" spans="1:10" x14ac:dyDescent="0.25">
      <c r="A57" s="12" t="s">
        <v>28</v>
      </c>
      <c r="B57" s="13" t="str">
        <f>B36</f>
        <v>Married</v>
      </c>
      <c r="C57" s="14" t="str">
        <f>C36</f>
        <v>Female</v>
      </c>
      <c r="D57" s="15"/>
      <c r="E57" s="15"/>
      <c r="F57" s="9"/>
      <c r="G57" s="10"/>
      <c r="H57" s="2" t="s">
        <v>31</v>
      </c>
      <c r="I57" s="16">
        <f>I55-I56</f>
        <v>88495.8</v>
      </c>
    </row>
    <row r="58" spans="1:10" x14ac:dyDescent="0.25">
      <c r="A58" s="17">
        <v>0.01</v>
      </c>
      <c r="B58" s="2">
        <f>IF(B57="Married", MIN(600000,B56), MIN(500000, B56))</f>
        <v>405600</v>
      </c>
      <c r="C58" s="2">
        <f t="shared" ref="C58:C63" si="4">B58*A58</f>
        <v>4056</v>
      </c>
      <c r="D58" s="9">
        <f>IF(C57="Female",10%*C58,IF(C57="Male",0))</f>
        <v>405.6</v>
      </c>
      <c r="E58" s="2">
        <f t="shared" ref="E58:E63" si="5">C58-D58-F37-F15</f>
        <v>3042</v>
      </c>
      <c r="F58" s="18">
        <f>IF(A48="SSF Benefit",0,E58/(B44+1))</f>
        <v>304.2</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304.2</v>
      </c>
    </row>
    <row r="60" spans="1:10" x14ac:dyDescent="0.25">
      <c r="A60" s="17">
        <v>0.2</v>
      </c>
      <c r="B60" s="2">
        <f>IF((B56-B58-B59)&gt;300000,300000,(B56-B58-B59))</f>
        <v>0</v>
      </c>
      <c r="C60" s="2">
        <f t="shared" si="4"/>
        <v>0</v>
      </c>
      <c r="D60" s="9">
        <f>IF(C57="Female",C60*10%,IF(C57="Male",0))</f>
        <v>0</v>
      </c>
      <c r="E60" s="2">
        <f t="shared" si="5"/>
        <v>0</v>
      </c>
      <c r="F60" s="18">
        <f>E60/(B44+1)</f>
        <v>0</v>
      </c>
      <c r="G60" s="26">
        <f>SUM(F58:F64)</f>
        <v>304.2</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60000</v>
      </c>
      <c r="E66" s="2"/>
      <c r="F66" s="2"/>
      <c r="G66" s="2"/>
      <c r="H66" s="2"/>
      <c r="I66" s="2"/>
    </row>
    <row r="67" spans="1:11" x14ac:dyDescent="0.25">
      <c r="A67" s="2" t="s">
        <v>4</v>
      </c>
      <c r="B67" s="3">
        <f>B45</f>
        <v>32000</v>
      </c>
      <c r="C67" s="2"/>
      <c r="D67" s="2" t="str">
        <f>IF(A70= "P/F Benefit","P/F Deduction","SSF Deduction")</f>
        <v>P/F Deduction</v>
      </c>
      <c r="E67" s="2" t="s">
        <v>5</v>
      </c>
      <c r="F67" s="2" t="s">
        <v>6</v>
      </c>
      <c r="G67" s="2" t="s">
        <v>7</v>
      </c>
      <c r="H67" s="2">
        <v>500000</v>
      </c>
      <c r="I67" s="2" t="s">
        <v>6</v>
      </c>
    </row>
    <row r="68" spans="1:11" x14ac:dyDescent="0.25">
      <c r="A68" s="2" t="s">
        <v>10</v>
      </c>
      <c r="C68" s="2" t="s">
        <v>11</v>
      </c>
      <c r="D68" s="2">
        <f>D47+D46</f>
        <v>19200</v>
      </c>
      <c r="E68" s="2">
        <f>E47+E46</f>
        <v>0</v>
      </c>
      <c r="F68" s="2">
        <f>F47+F46</f>
        <v>0</v>
      </c>
      <c r="G68" s="2" t="s">
        <v>12</v>
      </c>
      <c r="H68" s="2">
        <f>B77/3</f>
        <v>160800</v>
      </c>
      <c r="I68" s="2">
        <f>IF(K2="Yes",IF(D71&gt;=500000, 0, MIN(500000, H68) - D71),0)</f>
        <v>0</v>
      </c>
      <c r="J68">
        <f>J3</f>
        <v>0</v>
      </c>
    </row>
    <row r="69" spans="1:11" x14ac:dyDescent="0.25">
      <c r="A69" s="2" t="s">
        <v>13</v>
      </c>
      <c r="B69" s="5">
        <v>0</v>
      </c>
      <c r="C69" s="2" t="s">
        <v>14</v>
      </c>
      <c r="D69" s="2">
        <f>IF(D67="P/F Deduction",B67*20%,IF(D67="SSF Deduction",B67*31%))</f>
        <v>6400</v>
      </c>
      <c r="E69" s="2">
        <f>B71</f>
        <v>0</v>
      </c>
      <c r="F69" s="2">
        <f>J68</f>
        <v>0</v>
      </c>
      <c r="G69" s="2" t="s">
        <v>15</v>
      </c>
      <c r="H69" s="2">
        <f>D71+I71+F71</f>
        <v>76800</v>
      </c>
      <c r="I69" s="2">
        <v>0</v>
      </c>
    </row>
    <row r="70" spans="1:11" x14ac:dyDescent="0.25">
      <c r="A70" s="2" t="str">
        <f>A48</f>
        <v>P/F Benefit</v>
      </c>
      <c r="B70" s="2">
        <f>IF(A70="P/F Benefit", B67*10%, IF(A70="SSF Benefit", B67*20%,0))</f>
        <v>3200</v>
      </c>
      <c r="C70" s="2" t="s">
        <v>17</v>
      </c>
      <c r="D70" s="2">
        <f>D69*B66</f>
        <v>51200</v>
      </c>
      <c r="E70" s="2">
        <f>E69*B66</f>
        <v>0</v>
      </c>
      <c r="F70" s="2">
        <f>F69*B66</f>
        <v>0</v>
      </c>
      <c r="G70" s="2" t="s">
        <v>18</v>
      </c>
      <c r="H70" s="2">
        <f>H5</f>
        <v>0</v>
      </c>
      <c r="I70" s="2">
        <f>I69*B66</f>
        <v>0</v>
      </c>
    </row>
    <row r="71" spans="1:11" x14ac:dyDescent="0.25">
      <c r="A71" s="2" t="s">
        <v>5</v>
      </c>
      <c r="B71" s="2">
        <v>0</v>
      </c>
      <c r="C71" s="2" t="s">
        <v>19</v>
      </c>
      <c r="D71" s="2">
        <f>D68+D69+D70</f>
        <v>76800</v>
      </c>
      <c r="E71" s="2">
        <f>E68+E69+E70</f>
        <v>0</v>
      </c>
      <c r="F71" s="2">
        <f>F68+F69+F70</f>
        <v>0</v>
      </c>
      <c r="G71" s="2" t="s">
        <v>20</v>
      </c>
      <c r="H71" s="2">
        <f>H6</f>
        <v>0</v>
      </c>
      <c r="I71" s="2">
        <f>I68+I69+I70</f>
        <v>0</v>
      </c>
    </row>
    <row r="72" spans="1:11" x14ac:dyDescent="0.25">
      <c r="A72" s="2" t="s">
        <v>21</v>
      </c>
      <c r="B72" s="7">
        <f>B67+B68+B70+B71+B6</f>
        <v>35200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165600</v>
      </c>
      <c r="C74" s="2"/>
      <c r="D74" s="2"/>
      <c r="E74" s="2"/>
      <c r="F74" s="2"/>
      <c r="G74" s="2"/>
      <c r="H74" s="2"/>
      <c r="I74" s="2"/>
      <c r="K74" s="8">
        <f>I71/11262.96</f>
        <v>0</v>
      </c>
    </row>
    <row r="75" spans="1:11" x14ac:dyDescent="0.25">
      <c r="A75" s="2" t="s">
        <v>14</v>
      </c>
      <c r="B75" s="2">
        <f>B72+E66</f>
        <v>35200</v>
      </c>
      <c r="C75" s="2"/>
      <c r="D75" s="2"/>
      <c r="E75" s="2"/>
      <c r="F75" s="2"/>
      <c r="G75" s="2"/>
      <c r="H75" s="2"/>
      <c r="I75" s="2"/>
    </row>
    <row r="76" spans="1:11" x14ac:dyDescent="0.25">
      <c r="A76" s="2" t="s">
        <v>17</v>
      </c>
      <c r="B76" s="2">
        <f>SUM(B67+B68+B69+B70+B71)*B66</f>
        <v>281600</v>
      </c>
      <c r="C76" s="2"/>
      <c r="D76" s="2"/>
      <c r="E76" s="2"/>
      <c r="F76" s="2"/>
      <c r="G76" s="2"/>
      <c r="H76" s="2"/>
      <c r="I76" s="2"/>
    </row>
    <row r="77" spans="1:11" x14ac:dyDescent="0.25">
      <c r="A77" s="2" t="s">
        <v>24</v>
      </c>
      <c r="B77" s="2">
        <f>B74+B75+B76</f>
        <v>482400</v>
      </c>
      <c r="C77" s="9"/>
      <c r="D77" s="9"/>
      <c r="E77" s="2"/>
      <c r="F77" s="2"/>
      <c r="G77" s="2"/>
      <c r="H77" s="2" t="s">
        <v>25</v>
      </c>
      <c r="I77" s="7">
        <f>B72+E66</f>
        <v>35200</v>
      </c>
    </row>
    <row r="78" spans="1:11" x14ac:dyDescent="0.25">
      <c r="A78" s="2" t="s">
        <v>26</v>
      </c>
      <c r="B78" s="2">
        <f>B77-MIN(H67,H68,H69)-H70-H71-H72-E71-H73</f>
        <v>405600</v>
      </c>
      <c r="C78" s="9"/>
      <c r="D78" s="9"/>
      <c r="E78" s="2"/>
      <c r="F78" s="2"/>
      <c r="G78" s="10"/>
      <c r="H78" s="2" t="s">
        <v>27</v>
      </c>
      <c r="I78" s="11">
        <f>D69+E69+F69+G82+I72</f>
        <v>6704.2</v>
      </c>
    </row>
    <row r="79" spans="1:11" x14ac:dyDescent="0.25">
      <c r="A79" s="12" t="s">
        <v>28</v>
      </c>
      <c r="B79" s="13" t="str">
        <f>B57</f>
        <v>Married</v>
      </c>
      <c r="C79" s="14" t="str">
        <f>C57</f>
        <v>Female</v>
      </c>
      <c r="D79" s="15"/>
      <c r="E79" s="15"/>
      <c r="F79" s="9"/>
      <c r="G79" s="10"/>
      <c r="H79" s="2" t="s">
        <v>31</v>
      </c>
      <c r="I79" s="16">
        <f>I77-I78</f>
        <v>28495.8</v>
      </c>
    </row>
    <row r="80" spans="1:11" x14ac:dyDescent="0.25">
      <c r="A80" s="17">
        <v>0.01</v>
      </c>
      <c r="B80" s="2">
        <f>IF(B79="Married", MIN(600000,B78), MIN(500000, B78))</f>
        <v>405600</v>
      </c>
      <c r="C80" s="2">
        <f t="shared" ref="C80:C85" si="6">B80*A80</f>
        <v>4056</v>
      </c>
      <c r="D80" s="9">
        <f>IF(C79="Female",10%*C80,IF(C79="Male",0))</f>
        <v>405.6</v>
      </c>
      <c r="E80" s="2">
        <f t="shared" ref="E80:E85" si="7">C80-D80-F58-F37-F15</f>
        <v>2737.8</v>
      </c>
      <c r="F80" s="18">
        <f>IF(A70="SSF Benefit",0,E80/(B66+1))</f>
        <v>304.20000000000005</v>
      </c>
      <c r="G80" s="10"/>
      <c r="H80" s="10"/>
      <c r="I80" s="2"/>
    </row>
    <row r="81" spans="1:13" x14ac:dyDescent="0.25">
      <c r="A81" s="17">
        <v>0.1</v>
      </c>
      <c r="B81" s="2">
        <f>IF((B78-B80)&gt;200000,200000,(B78-B80))</f>
        <v>0</v>
      </c>
      <c r="C81" s="2">
        <f t="shared" si="6"/>
        <v>0</v>
      </c>
      <c r="D81" s="9">
        <f>IF(C79="Female",C81*10%,IF(C79="Male",0))</f>
        <v>0</v>
      </c>
      <c r="E81" s="2">
        <f t="shared" si="7"/>
        <v>0</v>
      </c>
      <c r="F81" s="18">
        <f>E81/(B66+1)</f>
        <v>0</v>
      </c>
      <c r="G81" s="10"/>
      <c r="H81" s="2" t="s">
        <v>36</v>
      </c>
      <c r="I81" s="2">
        <f>F80</f>
        <v>304.20000000000005</v>
      </c>
    </row>
    <row r="82" spans="1:13" x14ac:dyDescent="0.25">
      <c r="A82" s="17">
        <v>0.2</v>
      </c>
      <c r="B82" s="2">
        <f>IF((B78-B80-B81)&gt;300000,300000,(B78-B80-B81))</f>
        <v>0</v>
      </c>
      <c r="C82" s="2">
        <f t="shared" si="6"/>
        <v>0</v>
      </c>
      <c r="D82" s="9">
        <f>IF(C79="Female",C82*10%,IF(C79="Male",0))</f>
        <v>0</v>
      </c>
      <c r="E82" s="2">
        <f t="shared" si="7"/>
        <v>0</v>
      </c>
      <c r="F82" s="18"/>
      <c r="G82" s="26">
        <f>SUM(F80:F86)</f>
        <v>304.20000000000005</v>
      </c>
      <c r="H82" s="10" t="s">
        <v>37</v>
      </c>
      <c r="I82" s="10">
        <f>SUM(F81:F86)</f>
        <v>0</v>
      </c>
      <c r="J82" s="8" t="s">
        <v>41</v>
      </c>
    </row>
    <row r="83" spans="1:13"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c r="J83" s="8"/>
    </row>
    <row r="84" spans="1:13"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3" x14ac:dyDescent="0.25">
      <c r="A85" s="20">
        <v>0.39</v>
      </c>
      <c r="B85" s="21">
        <f>B78-B80-B81-B82-B83-B84</f>
        <v>0</v>
      </c>
      <c r="C85" s="2">
        <f t="shared" si="6"/>
        <v>0</v>
      </c>
      <c r="D85" s="9">
        <f>IF(C79="Female",C85*10%,IF(C79="Male",0))</f>
        <v>0</v>
      </c>
      <c r="E85" s="2">
        <f t="shared" si="7"/>
        <v>0</v>
      </c>
      <c r="F85" s="18">
        <f>E85/(B66+1)</f>
        <v>0</v>
      </c>
      <c r="G85" s="10"/>
      <c r="H85" s="10"/>
      <c r="I85" s="10"/>
      <c r="M85" s="8">
        <f>B99-MIN(H67,H68,H69)-H70-H71-H72-E71-H73</f>
        <v>405600</v>
      </c>
    </row>
    <row r="86" spans="1:13" x14ac:dyDescent="0.25">
      <c r="A86" s="20"/>
      <c r="B86" s="21"/>
      <c r="C86" s="2"/>
      <c r="D86" s="9"/>
      <c r="E86" s="2"/>
      <c r="F86" s="18"/>
      <c r="G86" s="10"/>
      <c r="H86" s="10"/>
      <c r="I86" s="10"/>
      <c r="M86" s="8">
        <f>B77-MIN(H89,H90,H91)-H92-H93-H94-E93-H95</f>
        <v>405600</v>
      </c>
    </row>
    <row r="88" spans="1:13" x14ac:dyDescent="0.25">
      <c r="A88" s="1" t="s">
        <v>35</v>
      </c>
      <c r="B88" s="1">
        <v>7</v>
      </c>
      <c r="C88" s="2" t="s">
        <v>1</v>
      </c>
      <c r="D88" s="2">
        <f>D66</f>
        <v>60000</v>
      </c>
      <c r="E88" s="2"/>
      <c r="F88" s="2"/>
      <c r="G88" s="2"/>
      <c r="H88" s="2"/>
      <c r="I88" s="2"/>
    </row>
    <row r="89" spans="1:13" x14ac:dyDescent="0.25">
      <c r="A89" s="2" t="s">
        <v>4</v>
      </c>
      <c r="B89" s="3">
        <f>B67</f>
        <v>32000</v>
      </c>
      <c r="C89" s="2"/>
      <c r="D89" s="2" t="str">
        <f>IF(A92= "P/F Benefit","P/F Deduction","SSF Deduction")</f>
        <v>P/F Deduction</v>
      </c>
      <c r="E89" s="2" t="s">
        <v>5</v>
      </c>
      <c r="F89" s="2" t="s">
        <v>6</v>
      </c>
      <c r="G89" s="2" t="s">
        <v>7</v>
      </c>
      <c r="H89" s="2">
        <v>500000</v>
      </c>
      <c r="I89" s="2" t="s">
        <v>6</v>
      </c>
    </row>
    <row r="90" spans="1:13" x14ac:dyDescent="0.25">
      <c r="A90" s="2" t="s">
        <v>10</v>
      </c>
      <c r="C90" s="2" t="s">
        <v>11</v>
      </c>
      <c r="D90" s="2">
        <f>D69+D68</f>
        <v>25600</v>
      </c>
      <c r="E90" s="2">
        <f>E69+E68</f>
        <v>0</v>
      </c>
      <c r="F90" s="2">
        <f>F69+F68</f>
        <v>0</v>
      </c>
      <c r="G90" s="2" t="s">
        <v>12</v>
      </c>
      <c r="H90" s="2">
        <f>B99/3</f>
        <v>160800</v>
      </c>
      <c r="I90" s="2">
        <f>IF(K2="Yes",IF(D93&gt;=500000, 0, MIN(500000, H90) - D93),0)</f>
        <v>0</v>
      </c>
      <c r="J90">
        <f>J3</f>
        <v>0</v>
      </c>
    </row>
    <row r="91" spans="1:13" x14ac:dyDescent="0.25">
      <c r="A91" s="2" t="s">
        <v>13</v>
      </c>
      <c r="B91" s="5">
        <v>0</v>
      </c>
      <c r="C91" s="2" t="s">
        <v>14</v>
      </c>
      <c r="D91" s="2">
        <f>IF(D89="P/F Deduction",B89*20%,IF(D89="SSF Deduction",B89*31%))</f>
        <v>6400</v>
      </c>
      <c r="E91" s="2">
        <f>B93</f>
        <v>0</v>
      </c>
      <c r="F91" s="2">
        <f>J90</f>
        <v>0</v>
      </c>
      <c r="G91" s="2" t="s">
        <v>15</v>
      </c>
      <c r="H91" s="2">
        <f>D93+I93+F93</f>
        <v>76800</v>
      </c>
      <c r="I91" s="2">
        <v>0</v>
      </c>
    </row>
    <row r="92" spans="1:13" x14ac:dyDescent="0.25">
      <c r="A92" s="2" t="str">
        <f>A70</f>
        <v>P/F Benefit</v>
      </c>
      <c r="B92" s="2">
        <f>IF(A92="P/F Benefit", B89*10%, IF(A92="SSF Benefit", B89*20%,0))</f>
        <v>3200</v>
      </c>
      <c r="C92" s="2" t="s">
        <v>17</v>
      </c>
      <c r="D92" s="2">
        <f>D91*B88</f>
        <v>44800</v>
      </c>
      <c r="E92" s="2">
        <f>E91*B88</f>
        <v>0</v>
      </c>
      <c r="F92" s="2">
        <f>F91*B88</f>
        <v>0</v>
      </c>
      <c r="G92" s="2" t="s">
        <v>18</v>
      </c>
      <c r="H92" s="2">
        <f>H5</f>
        <v>0</v>
      </c>
      <c r="I92" s="2">
        <f>I91*B88</f>
        <v>0</v>
      </c>
    </row>
    <row r="93" spans="1:13" x14ac:dyDescent="0.25">
      <c r="A93" s="2" t="s">
        <v>5</v>
      </c>
      <c r="B93" s="2">
        <v>0</v>
      </c>
      <c r="C93" s="2" t="s">
        <v>19</v>
      </c>
      <c r="D93" s="2">
        <f>D90+D91+D92</f>
        <v>76800</v>
      </c>
      <c r="E93" s="2">
        <f>E90+E91+E92</f>
        <v>0</v>
      </c>
      <c r="F93" s="2">
        <f>F90+F91+F92</f>
        <v>0</v>
      </c>
      <c r="G93" s="2" t="s">
        <v>20</v>
      </c>
      <c r="H93" s="2">
        <f>H6</f>
        <v>0</v>
      </c>
      <c r="I93" s="2">
        <f>I90+I91+I92</f>
        <v>0</v>
      </c>
    </row>
    <row r="94" spans="1:13" x14ac:dyDescent="0.25">
      <c r="A94" s="2" t="s">
        <v>21</v>
      </c>
      <c r="B94" s="7">
        <f>B89+B90+B92+B93+B28</f>
        <v>35200</v>
      </c>
      <c r="C94" s="2"/>
      <c r="D94" s="2"/>
      <c r="E94" s="2"/>
      <c r="F94" s="2"/>
      <c r="G94" s="2" t="s">
        <v>22</v>
      </c>
      <c r="H94" s="2">
        <f>H7</f>
        <v>0</v>
      </c>
      <c r="I94" s="2">
        <f>I93/12</f>
        <v>0</v>
      </c>
    </row>
    <row r="95" spans="1:13" x14ac:dyDescent="0.25">
      <c r="A95" s="2"/>
      <c r="B95" s="2"/>
      <c r="C95" s="2"/>
      <c r="D95" s="2"/>
      <c r="E95" s="2"/>
      <c r="F95" s="2"/>
      <c r="G95" s="2" t="s">
        <v>23</v>
      </c>
      <c r="H95" s="2">
        <f>IF(J2="Yes",IF(B57="Married",600000*50%,IF(B57="Unmarried",500000*50%)),0)</f>
        <v>0</v>
      </c>
      <c r="I95" s="2"/>
    </row>
    <row r="96" spans="1:13" x14ac:dyDescent="0.25">
      <c r="A96" s="2" t="s">
        <v>11</v>
      </c>
      <c r="B96" s="2">
        <f>B75+B74</f>
        <v>200800</v>
      </c>
      <c r="C96" s="2"/>
      <c r="D96" s="2"/>
      <c r="E96" s="2"/>
      <c r="F96" s="2"/>
      <c r="G96" s="2"/>
      <c r="H96" s="2"/>
      <c r="I96" s="2"/>
    </row>
    <row r="97" spans="1:10" x14ac:dyDescent="0.25">
      <c r="A97" s="2" t="s">
        <v>14</v>
      </c>
      <c r="B97" s="2">
        <f>B94</f>
        <v>35200</v>
      </c>
      <c r="C97" s="2"/>
      <c r="D97" s="2"/>
      <c r="E97" s="2"/>
      <c r="F97" s="2"/>
      <c r="G97" s="2"/>
      <c r="H97" s="2"/>
      <c r="I97" s="2"/>
    </row>
    <row r="98" spans="1:10" x14ac:dyDescent="0.25">
      <c r="A98" s="2" t="s">
        <v>17</v>
      </c>
      <c r="B98" s="2">
        <f>SUM(B89+B90+B91+B92+B93)*B88</f>
        <v>246400</v>
      </c>
      <c r="C98" s="2"/>
      <c r="D98" s="2"/>
      <c r="E98" s="2"/>
      <c r="F98" s="2"/>
      <c r="G98" s="2"/>
      <c r="H98" s="2"/>
      <c r="I98" s="2"/>
    </row>
    <row r="99" spans="1:10" x14ac:dyDescent="0.25">
      <c r="A99" s="2" t="s">
        <v>24</v>
      </c>
      <c r="B99" s="2">
        <f>B96+B97+B98</f>
        <v>482400</v>
      </c>
      <c r="C99" s="9"/>
      <c r="D99" s="9"/>
      <c r="E99" s="2"/>
      <c r="F99" s="2"/>
      <c r="G99" s="2"/>
      <c r="H99" s="2" t="s">
        <v>25</v>
      </c>
      <c r="I99" s="7">
        <f>B94</f>
        <v>35200</v>
      </c>
    </row>
    <row r="100" spans="1:10" x14ac:dyDescent="0.25">
      <c r="A100" s="2" t="s">
        <v>26</v>
      </c>
      <c r="B100" s="2">
        <f>B99-MIN(H89,H90,H91)-H92-H93-H94-E93-H95</f>
        <v>405600</v>
      </c>
      <c r="C100" s="9"/>
      <c r="D100" s="9"/>
      <c r="E100" s="2"/>
      <c r="F100" s="2"/>
      <c r="G100" s="10"/>
      <c r="H100" s="2" t="s">
        <v>27</v>
      </c>
      <c r="I100" s="11">
        <f>D91+E91+F91+G104+I94</f>
        <v>6704.2</v>
      </c>
    </row>
    <row r="101" spans="1:10" x14ac:dyDescent="0.25">
      <c r="A101" s="12" t="s">
        <v>28</v>
      </c>
      <c r="B101" s="13" t="str">
        <f>B79</f>
        <v>Married</v>
      </c>
      <c r="C101" s="14" t="str">
        <f>C79</f>
        <v>Female</v>
      </c>
      <c r="D101" s="15"/>
      <c r="E101" s="15"/>
      <c r="F101" s="9"/>
      <c r="G101" s="10"/>
      <c r="H101" s="2" t="s">
        <v>31</v>
      </c>
      <c r="I101" s="16">
        <f>I99-I100</f>
        <v>28495.8</v>
      </c>
    </row>
    <row r="102" spans="1:10" x14ac:dyDescent="0.25">
      <c r="A102" s="17">
        <v>0.01</v>
      </c>
      <c r="B102" s="2">
        <f>IF(B101="Married", MIN(600000,B100), MIN(500000, B100))</f>
        <v>405600</v>
      </c>
      <c r="C102" s="2">
        <f t="shared" ref="C102:C107" si="8">B102*A102</f>
        <v>4056</v>
      </c>
      <c r="D102" s="9">
        <f>IF(C101="Female",10%*C102,IF(C101="Male",0))</f>
        <v>405.6</v>
      </c>
      <c r="E102" s="2">
        <f t="shared" ref="E102:E107" si="9">C102-D102-F80-F58-F37-F15</f>
        <v>2433.6000000000004</v>
      </c>
      <c r="F102" s="18">
        <f>IF(A92="SSF Benefit",0,E102/(B88+1))</f>
        <v>304.20000000000005</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304.20000000000005</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304.20000000000005</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c r="J105">
        <f>14328/8</f>
        <v>1791</v>
      </c>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32000</v>
      </c>
      <c r="C111" s="2"/>
      <c r="D111" s="2" t="str">
        <f>IF(A114= "P/F Benefit","P/F Deduction","SSF Deduction")</f>
        <v>P/F Deduction</v>
      </c>
      <c r="E111" s="2" t="s">
        <v>5</v>
      </c>
      <c r="F111" s="2" t="s">
        <v>6</v>
      </c>
      <c r="G111" s="2" t="s">
        <v>7</v>
      </c>
      <c r="H111" s="2">
        <v>500000</v>
      </c>
      <c r="I111" s="2" t="s">
        <v>6</v>
      </c>
    </row>
    <row r="112" spans="1:10" x14ac:dyDescent="0.25">
      <c r="A112" s="2" t="s">
        <v>10</v>
      </c>
      <c r="C112" s="2" t="s">
        <v>11</v>
      </c>
      <c r="D112" s="2">
        <f>D91+D90</f>
        <v>32000</v>
      </c>
      <c r="E112" s="2">
        <f>E91+E90</f>
        <v>0</v>
      </c>
      <c r="F112" s="2">
        <f>F91+F90</f>
        <v>0</v>
      </c>
      <c r="G112" s="2" t="s">
        <v>12</v>
      </c>
      <c r="H112" s="2">
        <f>B121/3</f>
        <v>160800</v>
      </c>
      <c r="I112" s="2">
        <f>IF(K2="Yes",IF(D115&gt;=500000, 0, MIN(500000, H112) - D115),0)</f>
        <v>0</v>
      </c>
      <c r="J112">
        <f>J3</f>
        <v>0</v>
      </c>
    </row>
    <row r="113" spans="1:9" x14ac:dyDescent="0.25">
      <c r="A113" s="2" t="s">
        <v>13</v>
      </c>
      <c r="B113" s="5">
        <v>0</v>
      </c>
      <c r="C113" s="2" t="s">
        <v>14</v>
      </c>
      <c r="D113" s="2">
        <f>IF(D111="P/F Deduction",B111*20%,IF(D111="SSF Deduction",B111*31%))</f>
        <v>6400</v>
      </c>
      <c r="E113" s="2">
        <f>B115</f>
        <v>0</v>
      </c>
      <c r="F113" s="2">
        <f>J112</f>
        <v>0</v>
      </c>
      <c r="G113" s="2" t="s">
        <v>15</v>
      </c>
      <c r="H113" s="2">
        <f>D115+I115+F115</f>
        <v>76800</v>
      </c>
      <c r="I113" s="2">
        <v>0</v>
      </c>
    </row>
    <row r="114" spans="1:9" x14ac:dyDescent="0.25">
      <c r="A114" s="2" t="str">
        <f>A92</f>
        <v>P/F Benefit</v>
      </c>
      <c r="B114" s="2">
        <f>IF(A114="P/F Benefit", B111*10%, IF(A114="SSF Benefit", B111*20%,0))</f>
        <v>3200</v>
      </c>
      <c r="C114" s="2" t="s">
        <v>17</v>
      </c>
      <c r="D114" s="2">
        <f>D113*B110</f>
        <v>38400</v>
      </c>
      <c r="E114" s="2">
        <f>E113*B110</f>
        <v>0</v>
      </c>
      <c r="F114" s="2">
        <f>F113*B110</f>
        <v>0</v>
      </c>
      <c r="G114" s="2" t="s">
        <v>18</v>
      </c>
      <c r="H114" s="2">
        <f>H5</f>
        <v>0</v>
      </c>
      <c r="I114" s="2">
        <f>I113*B110</f>
        <v>0</v>
      </c>
    </row>
    <row r="115" spans="1:9" x14ac:dyDescent="0.25">
      <c r="A115" s="2" t="s">
        <v>5</v>
      </c>
      <c r="B115" s="2">
        <v>0</v>
      </c>
      <c r="C115" s="2" t="s">
        <v>19</v>
      </c>
      <c r="D115" s="2">
        <f>D112+D113+D114</f>
        <v>76800</v>
      </c>
      <c r="E115" s="2">
        <f>E112+E113+E114</f>
        <v>0</v>
      </c>
      <c r="F115" s="2">
        <f>F112+F113+F114</f>
        <v>0</v>
      </c>
      <c r="G115" s="2" t="s">
        <v>20</v>
      </c>
      <c r="H115" s="2">
        <f>H6</f>
        <v>0</v>
      </c>
      <c r="I115" s="2">
        <f>I112+I113+I114</f>
        <v>0</v>
      </c>
    </row>
    <row r="116" spans="1:9" x14ac:dyDescent="0.25">
      <c r="A116" s="2" t="s">
        <v>21</v>
      </c>
      <c r="B116" s="7">
        <f>SUM(B111:B115)</f>
        <v>35200</v>
      </c>
      <c r="C116" s="2"/>
      <c r="D116" s="2"/>
      <c r="E116" s="2"/>
      <c r="F116" s="2"/>
      <c r="G116" s="2" t="s">
        <v>22</v>
      </c>
      <c r="H116" s="2">
        <f>H7</f>
        <v>0</v>
      </c>
      <c r="I116" s="2">
        <f>I115/12</f>
        <v>0</v>
      </c>
    </row>
    <row r="117" spans="1:9" x14ac:dyDescent="0.25">
      <c r="A117" s="2"/>
      <c r="B117" s="2"/>
      <c r="C117" s="2"/>
      <c r="D117" s="2"/>
      <c r="E117" s="2"/>
      <c r="F117" s="2"/>
      <c r="G117" s="2"/>
      <c r="H117" s="2"/>
      <c r="I117" s="2"/>
    </row>
    <row r="118" spans="1:9" x14ac:dyDescent="0.25">
      <c r="A118" s="2" t="s">
        <v>11</v>
      </c>
      <c r="B118" s="2">
        <f>B97+B96</f>
        <v>236000</v>
      </c>
      <c r="C118" s="2"/>
      <c r="D118" s="2"/>
      <c r="E118" s="2"/>
      <c r="F118" s="2"/>
      <c r="G118" s="2"/>
      <c r="H118" s="2"/>
      <c r="I118" s="2"/>
    </row>
    <row r="119" spans="1:9" x14ac:dyDescent="0.25">
      <c r="A119" s="2" t="s">
        <v>14</v>
      </c>
      <c r="B119" s="2">
        <f>B116</f>
        <v>35200</v>
      </c>
      <c r="C119" s="2"/>
      <c r="D119" s="2"/>
      <c r="E119" s="2"/>
      <c r="F119" s="2"/>
      <c r="G119" s="2"/>
      <c r="H119" s="2"/>
      <c r="I119" s="2"/>
    </row>
    <row r="120" spans="1:9" x14ac:dyDescent="0.25">
      <c r="A120" s="2" t="s">
        <v>17</v>
      </c>
      <c r="B120" s="2">
        <f>B119*B110</f>
        <v>211200</v>
      </c>
      <c r="C120" s="2"/>
      <c r="D120" s="2"/>
      <c r="E120" s="2"/>
      <c r="F120" s="2"/>
      <c r="G120" s="2"/>
      <c r="H120" s="2"/>
      <c r="I120" s="2"/>
    </row>
    <row r="121" spans="1:9" x14ac:dyDescent="0.25">
      <c r="A121" s="2" t="s">
        <v>24</v>
      </c>
      <c r="B121" s="2">
        <f>B118+B119+B120</f>
        <v>482400</v>
      </c>
      <c r="C121" s="9"/>
      <c r="D121" s="9"/>
      <c r="E121" s="2"/>
      <c r="F121" s="2"/>
      <c r="G121" s="2"/>
      <c r="H121" s="2" t="s">
        <v>25</v>
      </c>
      <c r="I121" s="7">
        <f>B116</f>
        <v>35200</v>
      </c>
    </row>
    <row r="122" spans="1:9" x14ac:dyDescent="0.25">
      <c r="A122" s="2" t="s">
        <v>43</v>
      </c>
      <c r="B122" s="2">
        <f>B121-MIN(H111,H112,H113)-H114-H115-H116-E115</f>
        <v>405600</v>
      </c>
      <c r="C122" s="9"/>
      <c r="D122" s="9"/>
      <c r="E122" s="2"/>
      <c r="F122" s="2"/>
      <c r="G122" s="10"/>
      <c r="H122" s="2" t="s">
        <v>27</v>
      </c>
      <c r="I122" s="11">
        <f>D113+E113+F113+G126+I116</f>
        <v>6704.2</v>
      </c>
    </row>
    <row r="123" spans="1:9" x14ac:dyDescent="0.25">
      <c r="A123" s="12" t="s">
        <v>44</v>
      </c>
      <c r="B123" s="13" t="str">
        <f>B101</f>
        <v>Married</v>
      </c>
      <c r="C123" s="14" t="str">
        <f>C101</f>
        <v>Female</v>
      </c>
      <c r="D123" s="15"/>
      <c r="E123" s="15"/>
      <c r="F123" s="9"/>
      <c r="G123" s="10"/>
      <c r="H123" s="2" t="s">
        <v>31</v>
      </c>
      <c r="I123" s="16">
        <f>I121-I122</f>
        <v>28495.8</v>
      </c>
    </row>
    <row r="124" spans="1:9" x14ac:dyDescent="0.25">
      <c r="A124" s="17">
        <v>0.01</v>
      </c>
      <c r="B124" s="2">
        <f>IF(B123="Married", MIN(600000,B122), MIN(500000, B122))</f>
        <v>405600</v>
      </c>
      <c r="C124" s="2">
        <f t="shared" ref="C124:C129" si="10">B124*A124</f>
        <v>4056</v>
      </c>
      <c r="D124" s="9">
        <f>IF(C123="Female",10%*C124,IF(C123="Male",0))</f>
        <v>405.6</v>
      </c>
      <c r="E124" s="2">
        <f t="shared" ref="E124:E129" si="11">C124-D124-F102-F80-F58-F37-F15</f>
        <v>2129.4000000000005</v>
      </c>
      <c r="F124" s="18">
        <f>IF(A114="SSF Benefit",0,E124/(B110+1))</f>
        <v>304.2000000000001</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304.2000000000001</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304.2000000000001</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32000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38400</v>
      </c>
      <c r="E134" s="2">
        <f>E113+E112</f>
        <v>0</v>
      </c>
      <c r="F134" s="2">
        <f>F113+F112</f>
        <v>0</v>
      </c>
      <c r="G134" s="2" t="s">
        <v>12</v>
      </c>
      <c r="H134" s="2">
        <f>B143/3</f>
        <v>160800</v>
      </c>
      <c r="I134" s="2">
        <f>IF(K2="Yes",IF(D115&gt;=500000, 0, MIN(500000, H112) - D115),0)</f>
        <v>0</v>
      </c>
      <c r="J134">
        <f>J112</f>
        <v>0</v>
      </c>
    </row>
    <row r="135" spans="1:10" x14ac:dyDescent="0.25">
      <c r="A135" s="2" t="s">
        <v>13</v>
      </c>
      <c r="B135" s="5">
        <v>0</v>
      </c>
      <c r="C135" s="2" t="s">
        <v>14</v>
      </c>
      <c r="D135" s="2">
        <f>IF(D133="P/F Deduction",B133*20%,IF(D133="SSF Deduction",B133*31%))</f>
        <v>6400</v>
      </c>
      <c r="E135" s="2">
        <f>B137</f>
        <v>0</v>
      </c>
      <c r="F135" s="2">
        <f>J134</f>
        <v>0</v>
      </c>
      <c r="G135" s="2" t="s">
        <v>15</v>
      </c>
      <c r="H135" s="2">
        <f>D137+F137+I137</f>
        <v>76800</v>
      </c>
      <c r="I135" s="2">
        <v>0</v>
      </c>
    </row>
    <row r="136" spans="1:10" x14ac:dyDescent="0.25">
      <c r="A136" s="2" t="str">
        <f>A114</f>
        <v>P/F Benefit</v>
      </c>
      <c r="B136" s="2">
        <f>IF(A136="P/F Benefit", B133*10%, IF(A136="SSF Benefit", B133*20%,0))</f>
        <v>3200</v>
      </c>
      <c r="C136" s="2" t="s">
        <v>17</v>
      </c>
      <c r="D136" s="2">
        <f>D135*B132</f>
        <v>32000</v>
      </c>
      <c r="E136" s="2">
        <f>E135*B132</f>
        <v>0</v>
      </c>
      <c r="F136" s="2">
        <f>F135*B132</f>
        <v>0</v>
      </c>
      <c r="G136" s="2" t="s">
        <v>18</v>
      </c>
      <c r="H136" s="2">
        <f>H5</f>
        <v>0</v>
      </c>
      <c r="I136" s="2">
        <f>I135*B132</f>
        <v>0</v>
      </c>
    </row>
    <row r="137" spans="1:10" x14ac:dyDescent="0.25">
      <c r="A137" s="2" t="s">
        <v>5</v>
      </c>
      <c r="B137" s="2">
        <v>0</v>
      </c>
      <c r="C137" s="2" t="s">
        <v>19</v>
      </c>
      <c r="D137" s="2">
        <f>D134+D135+D136</f>
        <v>76800</v>
      </c>
      <c r="E137" s="2">
        <f>E134+E135+E136</f>
        <v>0</v>
      </c>
      <c r="F137" s="2">
        <f>F134+F135+F136</f>
        <v>0</v>
      </c>
      <c r="G137" s="2" t="s">
        <v>20</v>
      </c>
      <c r="H137" s="2">
        <f>H6</f>
        <v>0</v>
      </c>
      <c r="I137" s="2">
        <f>I134+I135+I136</f>
        <v>0</v>
      </c>
    </row>
    <row r="138" spans="1:10" x14ac:dyDescent="0.25">
      <c r="A138" s="2" t="s">
        <v>21</v>
      </c>
      <c r="B138" s="7">
        <f>SUM(B133:B137)</f>
        <v>35200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271200</v>
      </c>
      <c r="C140" s="2"/>
      <c r="D140" s="2"/>
      <c r="E140" s="2"/>
      <c r="F140" s="2"/>
      <c r="G140" s="2"/>
      <c r="H140" s="2"/>
      <c r="I140" s="2"/>
    </row>
    <row r="141" spans="1:10" x14ac:dyDescent="0.25">
      <c r="A141" s="2" t="s">
        <v>14</v>
      </c>
      <c r="B141" s="2">
        <f>B138</f>
        <v>35200</v>
      </c>
      <c r="C141" s="2"/>
      <c r="D141" s="2"/>
      <c r="E141" s="2"/>
      <c r="F141" s="2"/>
      <c r="G141" s="2"/>
      <c r="H141" s="2"/>
      <c r="I141" s="2"/>
    </row>
    <row r="142" spans="1:10" x14ac:dyDescent="0.25">
      <c r="A142" s="2" t="s">
        <v>17</v>
      </c>
      <c r="B142" s="2">
        <f>B141*B132</f>
        <v>176000</v>
      </c>
      <c r="C142" s="2"/>
      <c r="D142" s="2"/>
      <c r="E142" s="2"/>
      <c r="F142" s="2"/>
      <c r="G142" s="2"/>
      <c r="H142" s="2"/>
      <c r="I142" s="2"/>
    </row>
    <row r="143" spans="1:10" x14ac:dyDescent="0.25">
      <c r="A143" s="2" t="s">
        <v>24</v>
      </c>
      <c r="B143" s="2">
        <f>B140+B141+B142</f>
        <v>482400</v>
      </c>
      <c r="C143" s="9"/>
      <c r="D143" s="9"/>
      <c r="E143" s="2"/>
      <c r="F143" s="2"/>
      <c r="G143" s="2"/>
      <c r="H143" s="2" t="s">
        <v>25</v>
      </c>
      <c r="I143" s="7">
        <f>B138</f>
        <v>35200</v>
      </c>
    </row>
    <row r="144" spans="1:10" x14ac:dyDescent="0.25">
      <c r="A144" s="2" t="s">
        <v>26</v>
      </c>
      <c r="B144" s="2">
        <f>B143-MIN(H133,H134,H135)-H136-H137-H138-E137-H139</f>
        <v>405600</v>
      </c>
      <c r="C144" s="9"/>
      <c r="D144" s="9"/>
      <c r="E144" s="2"/>
      <c r="F144" s="2"/>
      <c r="G144" s="10"/>
      <c r="H144" s="2" t="s">
        <v>27</v>
      </c>
      <c r="I144" s="11">
        <f>D135+E135+F135+G148+I138</f>
        <v>6704.2</v>
      </c>
    </row>
    <row r="145" spans="1:10" x14ac:dyDescent="0.25">
      <c r="A145" s="12" t="s">
        <v>28</v>
      </c>
      <c r="B145" s="13" t="str">
        <f>B123</f>
        <v>Married</v>
      </c>
      <c r="C145" s="14" t="str">
        <f>C123</f>
        <v>Female</v>
      </c>
      <c r="D145" s="15"/>
      <c r="E145" s="15"/>
      <c r="F145" s="9"/>
      <c r="G145" s="10"/>
      <c r="H145" s="2" t="s">
        <v>31</v>
      </c>
      <c r="I145" s="16">
        <f>I143-I144</f>
        <v>28495.8</v>
      </c>
    </row>
    <row r="146" spans="1:10" x14ac:dyDescent="0.25">
      <c r="A146" s="17">
        <v>0.01</v>
      </c>
      <c r="B146" s="2">
        <f>IF(B145="Married", MIN(600000,B144), MIN(500000, B144))</f>
        <v>405600</v>
      </c>
      <c r="C146" s="2">
        <f>B146*A146</f>
        <v>4056</v>
      </c>
      <c r="D146" s="9">
        <f>IF(C145="Female",10%*C146,IF(C145="Male",0))</f>
        <v>405.6</v>
      </c>
      <c r="E146" s="2">
        <f t="shared" ref="E146:E151" si="12">C146-D146-F124-F102-F80-F58-F37-F15</f>
        <v>1825.2000000000005</v>
      </c>
      <c r="F146" s="18">
        <f>IF(A136="SSF Benefit",0,E146/(B132+1))</f>
        <v>304.2000000000001</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304.2000000000001</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304.2000000000001</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32000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44800</v>
      </c>
      <c r="E156" s="2">
        <f>E135+E134</f>
        <v>0</v>
      </c>
      <c r="F156" s="2">
        <f>F135+F134</f>
        <v>0</v>
      </c>
      <c r="G156" s="2" t="s">
        <v>12</v>
      </c>
      <c r="H156" s="2">
        <f>B165/3</f>
        <v>160800</v>
      </c>
      <c r="I156" s="2">
        <f>IF(K2="Yes",IF(D115&gt;=500000, 0, MIN(500000, H112) - D115),0)</f>
        <v>0</v>
      </c>
      <c r="J156">
        <f>J134</f>
        <v>0</v>
      </c>
    </row>
    <row r="157" spans="1:10" x14ac:dyDescent="0.25">
      <c r="A157" s="2" t="s">
        <v>13</v>
      </c>
      <c r="B157" s="5">
        <v>0</v>
      </c>
      <c r="C157" s="2" t="s">
        <v>14</v>
      </c>
      <c r="D157" s="2">
        <f>IF(D155="P/F Deduction",B155*20%,IF(D155="SSF Deduction",B155*31%))</f>
        <v>6400</v>
      </c>
      <c r="E157" s="2">
        <f>B159</f>
        <v>0</v>
      </c>
      <c r="F157" s="2">
        <f>J156</f>
        <v>0</v>
      </c>
      <c r="G157" s="2" t="s">
        <v>15</v>
      </c>
      <c r="H157" s="2">
        <f>D159+F159+I159</f>
        <v>76800</v>
      </c>
      <c r="I157" s="2">
        <v>0</v>
      </c>
    </row>
    <row r="158" spans="1:10" x14ac:dyDescent="0.25">
      <c r="A158" s="2" t="str">
        <f>A136</f>
        <v>P/F Benefit</v>
      </c>
      <c r="B158" s="2">
        <f>IF(A158="P/F Benefit", B155*10%, IF(A158="SSF Benefit", B155*20%,0))</f>
        <v>3200</v>
      </c>
      <c r="C158" s="2" t="s">
        <v>17</v>
      </c>
      <c r="D158" s="2">
        <f>D157*B154</f>
        <v>25600</v>
      </c>
      <c r="E158" s="2">
        <f>E157*B154</f>
        <v>0</v>
      </c>
      <c r="F158" s="2">
        <f>F157*B154</f>
        <v>0</v>
      </c>
      <c r="G158" s="2" t="s">
        <v>18</v>
      </c>
      <c r="H158" s="2">
        <f>H5</f>
        <v>0</v>
      </c>
      <c r="I158" s="2">
        <f>I157*B154</f>
        <v>0</v>
      </c>
    </row>
    <row r="159" spans="1:10" x14ac:dyDescent="0.25">
      <c r="A159" s="2" t="s">
        <v>5</v>
      </c>
      <c r="B159" s="2">
        <v>0</v>
      </c>
      <c r="C159" s="2" t="s">
        <v>19</v>
      </c>
      <c r="D159" s="2">
        <f>D156+D157+D158</f>
        <v>76800</v>
      </c>
      <c r="E159" s="2">
        <f>E156+E157+E158</f>
        <v>0</v>
      </c>
      <c r="F159" s="2">
        <f>F156+F157+F158</f>
        <v>0</v>
      </c>
      <c r="G159" s="2" t="s">
        <v>20</v>
      </c>
      <c r="H159" s="2">
        <f>H6</f>
        <v>0</v>
      </c>
      <c r="I159" s="2">
        <f>I156+I157+I158</f>
        <v>0</v>
      </c>
    </row>
    <row r="160" spans="1:10" x14ac:dyDescent="0.25">
      <c r="A160" s="2" t="s">
        <v>21</v>
      </c>
      <c r="B160" s="7">
        <f>SUM(B155:B159)</f>
        <v>35200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306400</v>
      </c>
      <c r="C162" s="2"/>
      <c r="D162" s="2"/>
      <c r="E162" s="2"/>
      <c r="F162" s="2"/>
      <c r="G162" s="2"/>
      <c r="H162" s="2"/>
      <c r="I162" s="2"/>
    </row>
    <row r="163" spans="1:9" x14ac:dyDescent="0.25">
      <c r="A163" s="2" t="s">
        <v>14</v>
      </c>
      <c r="B163" s="2">
        <f>B160</f>
        <v>35200</v>
      </c>
      <c r="C163" s="2"/>
      <c r="D163" s="2"/>
      <c r="E163" s="2"/>
      <c r="F163" s="2"/>
      <c r="G163" s="2"/>
      <c r="H163" s="2"/>
      <c r="I163" s="2"/>
    </row>
    <row r="164" spans="1:9" x14ac:dyDescent="0.25">
      <c r="A164" s="2" t="s">
        <v>17</v>
      </c>
      <c r="B164" s="2">
        <f>B163*B154</f>
        <v>140800</v>
      </c>
      <c r="C164" s="2"/>
      <c r="D164" s="2"/>
      <c r="E164" s="2"/>
      <c r="F164" s="2"/>
      <c r="G164" s="2"/>
      <c r="H164" s="2"/>
      <c r="I164" s="2"/>
    </row>
    <row r="165" spans="1:9" x14ac:dyDescent="0.25">
      <c r="A165" s="2" t="s">
        <v>24</v>
      </c>
      <c r="B165" s="2">
        <f>B162+B163+B164</f>
        <v>482400</v>
      </c>
      <c r="C165" s="9"/>
      <c r="D165" s="9"/>
      <c r="E165" s="2"/>
      <c r="F165" s="2"/>
      <c r="G165" s="2"/>
      <c r="H165" s="2" t="s">
        <v>25</v>
      </c>
      <c r="I165" s="7">
        <f>B160</f>
        <v>35200</v>
      </c>
    </row>
    <row r="166" spans="1:9" x14ac:dyDescent="0.25">
      <c r="A166" s="2" t="s">
        <v>26</v>
      </c>
      <c r="B166" s="2">
        <f>B165-MIN(H155,H156,H157)-H158-H159-H160-E159-H161</f>
        <v>405600</v>
      </c>
      <c r="C166" s="9"/>
      <c r="D166" s="9"/>
      <c r="E166" s="2"/>
      <c r="F166" s="2"/>
      <c r="G166" s="10"/>
      <c r="H166" s="2" t="s">
        <v>27</v>
      </c>
      <c r="I166" s="11">
        <f>D157+E157+F157+G170+I160</f>
        <v>6704.2</v>
      </c>
    </row>
    <row r="167" spans="1:9" x14ac:dyDescent="0.25">
      <c r="A167" s="12" t="s">
        <v>28</v>
      </c>
      <c r="B167" s="13" t="str">
        <f>B145</f>
        <v>Married</v>
      </c>
      <c r="C167" s="14" t="str">
        <f>C145</f>
        <v>Female</v>
      </c>
      <c r="D167" s="15"/>
      <c r="E167" s="15"/>
      <c r="F167" s="9"/>
      <c r="G167" s="10"/>
      <c r="H167" s="2" t="s">
        <v>31</v>
      </c>
      <c r="I167" s="16">
        <f>I165-I166</f>
        <v>28495.8</v>
      </c>
    </row>
    <row r="168" spans="1:9" x14ac:dyDescent="0.25">
      <c r="A168" s="17">
        <v>0.01</v>
      </c>
      <c r="B168" s="2">
        <f>IF(B167="Married", MIN(600000,B166), MIN(500000, B166))</f>
        <v>405600</v>
      </c>
      <c r="C168" s="2">
        <f>B168*A168</f>
        <v>4056</v>
      </c>
      <c r="D168" s="9">
        <f>IF(C167="Female",10%*C168,IF(C167="Male",0))</f>
        <v>405.6</v>
      </c>
      <c r="E168" s="2">
        <f t="shared" ref="E168:E173" si="14">C168-D168-F146-F124-F102-F80-F58-F37-F15</f>
        <v>1520.9999999999995</v>
      </c>
      <c r="F168" s="18">
        <f>IF(A158="SSF Benefit",0,E168/(B154+1))</f>
        <v>304.19999999999993</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304.19999999999993</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304.19999999999993</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32000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51200</v>
      </c>
      <c r="E178" s="2">
        <f>E157+E156</f>
        <v>0</v>
      </c>
      <c r="F178" s="2">
        <f>F157+F156</f>
        <v>0</v>
      </c>
      <c r="G178" s="2" t="s">
        <v>12</v>
      </c>
      <c r="H178" s="2">
        <f>B187/3</f>
        <v>160800</v>
      </c>
      <c r="I178" s="2">
        <f>IF(K2="Yes",IF(D115&gt;=500000, 0, MIN(500000, H112) - D115),0)</f>
        <v>0</v>
      </c>
      <c r="J178">
        <f>J156</f>
        <v>0</v>
      </c>
    </row>
    <row r="179" spans="1:10" x14ac:dyDescent="0.25">
      <c r="A179" s="2" t="s">
        <v>13</v>
      </c>
      <c r="B179" s="5">
        <v>0</v>
      </c>
      <c r="C179" s="2" t="s">
        <v>14</v>
      </c>
      <c r="D179" s="2">
        <f>IF(D177="P/F Deduction",B177*20%,IF(D177="SSF Deduction",B177*31%))</f>
        <v>6400</v>
      </c>
      <c r="E179" s="2">
        <f>B181</f>
        <v>0</v>
      </c>
      <c r="F179" s="2">
        <f>J178</f>
        <v>0</v>
      </c>
      <c r="G179" s="2" t="s">
        <v>15</v>
      </c>
      <c r="H179" s="2">
        <f>D181+F181+I181</f>
        <v>76800</v>
      </c>
      <c r="I179" s="2">
        <v>0</v>
      </c>
    </row>
    <row r="180" spans="1:10" x14ac:dyDescent="0.25">
      <c r="A180" s="2" t="str">
        <f>A158</f>
        <v>P/F Benefit</v>
      </c>
      <c r="B180" s="2">
        <f>IF(A180="P/F Benefit", B177*10%, IF(A180="SSF Benefit", B177*20%,0))</f>
        <v>3200</v>
      </c>
      <c r="C180" s="2" t="s">
        <v>17</v>
      </c>
      <c r="D180" s="2">
        <f>D179*B176</f>
        <v>19200</v>
      </c>
      <c r="E180" s="2">
        <f>E179*B176</f>
        <v>0</v>
      </c>
      <c r="F180" s="2">
        <f>F179*B176</f>
        <v>0</v>
      </c>
      <c r="G180" s="2" t="s">
        <v>18</v>
      </c>
      <c r="H180" s="2">
        <f>H5</f>
        <v>0</v>
      </c>
      <c r="I180" s="2">
        <f>I179*B176</f>
        <v>0</v>
      </c>
    </row>
    <row r="181" spans="1:10" x14ac:dyDescent="0.25">
      <c r="A181" s="2" t="s">
        <v>5</v>
      </c>
      <c r="B181" s="2">
        <v>0</v>
      </c>
      <c r="C181" s="2" t="s">
        <v>19</v>
      </c>
      <c r="D181" s="2">
        <f>D178+D179+D180</f>
        <v>76800</v>
      </c>
      <c r="E181" s="2">
        <f>E178+E179+E180</f>
        <v>0</v>
      </c>
      <c r="F181" s="2">
        <f>F178+F179+F180</f>
        <v>0</v>
      </c>
      <c r="G181" s="2" t="s">
        <v>20</v>
      </c>
      <c r="H181" s="2">
        <f>H6</f>
        <v>0</v>
      </c>
      <c r="I181" s="2">
        <f>I178+I179+I180</f>
        <v>0</v>
      </c>
    </row>
    <row r="182" spans="1:10" x14ac:dyDescent="0.25">
      <c r="A182" s="2" t="s">
        <v>21</v>
      </c>
      <c r="B182" s="7">
        <f>SUM(B177:B181)</f>
        <v>35200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341600</v>
      </c>
      <c r="C184" s="2"/>
      <c r="D184" s="2"/>
      <c r="E184" s="2"/>
      <c r="F184" s="2"/>
      <c r="G184" s="2"/>
      <c r="H184" s="2"/>
      <c r="I184" s="2"/>
    </row>
    <row r="185" spans="1:10" x14ac:dyDescent="0.25">
      <c r="A185" s="2" t="s">
        <v>14</v>
      </c>
      <c r="B185" s="2">
        <f>B182</f>
        <v>35200</v>
      </c>
      <c r="C185" s="2"/>
      <c r="D185" s="2"/>
      <c r="E185" s="2"/>
      <c r="F185" s="2"/>
      <c r="G185" s="2"/>
      <c r="H185" s="2"/>
      <c r="I185" s="2"/>
    </row>
    <row r="186" spans="1:10" x14ac:dyDescent="0.25">
      <c r="A186" s="2" t="s">
        <v>17</v>
      </c>
      <c r="B186" s="2">
        <f>B185*B176</f>
        <v>105600</v>
      </c>
      <c r="C186" s="2"/>
      <c r="D186" s="2"/>
      <c r="E186" s="2"/>
      <c r="F186" s="2"/>
      <c r="G186" s="2"/>
      <c r="H186" s="2"/>
      <c r="I186" s="2"/>
    </row>
    <row r="187" spans="1:10" x14ac:dyDescent="0.25">
      <c r="A187" s="2" t="s">
        <v>24</v>
      </c>
      <c r="B187" s="2">
        <f>B184+B185+B186</f>
        <v>482400</v>
      </c>
      <c r="C187" s="9"/>
      <c r="D187" s="9"/>
      <c r="E187" s="2"/>
      <c r="F187" s="2"/>
      <c r="G187" s="2"/>
      <c r="H187" s="2" t="s">
        <v>25</v>
      </c>
      <c r="I187" s="7">
        <f>B182</f>
        <v>35200</v>
      </c>
    </row>
    <row r="188" spans="1:10" x14ac:dyDescent="0.25">
      <c r="A188" s="2" t="s">
        <v>26</v>
      </c>
      <c r="B188" s="2">
        <f>B187-MIN(H177,H178,H179)-H180-H181-H182-E181-H183</f>
        <v>405600</v>
      </c>
      <c r="C188" s="9"/>
      <c r="D188" s="9"/>
      <c r="E188" s="2"/>
      <c r="F188" s="2"/>
      <c r="G188" s="10"/>
      <c r="H188" s="2" t="s">
        <v>27</v>
      </c>
      <c r="I188" s="11">
        <f>D179+E179+F179+G192+I182</f>
        <v>6704.2</v>
      </c>
    </row>
    <row r="189" spans="1:10" x14ac:dyDescent="0.25">
      <c r="A189" s="12" t="s">
        <v>28</v>
      </c>
      <c r="B189" s="13" t="str">
        <f>B167</f>
        <v>Married</v>
      </c>
      <c r="C189" s="14" t="str">
        <f>C167</f>
        <v>Female</v>
      </c>
      <c r="D189" s="15"/>
      <c r="E189" s="15"/>
      <c r="F189" s="9"/>
      <c r="G189" s="10"/>
      <c r="H189" s="2" t="s">
        <v>31</v>
      </c>
      <c r="I189" s="16">
        <f>I187-I188</f>
        <v>28495.8</v>
      </c>
    </row>
    <row r="190" spans="1:10" x14ac:dyDescent="0.25">
      <c r="A190" s="17">
        <v>0.01</v>
      </c>
      <c r="B190" s="2">
        <f>IF(B189="Married", MIN(600000,B188), MIN(500000, B188))</f>
        <v>405600</v>
      </c>
      <c r="C190" s="2">
        <f>B190*A190</f>
        <v>4056</v>
      </c>
      <c r="D190" s="9">
        <f>IF(C189="Female",10%*C190,IF(C189="Male",0))</f>
        <v>405.6</v>
      </c>
      <c r="E190" s="2">
        <f t="shared" ref="E190:E195" si="16">C190-D190-F168-F146-F124-F102-F80-F58-F37-F15</f>
        <v>1216.7999999999995</v>
      </c>
      <c r="F190" s="18">
        <f>IF(A180="SSF Benefit",0,E190/(B176+1))</f>
        <v>304.19999999999987</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304.19999999999987</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304.19999999999987</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32000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57600</v>
      </c>
      <c r="E200" s="2">
        <f>E179+E178</f>
        <v>0</v>
      </c>
      <c r="F200" s="2">
        <f>F179+F178</f>
        <v>0</v>
      </c>
      <c r="G200" s="2" t="s">
        <v>12</v>
      </c>
      <c r="H200" s="2">
        <f>B209/3</f>
        <v>160800</v>
      </c>
      <c r="I200" s="2">
        <f>IF(K2="Yes",IF(D115&gt;=500000, 0, MIN(500000, H112) - D115),0)</f>
        <v>0</v>
      </c>
      <c r="J200">
        <f>J178</f>
        <v>0</v>
      </c>
    </row>
    <row r="201" spans="1:10" x14ac:dyDescent="0.25">
      <c r="A201" s="2" t="s">
        <v>13</v>
      </c>
      <c r="B201" s="5">
        <v>0</v>
      </c>
      <c r="C201" s="2" t="s">
        <v>14</v>
      </c>
      <c r="D201" s="2">
        <f>IF(D199="P/F Deduction",B199*20%,IF(D199="SSF Deduction",B199*31%))</f>
        <v>6400</v>
      </c>
      <c r="E201" s="2">
        <f>B203</f>
        <v>0</v>
      </c>
      <c r="F201" s="2">
        <f>J200</f>
        <v>0</v>
      </c>
      <c r="G201" s="2" t="s">
        <v>15</v>
      </c>
      <c r="H201" s="2">
        <f>D203+F203+I203</f>
        <v>76800</v>
      </c>
      <c r="I201" s="2">
        <v>0</v>
      </c>
    </row>
    <row r="202" spans="1:10" x14ac:dyDescent="0.25">
      <c r="A202" s="2" t="str">
        <f>A180</f>
        <v>P/F Benefit</v>
      </c>
      <c r="B202" s="2">
        <f>IF(A202="P/F Benefit", B199*10%, IF(A202="SSF Benefit", B199*20%,0))</f>
        <v>3200</v>
      </c>
      <c r="C202" s="2" t="s">
        <v>17</v>
      </c>
      <c r="D202" s="2">
        <f>D201*B198</f>
        <v>12800</v>
      </c>
      <c r="E202" s="2">
        <f>E201*B198</f>
        <v>0</v>
      </c>
      <c r="F202" s="2">
        <f>F201*B198</f>
        <v>0</v>
      </c>
      <c r="G202" s="2" t="s">
        <v>18</v>
      </c>
      <c r="H202" s="2">
        <f>H5</f>
        <v>0</v>
      </c>
      <c r="I202" s="2">
        <f>I201*B198</f>
        <v>0</v>
      </c>
    </row>
    <row r="203" spans="1:10" x14ac:dyDescent="0.25">
      <c r="A203" s="2" t="s">
        <v>5</v>
      </c>
      <c r="B203" s="2">
        <v>0</v>
      </c>
      <c r="C203" s="2" t="s">
        <v>19</v>
      </c>
      <c r="D203" s="2">
        <f>D200+D201+D202</f>
        <v>76800</v>
      </c>
      <c r="E203" s="2">
        <f>E200+E201+E202</f>
        <v>0</v>
      </c>
      <c r="F203" s="2">
        <f>F200+F201+F202</f>
        <v>0</v>
      </c>
      <c r="G203" s="2" t="s">
        <v>20</v>
      </c>
      <c r="H203" s="2">
        <f>H6</f>
        <v>0</v>
      </c>
      <c r="I203" s="2">
        <f>I200+I201+I202</f>
        <v>0</v>
      </c>
    </row>
    <row r="204" spans="1:10" x14ac:dyDescent="0.25">
      <c r="A204" s="2" t="s">
        <v>21</v>
      </c>
      <c r="B204" s="7">
        <f>SUM(B199:B203)</f>
        <v>35200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376800</v>
      </c>
      <c r="C206" s="2"/>
      <c r="D206" s="2"/>
      <c r="E206" s="2"/>
      <c r="F206" s="2"/>
      <c r="G206" s="2"/>
      <c r="H206" s="2"/>
      <c r="I206" s="2"/>
    </row>
    <row r="207" spans="1:10" x14ac:dyDescent="0.25">
      <c r="A207" s="2" t="s">
        <v>14</v>
      </c>
      <c r="B207" s="2">
        <f>B204</f>
        <v>35200</v>
      </c>
      <c r="C207" s="2"/>
      <c r="D207" s="2"/>
      <c r="E207" s="2"/>
      <c r="F207" s="2"/>
      <c r="G207" s="2"/>
      <c r="H207" s="2"/>
      <c r="I207" s="2"/>
    </row>
    <row r="208" spans="1:10" x14ac:dyDescent="0.25">
      <c r="A208" s="2" t="s">
        <v>17</v>
      </c>
      <c r="B208" s="2">
        <f>B207*B198</f>
        <v>70400</v>
      </c>
      <c r="C208" s="2"/>
      <c r="D208" s="2"/>
      <c r="E208" s="2"/>
      <c r="F208" s="2"/>
      <c r="G208" s="2"/>
      <c r="H208" s="2"/>
      <c r="I208" s="2"/>
    </row>
    <row r="209" spans="1:10" x14ac:dyDescent="0.25">
      <c r="A209" s="2" t="s">
        <v>24</v>
      </c>
      <c r="B209" s="2">
        <f>B206+B207+B208</f>
        <v>482400</v>
      </c>
      <c r="C209" s="9"/>
      <c r="D209" s="9"/>
      <c r="E209" s="2"/>
      <c r="F209" s="2"/>
      <c r="G209" s="2"/>
      <c r="H209" s="2" t="s">
        <v>25</v>
      </c>
      <c r="I209" s="7">
        <f>B204</f>
        <v>35200</v>
      </c>
    </row>
    <row r="210" spans="1:10" x14ac:dyDescent="0.25">
      <c r="A210" s="2" t="s">
        <v>26</v>
      </c>
      <c r="B210" s="2">
        <f>B209-MIN(H199,H200,H201)-H202-H203-H204-E203-H205</f>
        <v>405600</v>
      </c>
      <c r="C210" s="9"/>
      <c r="D210" s="9"/>
      <c r="E210" s="2"/>
      <c r="F210" s="2"/>
      <c r="G210" s="10"/>
      <c r="H210" s="2" t="s">
        <v>27</v>
      </c>
      <c r="I210" s="11">
        <f>D201+E201+F201+G214+I204</f>
        <v>6704.2</v>
      </c>
    </row>
    <row r="211" spans="1:10" x14ac:dyDescent="0.25">
      <c r="A211" s="12" t="s">
        <v>28</v>
      </c>
      <c r="B211" s="13" t="str">
        <f>B189</f>
        <v>Married</v>
      </c>
      <c r="C211" s="14" t="str">
        <f>C189</f>
        <v>Female</v>
      </c>
      <c r="D211" s="15"/>
      <c r="E211" s="15"/>
      <c r="F211" s="9"/>
      <c r="G211" s="10"/>
      <c r="H211" s="2" t="s">
        <v>31</v>
      </c>
      <c r="I211" s="16">
        <f>I209-I210</f>
        <v>28495.8</v>
      </c>
    </row>
    <row r="212" spans="1:10" x14ac:dyDescent="0.25">
      <c r="A212" s="17">
        <v>0.01</v>
      </c>
      <c r="B212" s="2">
        <f>IF(B211="Married", MIN(600000,B210), MIN(500000, B210))</f>
        <v>405600</v>
      </c>
      <c r="C212" s="2">
        <f>B212*A212</f>
        <v>4056</v>
      </c>
      <c r="D212" s="9">
        <f>IF(C211="Female",10%*C212,IF(C211="Male",0))</f>
        <v>405.6</v>
      </c>
      <c r="E212" s="2">
        <f t="shared" ref="E212:E217" si="18">C212-D212-F190-F168-F146-F124-F102-F80-F58-F37-F15</f>
        <v>912.59999999999945</v>
      </c>
      <c r="F212" s="18">
        <f>IF(A202="SSF Benefit",0,E212/(B198+1))</f>
        <v>304.19999999999982</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304.19999999999982</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304.19999999999982</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32000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64000</v>
      </c>
      <c r="E222" s="2">
        <f>E201+E200</f>
        <v>0</v>
      </c>
      <c r="F222" s="2">
        <f>F201+F200</f>
        <v>0</v>
      </c>
      <c r="G222" s="2" t="s">
        <v>12</v>
      </c>
      <c r="H222" s="2">
        <f>B231/3</f>
        <v>160800</v>
      </c>
      <c r="I222" s="2">
        <f>IF(K2="Yes",IF(D115&gt;=500000, 0, MIN(500000, H112) - D115),0)</f>
        <v>0</v>
      </c>
      <c r="J222">
        <f>J200</f>
        <v>0</v>
      </c>
    </row>
    <row r="223" spans="1:10" x14ac:dyDescent="0.25">
      <c r="A223" s="2" t="s">
        <v>13</v>
      </c>
      <c r="B223" s="5">
        <v>0</v>
      </c>
      <c r="C223" s="2" t="s">
        <v>14</v>
      </c>
      <c r="D223" s="2">
        <f>IF(D221="P/F Deduction",B221*20%,IF(D221="SSF Deduction",B221*31%))</f>
        <v>6400</v>
      </c>
      <c r="E223" s="2">
        <f>B225</f>
        <v>0</v>
      </c>
      <c r="F223" s="2">
        <f>J222</f>
        <v>0</v>
      </c>
      <c r="G223" s="2" t="s">
        <v>15</v>
      </c>
      <c r="H223" s="2">
        <f>D225+F225+I225</f>
        <v>76800</v>
      </c>
      <c r="I223" s="2">
        <v>0</v>
      </c>
    </row>
    <row r="224" spans="1:10" x14ac:dyDescent="0.25">
      <c r="A224" s="2" t="str">
        <f>A202</f>
        <v>P/F Benefit</v>
      </c>
      <c r="B224" s="2">
        <f>IF(A224="P/F Benefit", B221*10%, IF(A224="SSF Benefit", B221*20%,0))</f>
        <v>3200</v>
      </c>
      <c r="C224" s="2" t="s">
        <v>17</v>
      </c>
      <c r="D224" s="2">
        <f>D223*B220</f>
        <v>6400</v>
      </c>
      <c r="E224" s="2">
        <f>E223*B220</f>
        <v>0</v>
      </c>
      <c r="F224" s="2">
        <f>F223*B220</f>
        <v>0</v>
      </c>
      <c r="G224" s="2" t="s">
        <v>18</v>
      </c>
      <c r="H224" s="2">
        <f>H5</f>
        <v>0</v>
      </c>
      <c r="I224" s="2">
        <f>I223*B220</f>
        <v>0</v>
      </c>
    </row>
    <row r="225" spans="1:9" x14ac:dyDescent="0.25">
      <c r="A225" s="2" t="s">
        <v>5</v>
      </c>
      <c r="B225" s="2">
        <v>0</v>
      </c>
      <c r="C225" s="2" t="s">
        <v>19</v>
      </c>
      <c r="D225" s="2">
        <f>D222+D223+D224</f>
        <v>76800</v>
      </c>
      <c r="E225" s="2">
        <f>E222+E223+E224</f>
        <v>0</v>
      </c>
      <c r="F225" s="2">
        <f>F222+F223+F224</f>
        <v>0</v>
      </c>
      <c r="G225" s="2" t="s">
        <v>20</v>
      </c>
      <c r="H225" s="2">
        <f>H6</f>
        <v>0</v>
      </c>
      <c r="I225" s="2">
        <f>I222+I223+I224</f>
        <v>0</v>
      </c>
    </row>
    <row r="226" spans="1:9" x14ac:dyDescent="0.25">
      <c r="A226" s="2" t="s">
        <v>21</v>
      </c>
      <c r="B226" s="7">
        <f>SUM(B221:B225)</f>
        <v>35200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412000</v>
      </c>
      <c r="C228" s="2"/>
      <c r="D228" s="2"/>
      <c r="E228" s="2"/>
      <c r="F228" s="2"/>
      <c r="G228" s="2"/>
      <c r="H228" s="2"/>
      <c r="I228" s="2"/>
    </row>
    <row r="229" spans="1:9" x14ac:dyDescent="0.25">
      <c r="A229" s="2" t="s">
        <v>14</v>
      </c>
      <c r="B229" s="2">
        <f>B226</f>
        <v>35200</v>
      </c>
      <c r="C229" s="2"/>
      <c r="D229" s="2"/>
      <c r="E229" s="2"/>
      <c r="F229" s="2"/>
      <c r="G229" s="2"/>
      <c r="H229" s="2"/>
      <c r="I229" s="2"/>
    </row>
    <row r="230" spans="1:9" x14ac:dyDescent="0.25">
      <c r="A230" s="2" t="s">
        <v>17</v>
      </c>
      <c r="B230" s="2">
        <f>B229*B220</f>
        <v>35200</v>
      </c>
      <c r="C230" s="2"/>
      <c r="D230" s="2"/>
      <c r="E230" s="2"/>
      <c r="F230" s="2"/>
      <c r="G230" s="2"/>
      <c r="H230" s="2"/>
      <c r="I230" s="2"/>
    </row>
    <row r="231" spans="1:9" x14ac:dyDescent="0.25">
      <c r="A231" s="2" t="s">
        <v>24</v>
      </c>
      <c r="B231" s="2">
        <f>B228+B229+B230</f>
        <v>482400</v>
      </c>
      <c r="C231" s="9"/>
      <c r="D231" s="9"/>
      <c r="E231" s="2"/>
      <c r="F231" s="2"/>
      <c r="G231" s="2"/>
      <c r="H231" s="2" t="s">
        <v>25</v>
      </c>
      <c r="I231" s="7">
        <f>B226</f>
        <v>35200</v>
      </c>
    </row>
    <row r="232" spans="1:9" x14ac:dyDescent="0.25">
      <c r="A232" s="2" t="s">
        <v>26</v>
      </c>
      <c r="B232" s="2">
        <f>B231-MIN(H221,H222,H223)-H224-H225-H226-E225-H227</f>
        <v>405600</v>
      </c>
      <c r="C232" s="9"/>
      <c r="D232" s="9"/>
      <c r="E232" s="2"/>
      <c r="F232" s="2"/>
      <c r="G232" s="10"/>
      <c r="H232" s="2" t="s">
        <v>27</v>
      </c>
      <c r="I232" s="11">
        <f>D223+E223+F223+G236+I226</f>
        <v>6704.2</v>
      </c>
    </row>
    <row r="233" spans="1:9" x14ac:dyDescent="0.25">
      <c r="A233" s="12" t="s">
        <v>28</v>
      </c>
      <c r="B233" s="13" t="str">
        <f>B211</f>
        <v>Married</v>
      </c>
      <c r="C233" s="14" t="str">
        <f>C211</f>
        <v>Female</v>
      </c>
      <c r="D233" s="15"/>
      <c r="E233" s="15"/>
      <c r="F233" s="9"/>
      <c r="G233" s="10"/>
      <c r="H233" s="2" t="s">
        <v>31</v>
      </c>
      <c r="I233" s="16">
        <f>I231-I232</f>
        <v>28495.8</v>
      </c>
    </row>
    <row r="234" spans="1:9" x14ac:dyDescent="0.25">
      <c r="A234" s="17">
        <v>0.01</v>
      </c>
      <c r="B234" s="2">
        <f>IF(B233="Married", MIN(600000,B232), MIN(500000, B232))</f>
        <v>405600</v>
      </c>
      <c r="C234" s="2">
        <f>B234*A234</f>
        <v>4056</v>
      </c>
      <c r="D234" s="9">
        <f>IF(C233="Female",10%*C234,IF(C233="Male",0))</f>
        <v>405.6</v>
      </c>
      <c r="E234" s="2">
        <f t="shared" ref="E234:E239" si="20">C234-D234-F212-F190-F168-F146-F124-F102-F80-F58-F37-F15</f>
        <v>608.39999999999986</v>
      </c>
      <c r="F234" s="18">
        <f>IF(A224="SSF Benefit",0,E234/(B220+1))</f>
        <v>304.19999999999993</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304.19999999999993</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304.19999999999993</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32000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70400</v>
      </c>
      <c r="E244" s="2">
        <f>E223+E222</f>
        <v>0</v>
      </c>
      <c r="F244" s="2">
        <f>F223+F222</f>
        <v>0</v>
      </c>
      <c r="G244" s="2" t="s">
        <v>12</v>
      </c>
      <c r="H244" s="2">
        <f>B253/3</f>
        <v>160800</v>
      </c>
      <c r="I244" s="2">
        <f>IF(K2="Yes",IF(D115&gt;=500000, 0, MIN(500000, H112) - D115),0)</f>
        <v>0</v>
      </c>
      <c r="J244">
        <f>J222</f>
        <v>0</v>
      </c>
    </row>
    <row r="245" spans="1:10" x14ac:dyDescent="0.25">
      <c r="A245" s="2" t="s">
        <v>13</v>
      </c>
      <c r="B245" s="5">
        <v>0</v>
      </c>
      <c r="C245" s="2" t="s">
        <v>14</v>
      </c>
      <c r="D245" s="2">
        <f>IF(D243="P/F Deduction",B243*20%,IF(D243="SSF Deduction",B243*31%))</f>
        <v>6400</v>
      </c>
      <c r="E245" s="2">
        <f>B247</f>
        <v>0</v>
      </c>
      <c r="F245" s="2">
        <f>J244</f>
        <v>0</v>
      </c>
      <c r="G245" s="2" t="s">
        <v>15</v>
      </c>
      <c r="H245" s="2">
        <f>D247+F247+I247</f>
        <v>76800</v>
      </c>
      <c r="I245" s="2">
        <v>0</v>
      </c>
    </row>
    <row r="246" spans="1:10" x14ac:dyDescent="0.25">
      <c r="A246" s="2" t="str">
        <f>A224</f>
        <v>P/F Benefit</v>
      </c>
      <c r="B246" s="2">
        <f>IF(A246="P/F Benefit", B243*10%, IF(A246="SSF Benefit", B243*20%,0))</f>
        <v>3200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76800</v>
      </c>
      <c r="E247" s="2">
        <f>E244+E245+E246</f>
        <v>0</v>
      </c>
      <c r="F247" s="2">
        <f>F244+F245+F246</f>
        <v>0</v>
      </c>
      <c r="G247" s="2" t="s">
        <v>20</v>
      </c>
      <c r="H247" s="2">
        <f>H6</f>
        <v>0</v>
      </c>
      <c r="I247" s="2">
        <f>I244+I245+I246</f>
        <v>0</v>
      </c>
    </row>
    <row r="248" spans="1:10" x14ac:dyDescent="0.25">
      <c r="A248" s="2" t="s">
        <v>21</v>
      </c>
      <c r="B248" s="7">
        <f>SUM(B243:B247)</f>
        <v>35200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447200</v>
      </c>
      <c r="C250" s="2"/>
      <c r="D250" s="2"/>
      <c r="E250" s="2"/>
      <c r="F250" s="2"/>
      <c r="G250" s="2"/>
      <c r="H250" s="2"/>
      <c r="I250" s="2"/>
    </row>
    <row r="251" spans="1:10" x14ac:dyDescent="0.25">
      <c r="A251" s="2" t="s">
        <v>14</v>
      </c>
      <c r="B251" s="2">
        <f>B248</f>
        <v>35200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482400</v>
      </c>
      <c r="C253" s="9"/>
      <c r="D253" s="9"/>
      <c r="E253" s="2"/>
      <c r="F253" s="2"/>
      <c r="G253" s="2"/>
      <c r="H253" s="2" t="s">
        <v>25</v>
      </c>
      <c r="I253" s="7">
        <f>B248</f>
        <v>35200</v>
      </c>
    </row>
    <row r="254" spans="1:10" x14ac:dyDescent="0.25">
      <c r="A254" s="2" t="s">
        <v>26</v>
      </c>
      <c r="B254" s="2">
        <f>B253-MIN(H243,H244,H245)-H246-H247-H248-E247-H249</f>
        <v>405600</v>
      </c>
      <c r="C254" s="9"/>
      <c r="D254" s="9"/>
      <c r="E254" s="2"/>
      <c r="F254" s="2"/>
      <c r="G254" s="10"/>
      <c r="H254" s="2" t="s">
        <v>27</v>
      </c>
      <c r="I254" s="11">
        <f>D245+E245+F245+G258+I248</f>
        <v>6704.2000000000007</v>
      </c>
    </row>
    <row r="255" spans="1:10" x14ac:dyDescent="0.25">
      <c r="A255" s="12" t="s">
        <v>28</v>
      </c>
      <c r="B255" s="13" t="str">
        <f>B233</f>
        <v>Married</v>
      </c>
      <c r="C255" s="14" t="str">
        <f>C233</f>
        <v>Female</v>
      </c>
      <c r="D255" s="15"/>
      <c r="E255" s="15"/>
      <c r="F255" s="9"/>
      <c r="G255" s="10"/>
      <c r="H255" s="2" t="s">
        <v>31</v>
      </c>
      <c r="I255" s="16">
        <f>I253-I254</f>
        <v>28495.8</v>
      </c>
    </row>
    <row r="256" spans="1:10" x14ac:dyDescent="0.25">
      <c r="A256" s="17">
        <v>0.01</v>
      </c>
      <c r="B256" s="2">
        <f>IF(B255="Married", MIN(600000,B254), MIN(500000, B254))</f>
        <v>405600</v>
      </c>
      <c r="C256" s="2">
        <f>B256*A256</f>
        <v>4056</v>
      </c>
      <c r="D256" s="9">
        <f>IF(C255="Female",10%*C256,IF(C255="Male",0))</f>
        <v>405.6</v>
      </c>
      <c r="E256" s="2">
        <f t="shared" ref="E256:E261" si="22">C256-D256-F234-F212-F190-F168-F146-F124-F102-F80-F58-F37-F15</f>
        <v>304.20000000000033</v>
      </c>
      <c r="F256" s="18">
        <f>IF(A246="SSF Benefit",0,E256/(B242+1))</f>
        <v>304.20000000000033</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304.20000000000033</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304.20000000000033</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D0D32B1F-C1BE-40D4-90B4-E1D06BA8E190}">
      <formula1>"P/F Benefit,SSF Benefit"</formula1>
    </dataValidation>
    <dataValidation type="list" allowBlank="1" showInputMessage="1" showErrorMessage="1" sqref="C14 C36 C57 C79 C101 C123 C233 C145 C167 C189 C211 C255" xr:uid="{B3128101-9129-49E9-B466-AE0C740EFE85}">
      <formula1>"Male, Female"</formula1>
    </dataValidation>
    <dataValidation type="list" allowBlank="1" showInputMessage="1" showErrorMessage="1" sqref="D2 D24 D45 D67 D89 D111 D221 D133 D243 D155 D199 D177" xr:uid="{FC603CE6-A442-41E4-A9BD-A27C54C0B735}">
      <formula1>"P/F Deduction, SSF Deduction"</formula1>
    </dataValidation>
    <dataValidation type="list" allowBlank="1" showInputMessage="1" showErrorMessage="1" sqref="B14 B36 B57 B79 B101 B123 B233 B145 B167 B189 B211 B255" xr:uid="{5E7B6064-9443-45B3-890A-2A8A932A0626}">
      <formula1>"Unmarried, Married"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06DB0-C503-4A22-A0BF-720F56F5A242}">
  <dimension ref="A1:K262"/>
  <sheetViews>
    <sheetView topLeftCell="A46" workbookViewId="0">
      <selection activeCell="H93" sqref="H93"/>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1" width="13.28515625" bestFit="1" customWidth="1"/>
  </cols>
  <sheetData>
    <row r="1" spans="1:11" x14ac:dyDescent="0.25">
      <c r="A1" s="1" t="s">
        <v>0</v>
      </c>
      <c r="B1" s="1">
        <v>11</v>
      </c>
      <c r="C1" s="2" t="s">
        <v>1</v>
      </c>
      <c r="D1" s="2"/>
      <c r="E1" s="2"/>
      <c r="F1" s="2"/>
      <c r="G1" s="2"/>
      <c r="H1" s="2"/>
      <c r="I1" s="2"/>
      <c r="J1" t="s">
        <v>2</v>
      </c>
      <c r="K1" t="s">
        <v>3</v>
      </c>
    </row>
    <row r="2" spans="1:11" x14ac:dyDescent="0.25">
      <c r="A2" s="2" t="s">
        <v>4</v>
      </c>
      <c r="B2" s="3">
        <v>0</v>
      </c>
      <c r="C2" s="2"/>
      <c r="D2" s="2" t="str">
        <f>IF(A5= "P/F Benefit","P/F Deduction","SSF Deduction")</f>
        <v>P/F Deduction</v>
      </c>
      <c r="E2" s="2" t="s">
        <v>5</v>
      </c>
      <c r="F2" s="2" t="s">
        <v>6</v>
      </c>
      <c r="G2" s="2" t="s">
        <v>7</v>
      </c>
      <c r="H2" s="2">
        <v>500000</v>
      </c>
      <c r="I2" s="2" t="s">
        <v>8</v>
      </c>
      <c r="J2" s="4" t="s">
        <v>9</v>
      </c>
      <c r="K2" s="4" t="s">
        <v>9</v>
      </c>
    </row>
    <row r="3" spans="1:11" x14ac:dyDescent="0.25">
      <c r="A3" s="2" t="s">
        <v>10</v>
      </c>
      <c r="B3">
        <v>0</v>
      </c>
      <c r="C3" s="2" t="s">
        <v>11</v>
      </c>
      <c r="D3" s="2">
        <v>0</v>
      </c>
      <c r="E3" s="2">
        <v>0</v>
      </c>
      <c r="F3" s="2">
        <v>0</v>
      </c>
      <c r="G3" s="2" t="s">
        <v>12</v>
      </c>
      <c r="H3" s="2">
        <f>B12/3</f>
        <v>0</v>
      </c>
      <c r="I3" s="2">
        <f>IF(K2="Yes",IF(D6&gt;=500000, 0, MIN(500000, H3) - D6),0)</f>
        <v>0</v>
      </c>
    </row>
    <row r="4" spans="1:11" x14ac:dyDescent="0.25">
      <c r="A4" s="2" t="s">
        <v>13</v>
      </c>
      <c r="B4" s="5">
        <v>0</v>
      </c>
      <c r="C4" s="2" t="s">
        <v>14</v>
      </c>
      <c r="D4" s="2"/>
      <c r="E4" s="2"/>
      <c r="F4" s="2">
        <f>J3</f>
        <v>0</v>
      </c>
      <c r="G4" s="2" t="s">
        <v>15</v>
      </c>
      <c r="H4" s="2">
        <f>D6+F6+I6</f>
        <v>0</v>
      </c>
      <c r="I4" s="2"/>
    </row>
    <row r="5" spans="1:11" x14ac:dyDescent="0.25">
      <c r="A5" s="2" t="s">
        <v>16</v>
      </c>
      <c r="B5" s="2"/>
      <c r="C5" s="2" t="s">
        <v>17</v>
      </c>
      <c r="D5" s="2">
        <f>D4*B1</f>
        <v>0</v>
      </c>
      <c r="E5" s="2">
        <f>E4*B1</f>
        <v>0</v>
      </c>
      <c r="F5" s="2">
        <f>F4*B1</f>
        <v>0</v>
      </c>
      <c r="G5" s="2" t="s">
        <v>18</v>
      </c>
      <c r="H5" s="2"/>
      <c r="I5" s="2">
        <f>I4*B1</f>
        <v>0</v>
      </c>
    </row>
    <row r="6" spans="1:11" x14ac:dyDescent="0.25">
      <c r="A6" s="2" t="s">
        <v>5</v>
      </c>
      <c r="B6" s="2">
        <v>0</v>
      </c>
      <c r="C6" s="2" t="s">
        <v>19</v>
      </c>
      <c r="D6" s="2">
        <f>D3+D4+D5</f>
        <v>0</v>
      </c>
      <c r="E6" s="2">
        <f>E3+E4+E5</f>
        <v>0</v>
      </c>
      <c r="F6" s="2">
        <f>F3+F4+F5</f>
        <v>0</v>
      </c>
      <c r="G6" s="2" t="s">
        <v>20</v>
      </c>
      <c r="H6" s="2"/>
      <c r="I6" s="2">
        <f>I3+I4+I5</f>
        <v>0</v>
      </c>
      <c r="J6" s="6"/>
    </row>
    <row r="7" spans="1:11" x14ac:dyDescent="0.25">
      <c r="A7" s="7" t="s">
        <v>21</v>
      </c>
      <c r="B7" s="7">
        <f>B2+B3+B5+B6+B4</f>
        <v>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0</v>
      </c>
    </row>
    <row r="10" spans="1:11" x14ac:dyDescent="0.25">
      <c r="A10" s="2" t="s">
        <v>14</v>
      </c>
      <c r="B10" s="2">
        <f>B7</f>
        <v>0</v>
      </c>
      <c r="C10" s="2"/>
      <c r="D10" s="2"/>
      <c r="E10" s="2"/>
      <c r="F10" s="2"/>
      <c r="G10" s="2"/>
      <c r="H10" s="2"/>
      <c r="I10" s="2"/>
    </row>
    <row r="11" spans="1:11" x14ac:dyDescent="0.25">
      <c r="A11" s="2" t="s">
        <v>17</v>
      </c>
      <c r="B11" s="2">
        <f>B10*B1</f>
        <v>0</v>
      </c>
      <c r="C11" s="2"/>
      <c r="D11" s="2"/>
      <c r="E11" s="2"/>
      <c r="F11" s="2"/>
      <c r="G11" s="2"/>
      <c r="H11" s="2"/>
      <c r="I11" s="2"/>
    </row>
    <row r="12" spans="1:11" x14ac:dyDescent="0.25">
      <c r="A12" s="2" t="s">
        <v>24</v>
      </c>
      <c r="B12" s="2">
        <f>B9+B10+B11+D1</f>
        <v>0</v>
      </c>
      <c r="C12" s="9"/>
      <c r="D12" s="9"/>
      <c r="E12" s="2"/>
      <c r="F12" s="2"/>
      <c r="G12" s="2"/>
      <c r="H12" s="2" t="s">
        <v>25</v>
      </c>
      <c r="I12" s="7">
        <f>B7</f>
        <v>0</v>
      </c>
    </row>
    <row r="13" spans="1:11" x14ac:dyDescent="0.25">
      <c r="A13" s="2" t="s">
        <v>26</v>
      </c>
      <c r="B13" s="2">
        <f>B12-MIN(H2,H3,H4)-H5-H6-H7-E6-H8</f>
        <v>0</v>
      </c>
      <c r="C13" s="9"/>
      <c r="D13" s="9"/>
      <c r="E13" s="2"/>
      <c r="F13" s="2"/>
      <c r="G13" s="10"/>
      <c r="H13" s="2" t="s">
        <v>27</v>
      </c>
      <c r="I13" s="11">
        <f>D4+E4+F4+G17+I7</f>
        <v>0</v>
      </c>
    </row>
    <row r="14" spans="1:11" x14ac:dyDescent="0.25">
      <c r="A14" s="12" t="s">
        <v>28</v>
      </c>
      <c r="B14" s="13" t="s">
        <v>38</v>
      </c>
      <c r="C14" s="14" t="s">
        <v>30</v>
      </c>
      <c r="D14" s="15"/>
      <c r="E14" s="15"/>
      <c r="F14" s="9"/>
      <c r="G14" s="10"/>
      <c r="H14" s="12" t="s">
        <v>31</v>
      </c>
      <c r="I14" s="16">
        <f>I12-I13</f>
        <v>0</v>
      </c>
    </row>
    <row r="15" spans="1:11" x14ac:dyDescent="0.25">
      <c r="A15" s="17">
        <v>0.01</v>
      </c>
      <c r="B15" s="2">
        <f>IF(B14="Married", MIN(600000,B13), MIN(500000, B13))</f>
        <v>0</v>
      </c>
      <c r="C15" s="2">
        <f t="shared" ref="C15:C20" si="0">B15*A15</f>
        <v>0</v>
      </c>
      <c r="D15" s="9">
        <f>IF(C14="Female",10%*C15,IF(C14="Male",0))</f>
        <v>0</v>
      </c>
      <c r="E15" s="2">
        <f t="shared" ref="E15:E20" si="1">C15-D15</f>
        <v>0</v>
      </c>
      <c r="F15" s="18">
        <f>IF(A5="SSF Benefit",0,E15/(B1+1))</f>
        <v>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c r="E23" s="2"/>
      <c r="F23" s="2"/>
      <c r="G23" s="2"/>
      <c r="H23" s="2"/>
      <c r="I23" s="2"/>
    </row>
    <row r="24" spans="1:11" x14ac:dyDescent="0.25">
      <c r="A24" s="2" t="s">
        <v>4</v>
      </c>
      <c r="B24" s="3">
        <f>B2</f>
        <v>0</v>
      </c>
      <c r="C24" s="2"/>
      <c r="D24" s="2" t="str">
        <f>IF(A27= "P/F Benefit","P/F Deduction","SSF Deduction")</f>
        <v>P/F Deduction</v>
      </c>
      <c r="E24" s="2" t="s">
        <v>5</v>
      </c>
      <c r="F24" s="2" t="s">
        <v>6</v>
      </c>
      <c r="G24" s="2" t="s">
        <v>7</v>
      </c>
      <c r="H24" s="2">
        <v>500000</v>
      </c>
      <c r="I24" s="2" t="s">
        <v>6</v>
      </c>
    </row>
    <row r="25" spans="1:11" x14ac:dyDescent="0.25">
      <c r="A25" s="2" t="s">
        <v>10</v>
      </c>
      <c r="C25" s="2" t="s">
        <v>11</v>
      </c>
      <c r="D25" s="2">
        <f>D4</f>
        <v>0</v>
      </c>
      <c r="E25" s="2">
        <f>E4</f>
        <v>0</v>
      </c>
      <c r="F25" s="2">
        <f>F4</f>
        <v>0</v>
      </c>
      <c r="G25" s="2" t="s">
        <v>12</v>
      </c>
      <c r="H25" s="2">
        <f>B34/3</f>
        <v>0</v>
      </c>
      <c r="I25" s="2">
        <f>IF(K2="Yes",IF(D28&gt;=500000, 0, MIN(500000, H25) - D28),0)</f>
        <v>0</v>
      </c>
      <c r="K25" s="22">
        <f>B25+B2</f>
        <v>0</v>
      </c>
    </row>
    <row r="26" spans="1:11" x14ac:dyDescent="0.25">
      <c r="A26" s="2" t="s">
        <v>13</v>
      </c>
      <c r="B26" s="5"/>
      <c r="C26" s="2" t="s">
        <v>14</v>
      </c>
      <c r="D26" s="2">
        <f>IF(D24="P/F Deduction",B24*20%,IF(D24="SSF Deduction",B24*31%))</f>
        <v>0</v>
      </c>
      <c r="E26" s="2">
        <f>B28</f>
        <v>0</v>
      </c>
      <c r="F26" s="2">
        <f>J25</f>
        <v>0</v>
      </c>
      <c r="G26" s="2" t="s">
        <v>15</v>
      </c>
      <c r="H26" s="2">
        <f>D28+F28+I28</f>
        <v>0</v>
      </c>
      <c r="I26" s="2">
        <v>0</v>
      </c>
      <c r="K26" s="8">
        <f>K25+B5+B28</f>
        <v>0</v>
      </c>
    </row>
    <row r="27" spans="1:11" x14ac:dyDescent="0.25">
      <c r="A27" s="2" t="str">
        <f>A5</f>
        <v>P/F Benefit</v>
      </c>
      <c r="B27" s="2">
        <f>IF(A27="P/F Benefit", B24*10%, IF(A27="SSF Benefit", B24*20%,0))</f>
        <v>0</v>
      </c>
      <c r="C27" s="2" t="s">
        <v>17</v>
      </c>
      <c r="D27" s="2">
        <f>D26*B23</f>
        <v>0</v>
      </c>
      <c r="E27" s="2">
        <f>E26*B23</f>
        <v>0</v>
      </c>
      <c r="F27" s="2">
        <f>F26*B23</f>
        <v>0</v>
      </c>
      <c r="G27" s="2" t="s">
        <v>18</v>
      </c>
      <c r="H27" s="2">
        <f>H5</f>
        <v>0</v>
      </c>
      <c r="I27" s="2">
        <f>I26*B23</f>
        <v>0</v>
      </c>
      <c r="J27" s="8"/>
      <c r="K27" s="8">
        <f>K26*12</f>
        <v>0</v>
      </c>
    </row>
    <row r="28" spans="1:11" x14ac:dyDescent="0.25">
      <c r="A28" s="2" t="s">
        <v>5</v>
      </c>
      <c r="B28" s="2">
        <v>0</v>
      </c>
      <c r="C28" s="2" t="s">
        <v>19</v>
      </c>
      <c r="D28" s="2">
        <f>D25+D26+D27</f>
        <v>0</v>
      </c>
      <c r="E28" s="2">
        <f>E25+E26+E27</f>
        <v>0</v>
      </c>
      <c r="F28" s="2">
        <f>F25+F26+F27</f>
        <v>0</v>
      </c>
      <c r="G28" s="2" t="s">
        <v>20</v>
      </c>
      <c r="H28" s="2">
        <f>H6</f>
        <v>0</v>
      </c>
      <c r="I28" s="2">
        <f>I25+I26+I27</f>
        <v>0</v>
      </c>
    </row>
    <row r="29" spans="1:11" x14ac:dyDescent="0.25">
      <c r="A29" s="2" t="s">
        <v>21</v>
      </c>
      <c r="B29" s="7">
        <f>B24+B25+B27+B28+B26</f>
        <v>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0</v>
      </c>
    </row>
    <row r="31" spans="1:11" x14ac:dyDescent="0.25">
      <c r="A31" s="2" t="s">
        <v>11</v>
      </c>
      <c r="B31" s="2">
        <f>B10</f>
        <v>0</v>
      </c>
      <c r="C31" s="2"/>
      <c r="D31" s="2"/>
      <c r="E31" s="2"/>
      <c r="F31" s="2"/>
      <c r="G31" s="2"/>
      <c r="H31" s="2"/>
      <c r="I31" s="2"/>
      <c r="K31" s="8">
        <f>K30-N27</f>
        <v>0</v>
      </c>
    </row>
    <row r="32" spans="1:11" x14ac:dyDescent="0.25">
      <c r="A32" s="2" t="s">
        <v>14</v>
      </c>
      <c r="B32" s="2">
        <f>B29</f>
        <v>0</v>
      </c>
      <c r="C32" s="2"/>
      <c r="D32" s="2"/>
      <c r="E32" s="2"/>
      <c r="F32" s="2"/>
      <c r="G32" s="2"/>
      <c r="H32" s="2"/>
      <c r="I32" s="2"/>
    </row>
    <row r="33" spans="1:11" x14ac:dyDescent="0.25">
      <c r="A33" s="2" t="s">
        <v>17</v>
      </c>
      <c r="B33" s="2">
        <f>B32*B23</f>
        <v>0</v>
      </c>
      <c r="C33" s="2"/>
      <c r="D33" s="2"/>
      <c r="E33" s="2"/>
      <c r="F33" s="2"/>
      <c r="G33" s="2"/>
      <c r="H33" s="2"/>
      <c r="I33" s="2"/>
    </row>
    <row r="34" spans="1:11" x14ac:dyDescent="0.25">
      <c r="A34" s="2" t="s">
        <v>24</v>
      </c>
      <c r="B34" s="2">
        <f>B31+B32+B33+D23</f>
        <v>0</v>
      </c>
      <c r="C34" s="9"/>
      <c r="D34" s="9"/>
      <c r="E34" s="2"/>
      <c r="F34" s="2"/>
      <c r="G34" s="2"/>
      <c r="H34" s="2" t="s">
        <v>25</v>
      </c>
      <c r="I34" s="7">
        <f>B29</f>
        <v>0</v>
      </c>
    </row>
    <row r="35" spans="1:11" x14ac:dyDescent="0.25">
      <c r="A35" s="2" t="s">
        <v>26</v>
      </c>
      <c r="B35" s="2">
        <f>B34-MIN(H24,H25,H26)-H27-H28-H29-E28-H30</f>
        <v>0</v>
      </c>
      <c r="C35" s="9"/>
      <c r="D35" s="9"/>
      <c r="E35" s="2"/>
      <c r="F35" s="2"/>
      <c r="G35" s="10"/>
      <c r="H35" s="2" t="s">
        <v>27</v>
      </c>
      <c r="I35" s="11">
        <f>D26+E26+F26+G39+I29</f>
        <v>0</v>
      </c>
    </row>
    <row r="36" spans="1:11" x14ac:dyDescent="0.25">
      <c r="A36" s="12" t="s">
        <v>28</v>
      </c>
      <c r="B36" s="13" t="str">
        <f>B14</f>
        <v>Unmarried</v>
      </c>
      <c r="C36" s="14" t="str">
        <f>C14</f>
        <v>Female</v>
      </c>
      <c r="D36" s="15"/>
      <c r="E36" s="9"/>
      <c r="F36" s="9"/>
      <c r="G36" s="10"/>
      <c r="H36" s="2" t="s">
        <v>31</v>
      </c>
      <c r="I36" s="16">
        <f>I34-I35</f>
        <v>0</v>
      </c>
      <c r="J36" s="8"/>
    </row>
    <row r="37" spans="1:11" x14ac:dyDescent="0.25">
      <c r="A37" s="17">
        <v>0.01</v>
      </c>
      <c r="B37" s="2">
        <f>IF(B36="Married", MIN(600000,B35), MIN(500000, B35))</f>
        <v>0</v>
      </c>
      <c r="C37" s="2">
        <f t="shared" ref="C37:C42" si="2">B37*A37</f>
        <v>0</v>
      </c>
      <c r="D37" s="9">
        <f>IF(C36="Female",10%*C37,IF(C36="Male",0))</f>
        <v>0</v>
      </c>
      <c r="E37" s="2">
        <f t="shared" ref="E37:E42" si="3">C37-D37-F15</f>
        <v>0</v>
      </c>
      <c r="F37" s="18">
        <f>IF(A27="SSF Benefit",0,E37/(B23+1))</f>
        <v>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0</v>
      </c>
    </row>
    <row r="39" spans="1:11" x14ac:dyDescent="0.25">
      <c r="A39" s="17">
        <v>0.2</v>
      </c>
      <c r="B39" s="2">
        <f>IF((B35-B37-B38)&gt;300000,300000,(B35-B37-B38))</f>
        <v>0</v>
      </c>
      <c r="C39" s="2">
        <f t="shared" si="2"/>
        <v>0</v>
      </c>
      <c r="D39" s="9">
        <f>IF(C36="Female",C39*10%,IF(C36="Male",0))</f>
        <v>0</v>
      </c>
      <c r="E39" s="2">
        <f t="shared" si="3"/>
        <v>0</v>
      </c>
      <c r="F39" s="18">
        <f>E39/(B23+1)</f>
        <v>0</v>
      </c>
      <c r="G39" s="19">
        <f>SUM(F37:F42)</f>
        <v>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v>50000</v>
      </c>
      <c r="E44" s="2"/>
      <c r="F44" s="2"/>
      <c r="G44" s="2"/>
      <c r="H44" s="2"/>
      <c r="I44" s="2"/>
    </row>
    <row r="45" spans="1:11" x14ac:dyDescent="0.25">
      <c r="A45" s="2" t="s">
        <v>4</v>
      </c>
      <c r="B45" s="3">
        <v>72000</v>
      </c>
      <c r="C45" s="2"/>
      <c r="D45" s="2" t="str">
        <f>IF(A48= "P/F Benefit","P/F Deduction","SSF Deduction")</f>
        <v>P/F Deduction</v>
      </c>
      <c r="E45" s="2" t="s">
        <v>5</v>
      </c>
      <c r="F45" s="2" t="s">
        <v>6</v>
      </c>
      <c r="G45" s="2" t="s">
        <v>7</v>
      </c>
      <c r="H45" s="2">
        <v>500000</v>
      </c>
      <c r="I45" s="2" t="s">
        <v>6</v>
      </c>
    </row>
    <row r="46" spans="1:11" x14ac:dyDescent="0.25">
      <c r="A46" s="2" t="s">
        <v>10</v>
      </c>
      <c r="C46" s="2" t="s">
        <v>11</v>
      </c>
      <c r="D46" s="2">
        <f>D25+D26</f>
        <v>0</v>
      </c>
      <c r="E46" s="2">
        <f>E25+E26</f>
        <v>0</v>
      </c>
      <c r="F46" s="2">
        <f>F25+F26</f>
        <v>0</v>
      </c>
      <c r="G46" s="2" t="s">
        <v>12</v>
      </c>
      <c r="H46" s="2">
        <f>B55/3</f>
        <v>280666.66666666669</v>
      </c>
      <c r="I46" s="2">
        <f>IF(K2="Yes",IF(D49&gt;=500000, 0, MIN(500000, H46) - D49),0)</f>
        <v>0</v>
      </c>
      <c r="J46" s="8"/>
    </row>
    <row r="47" spans="1:11" x14ac:dyDescent="0.25">
      <c r="A47" s="2" t="s">
        <v>13</v>
      </c>
      <c r="B47" s="5">
        <v>0</v>
      </c>
      <c r="C47" s="2" t="s">
        <v>14</v>
      </c>
      <c r="D47" s="2">
        <f>IF(D45="P/F Deduction",B45*20%,IF(D45="SSF Deduction",B45*31%))</f>
        <v>14400</v>
      </c>
      <c r="E47" s="2">
        <f>B49</f>
        <v>0</v>
      </c>
      <c r="F47" s="2">
        <f>J46</f>
        <v>0</v>
      </c>
      <c r="G47" s="2" t="s">
        <v>15</v>
      </c>
      <c r="H47" s="2">
        <f>D49+F49+I49</f>
        <v>144000</v>
      </c>
      <c r="I47" s="2">
        <v>0</v>
      </c>
    </row>
    <row r="48" spans="1:11" x14ac:dyDescent="0.25">
      <c r="A48" s="2" t="str">
        <f>A27</f>
        <v>P/F Benefit</v>
      </c>
      <c r="B48" s="2">
        <f>IF(A48="P/F Benefit", B45*10%, IF(A48="SSF Benefit", B45*20%,0))</f>
        <v>7200</v>
      </c>
      <c r="C48" s="2" t="s">
        <v>17</v>
      </c>
      <c r="D48" s="2">
        <f>D47*B44</f>
        <v>129600</v>
      </c>
      <c r="E48" s="2">
        <f>E47*B44</f>
        <v>0</v>
      </c>
      <c r="F48" s="2">
        <f>F47*B44</f>
        <v>0</v>
      </c>
      <c r="G48" s="2" t="s">
        <v>18</v>
      </c>
      <c r="H48" s="2">
        <v>40000</v>
      </c>
      <c r="I48" s="2">
        <f>I47*B44</f>
        <v>0</v>
      </c>
    </row>
    <row r="49" spans="1:10" x14ac:dyDescent="0.25">
      <c r="A49" s="2" t="s">
        <v>5</v>
      </c>
      <c r="B49" s="2">
        <v>0</v>
      </c>
      <c r="C49" s="2" t="s">
        <v>19</v>
      </c>
      <c r="D49" s="2">
        <f>D46+D47+D48</f>
        <v>144000</v>
      </c>
      <c r="E49" s="2">
        <f>E46+E47+E48</f>
        <v>0</v>
      </c>
      <c r="F49" s="2">
        <f>F46+F47+F48</f>
        <v>0</v>
      </c>
      <c r="G49" s="2" t="s">
        <v>20</v>
      </c>
      <c r="H49" s="2">
        <f>H6</f>
        <v>0</v>
      </c>
      <c r="I49" s="2">
        <f>I46+I47+I48</f>
        <v>0</v>
      </c>
      <c r="J49" s="8"/>
    </row>
    <row r="50" spans="1:10" x14ac:dyDescent="0.25">
      <c r="A50" s="2" t="s">
        <v>21</v>
      </c>
      <c r="B50" s="7">
        <f>B45+B46+B48+B49+B47+D44</f>
        <v>129200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0</v>
      </c>
      <c r="C52" s="2"/>
      <c r="D52" s="2"/>
      <c r="E52" s="2"/>
      <c r="F52" s="2"/>
      <c r="G52" s="2"/>
      <c r="H52" s="2"/>
      <c r="I52" s="2"/>
    </row>
    <row r="53" spans="1:10" x14ac:dyDescent="0.25">
      <c r="A53" s="2" t="s">
        <v>14</v>
      </c>
      <c r="B53" s="2">
        <f>B50</f>
        <v>129200</v>
      </c>
      <c r="C53" s="2"/>
      <c r="D53" s="2"/>
      <c r="E53" s="2"/>
      <c r="F53" s="2"/>
      <c r="G53" s="2"/>
      <c r="H53" s="2"/>
      <c r="I53" s="2"/>
    </row>
    <row r="54" spans="1:10" x14ac:dyDescent="0.25">
      <c r="A54" s="2" t="s">
        <v>17</v>
      </c>
      <c r="B54" s="2">
        <f>SUM(B45+B46+B47+B48+B49)*B44</f>
        <v>712800</v>
      </c>
      <c r="C54" s="2"/>
      <c r="D54" s="2"/>
      <c r="E54" s="2"/>
      <c r="F54" s="2"/>
      <c r="G54" s="2"/>
      <c r="H54" s="2"/>
      <c r="I54" s="2"/>
    </row>
    <row r="55" spans="1:10" x14ac:dyDescent="0.25">
      <c r="A55" s="2" t="s">
        <v>19</v>
      </c>
      <c r="B55" s="2">
        <f>B52+B53+B54</f>
        <v>842000</v>
      </c>
      <c r="C55" s="9"/>
      <c r="D55" s="9"/>
      <c r="E55" s="2"/>
      <c r="F55" s="2"/>
      <c r="G55" s="2"/>
      <c r="H55" s="2" t="s">
        <v>25</v>
      </c>
      <c r="I55" s="7">
        <f>B50</f>
        <v>129200</v>
      </c>
    </row>
    <row r="56" spans="1:10" x14ac:dyDescent="0.25">
      <c r="A56" s="2" t="s">
        <v>26</v>
      </c>
      <c r="B56" s="2">
        <f>B55-MIN(H45,H46,H47)-H48-H49-H50-E49-H51</f>
        <v>658000</v>
      </c>
      <c r="C56" s="9"/>
      <c r="D56" s="9"/>
      <c r="E56" s="2"/>
      <c r="F56" s="2"/>
      <c r="G56" s="10"/>
      <c r="H56" s="2" t="s">
        <v>27</v>
      </c>
      <c r="I56" s="11">
        <f>D47+E47+F47+G60+I50</f>
        <v>16272</v>
      </c>
    </row>
    <row r="57" spans="1:10" x14ac:dyDescent="0.25">
      <c r="A57" s="12" t="s">
        <v>28</v>
      </c>
      <c r="B57" s="13" t="str">
        <f>B36</f>
        <v>Unmarried</v>
      </c>
      <c r="C57" s="14" t="str">
        <f>C36</f>
        <v>Female</v>
      </c>
      <c r="D57" s="15"/>
      <c r="E57" s="15"/>
      <c r="F57" s="9"/>
      <c r="G57" s="10"/>
      <c r="H57" s="2" t="s">
        <v>31</v>
      </c>
      <c r="I57" s="16">
        <f>I55-I56</f>
        <v>112928</v>
      </c>
    </row>
    <row r="58" spans="1:10"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450</v>
      </c>
      <c r="G58" s="10"/>
      <c r="H58" s="10"/>
      <c r="I58" s="2"/>
    </row>
    <row r="59" spans="1:10" x14ac:dyDescent="0.25">
      <c r="A59" s="17">
        <v>0.1</v>
      </c>
      <c r="B59" s="2">
        <f>IF((B56-B58)&gt;200000,200000,(B56-B58))</f>
        <v>158000</v>
      </c>
      <c r="C59" s="2">
        <f t="shared" si="4"/>
        <v>15800</v>
      </c>
      <c r="D59" s="9">
        <f>IF(C57="Female",C59*10%,IF(C57="Male",0))</f>
        <v>1580</v>
      </c>
      <c r="E59" s="2">
        <f t="shared" si="5"/>
        <v>14220</v>
      </c>
      <c r="F59" s="18">
        <f>E59/(B44+1)</f>
        <v>1422</v>
      </c>
      <c r="G59" s="10"/>
      <c r="H59" s="2" t="s">
        <v>36</v>
      </c>
      <c r="I59" s="2">
        <f>F58</f>
        <v>450</v>
      </c>
    </row>
    <row r="60" spans="1:10" x14ac:dyDescent="0.25">
      <c r="A60" s="17">
        <v>0.2</v>
      </c>
      <c r="B60" s="2">
        <f>IF((B56-B58-B59)&gt;300000,300000,(B56-B58-B59))</f>
        <v>0</v>
      </c>
      <c r="C60" s="2">
        <f t="shared" si="4"/>
        <v>0</v>
      </c>
      <c r="D60" s="9">
        <f>IF(C57="Female",C60*10%,IF(C57="Male",0))</f>
        <v>0</v>
      </c>
      <c r="E60" s="2">
        <f t="shared" si="5"/>
        <v>0</v>
      </c>
      <c r="F60" s="18">
        <f>E60/(B44+1)</f>
        <v>0</v>
      </c>
      <c r="G60" s="26">
        <f>SUM(F58:F64)</f>
        <v>1872</v>
      </c>
      <c r="H60" s="10" t="s">
        <v>37</v>
      </c>
      <c r="I60" s="10">
        <f>SUM(F59:F64)</f>
        <v>1422</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50000</v>
      </c>
      <c r="E66" s="2"/>
      <c r="F66" s="2"/>
      <c r="G66" s="2"/>
      <c r="H66" s="2"/>
      <c r="I66" s="2"/>
    </row>
    <row r="67" spans="1:11" x14ac:dyDescent="0.25">
      <c r="A67" s="2" t="s">
        <v>4</v>
      </c>
      <c r="B67" s="3">
        <f>B45</f>
        <v>72000</v>
      </c>
      <c r="C67" s="2"/>
      <c r="D67" s="2" t="str">
        <f>IF(A70= "P/F Benefit","P/F Deduction","SSF Deduction")</f>
        <v>P/F Deduction</v>
      </c>
      <c r="E67" s="2" t="s">
        <v>5</v>
      </c>
      <c r="F67" s="2" t="s">
        <v>6</v>
      </c>
      <c r="G67" s="2" t="s">
        <v>7</v>
      </c>
      <c r="H67" s="2">
        <v>500000</v>
      </c>
      <c r="I67" s="2" t="s">
        <v>6</v>
      </c>
    </row>
    <row r="68" spans="1:11" x14ac:dyDescent="0.25">
      <c r="A68" s="2" t="s">
        <v>10</v>
      </c>
      <c r="C68" s="2" t="s">
        <v>11</v>
      </c>
      <c r="D68" s="2">
        <f>D47+D46</f>
        <v>14400</v>
      </c>
      <c r="E68" s="2">
        <f>E47+E46</f>
        <v>0</v>
      </c>
      <c r="F68" s="2">
        <f>F47+F46</f>
        <v>0</v>
      </c>
      <c r="G68" s="2" t="s">
        <v>12</v>
      </c>
      <c r="H68" s="2">
        <f>B77/3</f>
        <v>280666.66666666669</v>
      </c>
      <c r="I68" s="2">
        <f>IF(K2="Yes",IF(D71&gt;=500000, 0, MIN(500000, H68) - D71),0)</f>
        <v>0</v>
      </c>
    </row>
    <row r="69" spans="1:11" x14ac:dyDescent="0.25">
      <c r="A69" s="2" t="s">
        <v>13</v>
      </c>
      <c r="B69" s="5">
        <v>0</v>
      </c>
      <c r="C69" s="2" t="s">
        <v>14</v>
      </c>
      <c r="D69" s="2">
        <f>IF(D67="P/F Deduction",B67*20%,IF(D67="SSF Deduction",B67*31%))</f>
        <v>14400</v>
      </c>
      <c r="E69" s="2">
        <f>B71</f>
        <v>0</v>
      </c>
      <c r="F69" s="2">
        <f>J68</f>
        <v>0</v>
      </c>
      <c r="G69" s="2" t="s">
        <v>15</v>
      </c>
      <c r="H69" s="2">
        <f>D71+I71+F71</f>
        <v>144000</v>
      </c>
      <c r="I69" s="2">
        <v>0</v>
      </c>
    </row>
    <row r="70" spans="1:11" x14ac:dyDescent="0.25">
      <c r="A70" s="2" t="str">
        <f>A48</f>
        <v>P/F Benefit</v>
      </c>
      <c r="B70" s="2">
        <f>IF(A70="P/F Benefit", B67*10%, IF(A70="SSF Benefit", B67*20%,0))</f>
        <v>7200</v>
      </c>
      <c r="C70" s="2" t="s">
        <v>17</v>
      </c>
      <c r="D70" s="2">
        <f>D69*B66</f>
        <v>115200</v>
      </c>
      <c r="E70" s="2">
        <f>E69*B66</f>
        <v>0</v>
      </c>
      <c r="F70" s="2">
        <f>F69*B66</f>
        <v>0</v>
      </c>
      <c r="G70" s="2" t="s">
        <v>18</v>
      </c>
      <c r="H70" s="2">
        <f>H48</f>
        <v>40000</v>
      </c>
      <c r="I70" s="2">
        <f>I69*B66</f>
        <v>0</v>
      </c>
    </row>
    <row r="71" spans="1:11" x14ac:dyDescent="0.25">
      <c r="A71" s="2" t="s">
        <v>5</v>
      </c>
      <c r="B71" s="2">
        <v>0</v>
      </c>
      <c r="C71" s="2" t="s">
        <v>19</v>
      </c>
      <c r="D71" s="2">
        <f>D68+D69+D70</f>
        <v>144000</v>
      </c>
      <c r="E71" s="2">
        <f>E68+E69+E70</f>
        <v>0</v>
      </c>
      <c r="F71" s="2">
        <f>F68+F69+F70</f>
        <v>0</v>
      </c>
      <c r="G71" s="2" t="s">
        <v>20</v>
      </c>
      <c r="H71" s="2">
        <f>H6</f>
        <v>0</v>
      </c>
      <c r="I71" s="2">
        <f>I68+I69+I70</f>
        <v>0</v>
      </c>
    </row>
    <row r="72" spans="1:11" x14ac:dyDescent="0.25">
      <c r="A72" s="2" t="s">
        <v>21</v>
      </c>
      <c r="B72" s="7">
        <f>B67+B68+B70+B71+B6</f>
        <v>79200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129200</v>
      </c>
      <c r="C74" s="2"/>
      <c r="D74" s="2"/>
      <c r="E74" s="2"/>
      <c r="F74" s="2"/>
      <c r="G74" s="2"/>
      <c r="H74" s="2"/>
      <c r="I74" s="2"/>
      <c r="K74" s="8">
        <f>I71/11262.96</f>
        <v>0</v>
      </c>
    </row>
    <row r="75" spans="1:11" x14ac:dyDescent="0.25">
      <c r="A75" s="2" t="s">
        <v>14</v>
      </c>
      <c r="B75" s="2">
        <f>B72+E66</f>
        <v>79200</v>
      </c>
      <c r="C75" s="2"/>
      <c r="D75" s="2"/>
      <c r="E75" s="2"/>
      <c r="F75" s="2"/>
      <c r="G75" s="2"/>
      <c r="H75" s="2"/>
      <c r="I75" s="2"/>
    </row>
    <row r="76" spans="1:11" x14ac:dyDescent="0.25">
      <c r="A76" s="2" t="s">
        <v>17</v>
      </c>
      <c r="B76" s="2">
        <f>SUM(B67+B68+B69+B70+B71)*B66</f>
        <v>633600</v>
      </c>
      <c r="C76" s="2"/>
      <c r="D76" s="2"/>
      <c r="E76" s="2"/>
      <c r="F76" s="2"/>
      <c r="G76" s="2"/>
      <c r="H76" s="2"/>
      <c r="I76" s="2"/>
    </row>
    <row r="77" spans="1:11" x14ac:dyDescent="0.25">
      <c r="A77" s="2" t="s">
        <v>24</v>
      </c>
      <c r="B77" s="2">
        <f>B74+B75+B76</f>
        <v>842000</v>
      </c>
      <c r="C77" s="9"/>
      <c r="D77" s="9"/>
      <c r="E77" s="2"/>
      <c r="F77" s="2"/>
      <c r="G77" s="2"/>
      <c r="H77" s="2" t="s">
        <v>25</v>
      </c>
      <c r="I77" s="7">
        <f>B72+E66</f>
        <v>79200</v>
      </c>
    </row>
    <row r="78" spans="1:11" x14ac:dyDescent="0.25">
      <c r="A78" s="2" t="s">
        <v>26</v>
      </c>
      <c r="B78" s="2">
        <f>B77-MIN(H67,H68,H69)-H70-H71-H72-E71-H73</f>
        <v>658000</v>
      </c>
      <c r="C78" s="9"/>
      <c r="D78" s="9"/>
      <c r="E78" s="2"/>
      <c r="F78" s="2"/>
      <c r="G78" s="10"/>
      <c r="H78" s="2" t="s">
        <v>27</v>
      </c>
      <c r="I78" s="11">
        <f>D69+E69+F69+G82+I72</f>
        <v>16272</v>
      </c>
    </row>
    <row r="79" spans="1:11" x14ac:dyDescent="0.25">
      <c r="A79" s="12" t="s">
        <v>28</v>
      </c>
      <c r="B79" s="13" t="str">
        <f>B57</f>
        <v>Unmarried</v>
      </c>
      <c r="C79" s="14" t="str">
        <f>C57</f>
        <v>Female</v>
      </c>
      <c r="D79" s="15"/>
      <c r="E79" s="15"/>
      <c r="F79" s="9"/>
      <c r="G79" s="10"/>
      <c r="H79" s="2" t="s">
        <v>31</v>
      </c>
      <c r="I79" s="16">
        <f>I77-I78</f>
        <v>62928</v>
      </c>
    </row>
    <row r="80" spans="1:11" x14ac:dyDescent="0.25">
      <c r="A80" s="17">
        <v>0.01</v>
      </c>
      <c r="B80" s="2">
        <f>IF(B79="Married", MIN(600000,B78), MIN(500000, B78))</f>
        <v>500000</v>
      </c>
      <c r="C80" s="2">
        <f t="shared" ref="C80:C85" si="6">B80*A80</f>
        <v>5000</v>
      </c>
      <c r="D80" s="9">
        <f>IF(C79="Female",10%*C80,IF(C79="Male",0))</f>
        <v>500</v>
      </c>
      <c r="E80" s="2">
        <f t="shared" ref="E80:E85" si="7">C80-D80-F58-F37-F15</f>
        <v>4050</v>
      </c>
      <c r="F80" s="18">
        <f>IF(A70="SSF Benefit",0,E80/(B66+1))</f>
        <v>450</v>
      </c>
      <c r="G80" s="10"/>
      <c r="H80" s="10"/>
      <c r="I80" s="2"/>
    </row>
    <row r="81" spans="1:10" x14ac:dyDescent="0.25">
      <c r="A81" s="17">
        <v>0.1</v>
      </c>
      <c r="B81" s="2">
        <f>IF((B78-B80)&gt;200000,200000,(B78-B80))</f>
        <v>158000</v>
      </c>
      <c r="C81" s="2">
        <f t="shared" si="6"/>
        <v>15800</v>
      </c>
      <c r="D81" s="9">
        <f>IF(C79="Female",C81*10%,IF(C79="Male",0))</f>
        <v>1580</v>
      </c>
      <c r="E81" s="2">
        <f t="shared" si="7"/>
        <v>12798</v>
      </c>
      <c r="F81" s="18">
        <f>E81/(B66+1)</f>
        <v>1422</v>
      </c>
      <c r="G81" s="10"/>
      <c r="H81" s="2" t="s">
        <v>36</v>
      </c>
      <c r="I81" s="2">
        <f>F80</f>
        <v>450</v>
      </c>
    </row>
    <row r="82" spans="1:10" x14ac:dyDescent="0.25">
      <c r="A82" s="17">
        <v>0.2</v>
      </c>
      <c r="B82" s="2">
        <f>IF((B78-B80-B81)&gt;300000,300000,(B78-B80-B81))</f>
        <v>0</v>
      </c>
      <c r="C82" s="2">
        <f t="shared" si="6"/>
        <v>0</v>
      </c>
      <c r="D82" s="9">
        <f>IF(C79="Female",C82*10%,IF(C79="Male",0))</f>
        <v>0</v>
      </c>
      <c r="E82" s="2">
        <f t="shared" si="7"/>
        <v>0</v>
      </c>
      <c r="F82" s="18">
        <f>E82/(B66+1)</f>
        <v>0</v>
      </c>
      <c r="G82" s="26">
        <f>SUM(F80:F86)</f>
        <v>1872</v>
      </c>
      <c r="H82" s="10" t="s">
        <v>37</v>
      </c>
      <c r="I82" s="10">
        <f>SUM(F81:F86)</f>
        <v>1422</v>
      </c>
      <c r="J82" s="8" t="s">
        <v>41</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c r="J83" s="8"/>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c r="E88" s="2"/>
      <c r="F88" s="2"/>
      <c r="G88" s="2"/>
      <c r="H88" s="2"/>
      <c r="I88" s="2"/>
    </row>
    <row r="89" spans="1:10" x14ac:dyDescent="0.25">
      <c r="A89" s="2" t="s">
        <v>4</v>
      </c>
      <c r="B89" s="3">
        <f>B67</f>
        <v>72000</v>
      </c>
      <c r="C89" s="2"/>
      <c r="D89" s="2" t="str">
        <f>IF(A92= "P/F Benefit","P/F Deduction","SSF Deduction")</f>
        <v>P/F Deduction</v>
      </c>
      <c r="E89" s="2" t="s">
        <v>5</v>
      </c>
      <c r="F89" s="2" t="s">
        <v>6</v>
      </c>
      <c r="G89" s="2" t="s">
        <v>7</v>
      </c>
      <c r="H89" s="2">
        <v>500000</v>
      </c>
      <c r="I89" s="2" t="s">
        <v>6</v>
      </c>
    </row>
    <row r="90" spans="1:10" x14ac:dyDescent="0.25">
      <c r="A90" s="2" t="s">
        <v>10</v>
      </c>
      <c r="C90" s="2" t="s">
        <v>11</v>
      </c>
      <c r="D90" s="2">
        <f>D69+D68</f>
        <v>28800</v>
      </c>
      <c r="E90" s="2">
        <f>E69+E68</f>
        <v>0</v>
      </c>
      <c r="F90" s="2">
        <f>F69+F68</f>
        <v>0</v>
      </c>
      <c r="G90" s="2" t="s">
        <v>12</v>
      </c>
      <c r="H90" s="2">
        <f>B99/3</f>
        <v>280666.66666666669</v>
      </c>
      <c r="I90" s="2">
        <f>IF(K2="Yes",IF(D93&gt;=500000, 0, MIN(500000, H90) - D93),0)</f>
        <v>0</v>
      </c>
    </row>
    <row r="91" spans="1:10" x14ac:dyDescent="0.25">
      <c r="A91" s="2" t="s">
        <v>13</v>
      </c>
      <c r="B91" s="5">
        <v>0</v>
      </c>
      <c r="C91" s="2" t="s">
        <v>14</v>
      </c>
      <c r="D91" s="2">
        <f>IF(D89="P/F Deduction",B89*20%,IF(D89="SSF Deduction",B89*31%))</f>
        <v>14400</v>
      </c>
      <c r="E91" s="2">
        <f>B93</f>
        <v>0</v>
      </c>
      <c r="F91" s="2">
        <f>J90</f>
        <v>0</v>
      </c>
      <c r="G91" s="2" t="s">
        <v>15</v>
      </c>
      <c r="H91" s="2">
        <f>D93+I93</f>
        <v>144000</v>
      </c>
      <c r="I91" s="2">
        <v>0</v>
      </c>
    </row>
    <row r="92" spans="1:10" x14ac:dyDescent="0.25">
      <c r="A92" s="2" t="str">
        <f>A70</f>
        <v>P/F Benefit</v>
      </c>
      <c r="B92" s="2">
        <f>IF(A92="P/F Benefit", B89*10%, IF(A92="SSF Benefit", B89*20%,0))</f>
        <v>7200</v>
      </c>
      <c r="C92" s="2" t="s">
        <v>17</v>
      </c>
      <c r="D92" s="2">
        <f>D91*B88</f>
        <v>100800</v>
      </c>
      <c r="E92" s="2">
        <f>E91*B88</f>
        <v>0</v>
      </c>
      <c r="F92" s="2">
        <f>F91*B88</f>
        <v>0</v>
      </c>
      <c r="G92" s="2" t="s">
        <v>18</v>
      </c>
      <c r="H92" s="2">
        <f>H70</f>
        <v>40000</v>
      </c>
      <c r="I92" s="2">
        <f>I91*B88</f>
        <v>0</v>
      </c>
    </row>
    <row r="93" spans="1:10" x14ac:dyDescent="0.25">
      <c r="A93" s="2" t="s">
        <v>5</v>
      </c>
      <c r="B93" s="2">
        <v>0</v>
      </c>
      <c r="C93" s="2" t="s">
        <v>19</v>
      </c>
      <c r="D93" s="2">
        <f>D90+D91+D92</f>
        <v>144000</v>
      </c>
      <c r="E93" s="2">
        <f>E90+E91+E92</f>
        <v>0</v>
      </c>
      <c r="F93" s="2">
        <f>F90+F91+F92</f>
        <v>0</v>
      </c>
      <c r="G93" s="2" t="s">
        <v>20</v>
      </c>
      <c r="H93" s="2">
        <f>H6</f>
        <v>0</v>
      </c>
      <c r="I93" s="2">
        <f>I90+I91+I92</f>
        <v>0</v>
      </c>
    </row>
    <row r="94" spans="1:10" x14ac:dyDescent="0.25">
      <c r="A94" s="2" t="s">
        <v>21</v>
      </c>
      <c r="B94" s="7">
        <f>B89+B90+B92+B93+B28</f>
        <v>79200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208400</v>
      </c>
      <c r="C96" s="2"/>
      <c r="D96" s="2"/>
      <c r="E96" s="2"/>
      <c r="F96" s="2"/>
      <c r="G96" s="2"/>
      <c r="H96" s="2"/>
      <c r="I96" s="2"/>
    </row>
    <row r="97" spans="1:10" x14ac:dyDescent="0.25">
      <c r="A97" s="2" t="s">
        <v>14</v>
      </c>
      <c r="B97" s="2">
        <f>B94</f>
        <v>79200</v>
      </c>
      <c r="C97" s="2"/>
      <c r="D97" s="2"/>
      <c r="E97" s="2"/>
      <c r="F97" s="2"/>
      <c r="G97" s="2"/>
      <c r="H97" s="2"/>
      <c r="I97" s="2"/>
    </row>
    <row r="98" spans="1:10" x14ac:dyDescent="0.25">
      <c r="A98" s="2" t="s">
        <v>17</v>
      </c>
      <c r="B98" s="2">
        <f>SUM(B89+B90+B91+B92+B93)*B88</f>
        <v>554400</v>
      </c>
      <c r="C98" s="2"/>
      <c r="D98" s="2"/>
      <c r="E98" s="2"/>
      <c r="F98" s="2"/>
      <c r="G98" s="2"/>
      <c r="H98" s="2"/>
      <c r="I98" s="2"/>
    </row>
    <row r="99" spans="1:10" x14ac:dyDescent="0.25">
      <c r="A99" s="2" t="s">
        <v>24</v>
      </c>
      <c r="B99" s="2">
        <f>B96+B97+B98</f>
        <v>842000</v>
      </c>
      <c r="C99" s="9"/>
      <c r="D99" s="9"/>
      <c r="E99" s="2"/>
      <c r="F99" s="2"/>
      <c r="G99" s="2"/>
      <c r="H99" s="2" t="s">
        <v>25</v>
      </c>
      <c r="I99" s="7">
        <f>B94</f>
        <v>79200</v>
      </c>
    </row>
    <row r="100" spans="1:10" x14ac:dyDescent="0.25">
      <c r="A100" s="2" t="s">
        <v>26</v>
      </c>
      <c r="B100" s="2">
        <f>B99-MIN(H89,H90,H91)-H92-H93-H94-E93-H95</f>
        <v>658000</v>
      </c>
      <c r="C100" s="9"/>
      <c r="D100" s="9"/>
      <c r="E100" s="2"/>
      <c r="F100" s="2"/>
      <c r="G100" s="10"/>
      <c r="H100" s="2" t="s">
        <v>27</v>
      </c>
      <c r="I100" s="11">
        <f>D91+E91+F91+G104+I94</f>
        <v>16272</v>
      </c>
    </row>
    <row r="101" spans="1:10" x14ac:dyDescent="0.25">
      <c r="A101" s="12" t="s">
        <v>28</v>
      </c>
      <c r="B101" s="13" t="str">
        <f>B79</f>
        <v>Unmarried</v>
      </c>
      <c r="C101" s="14" t="str">
        <f>C79</f>
        <v>Female</v>
      </c>
      <c r="D101" s="15"/>
      <c r="E101" s="15"/>
      <c r="F101" s="9"/>
      <c r="G101" s="10"/>
      <c r="H101" s="2" t="s">
        <v>31</v>
      </c>
      <c r="I101" s="16">
        <f>I99-I100</f>
        <v>62928</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3600</v>
      </c>
      <c r="F102" s="18">
        <f>IF(A92="SSF Benefit",0,E102/(B88+1))</f>
        <v>450</v>
      </c>
      <c r="G102" s="10"/>
      <c r="H102" s="10"/>
      <c r="I102" s="2"/>
    </row>
    <row r="103" spans="1:10" x14ac:dyDescent="0.25">
      <c r="A103" s="17">
        <v>0.1</v>
      </c>
      <c r="B103" s="2">
        <f>IF((B100-B102)&gt;200000,200000,(B100-B102))</f>
        <v>158000</v>
      </c>
      <c r="C103" s="2">
        <f t="shared" si="8"/>
        <v>15800</v>
      </c>
      <c r="D103" s="9">
        <f>IF(C101="Female",C103*10%,IF(C101="Male",0))</f>
        <v>1580</v>
      </c>
      <c r="E103" s="2">
        <f t="shared" si="9"/>
        <v>11376</v>
      </c>
      <c r="F103" s="18">
        <f>E103/(B88+1)</f>
        <v>1422</v>
      </c>
      <c r="G103" s="10"/>
      <c r="H103" s="2" t="s">
        <v>36</v>
      </c>
      <c r="I103" s="2">
        <f>F102</f>
        <v>450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1872</v>
      </c>
      <c r="H104" s="10" t="s">
        <v>37</v>
      </c>
      <c r="I104" s="10">
        <f>SUM(F103:F108)</f>
        <v>1422</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c r="J105">
        <f>14328/8</f>
        <v>1791</v>
      </c>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c r="E110" s="2"/>
      <c r="F110" s="2"/>
      <c r="G110" s="2"/>
      <c r="H110" s="2"/>
      <c r="I110" s="2"/>
    </row>
    <row r="111" spans="1:10" x14ac:dyDescent="0.25">
      <c r="A111" s="2" t="s">
        <v>4</v>
      </c>
      <c r="B111" s="3">
        <f>B89</f>
        <v>72000</v>
      </c>
      <c r="C111" s="2"/>
      <c r="D111" s="2" t="str">
        <f>IF(A114= "P/F Benefit","P/F Deduction","SSF Deduction")</f>
        <v>P/F Deduction</v>
      </c>
      <c r="E111" s="2" t="s">
        <v>5</v>
      </c>
      <c r="F111" s="2" t="s">
        <v>6</v>
      </c>
      <c r="G111" s="2" t="s">
        <v>7</v>
      </c>
      <c r="H111" s="2">
        <v>500000</v>
      </c>
      <c r="I111" s="2" t="s">
        <v>6</v>
      </c>
    </row>
    <row r="112" spans="1:10" x14ac:dyDescent="0.25">
      <c r="A112" s="2" t="s">
        <v>10</v>
      </c>
      <c r="C112" s="2" t="s">
        <v>11</v>
      </c>
      <c r="D112" s="2">
        <f>D91+D90</f>
        <v>43200</v>
      </c>
      <c r="E112" s="2">
        <f>E91+E90</f>
        <v>0</v>
      </c>
      <c r="F112" s="2">
        <f>F91+F90</f>
        <v>0</v>
      </c>
      <c r="G112" s="2" t="s">
        <v>12</v>
      </c>
      <c r="H112" s="2">
        <f>B121/3</f>
        <v>280666.66666666669</v>
      </c>
      <c r="I112" s="2">
        <f>IF(K2="Yes",IF(D115&gt;=500000, 0, MIN(500000, H112) - D115),0)</f>
        <v>0</v>
      </c>
    </row>
    <row r="113" spans="1:9" x14ac:dyDescent="0.25">
      <c r="A113" s="2" t="s">
        <v>13</v>
      </c>
      <c r="B113" s="5">
        <v>0</v>
      </c>
      <c r="C113" s="2" t="s">
        <v>14</v>
      </c>
      <c r="D113" s="2">
        <f>IF(D111="P/F Deduction",B111*20%,IF(D111="SSF Deduction",B111*31%))</f>
        <v>14400</v>
      </c>
      <c r="E113" s="2">
        <f>B115</f>
        <v>0</v>
      </c>
      <c r="F113" s="2">
        <f>J112</f>
        <v>0</v>
      </c>
      <c r="G113" s="2" t="s">
        <v>15</v>
      </c>
      <c r="H113" s="2">
        <f>D115+I115</f>
        <v>144000</v>
      </c>
      <c r="I113" s="2">
        <v>0</v>
      </c>
    </row>
    <row r="114" spans="1:9" x14ac:dyDescent="0.25">
      <c r="A114" s="2" t="str">
        <f>A92</f>
        <v>P/F Benefit</v>
      </c>
      <c r="B114" s="2">
        <f>IF(A114="P/F Benefit", B111*10%, IF(A114="SSF Benefit", B111*20%,0))</f>
        <v>7200</v>
      </c>
      <c r="C114" s="2" t="s">
        <v>17</v>
      </c>
      <c r="D114" s="2">
        <f>D113*B110</f>
        <v>86400</v>
      </c>
      <c r="E114" s="2">
        <f>E113*B110</f>
        <v>0</v>
      </c>
      <c r="F114" s="2">
        <f>F113*B110</f>
        <v>0</v>
      </c>
      <c r="G114" s="2" t="s">
        <v>18</v>
      </c>
      <c r="H114" s="2">
        <f>H5</f>
        <v>0</v>
      </c>
      <c r="I114" s="2">
        <f>I113*B110</f>
        <v>0</v>
      </c>
    </row>
    <row r="115" spans="1:9" x14ac:dyDescent="0.25">
      <c r="A115" s="2" t="s">
        <v>5</v>
      </c>
      <c r="B115" s="2">
        <v>0</v>
      </c>
      <c r="C115" s="2" t="s">
        <v>19</v>
      </c>
      <c r="D115" s="2">
        <f>D112+D113+D114</f>
        <v>144000</v>
      </c>
      <c r="E115" s="2">
        <f>E112+E113+E114</f>
        <v>0</v>
      </c>
      <c r="F115" s="2">
        <f>F112+F113+F114</f>
        <v>0</v>
      </c>
      <c r="G115" s="2" t="s">
        <v>20</v>
      </c>
      <c r="H115" s="2">
        <f>H6</f>
        <v>0</v>
      </c>
      <c r="I115" s="2">
        <f>I112+I113+I114</f>
        <v>0</v>
      </c>
    </row>
    <row r="116" spans="1:9" x14ac:dyDescent="0.25">
      <c r="A116" s="2" t="s">
        <v>21</v>
      </c>
      <c r="B116" s="7">
        <f>SUM(B111:B115)</f>
        <v>79200</v>
      </c>
      <c r="C116" s="2"/>
      <c r="D116" s="2"/>
      <c r="E116" s="2"/>
      <c r="F116" s="2"/>
      <c r="G116" s="2" t="s">
        <v>22</v>
      </c>
      <c r="H116" s="2">
        <f>H7</f>
        <v>0</v>
      </c>
      <c r="I116" s="2">
        <f>I115/12</f>
        <v>0</v>
      </c>
    </row>
    <row r="117" spans="1:9" x14ac:dyDescent="0.25">
      <c r="A117" s="2"/>
      <c r="B117" s="2"/>
      <c r="C117" s="2"/>
      <c r="D117" s="2"/>
      <c r="E117" s="2"/>
      <c r="F117" s="2"/>
      <c r="G117" s="2"/>
      <c r="H117" s="2"/>
      <c r="I117" s="2"/>
    </row>
    <row r="118" spans="1:9" x14ac:dyDescent="0.25">
      <c r="A118" s="2" t="s">
        <v>11</v>
      </c>
      <c r="B118" s="2">
        <f>B97+B96</f>
        <v>287600</v>
      </c>
      <c r="C118" s="2"/>
      <c r="D118" s="2"/>
      <c r="E118" s="2"/>
      <c r="F118" s="2"/>
      <c r="G118" s="2"/>
      <c r="H118" s="2"/>
      <c r="I118" s="2"/>
    </row>
    <row r="119" spans="1:9" x14ac:dyDescent="0.25">
      <c r="A119" s="2" t="s">
        <v>14</v>
      </c>
      <c r="B119" s="2">
        <f>B116</f>
        <v>79200</v>
      </c>
      <c r="C119" s="2"/>
      <c r="D119" s="2"/>
      <c r="E119" s="2"/>
      <c r="F119" s="2"/>
      <c r="G119" s="2"/>
      <c r="H119" s="2"/>
      <c r="I119" s="2"/>
    </row>
    <row r="120" spans="1:9" x14ac:dyDescent="0.25">
      <c r="A120" s="2" t="s">
        <v>17</v>
      </c>
      <c r="B120" s="2">
        <f>B119*B110</f>
        <v>475200</v>
      </c>
      <c r="C120" s="2"/>
      <c r="D120" s="2"/>
      <c r="E120" s="2"/>
      <c r="F120" s="2"/>
      <c r="G120" s="2"/>
      <c r="H120" s="2"/>
      <c r="I120" s="2"/>
    </row>
    <row r="121" spans="1:9" x14ac:dyDescent="0.25">
      <c r="A121" s="2" t="s">
        <v>24</v>
      </c>
      <c r="B121" s="2">
        <f>B118+B119+B120</f>
        <v>842000</v>
      </c>
      <c r="C121" s="9"/>
      <c r="D121" s="9"/>
      <c r="E121" s="2"/>
      <c r="F121" s="2"/>
      <c r="G121" s="2"/>
      <c r="H121" s="2" t="s">
        <v>25</v>
      </c>
      <c r="I121" s="7">
        <f>B116</f>
        <v>79200</v>
      </c>
    </row>
    <row r="122" spans="1:9" x14ac:dyDescent="0.25">
      <c r="A122" s="2" t="s">
        <v>43</v>
      </c>
      <c r="B122" s="2">
        <f>B121-MIN(H111,H112,H113)-H114-H115-H116-E115</f>
        <v>698000</v>
      </c>
      <c r="C122" s="9"/>
      <c r="D122" s="9"/>
      <c r="E122" s="2"/>
      <c r="F122" s="2"/>
      <c r="G122" s="10"/>
      <c r="H122" s="2" t="s">
        <v>27</v>
      </c>
      <c r="I122" s="11">
        <f>D113+E113+F113+G126+I116</f>
        <v>16786.285714285714</v>
      </c>
    </row>
    <row r="123" spans="1:9" x14ac:dyDescent="0.25">
      <c r="A123" s="12" t="s">
        <v>44</v>
      </c>
      <c r="B123" s="13" t="str">
        <f>B101</f>
        <v>Unmarried</v>
      </c>
      <c r="C123" s="14" t="str">
        <f>C101</f>
        <v>Female</v>
      </c>
      <c r="D123" s="15"/>
      <c r="E123" s="15"/>
      <c r="F123" s="9"/>
      <c r="G123" s="10"/>
      <c r="H123" s="2" t="s">
        <v>31</v>
      </c>
      <c r="I123" s="16">
        <f>I121-I122</f>
        <v>62413.71428571429</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3150</v>
      </c>
      <c r="F124" s="18">
        <f>IF(A114="SSF Benefit",0,E124/(B110+1))</f>
        <v>450</v>
      </c>
      <c r="G124" s="10"/>
      <c r="H124" s="10"/>
      <c r="I124" s="2"/>
    </row>
    <row r="125" spans="1:9" x14ac:dyDescent="0.25">
      <c r="A125" s="17">
        <v>0.1</v>
      </c>
      <c r="B125" s="2">
        <f>IF((B122-B124)&gt;200000,200000,(B122-B124))</f>
        <v>198000</v>
      </c>
      <c r="C125" s="2">
        <f t="shared" si="10"/>
        <v>19800</v>
      </c>
      <c r="D125" s="9">
        <f>IF(C123="Female",C125*10%,IF(C123="Male",0))</f>
        <v>1980</v>
      </c>
      <c r="E125" s="2">
        <f t="shared" si="11"/>
        <v>13554</v>
      </c>
      <c r="F125" s="18">
        <f>E125/(B110+1)</f>
        <v>1936.2857142857142</v>
      </c>
      <c r="G125" s="10"/>
      <c r="H125" s="2" t="s">
        <v>36</v>
      </c>
      <c r="I125" s="2">
        <f>F124</f>
        <v>450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2386.2857142857142</v>
      </c>
      <c r="H126" s="10" t="s">
        <v>37</v>
      </c>
      <c r="I126" s="10">
        <f>SUM(F125:F130)</f>
        <v>1936.2857142857142</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72000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57600</v>
      </c>
      <c r="E134" s="2">
        <f>E113+E112</f>
        <v>0</v>
      </c>
      <c r="F134" s="2">
        <f>F113+F112</f>
        <v>0</v>
      </c>
      <c r="G134" s="2" t="s">
        <v>12</v>
      </c>
      <c r="H134" s="2">
        <f>B143/3</f>
        <v>280666.66666666669</v>
      </c>
      <c r="I134" s="2">
        <f>IF(K2="Yes",IF(D115&gt;=500000, 0, MIN(500000, H112) - D115),0)</f>
        <v>0</v>
      </c>
      <c r="J134">
        <f>J112</f>
        <v>0</v>
      </c>
    </row>
    <row r="135" spans="1:10" x14ac:dyDescent="0.25">
      <c r="A135" s="2" t="s">
        <v>13</v>
      </c>
      <c r="B135" s="5">
        <v>0</v>
      </c>
      <c r="C135" s="2" t="s">
        <v>14</v>
      </c>
      <c r="D135" s="2">
        <f>IF(D133="P/F Deduction",B133*20%,IF(D133="SSF Deduction",B133*31%))</f>
        <v>14400</v>
      </c>
      <c r="E135" s="2">
        <f>B137</f>
        <v>0</v>
      </c>
      <c r="F135" s="2">
        <f>J134</f>
        <v>0</v>
      </c>
      <c r="G135" s="2" t="s">
        <v>15</v>
      </c>
      <c r="H135" s="2">
        <f>D137+F137+I137</f>
        <v>144000</v>
      </c>
      <c r="I135" s="2">
        <v>0</v>
      </c>
    </row>
    <row r="136" spans="1:10" x14ac:dyDescent="0.25">
      <c r="A136" s="2" t="str">
        <f>A114</f>
        <v>P/F Benefit</v>
      </c>
      <c r="B136" s="2">
        <f>IF(A136="P/F Benefit", B133*10%, IF(A136="SSF Benefit", B133*20%,0))</f>
        <v>7200</v>
      </c>
      <c r="C136" s="2" t="s">
        <v>17</v>
      </c>
      <c r="D136" s="2">
        <f>D135*B132</f>
        <v>72000</v>
      </c>
      <c r="E136" s="2">
        <f>E135*B132</f>
        <v>0</v>
      </c>
      <c r="F136" s="2">
        <f>F135*B132</f>
        <v>0</v>
      </c>
      <c r="G136" s="2" t="s">
        <v>18</v>
      </c>
      <c r="H136" s="2">
        <f>H5</f>
        <v>0</v>
      </c>
      <c r="I136" s="2">
        <f>I135*B132</f>
        <v>0</v>
      </c>
    </row>
    <row r="137" spans="1:10" x14ac:dyDescent="0.25">
      <c r="A137" s="2" t="s">
        <v>5</v>
      </c>
      <c r="B137" s="2">
        <v>0</v>
      </c>
      <c r="C137" s="2" t="s">
        <v>19</v>
      </c>
      <c r="D137" s="2">
        <f>D134+D135+D136</f>
        <v>144000</v>
      </c>
      <c r="E137" s="2">
        <f>E134+E135+E136</f>
        <v>0</v>
      </c>
      <c r="F137" s="2">
        <f>F134+F135+F136</f>
        <v>0</v>
      </c>
      <c r="G137" s="2" t="s">
        <v>20</v>
      </c>
      <c r="H137" s="2">
        <f>H6</f>
        <v>0</v>
      </c>
      <c r="I137" s="2">
        <f>I134+I135+I136</f>
        <v>0</v>
      </c>
    </row>
    <row r="138" spans="1:10" x14ac:dyDescent="0.25">
      <c r="A138" s="2" t="s">
        <v>21</v>
      </c>
      <c r="B138" s="7">
        <f>SUM(B133:B137)</f>
        <v>79200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366800</v>
      </c>
      <c r="C140" s="2"/>
      <c r="D140" s="2"/>
      <c r="E140" s="2"/>
      <c r="F140" s="2"/>
      <c r="G140" s="2"/>
      <c r="H140" s="2"/>
      <c r="I140" s="2"/>
    </row>
    <row r="141" spans="1:10" x14ac:dyDescent="0.25">
      <c r="A141" s="2" t="s">
        <v>14</v>
      </c>
      <c r="B141" s="2">
        <f>B138</f>
        <v>79200</v>
      </c>
      <c r="C141" s="2"/>
      <c r="D141" s="2"/>
      <c r="E141" s="2"/>
      <c r="F141" s="2"/>
      <c r="G141" s="2"/>
      <c r="H141" s="2"/>
      <c r="I141" s="2"/>
    </row>
    <row r="142" spans="1:10" x14ac:dyDescent="0.25">
      <c r="A142" s="2" t="s">
        <v>17</v>
      </c>
      <c r="B142" s="2">
        <f>B141*B132</f>
        <v>396000</v>
      </c>
      <c r="C142" s="2"/>
      <c r="D142" s="2"/>
      <c r="E142" s="2"/>
      <c r="F142" s="2"/>
      <c r="G142" s="2"/>
      <c r="H142" s="2"/>
      <c r="I142" s="2"/>
    </row>
    <row r="143" spans="1:10" x14ac:dyDescent="0.25">
      <c r="A143" s="2" t="s">
        <v>24</v>
      </c>
      <c r="B143" s="2">
        <f>B140+B141+B142</f>
        <v>842000</v>
      </c>
      <c r="C143" s="9"/>
      <c r="D143" s="9"/>
      <c r="E143" s="2"/>
      <c r="F143" s="2"/>
      <c r="G143" s="2"/>
      <c r="H143" s="2" t="s">
        <v>25</v>
      </c>
      <c r="I143" s="7">
        <f>B138</f>
        <v>79200</v>
      </c>
    </row>
    <row r="144" spans="1:10" x14ac:dyDescent="0.25">
      <c r="A144" s="2" t="s">
        <v>26</v>
      </c>
      <c r="B144" s="2">
        <f>B143-MIN(H133,H134,H135)-H136-H137-H138-E137-H139</f>
        <v>698000</v>
      </c>
      <c r="C144" s="9"/>
      <c r="D144" s="9"/>
      <c r="E144" s="2"/>
      <c r="F144" s="2"/>
      <c r="G144" s="10"/>
      <c r="H144" s="2" t="s">
        <v>27</v>
      </c>
      <c r="I144" s="11">
        <f>D135+E135+F135+G148+I138</f>
        <v>16786.285714285714</v>
      </c>
    </row>
    <row r="145" spans="1:10" x14ac:dyDescent="0.25">
      <c r="A145" s="12" t="s">
        <v>28</v>
      </c>
      <c r="B145" s="13" t="str">
        <f>B123</f>
        <v>Unmarried</v>
      </c>
      <c r="C145" s="14" t="str">
        <f>C123</f>
        <v>Female</v>
      </c>
      <c r="D145" s="15"/>
      <c r="E145" s="15"/>
      <c r="F145" s="9"/>
      <c r="G145" s="10"/>
      <c r="H145" s="2" t="s">
        <v>31</v>
      </c>
      <c r="I145" s="16">
        <f>I143-I144</f>
        <v>62413.71428571429</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2700</v>
      </c>
      <c r="F146" s="18">
        <f>IF(A136="SSF Benefit",0,E146/(B132+1))</f>
        <v>450</v>
      </c>
      <c r="G146" s="10"/>
      <c r="H146" s="10"/>
      <c r="I146" s="2"/>
    </row>
    <row r="147" spans="1:10" x14ac:dyDescent="0.25">
      <c r="A147" s="17">
        <v>0.1</v>
      </c>
      <c r="B147" s="2">
        <f>IF((B144-B146)&gt;200000,200000,(B144-B146))</f>
        <v>198000</v>
      </c>
      <c r="C147" s="2">
        <f t="shared" ref="C147:C150" si="13">B147*A147</f>
        <v>19800</v>
      </c>
      <c r="D147" s="9">
        <f>IF(C145="Female",C147*10%,IF(C145="Male",0))</f>
        <v>1980</v>
      </c>
      <c r="E147" s="2">
        <f t="shared" si="12"/>
        <v>11617.714285714286</v>
      </c>
      <c r="F147" s="18">
        <f>E147/(B132+1)</f>
        <v>1936.2857142857144</v>
      </c>
      <c r="G147" s="10"/>
      <c r="H147" s="2" t="s">
        <v>36</v>
      </c>
      <c r="I147" s="2">
        <f>F146</f>
        <v>450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2386.2857142857147</v>
      </c>
      <c r="H148" s="10" t="s">
        <v>37</v>
      </c>
      <c r="I148" s="10">
        <f>SUM(F147:F152)</f>
        <v>1936.2857142857144</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72000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72000</v>
      </c>
      <c r="E156" s="2">
        <f>E135+E134</f>
        <v>0</v>
      </c>
      <c r="F156" s="2">
        <f>F135+F134</f>
        <v>0</v>
      </c>
      <c r="G156" s="2" t="s">
        <v>12</v>
      </c>
      <c r="H156" s="2">
        <f>B165/3</f>
        <v>280666.66666666669</v>
      </c>
      <c r="I156" s="2">
        <f>IF(K2="Yes",IF(D115&gt;=500000, 0, MIN(500000, H112) - D115),0)</f>
        <v>0</v>
      </c>
      <c r="J156">
        <f>J134</f>
        <v>0</v>
      </c>
    </row>
    <row r="157" spans="1:10" x14ac:dyDescent="0.25">
      <c r="A157" s="2" t="s">
        <v>13</v>
      </c>
      <c r="B157" s="5">
        <v>0</v>
      </c>
      <c r="C157" s="2" t="s">
        <v>14</v>
      </c>
      <c r="D157" s="2">
        <f>IF(D155="P/F Deduction",B155*20%,IF(D155="SSF Deduction",B155*31%))</f>
        <v>14400</v>
      </c>
      <c r="E157" s="2">
        <f>B159</f>
        <v>0</v>
      </c>
      <c r="F157" s="2">
        <f>J156</f>
        <v>0</v>
      </c>
      <c r="G157" s="2" t="s">
        <v>15</v>
      </c>
      <c r="H157" s="2">
        <f>D159+F159+I159</f>
        <v>144000</v>
      </c>
      <c r="I157" s="2">
        <v>0</v>
      </c>
    </row>
    <row r="158" spans="1:10" x14ac:dyDescent="0.25">
      <c r="A158" s="2" t="str">
        <f>A136</f>
        <v>P/F Benefit</v>
      </c>
      <c r="B158" s="2">
        <f>IF(A158="P/F Benefit", B155*10%, IF(A158="SSF Benefit", B155*20%,0))</f>
        <v>7200</v>
      </c>
      <c r="C158" s="2" t="s">
        <v>17</v>
      </c>
      <c r="D158" s="2">
        <f>D157*B154</f>
        <v>57600</v>
      </c>
      <c r="E158" s="2">
        <f>E157*B154</f>
        <v>0</v>
      </c>
      <c r="F158" s="2">
        <f>F157*B154</f>
        <v>0</v>
      </c>
      <c r="G158" s="2" t="s">
        <v>18</v>
      </c>
      <c r="H158" s="2">
        <f>H5</f>
        <v>0</v>
      </c>
      <c r="I158" s="2">
        <f>I157*B154</f>
        <v>0</v>
      </c>
    </row>
    <row r="159" spans="1:10" x14ac:dyDescent="0.25">
      <c r="A159" s="2" t="s">
        <v>5</v>
      </c>
      <c r="B159" s="2">
        <v>0</v>
      </c>
      <c r="C159" s="2" t="s">
        <v>19</v>
      </c>
      <c r="D159" s="2">
        <f>D156+D157+D158</f>
        <v>144000</v>
      </c>
      <c r="E159" s="2">
        <f>E156+E157+E158</f>
        <v>0</v>
      </c>
      <c r="F159" s="2">
        <f>F156+F157+F158</f>
        <v>0</v>
      </c>
      <c r="G159" s="2" t="s">
        <v>20</v>
      </c>
      <c r="H159" s="2">
        <f>H6</f>
        <v>0</v>
      </c>
      <c r="I159" s="2">
        <f>I156+I157+I158</f>
        <v>0</v>
      </c>
    </row>
    <row r="160" spans="1:10" x14ac:dyDescent="0.25">
      <c r="A160" s="2" t="s">
        <v>21</v>
      </c>
      <c r="B160" s="7">
        <f>SUM(B155:B159)</f>
        <v>79200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446000</v>
      </c>
      <c r="C162" s="2"/>
      <c r="D162" s="2"/>
      <c r="E162" s="2"/>
      <c r="F162" s="2"/>
      <c r="G162" s="2"/>
      <c r="H162" s="2"/>
      <c r="I162" s="2"/>
    </row>
    <row r="163" spans="1:9" x14ac:dyDescent="0.25">
      <c r="A163" s="2" t="s">
        <v>14</v>
      </c>
      <c r="B163" s="2">
        <f>B160</f>
        <v>79200</v>
      </c>
      <c r="C163" s="2"/>
      <c r="D163" s="2"/>
      <c r="E163" s="2"/>
      <c r="F163" s="2"/>
      <c r="G163" s="2"/>
      <c r="H163" s="2"/>
      <c r="I163" s="2"/>
    </row>
    <row r="164" spans="1:9" x14ac:dyDescent="0.25">
      <c r="A164" s="2" t="s">
        <v>17</v>
      </c>
      <c r="B164" s="2">
        <f>B163*B154</f>
        <v>316800</v>
      </c>
      <c r="C164" s="2"/>
      <c r="D164" s="2"/>
      <c r="E164" s="2"/>
      <c r="F164" s="2"/>
      <c r="G164" s="2"/>
      <c r="H164" s="2"/>
      <c r="I164" s="2"/>
    </row>
    <row r="165" spans="1:9" x14ac:dyDescent="0.25">
      <c r="A165" s="2" t="s">
        <v>24</v>
      </c>
      <c r="B165" s="2">
        <f>B162+B163+B164</f>
        <v>842000</v>
      </c>
      <c r="C165" s="9"/>
      <c r="D165" s="9"/>
      <c r="E165" s="2"/>
      <c r="F165" s="2"/>
      <c r="G165" s="2"/>
      <c r="H165" s="2" t="s">
        <v>25</v>
      </c>
      <c r="I165" s="7">
        <f>B160</f>
        <v>79200</v>
      </c>
    </row>
    <row r="166" spans="1:9" x14ac:dyDescent="0.25">
      <c r="A166" s="2" t="s">
        <v>26</v>
      </c>
      <c r="B166" s="2">
        <f>B165-MIN(H155,H156,H157)-H158-H159-H160-E159-H161</f>
        <v>698000</v>
      </c>
      <c r="C166" s="9"/>
      <c r="D166" s="9"/>
      <c r="E166" s="2"/>
      <c r="F166" s="2"/>
      <c r="G166" s="10"/>
      <c r="H166" s="2" t="s">
        <v>27</v>
      </c>
      <c r="I166" s="11">
        <f>D157+E157+F157+G170+I160</f>
        <v>16786.285714285714</v>
      </c>
    </row>
    <row r="167" spans="1:9" x14ac:dyDescent="0.25">
      <c r="A167" s="12" t="s">
        <v>28</v>
      </c>
      <c r="B167" s="13" t="str">
        <f>B145</f>
        <v>Unmarried</v>
      </c>
      <c r="C167" s="14" t="str">
        <f>C145</f>
        <v>Female</v>
      </c>
      <c r="D167" s="15"/>
      <c r="E167" s="15"/>
      <c r="F167" s="9"/>
      <c r="G167" s="10"/>
      <c r="H167" s="2" t="s">
        <v>31</v>
      </c>
      <c r="I167" s="16">
        <f>I165-I166</f>
        <v>62413.71428571429</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2250</v>
      </c>
      <c r="F168" s="18">
        <f>IF(A158="SSF Benefit",0,E168/(B154+1))</f>
        <v>450</v>
      </c>
      <c r="G168" s="10"/>
      <c r="H168" s="10"/>
      <c r="I168" s="2"/>
    </row>
    <row r="169" spans="1:9" x14ac:dyDescent="0.25">
      <c r="A169" s="17">
        <v>0.1</v>
      </c>
      <c r="B169" s="2">
        <f>IF((B166-B168)&gt;200000,200000,(B166-B168))</f>
        <v>198000</v>
      </c>
      <c r="C169" s="2">
        <f t="shared" ref="C169:C172" si="15">B169*A169</f>
        <v>19800</v>
      </c>
      <c r="D169" s="9">
        <f>IF(C167="Female",C169*10%,IF(C167="Male",0))</f>
        <v>1980</v>
      </c>
      <c r="E169" s="2">
        <f t="shared" si="14"/>
        <v>9681.4285714285725</v>
      </c>
      <c r="F169" s="18">
        <f>E169/(B154+1)</f>
        <v>1936.2857142857144</v>
      </c>
      <c r="G169" s="10"/>
      <c r="H169" s="2" t="s">
        <v>36</v>
      </c>
      <c r="I169" s="2">
        <f>F168</f>
        <v>450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2386.2857142857147</v>
      </c>
      <c r="H170" s="10" t="s">
        <v>37</v>
      </c>
      <c r="I170" s="10">
        <f>SUM(F169:F174)</f>
        <v>1936.2857142857144</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72000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86400</v>
      </c>
      <c r="E178" s="2">
        <f>E157+E156</f>
        <v>0</v>
      </c>
      <c r="F178" s="2">
        <f>F157+F156</f>
        <v>0</v>
      </c>
      <c r="G178" s="2" t="s">
        <v>12</v>
      </c>
      <c r="H178" s="2">
        <f>B187/3</f>
        <v>280666.66666666669</v>
      </c>
      <c r="I178" s="2">
        <f>IF(K2="Yes",IF(D115&gt;=500000, 0, MIN(500000, H112) - D115),0)</f>
        <v>0</v>
      </c>
      <c r="J178">
        <f>J156</f>
        <v>0</v>
      </c>
    </row>
    <row r="179" spans="1:10" x14ac:dyDescent="0.25">
      <c r="A179" s="2" t="s">
        <v>13</v>
      </c>
      <c r="B179" s="5">
        <v>0</v>
      </c>
      <c r="C179" s="2" t="s">
        <v>14</v>
      </c>
      <c r="D179" s="2">
        <f>IF(D177="P/F Deduction",B177*20%,IF(D177="SSF Deduction",B177*31%))</f>
        <v>14400</v>
      </c>
      <c r="E179" s="2">
        <f>B181</f>
        <v>0</v>
      </c>
      <c r="F179" s="2">
        <f>J178</f>
        <v>0</v>
      </c>
      <c r="G179" s="2" t="s">
        <v>15</v>
      </c>
      <c r="H179" s="2">
        <f>D181+F181+I181</f>
        <v>144000</v>
      </c>
      <c r="I179" s="2">
        <v>0</v>
      </c>
    </row>
    <row r="180" spans="1:10" x14ac:dyDescent="0.25">
      <c r="A180" s="2" t="str">
        <f>A158</f>
        <v>P/F Benefit</v>
      </c>
      <c r="B180" s="2">
        <f>IF(A180="P/F Benefit", B177*10%, IF(A180="SSF Benefit", B177*20%,0))</f>
        <v>7200</v>
      </c>
      <c r="C180" s="2" t="s">
        <v>17</v>
      </c>
      <c r="D180" s="2">
        <f>D179*B176</f>
        <v>43200</v>
      </c>
      <c r="E180" s="2">
        <f>E179*B176</f>
        <v>0</v>
      </c>
      <c r="F180" s="2">
        <f>F179*B176</f>
        <v>0</v>
      </c>
      <c r="G180" s="2" t="s">
        <v>18</v>
      </c>
      <c r="H180" s="2">
        <f>H5</f>
        <v>0</v>
      </c>
      <c r="I180" s="2">
        <f>I179*B176</f>
        <v>0</v>
      </c>
    </row>
    <row r="181" spans="1:10" x14ac:dyDescent="0.25">
      <c r="A181" s="2" t="s">
        <v>5</v>
      </c>
      <c r="B181" s="2">
        <v>0</v>
      </c>
      <c r="C181" s="2" t="s">
        <v>19</v>
      </c>
      <c r="D181" s="2">
        <f>D178+D179+D180</f>
        <v>144000</v>
      </c>
      <c r="E181" s="2">
        <f>E178+E179+E180</f>
        <v>0</v>
      </c>
      <c r="F181" s="2">
        <f>F178+F179+F180</f>
        <v>0</v>
      </c>
      <c r="G181" s="2" t="s">
        <v>20</v>
      </c>
      <c r="H181" s="2">
        <f>H6</f>
        <v>0</v>
      </c>
      <c r="I181" s="2">
        <f>I178+I179+I180</f>
        <v>0</v>
      </c>
    </row>
    <row r="182" spans="1:10" x14ac:dyDescent="0.25">
      <c r="A182" s="2" t="s">
        <v>21</v>
      </c>
      <c r="B182" s="7">
        <f>SUM(B177:B181)</f>
        <v>79200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525200</v>
      </c>
      <c r="C184" s="2"/>
      <c r="D184" s="2"/>
      <c r="E184" s="2"/>
      <c r="F184" s="2"/>
      <c r="G184" s="2"/>
      <c r="H184" s="2"/>
      <c r="I184" s="2"/>
    </row>
    <row r="185" spans="1:10" x14ac:dyDescent="0.25">
      <c r="A185" s="2" t="s">
        <v>14</v>
      </c>
      <c r="B185" s="2">
        <f>B182</f>
        <v>79200</v>
      </c>
      <c r="C185" s="2"/>
      <c r="D185" s="2"/>
      <c r="E185" s="2"/>
      <c r="F185" s="2"/>
      <c r="G185" s="2"/>
      <c r="H185" s="2"/>
      <c r="I185" s="2"/>
    </row>
    <row r="186" spans="1:10" x14ac:dyDescent="0.25">
      <c r="A186" s="2" t="s">
        <v>17</v>
      </c>
      <c r="B186" s="2">
        <f>B185*B176</f>
        <v>237600</v>
      </c>
      <c r="C186" s="2"/>
      <c r="D186" s="2"/>
      <c r="E186" s="2"/>
      <c r="F186" s="2"/>
      <c r="G186" s="2"/>
      <c r="H186" s="2"/>
      <c r="I186" s="2"/>
    </row>
    <row r="187" spans="1:10" x14ac:dyDescent="0.25">
      <c r="A187" s="2" t="s">
        <v>24</v>
      </c>
      <c r="B187" s="2">
        <f>B184+B185+B186</f>
        <v>842000</v>
      </c>
      <c r="C187" s="9"/>
      <c r="D187" s="9"/>
      <c r="E187" s="2"/>
      <c r="F187" s="2"/>
      <c r="G187" s="2"/>
      <c r="H187" s="2" t="s">
        <v>25</v>
      </c>
      <c r="I187" s="7">
        <f>B182</f>
        <v>79200</v>
      </c>
    </row>
    <row r="188" spans="1:10" x14ac:dyDescent="0.25">
      <c r="A188" s="2" t="s">
        <v>26</v>
      </c>
      <c r="B188" s="2">
        <f>B187-MIN(H177,H178,H179)-H180-H181-H182-E181-H183</f>
        <v>698000</v>
      </c>
      <c r="C188" s="9"/>
      <c r="D188" s="9"/>
      <c r="E188" s="2"/>
      <c r="F188" s="2"/>
      <c r="G188" s="10"/>
      <c r="H188" s="2" t="s">
        <v>27</v>
      </c>
      <c r="I188" s="11">
        <f>D179+E179+F179+G192+I182</f>
        <v>16786.285714285714</v>
      </c>
    </row>
    <row r="189" spans="1:10" x14ac:dyDescent="0.25">
      <c r="A189" s="12" t="s">
        <v>28</v>
      </c>
      <c r="B189" s="13" t="str">
        <f>B167</f>
        <v>Unmarried</v>
      </c>
      <c r="C189" s="14" t="str">
        <f>C167</f>
        <v>Female</v>
      </c>
      <c r="D189" s="15"/>
      <c r="E189" s="15"/>
      <c r="F189" s="9"/>
      <c r="G189" s="10"/>
      <c r="H189" s="2" t="s">
        <v>31</v>
      </c>
      <c r="I189" s="16">
        <f>I187-I188</f>
        <v>62413.71428571429</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198000</v>
      </c>
      <c r="C191" s="2">
        <f t="shared" ref="C191:C194" si="17">B191*A191</f>
        <v>19800</v>
      </c>
      <c r="D191" s="9">
        <f>IF(C189="Female",C191*10%,IF(C189="Male",0))</f>
        <v>1980</v>
      </c>
      <c r="E191" s="2">
        <f t="shared" si="16"/>
        <v>7745.1428571428587</v>
      </c>
      <c r="F191" s="18">
        <f>E191/(B176+1)</f>
        <v>1936.2857142857147</v>
      </c>
      <c r="G191" s="10"/>
      <c r="H191" s="2" t="s">
        <v>36</v>
      </c>
      <c r="I191" s="2">
        <f>F190</f>
        <v>450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2386.2857142857147</v>
      </c>
      <c r="H192" s="10" t="s">
        <v>37</v>
      </c>
      <c r="I192" s="10">
        <f>SUM(F191:F196)</f>
        <v>1936.2857142857147</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72000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100800</v>
      </c>
      <c r="E200" s="2">
        <f>E179+E178</f>
        <v>0</v>
      </c>
      <c r="F200" s="2">
        <f>F179+F178</f>
        <v>0</v>
      </c>
      <c r="G200" s="2" t="s">
        <v>12</v>
      </c>
      <c r="H200" s="2">
        <f>B209/3</f>
        <v>280666.66666666669</v>
      </c>
      <c r="I200" s="2">
        <f>IF(K2="Yes",IF(D115&gt;=500000, 0, MIN(500000, H112) - D115),0)</f>
        <v>0</v>
      </c>
      <c r="J200">
        <f>J178</f>
        <v>0</v>
      </c>
    </row>
    <row r="201" spans="1:10" x14ac:dyDescent="0.25">
      <c r="A201" s="2" t="s">
        <v>13</v>
      </c>
      <c r="B201" s="5">
        <v>0</v>
      </c>
      <c r="C201" s="2" t="s">
        <v>14</v>
      </c>
      <c r="D201" s="2">
        <f>IF(D199="P/F Deduction",B199*20%,IF(D199="SSF Deduction",B199*31%))</f>
        <v>14400</v>
      </c>
      <c r="E201" s="2">
        <f>B203</f>
        <v>0</v>
      </c>
      <c r="F201" s="2">
        <f>J200</f>
        <v>0</v>
      </c>
      <c r="G201" s="2" t="s">
        <v>15</v>
      </c>
      <c r="H201" s="2">
        <f>D203+F203+I203</f>
        <v>144000</v>
      </c>
      <c r="I201" s="2">
        <v>0</v>
      </c>
    </row>
    <row r="202" spans="1:10" x14ac:dyDescent="0.25">
      <c r="A202" s="2" t="str">
        <f>A180</f>
        <v>P/F Benefit</v>
      </c>
      <c r="B202" s="2">
        <f>IF(A202="P/F Benefit", B199*10%, IF(A202="SSF Benefit", B199*20%,0))</f>
        <v>7200</v>
      </c>
      <c r="C202" s="2" t="s">
        <v>17</v>
      </c>
      <c r="D202" s="2">
        <f>D201*B198</f>
        <v>28800</v>
      </c>
      <c r="E202" s="2">
        <f>E201*B198</f>
        <v>0</v>
      </c>
      <c r="F202" s="2">
        <f>F201*B198</f>
        <v>0</v>
      </c>
      <c r="G202" s="2" t="s">
        <v>18</v>
      </c>
      <c r="H202" s="2">
        <f>H5</f>
        <v>0</v>
      </c>
      <c r="I202" s="2">
        <f>I201*B198</f>
        <v>0</v>
      </c>
    </row>
    <row r="203" spans="1:10" x14ac:dyDescent="0.25">
      <c r="A203" s="2" t="s">
        <v>5</v>
      </c>
      <c r="B203" s="2">
        <v>0</v>
      </c>
      <c r="C203" s="2" t="s">
        <v>19</v>
      </c>
      <c r="D203" s="2">
        <f>D200+D201+D202</f>
        <v>144000</v>
      </c>
      <c r="E203" s="2">
        <f>E200+E201+E202</f>
        <v>0</v>
      </c>
      <c r="F203" s="2">
        <f>F200+F201+F202</f>
        <v>0</v>
      </c>
      <c r="G203" s="2" t="s">
        <v>20</v>
      </c>
      <c r="H203" s="2">
        <f>H6</f>
        <v>0</v>
      </c>
      <c r="I203" s="2">
        <f>I200+I201+I202</f>
        <v>0</v>
      </c>
    </row>
    <row r="204" spans="1:10" x14ac:dyDescent="0.25">
      <c r="A204" s="2" t="s">
        <v>21</v>
      </c>
      <c r="B204" s="7">
        <f>SUM(B199:B203)</f>
        <v>79200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604400</v>
      </c>
      <c r="C206" s="2"/>
      <c r="D206" s="2"/>
      <c r="E206" s="2"/>
      <c r="F206" s="2"/>
      <c r="G206" s="2"/>
      <c r="H206" s="2"/>
      <c r="I206" s="2"/>
    </row>
    <row r="207" spans="1:10" x14ac:dyDescent="0.25">
      <c r="A207" s="2" t="s">
        <v>14</v>
      </c>
      <c r="B207" s="2">
        <f>B204</f>
        <v>79200</v>
      </c>
      <c r="C207" s="2"/>
      <c r="D207" s="2"/>
      <c r="E207" s="2"/>
      <c r="F207" s="2"/>
      <c r="G207" s="2"/>
      <c r="H207" s="2"/>
      <c r="I207" s="2"/>
    </row>
    <row r="208" spans="1:10" x14ac:dyDescent="0.25">
      <c r="A208" s="2" t="s">
        <v>17</v>
      </c>
      <c r="B208" s="2">
        <f>B207*B198</f>
        <v>158400</v>
      </c>
      <c r="C208" s="2"/>
      <c r="D208" s="2"/>
      <c r="E208" s="2"/>
      <c r="F208" s="2"/>
      <c r="G208" s="2"/>
      <c r="H208" s="2"/>
      <c r="I208" s="2"/>
    </row>
    <row r="209" spans="1:10" x14ac:dyDescent="0.25">
      <c r="A209" s="2" t="s">
        <v>24</v>
      </c>
      <c r="B209" s="2">
        <f>B206+B207+B208</f>
        <v>842000</v>
      </c>
      <c r="C209" s="9"/>
      <c r="D209" s="9"/>
      <c r="E209" s="2"/>
      <c r="F209" s="2"/>
      <c r="G209" s="2"/>
      <c r="H209" s="2" t="s">
        <v>25</v>
      </c>
      <c r="I209" s="7">
        <f>B204</f>
        <v>79200</v>
      </c>
    </row>
    <row r="210" spans="1:10" x14ac:dyDescent="0.25">
      <c r="A210" s="2" t="s">
        <v>26</v>
      </c>
      <c r="B210" s="2">
        <f>B209-MIN(H199,H200,H201)-H202-H203-H204-E203-H205</f>
        <v>698000</v>
      </c>
      <c r="C210" s="9"/>
      <c r="D210" s="9"/>
      <c r="E210" s="2"/>
      <c r="F210" s="2"/>
      <c r="G210" s="10"/>
      <c r="H210" s="2" t="s">
        <v>27</v>
      </c>
      <c r="I210" s="11">
        <f>D201+E201+F201+G214+I204</f>
        <v>16786.285714285714</v>
      </c>
    </row>
    <row r="211" spans="1:10" x14ac:dyDescent="0.25">
      <c r="A211" s="12" t="s">
        <v>28</v>
      </c>
      <c r="B211" s="13" t="str">
        <f>B189</f>
        <v>Unmarried</v>
      </c>
      <c r="C211" s="14" t="str">
        <f>C189</f>
        <v>Female</v>
      </c>
      <c r="D211" s="15"/>
      <c r="E211" s="15"/>
      <c r="F211" s="9"/>
      <c r="G211" s="10"/>
      <c r="H211" s="2" t="s">
        <v>31</v>
      </c>
      <c r="I211" s="16">
        <f>I209-I210</f>
        <v>62413.71428571429</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198000</v>
      </c>
      <c r="C213" s="2">
        <f t="shared" ref="C213:C216" si="19">B213*A213</f>
        <v>19800</v>
      </c>
      <c r="D213" s="9">
        <f>IF(C211="Female",C213*10%,IF(C211="Male",0))</f>
        <v>1980</v>
      </c>
      <c r="E213" s="2">
        <f t="shared" si="18"/>
        <v>5808.8571428571449</v>
      </c>
      <c r="F213" s="18">
        <f>E213/(B198+1)</f>
        <v>1936.2857142857149</v>
      </c>
      <c r="G213" s="10"/>
      <c r="H213" s="2" t="s">
        <v>36</v>
      </c>
      <c r="I213" s="2">
        <f>F212</f>
        <v>450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2386.2857142857147</v>
      </c>
      <c r="H214" s="10" t="s">
        <v>37</v>
      </c>
      <c r="I214" s="10">
        <f>SUM(F213:F218)</f>
        <v>1936.2857142857149</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72000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115200</v>
      </c>
      <c r="E222" s="2">
        <f>E201+E200</f>
        <v>0</v>
      </c>
      <c r="F222" s="2">
        <f>F201+F200</f>
        <v>0</v>
      </c>
      <c r="G222" s="2" t="s">
        <v>12</v>
      </c>
      <c r="H222" s="2">
        <f>B231/3</f>
        <v>280666.66666666669</v>
      </c>
      <c r="I222" s="2">
        <f>IF(K2="Yes",IF(D115&gt;=500000, 0, MIN(500000, H112) - D115),0)</f>
        <v>0</v>
      </c>
      <c r="J222">
        <f>J200</f>
        <v>0</v>
      </c>
    </row>
    <row r="223" spans="1:10" x14ac:dyDescent="0.25">
      <c r="A223" s="2" t="s">
        <v>13</v>
      </c>
      <c r="B223" s="5">
        <v>0</v>
      </c>
      <c r="C223" s="2" t="s">
        <v>14</v>
      </c>
      <c r="D223" s="2">
        <f>IF(D221="P/F Deduction",B221*20%,IF(D221="SSF Deduction",B221*31%))</f>
        <v>14400</v>
      </c>
      <c r="E223" s="2">
        <f>B225</f>
        <v>0</v>
      </c>
      <c r="F223" s="2">
        <f>J222</f>
        <v>0</v>
      </c>
      <c r="G223" s="2" t="s">
        <v>15</v>
      </c>
      <c r="H223" s="2">
        <f>D225+F225+I225</f>
        <v>144000</v>
      </c>
      <c r="I223" s="2">
        <v>0</v>
      </c>
    </row>
    <row r="224" spans="1:10" x14ac:dyDescent="0.25">
      <c r="A224" s="2" t="str">
        <f>A202</f>
        <v>P/F Benefit</v>
      </c>
      <c r="B224" s="2">
        <f>IF(A224="P/F Benefit", B221*10%, IF(A224="SSF Benefit", B221*20%,0))</f>
        <v>7200</v>
      </c>
      <c r="C224" s="2" t="s">
        <v>17</v>
      </c>
      <c r="D224" s="2">
        <f>D223*B220</f>
        <v>14400</v>
      </c>
      <c r="E224" s="2">
        <f>E223*B220</f>
        <v>0</v>
      </c>
      <c r="F224" s="2">
        <f>F223*B220</f>
        <v>0</v>
      </c>
      <c r="G224" s="2" t="s">
        <v>18</v>
      </c>
      <c r="H224" s="2">
        <f>H5</f>
        <v>0</v>
      </c>
      <c r="I224" s="2">
        <f>I223*B220</f>
        <v>0</v>
      </c>
    </row>
    <row r="225" spans="1:9" x14ac:dyDescent="0.25">
      <c r="A225" s="2" t="s">
        <v>5</v>
      </c>
      <c r="B225" s="2">
        <v>0</v>
      </c>
      <c r="C225" s="2" t="s">
        <v>19</v>
      </c>
      <c r="D225" s="2">
        <f>D222+D223+D224</f>
        <v>144000</v>
      </c>
      <c r="E225" s="2">
        <f>E222+E223+E224</f>
        <v>0</v>
      </c>
      <c r="F225" s="2">
        <f>F222+F223+F224</f>
        <v>0</v>
      </c>
      <c r="G225" s="2" t="s">
        <v>20</v>
      </c>
      <c r="H225" s="2">
        <f>H6</f>
        <v>0</v>
      </c>
      <c r="I225" s="2">
        <f>I222+I223+I224</f>
        <v>0</v>
      </c>
    </row>
    <row r="226" spans="1:9" x14ac:dyDescent="0.25">
      <c r="A226" s="2" t="s">
        <v>21</v>
      </c>
      <c r="B226" s="7">
        <f>SUM(B221:B225)</f>
        <v>79200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683600</v>
      </c>
      <c r="C228" s="2"/>
      <c r="D228" s="2"/>
      <c r="E228" s="2"/>
      <c r="F228" s="2"/>
      <c r="G228" s="2"/>
      <c r="H228" s="2"/>
      <c r="I228" s="2"/>
    </row>
    <row r="229" spans="1:9" x14ac:dyDescent="0.25">
      <c r="A229" s="2" t="s">
        <v>14</v>
      </c>
      <c r="B229" s="2">
        <f>B226</f>
        <v>79200</v>
      </c>
      <c r="C229" s="2"/>
      <c r="D229" s="2"/>
      <c r="E229" s="2"/>
      <c r="F229" s="2"/>
      <c r="G229" s="2"/>
      <c r="H229" s="2"/>
      <c r="I229" s="2"/>
    </row>
    <row r="230" spans="1:9" x14ac:dyDescent="0.25">
      <c r="A230" s="2" t="s">
        <v>17</v>
      </c>
      <c r="B230" s="2">
        <f>B229*B220</f>
        <v>79200</v>
      </c>
      <c r="C230" s="2"/>
      <c r="D230" s="2"/>
      <c r="E230" s="2"/>
      <c r="F230" s="2"/>
      <c r="G230" s="2"/>
      <c r="H230" s="2"/>
      <c r="I230" s="2"/>
    </row>
    <row r="231" spans="1:9" x14ac:dyDescent="0.25">
      <c r="A231" s="2" t="s">
        <v>24</v>
      </c>
      <c r="B231" s="2">
        <f>B228+B229+B230</f>
        <v>842000</v>
      </c>
      <c r="C231" s="9"/>
      <c r="D231" s="9"/>
      <c r="E231" s="2"/>
      <c r="F231" s="2"/>
      <c r="G231" s="2"/>
      <c r="H231" s="2" t="s">
        <v>25</v>
      </c>
      <c r="I231" s="7">
        <f>B226</f>
        <v>79200</v>
      </c>
    </row>
    <row r="232" spans="1:9" x14ac:dyDescent="0.25">
      <c r="A232" s="2" t="s">
        <v>26</v>
      </c>
      <c r="B232" s="2">
        <f>B231-MIN(H221,H222,H223)-H224-H225-H226-E225-H227</f>
        <v>698000</v>
      </c>
      <c r="C232" s="9"/>
      <c r="D232" s="9"/>
      <c r="E232" s="2"/>
      <c r="F232" s="2"/>
      <c r="G232" s="10"/>
      <c r="H232" s="2" t="s">
        <v>27</v>
      </c>
      <c r="I232" s="11">
        <f>D223+E223+F223+G236+I226</f>
        <v>16786.285714285714</v>
      </c>
    </row>
    <row r="233" spans="1:9" x14ac:dyDescent="0.25">
      <c r="A233" s="12" t="s">
        <v>28</v>
      </c>
      <c r="B233" s="13" t="str">
        <f>B211</f>
        <v>Unmarried</v>
      </c>
      <c r="C233" s="14" t="str">
        <f>C211</f>
        <v>Female</v>
      </c>
      <c r="D233" s="15"/>
      <c r="E233" s="15"/>
      <c r="F233" s="9"/>
      <c r="G233" s="10"/>
      <c r="H233" s="2" t="s">
        <v>31</v>
      </c>
      <c r="I233" s="16">
        <f>I231-I232</f>
        <v>62413.71428571429</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198000</v>
      </c>
      <c r="C235" s="2">
        <f t="shared" ref="C235:C238" si="21">B235*A235</f>
        <v>19800</v>
      </c>
      <c r="D235" s="9">
        <f>IF(C233="Female",C235*10%,IF(C233="Male",0))</f>
        <v>1980</v>
      </c>
      <c r="E235" s="2">
        <f t="shared" si="20"/>
        <v>3872.5714285714275</v>
      </c>
      <c r="F235" s="18">
        <f>E235/(B220+1)</f>
        <v>1936.2857142857138</v>
      </c>
      <c r="G235" s="10"/>
      <c r="H235" s="2" t="s">
        <v>36</v>
      </c>
      <c r="I235" s="2">
        <f>F234</f>
        <v>450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2386.2857142857138</v>
      </c>
      <c r="H236" s="10" t="s">
        <v>37</v>
      </c>
      <c r="I236" s="10">
        <f>SUM(F235:F240)</f>
        <v>1936.2857142857138</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72000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129600</v>
      </c>
      <c r="E244" s="2">
        <f>E223+E222</f>
        <v>0</v>
      </c>
      <c r="F244" s="2">
        <f>F223+F222</f>
        <v>0</v>
      </c>
      <c r="G244" s="2" t="s">
        <v>12</v>
      </c>
      <c r="H244" s="2">
        <f>B253/3</f>
        <v>280666.66666666669</v>
      </c>
      <c r="I244" s="2">
        <f>IF(K2="Yes",IF(D115&gt;=500000, 0, MIN(500000, H112) - D115),0)</f>
        <v>0</v>
      </c>
      <c r="J244">
        <f>J222</f>
        <v>0</v>
      </c>
    </row>
    <row r="245" spans="1:10" x14ac:dyDescent="0.25">
      <c r="A245" s="2" t="s">
        <v>13</v>
      </c>
      <c r="B245" s="5">
        <v>0</v>
      </c>
      <c r="C245" s="2" t="s">
        <v>14</v>
      </c>
      <c r="D245" s="2">
        <f>IF(D243="P/F Deduction",B243*20%,IF(D243="SSF Deduction",B243*31%))</f>
        <v>14400</v>
      </c>
      <c r="E245" s="2">
        <f>B247</f>
        <v>0</v>
      </c>
      <c r="F245" s="2">
        <f>J244</f>
        <v>0</v>
      </c>
      <c r="G245" s="2" t="s">
        <v>15</v>
      </c>
      <c r="H245" s="2">
        <f>D247+F247+I247</f>
        <v>144000</v>
      </c>
      <c r="I245" s="2">
        <v>0</v>
      </c>
    </row>
    <row r="246" spans="1:10" x14ac:dyDescent="0.25">
      <c r="A246" s="2" t="str">
        <f>A224</f>
        <v>P/F Benefit</v>
      </c>
      <c r="B246" s="2">
        <f>IF(A246="P/F Benefit", B243*10%, IF(A246="SSF Benefit", B243*20%,0))</f>
        <v>7200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0</v>
      </c>
      <c r="G247" s="2" t="s">
        <v>20</v>
      </c>
      <c r="H247" s="2">
        <f>H6</f>
        <v>0</v>
      </c>
      <c r="I247" s="2">
        <f>I244+I245+I246</f>
        <v>0</v>
      </c>
    </row>
    <row r="248" spans="1:10" x14ac:dyDescent="0.25">
      <c r="A248" s="2" t="s">
        <v>21</v>
      </c>
      <c r="B248" s="7">
        <f>SUM(B243:B247)</f>
        <v>79200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762800</v>
      </c>
      <c r="C250" s="2"/>
      <c r="D250" s="2"/>
      <c r="E250" s="2"/>
      <c r="F250" s="2"/>
      <c r="G250" s="2"/>
      <c r="H250" s="2"/>
      <c r="I250" s="2"/>
    </row>
    <row r="251" spans="1:10" x14ac:dyDescent="0.25">
      <c r="A251" s="2" t="s">
        <v>14</v>
      </c>
      <c r="B251" s="2">
        <f>B248</f>
        <v>79200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842000</v>
      </c>
      <c r="C253" s="9"/>
      <c r="D253" s="9"/>
      <c r="E253" s="2"/>
      <c r="F253" s="2"/>
      <c r="G253" s="2"/>
      <c r="H253" s="2" t="s">
        <v>25</v>
      </c>
      <c r="I253" s="7">
        <f>B248</f>
        <v>79200</v>
      </c>
    </row>
    <row r="254" spans="1:10" x14ac:dyDescent="0.25">
      <c r="A254" s="2" t="s">
        <v>26</v>
      </c>
      <c r="B254" s="2">
        <f>B253-MIN(H243,H244,H245)-H246-H247-H248-E247-H249</f>
        <v>698000</v>
      </c>
      <c r="C254" s="9"/>
      <c r="D254" s="9"/>
      <c r="E254" s="2"/>
      <c r="F254" s="2"/>
      <c r="G254" s="10"/>
      <c r="H254" s="2" t="s">
        <v>27</v>
      </c>
      <c r="I254" s="11">
        <f>D245+E245+F245+G258+I248</f>
        <v>16786.28571428571</v>
      </c>
    </row>
    <row r="255" spans="1:10" x14ac:dyDescent="0.25">
      <c r="A255" s="12" t="s">
        <v>28</v>
      </c>
      <c r="B255" s="13" t="str">
        <f>B233</f>
        <v>Unmarried</v>
      </c>
      <c r="C255" s="14" t="str">
        <f>C233</f>
        <v>Female</v>
      </c>
      <c r="D255" s="15"/>
      <c r="E255" s="15"/>
      <c r="F255" s="9"/>
      <c r="G255" s="10"/>
      <c r="H255" s="2" t="s">
        <v>31</v>
      </c>
      <c r="I255" s="16">
        <f>I253-I254</f>
        <v>62413.71428571429</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198000</v>
      </c>
      <c r="C257" s="2">
        <f t="shared" ref="C257:C260" si="23">B257*A257</f>
        <v>19800</v>
      </c>
      <c r="D257" s="9">
        <f>IF(C255="Female",C257*10%,IF(C255="Male",0))</f>
        <v>1980</v>
      </c>
      <c r="E257" s="2">
        <f t="shared" si="22"/>
        <v>1936.2857142857119</v>
      </c>
      <c r="F257" s="18">
        <f>E257/(B242+1)</f>
        <v>1936.2857142857119</v>
      </c>
      <c r="G257" s="10"/>
      <c r="H257" s="2" t="s">
        <v>36</v>
      </c>
      <c r="I257" s="2">
        <f>F256</f>
        <v>450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2386.2857142857119</v>
      </c>
      <c r="H258" s="10" t="s">
        <v>37</v>
      </c>
      <c r="I258" s="10">
        <f>SUM(F257:F262)</f>
        <v>1936.2857142857119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E5FA636C-341C-4A1A-B151-67768286118F}">
      <formula1>"P/F Benefit,SSF Benefit"</formula1>
    </dataValidation>
    <dataValidation type="list" allowBlank="1" showInputMessage="1" showErrorMessage="1" sqref="C14 C36 C57 C79 C101 C123 C233 C145 C167 C189 C211 C255" xr:uid="{45ACA9A8-5FD2-4B04-A2A0-D03820D480C9}">
      <formula1>"Male, Female"</formula1>
    </dataValidation>
    <dataValidation type="list" allowBlank="1" showInputMessage="1" showErrorMessage="1" sqref="D2 D24 D45 D67 D89 D111 D221 D133 D243 D155 D199 D177" xr:uid="{13C90D66-7AC9-4C32-843B-D6D585342038}">
      <formula1>"P/F Deduction, SSF Deduction"</formula1>
    </dataValidation>
    <dataValidation type="list" allowBlank="1" showInputMessage="1" showErrorMessage="1" sqref="B14 B36 B57 B79 B101 B123 B233 B145 B167 B189 B211 B255" xr:uid="{525CB9C5-D9D9-4862-856F-FB2D84EC1159}">
      <formula1>"Unmarried, Married"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0A65-0678-44DA-B300-192FDF9A1A8A}">
  <dimension ref="A1:K262"/>
  <sheetViews>
    <sheetView zoomScale="85" zoomScaleNormal="85" workbookViewId="0">
      <selection activeCell="N17" sqref="N1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1" max="11" width="11.7109375" bestFit="1" customWidth="1"/>
  </cols>
  <sheetData>
    <row r="1" spans="1:11" x14ac:dyDescent="0.25">
      <c r="A1" s="1" t="s">
        <v>0</v>
      </c>
      <c r="B1" s="1">
        <v>11</v>
      </c>
      <c r="C1" s="2" t="s">
        <v>1</v>
      </c>
      <c r="D1" s="2"/>
      <c r="E1" s="2"/>
      <c r="F1" s="2"/>
      <c r="G1" s="2"/>
      <c r="H1" s="2"/>
      <c r="I1" s="2"/>
      <c r="J1" t="s">
        <v>2</v>
      </c>
      <c r="K1" t="s">
        <v>3</v>
      </c>
    </row>
    <row r="2" spans="1:11" x14ac:dyDescent="0.25">
      <c r="A2" s="2" t="s">
        <v>4</v>
      </c>
      <c r="B2" s="3">
        <v>20000</v>
      </c>
      <c r="C2" s="2"/>
      <c r="D2" s="2" t="str">
        <f>IF(A5= "P/F Benefit","P/F Deduction","SSF Deduction")</f>
        <v>P/F Deduction</v>
      </c>
      <c r="E2" s="2" t="s">
        <v>5</v>
      </c>
      <c r="F2" s="2" t="s">
        <v>6</v>
      </c>
      <c r="G2" s="2" t="s">
        <v>7</v>
      </c>
      <c r="H2" s="2">
        <v>500000</v>
      </c>
      <c r="I2" s="2" t="s">
        <v>8</v>
      </c>
      <c r="J2" s="4" t="s">
        <v>9</v>
      </c>
      <c r="K2" s="4" t="s">
        <v>9</v>
      </c>
    </row>
    <row r="3" spans="1:11" x14ac:dyDescent="0.25">
      <c r="A3" s="2" t="s">
        <v>10</v>
      </c>
      <c r="B3">
        <v>1000</v>
      </c>
      <c r="C3" s="2" t="s">
        <v>11</v>
      </c>
      <c r="D3" s="2">
        <v>0</v>
      </c>
      <c r="E3" s="2">
        <v>0</v>
      </c>
      <c r="F3" s="2">
        <v>0</v>
      </c>
      <c r="G3" s="2" t="s">
        <v>12</v>
      </c>
      <c r="H3" s="2">
        <f>B12/3</f>
        <v>84000</v>
      </c>
      <c r="I3" s="2">
        <f>IF(K2="Yes",IF(D6&gt;=500000, 0, MIN(500000, H3) - D6),0)</f>
        <v>0</v>
      </c>
    </row>
    <row r="4" spans="1:11" x14ac:dyDescent="0.25">
      <c r="A4" s="2" t="s">
        <v>13</v>
      </c>
      <c r="B4" s="5">
        <v>0</v>
      </c>
      <c r="C4" s="2" t="s">
        <v>14</v>
      </c>
      <c r="D4" s="2">
        <v>0</v>
      </c>
      <c r="E4" s="2"/>
      <c r="F4" s="2">
        <f>J3</f>
        <v>0</v>
      </c>
      <c r="G4" s="2" t="s">
        <v>15</v>
      </c>
      <c r="H4" s="2">
        <v>0</v>
      </c>
      <c r="I4" s="2"/>
    </row>
    <row r="5" spans="1:11" x14ac:dyDescent="0.25">
      <c r="A5" s="2" t="s">
        <v>16</v>
      </c>
      <c r="B5" s="2">
        <v>0</v>
      </c>
      <c r="C5" s="2" t="s">
        <v>17</v>
      </c>
      <c r="D5" s="2">
        <f>D4*B1</f>
        <v>0</v>
      </c>
      <c r="E5" s="2">
        <f>E4*B1</f>
        <v>0</v>
      </c>
      <c r="F5" s="2">
        <f>F4*B1</f>
        <v>0</v>
      </c>
      <c r="G5" s="2" t="s">
        <v>18</v>
      </c>
      <c r="H5" s="2"/>
      <c r="I5" s="2">
        <f>I4*B1</f>
        <v>0</v>
      </c>
    </row>
    <row r="6" spans="1:11" x14ac:dyDescent="0.25">
      <c r="A6" s="2" t="s">
        <v>5</v>
      </c>
      <c r="B6" s="2">
        <v>0</v>
      </c>
      <c r="C6" s="2" t="s">
        <v>19</v>
      </c>
      <c r="D6" s="2">
        <v>0</v>
      </c>
      <c r="E6" s="2">
        <f>E3+E4+E5</f>
        <v>0</v>
      </c>
      <c r="F6" s="2">
        <f>F3+F4+F5</f>
        <v>0</v>
      </c>
      <c r="G6" s="2" t="s">
        <v>20</v>
      </c>
      <c r="H6" s="2"/>
      <c r="I6" s="2">
        <f>I3+I4+I5</f>
        <v>0</v>
      </c>
      <c r="J6" s="6"/>
    </row>
    <row r="7" spans="1:11" x14ac:dyDescent="0.25">
      <c r="A7" s="7" t="s">
        <v>21</v>
      </c>
      <c r="B7" s="7">
        <f>B2+B3+B5+B6+B4</f>
        <v>21000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252000</v>
      </c>
    </row>
    <row r="10" spans="1:11" x14ac:dyDescent="0.25">
      <c r="A10" s="2" t="s">
        <v>14</v>
      </c>
      <c r="B10" s="2">
        <f>B7</f>
        <v>21000</v>
      </c>
      <c r="C10" s="2"/>
      <c r="D10" s="2"/>
      <c r="E10" s="2"/>
      <c r="F10" s="2"/>
      <c r="G10" s="2"/>
      <c r="H10" s="2"/>
      <c r="I10" s="2"/>
    </row>
    <row r="11" spans="1:11" x14ac:dyDescent="0.25">
      <c r="A11" s="2" t="s">
        <v>17</v>
      </c>
      <c r="B11" s="2">
        <f>B10*B1</f>
        <v>231000</v>
      </c>
      <c r="C11" s="2"/>
      <c r="D11" s="2"/>
      <c r="E11" s="2"/>
      <c r="F11" s="2"/>
      <c r="G11" s="2"/>
      <c r="H11" s="2"/>
      <c r="I11" s="2"/>
    </row>
    <row r="12" spans="1:11" x14ac:dyDescent="0.25">
      <c r="A12" s="2" t="s">
        <v>24</v>
      </c>
      <c r="B12" s="2">
        <f>B9+B10+B11+D1</f>
        <v>252000</v>
      </c>
      <c r="C12" s="9"/>
      <c r="D12" s="9"/>
      <c r="E12" s="2"/>
      <c r="F12" s="2"/>
      <c r="G12" s="2"/>
      <c r="H12" s="2" t="s">
        <v>25</v>
      </c>
      <c r="I12" s="7">
        <f>B7</f>
        <v>21000</v>
      </c>
    </row>
    <row r="13" spans="1:11" x14ac:dyDescent="0.25">
      <c r="A13" s="2" t="s">
        <v>26</v>
      </c>
      <c r="B13" s="2">
        <f>B12-MIN(H2,H3,H4)-H5-H6-H7-E6-H8</f>
        <v>252000</v>
      </c>
      <c r="C13" s="9"/>
      <c r="D13" s="9"/>
      <c r="E13" s="2"/>
      <c r="F13" s="2"/>
      <c r="G13" s="10"/>
      <c r="H13" s="2" t="s">
        <v>27</v>
      </c>
      <c r="I13" s="11">
        <f>D4+E4+F4+G17+I7</f>
        <v>210</v>
      </c>
    </row>
    <row r="14" spans="1:11" x14ac:dyDescent="0.25">
      <c r="A14" s="12" t="s">
        <v>28</v>
      </c>
      <c r="B14" s="13" t="s">
        <v>38</v>
      </c>
      <c r="C14" s="14" t="s">
        <v>45</v>
      </c>
      <c r="D14" s="15"/>
      <c r="E14" s="15"/>
      <c r="F14" s="9"/>
      <c r="G14" s="10"/>
      <c r="H14" s="12" t="s">
        <v>31</v>
      </c>
      <c r="I14" s="16">
        <f>I12-I13</f>
        <v>20790</v>
      </c>
    </row>
    <row r="15" spans="1:11" x14ac:dyDescent="0.25">
      <c r="A15" s="17">
        <v>0.01</v>
      </c>
      <c r="B15" s="2">
        <f>IF(B14="Married", MIN(600000,B13), MIN(500000, B13))</f>
        <v>252000</v>
      </c>
      <c r="C15" s="2">
        <f t="shared" ref="C15:C20" si="0">B15*A15</f>
        <v>2520</v>
      </c>
      <c r="D15" s="9">
        <f>IF(C14="Female",10%*C15,IF(C14="Male",0))</f>
        <v>0</v>
      </c>
      <c r="E15" s="2">
        <f t="shared" ref="E15:E20" si="1">C15-D15</f>
        <v>2520</v>
      </c>
      <c r="F15" s="18">
        <f>IF(A5="SSF Benefit",0,E15/(B1+1))</f>
        <v>210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210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210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0</v>
      </c>
      <c r="E23" s="2"/>
      <c r="F23" s="2"/>
      <c r="G23" s="2"/>
      <c r="H23" s="2"/>
      <c r="I23" s="2"/>
    </row>
    <row r="24" spans="1:11" x14ac:dyDescent="0.25">
      <c r="A24" s="2" t="s">
        <v>4</v>
      </c>
      <c r="B24" s="3">
        <f>B2</f>
        <v>20000</v>
      </c>
      <c r="C24" s="2"/>
      <c r="D24" s="2" t="str">
        <f>IF(A27= "P/F Benefit","P/F Deduction","SSF Deduction")</f>
        <v>P/F Deduction</v>
      </c>
      <c r="E24" s="2" t="s">
        <v>5</v>
      </c>
      <c r="F24" s="2" t="s">
        <v>6</v>
      </c>
      <c r="G24" s="2" t="s">
        <v>7</v>
      </c>
      <c r="H24" s="2">
        <v>500000</v>
      </c>
      <c r="I24" s="2" t="s">
        <v>6</v>
      </c>
    </row>
    <row r="25" spans="1:11" x14ac:dyDescent="0.25">
      <c r="A25" s="2" t="s">
        <v>10</v>
      </c>
      <c r="B25">
        <f>B3</f>
        <v>1000</v>
      </c>
      <c r="C25" s="2" t="s">
        <v>11</v>
      </c>
      <c r="D25" s="2">
        <f>D4</f>
        <v>0</v>
      </c>
      <c r="E25" s="2">
        <f>E4</f>
        <v>0</v>
      </c>
      <c r="F25" s="2">
        <f>F4</f>
        <v>0</v>
      </c>
      <c r="G25" s="2" t="s">
        <v>12</v>
      </c>
      <c r="H25" s="2">
        <f>B34/3</f>
        <v>91333.333333333328</v>
      </c>
      <c r="I25" s="2">
        <f>IF(K2="Yes",IF(D28&gt;=500000, 0, MIN(500000, H25) - D28),0)</f>
        <v>0</v>
      </c>
      <c r="J25">
        <f>J3</f>
        <v>0</v>
      </c>
      <c r="K25" s="22">
        <f>B25+B2</f>
        <v>21000</v>
      </c>
    </row>
    <row r="26" spans="1:11" x14ac:dyDescent="0.25">
      <c r="A26" s="2" t="s">
        <v>13</v>
      </c>
      <c r="B26" s="5"/>
      <c r="C26" s="2" t="s">
        <v>14</v>
      </c>
      <c r="D26" s="2">
        <f>IF(D24="P/F Deduction",B24*20%,IF(D24="SSF Deduction",B24*31%))</f>
        <v>4000</v>
      </c>
      <c r="E26" s="2">
        <f>B28</f>
        <v>0</v>
      </c>
      <c r="F26" s="2">
        <f>J25</f>
        <v>0</v>
      </c>
      <c r="G26" s="2" t="s">
        <v>15</v>
      </c>
      <c r="H26" s="2">
        <f>D28+F28+I28</f>
        <v>44000</v>
      </c>
      <c r="I26" s="2">
        <v>0</v>
      </c>
      <c r="K26" s="8">
        <f>K25+B5+B28</f>
        <v>21000</v>
      </c>
    </row>
    <row r="27" spans="1:11" x14ac:dyDescent="0.25">
      <c r="A27" s="2" t="str">
        <f>A5</f>
        <v>P/F Benefit</v>
      </c>
      <c r="B27" s="2">
        <f>IF(A27="P/F Benefit", B24*10%, IF(A27="SSF Benefit", B24*20%,0))</f>
        <v>2000</v>
      </c>
      <c r="C27" s="2" t="s">
        <v>17</v>
      </c>
      <c r="D27" s="2">
        <f>D26*B23</f>
        <v>40000</v>
      </c>
      <c r="E27" s="2">
        <f>E26*B23</f>
        <v>0</v>
      </c>
      <c r="F27" s="2">
        <f>F26*B23</f>
        <v>0</v>
      </c>
      <c r="G27" s="2" t="s">
        <v>18</v>
      </c>
      <c r="H27" s="2">
        <f>H5</f>
        <v>0</v>
      </c>
      <c r="I27" s="2">
        <f>I26*B23</f>
        <v>0</v>
      </c>
      <c r="J27" s="8"/>
      <c r="K27" s="8">
        <f>K26*12</f>
        <v>252000</v>
      </c>
    </row>
    <row r="28" spans="1:11" x14ac:dyDescent="0.25">
      <c r="A28" s="2" t="s">
        <v>5</v>
      </c>
      <c r="B28" s="2">
        <v>0</v>
      </c>
      <c r="C28" s="2" t="s">
        <v>19</v>
      </c>
      <c r="D28" s="2">
        <f>D25+D26+D27</f>
        <v>44000</v>
      </c>
      <c r="E28" s="2">
        <f>E25+E26+E27</f>
        <v>0</v>
      </c>
      <c r="F28" s="2">
        <f>F25+F26+F27</f>
        <v>0</v>
      </c>
      <c r="G28" s="2" t="s">
        <v>20</v>
      </c>
      <c r="H28" s="2">
        <f>H6</f>
        <v>0</v>
      </c>
      <c r="I28" s="2">
        <f>I25+I26+I27</f>
        <v>0</v>
      </c>
    </row>
    <row r="29" spans="1:11" x14ac:dyDescent="0.25">
      <c r="A29" s="2" t="s">
        <v>21</v>
      </c>
      <c r="B29" s="7">
        <f>B24+B25+B27+B28+B26</f>
        <v>23000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482000</v>
      </c>
    </row>
    <row r="31" spans="1:11" x14ac:dyDescent="0.25">
      <c r="A31" s="2" t="s">
        <v>11</v>
      </c>
      <c r="B31" s="2">
        <f>B10</f>
        <v>21000</v>
      </c>
      <c r="C31" s="2"/>
      <c r="D31" s="2"/>
      <c r="E31" s="2"/>
      <c r="F31" s="2"/>
      <c r="G31" s="2"/>
      <c r="H31" s="2"/>
      <c r="I31" s="2"/>
      <c r="K31" s="8">
        <f>K30-N27</f>
        <v>482000</v>
      </c>
    </row>
    <row r="32" spans="1:11" x14ac:dyDescent="0.25">
      <c r="A32" s="2" t="s">
        <v>14</v>
      </c>
      <c r="B32" s="2">
        <f>B29</f>
        <v>23000</v>
      </c>
      <c r="C32" s="2"/>
      <c r="D32" s="2"/>
      <c r="E32" s="2"/>
      <c r="F32" s="2"/>
      <c r="G32" s="2"/>
      <c r="H32" s="2"/>
      <c r="I32" s="2"/>
    </row>
    <row r="33" spans="1:11" x14ac:dyDescent="0.25">
      <c r="A33" s="2" t="s">
        <v>17</v>
      </c>
      <c r="B33" s="2">
        <f>B32*B23</f>
        <v>230000</v>
      </c>
      <c r="C33" s="2"/>
      <c r="D33" s="2"/>
      <c r="E33" s="2"/>
      <c r="F33" s="2"/>
      <c r="G33" s="2"/>
      <c r="H33" s="2"/>
      <c r="I33" s="2"/>
    </row>
    <row r="34" spans="1:11" x14ac:dyDescent="0.25">
      <c r="A34" s="2" t="s">
        <v>24</v>
      </c>
      <c r="B34" s="2">
        <f>B31+B32+B33+D23</f>
        <v>274000</v>
      </c>
      <c r="C34" s="9"/>
      <c r="D34" s="9"/>
      <c r="E34" s="2"/>
      <c r="F34" s="2"/>
      <c r="G34" s="2"/>
      <c r="H34" s="2" t="s">
        <v>25</v>
      </c>
      <c r="I34" s="7">
        <f>B29</f>
        <v>23000</v>
      </c>
    </row>
    <row r="35" spans="1:11" x14ac:dyDescent="0.25">
      <c r="A35" s="2" t="s">
        <v>26</v>
      </c>
      <c r="B35" s="2">
        <f>B34-MIN(H24,H25,H26)-H27-H28-H29-E28-H30</f>
        <v>230000</v>
      </c>
      <c r="C35" s="9"/>
      <c r="D35" s="9"/>
      <c r="E35" s="2"/>
      <c r="F35" s="2"/>
      <c r="G35" s="10"/>
      <c r="H35" s="2" t="s">
        <v>27</v>
      </c>
      <c r="I35" s="11">
        <f>D26+E26+F26+G39+I29</f>
        <v>4190</v>
      </c>
    </row>
    <row r="36" spans="1:11" x14ac:dyDescent="0.25">
      <c r="A36" s="12" t="s">
        <v>28</v>
      </c>
      <c r="B36" s="13" t="str">
        <f>B14</f>
        <v>Unmarried</v>
      </c>
      <c r="C36" s="14" t="str">
        <f>C14</f>
        <v>Male</v>
      </c>
      <c r="D36" s="15"/>
      <c r="E36" s="9"/>
      <c r="F36" s="9"/>
      <c r="G36" s="10"/>
      <c r="H36" s="2" t="s">
        <v>31</v>
      </c>
      <c r="I36" s="16">
        <f>I34-I35</f>
        <v>18810</v>
      </c>
      <c r="J36" s="8"/>
    </row>
    <row r="37" spans="1:11" x14ac:dyDescent="0.25">
      <c r="A37" s="17">
        <v>0.01</v>
      </c>
      <c r="B37" s="2">
        <f>IF(B36="Married", MIN(600000,B35), MIN(500000, B35))</f>
        <v>230000</v>
      </c>
      <c r="C37" s="2">
        <f t="shared" ref="C37:C42" si="2">B37*A37</f>
        <v>2300</v>
      </c>
      <c r="D37" s="9">
        <f>IF(C36="Female",10%*C37,IF(C36="Male",0))</f>
        <v>0</v>
      </c>
      <c r="E37" s="2">
        <f t="shared" ref="E37:E42" si="3">C37-D37-F15</f>
        <v>2090</v>
      </c>
      <c r="F37" s="18">
        <f>IF(A27="SSF Benefit",0,E37/(B23+1))</f>
        <v>190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190</v>
      </c>
    </row>
    <row r="39" spans="1:11" x14ac:dyDescent="0.25">
      <c r="A39" s="17">
        <v>0.2</v>
      </c>
      <c r="B39" s="2">
        <f>IF((B35-B37-B38)&gt;300000,300000,(B35-B37-B38))</f>
        <v>0</v>
      </c>
      <c r="C39" s="2">
        <f t="shared" si="2"/>
        <v>0</v>
      </c>
      <c r="D39" s="9">
        <f>IF(C36="Female",C39*10%,IF(C36="Male",0))</f>
        <v>0</v>
      </c>
      <c r="E39" s="2">
        <f t="shared" si="3"/>
        <v>0</v>
      </c>
      <c r="F39" s="18">
        <f>E39/(B23+1)</f>
        <v>0</v>
      </c>
      <c r="G39" s="19">
        <f>SUM(F37:F42)</f>
        <v>190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0</v>
      </c>
      <c r="E44" s="2"/>
      <c r="F44" s="2"/>
      <c r="G44" s="2"/>
      <c r="H44" s="2"/>
      <c r="I44" s="2"/>
    </row>
    <row r="45" spans="1:11" x14ac:dyDescent="0.25">
      <c r="A45" s="2" t="s">
        <v>4</v>
      </c>
      <c r="B45" s="3">
        <f>B24</f>
        <v>20000</v>
      </c>
      <c r="C45" s="2"/>
      <c r="D45" s="2" t="str">
        <f>IF(A48= "P/F Benefit","P/F Deduction","SSF Deduction")</f>
        <v>P/F Deduction</v>
      </c>
      <c r="E45" s="2" t="s">
        <v>5</v>
      </c>
      <c r="F45" s="2" t="s">
        <v>6</v>
      </c>
      <c r="G45" s="2" t="s">
        <v>7</v>
      </c>
      <c r="H45" s="2">
        <v>500000</v>
      </c>
      <c r="I45" s="2" t="s">
        <v>6</v>
      </c>
    </row>
    <row r="46" spans="1:11" x14ac:dyDescent="0.25">
      <c r="A46" s="2" t="s">
        <v>10</v>
      </c>
      <c r="B46">
        <f>B25</f>
        <v>1000</v>
      </c>
      <c r="C46" s="2" t="s">
        <v>11</v>
      </c>
      <c r="D46" s="2">
        <f>D25+D26</f>
        <v>4000</v>
      </c>
      <c r="E46" s="2">
        <f>E25+E26</f>
        <v>0</v>
      </c>
      <c r="F46" s="2">
        <f>F25+F26</f>
        <v>0</v>
      </c>
      <c r="G46" s="2" t="s">
        <v>12</v>
      </c>
      <c r="H46" s="2">
        <f>B55/3</f>
        <v>91333.333333333328</v>
      </c>
      <c r="I46" s="2">
        <f>IF(K2="Yes",IF(D49&gt;=500000, 0, MIN(500000, H46) - D49),0)</f>
        <v>0</v>
      </c>
      <c r="J46">
        <f>J3</f>
        <v>0</v>
      </c>
    </row>
    <row r="47" spans="1:11" x14ac:dyDescent="0.25">
      <c r="A47" s="2" t="s">
        <v>13</v>
      </c>
      <c r="B47" s="5">
        <v>0</v>
      </c>
      <c r="C47" s="2" t="s">
        <v>14</v>
      </c>
      <c r="D47" s="2">
        <f>IF(D45="P/F Deduction",B45*20%,IF(D45="SSF Deduction",B45*31%))</f>
        <v>4000</v>
      </c>
      <c r="E47" s="2">
        <f>B49</f>
        <v>0</v>
      </c>
      <c r="F47" s="2">
        <f>J46</f>
        <v>0</v>
      </c>
      <c r="G47" s="2" t="s">
        <v>15</v>
      </c>
      <c r="H47" s="2">
        <f>D49+F49+I49</f>
        <v>44000</v>
      </c>
      <c r="I47" s="2">
        <v>0</v>
      </c>
    </row>
    <row r="48" spans="1:11" x14ac:dyDescent="0.25">
      <c r="A48" s="2" t="str">
        <f>A27</f>
        <v>P/F Benefit</v>
      </c>
      <c r="B48" s="2">
        <f>IF(A48="P/F Benefit", B45*10%, IF(A48="SSF Benefit", B45*20%,0))</f>
        <v>2000</v>
      </c>
      <c r="C48" s="2" t="s">
        <v>17</v>
      </c>
      <c r="D48" s="2">
        <f>D47*B44</f>
        <v>36000</v>
      </c>
      <c r="E48" s="2">
        <f>E47*B44</f>
        <v>0</v>
      </c>
      <c r="F48" s="2">
        <f>F47*B44</f>
        <v>0</v>
      </c>
      <c r="G48" s="2" t="s">
        <v>18</v>
      </c>
      <c r="H48" s="2">
        <f>H5</f>
        <v>0</v>
      </c>
      <c r="I48" s="2">
        <f>I47*B44</f>
        <v>0</v>
      </c>
    </row>
    <row r="49" spans="1:10" x14ac:dyDescent="0.25">
      <c r="A49" s="2" t="s">
        <v>5</v>
      </c>
      <c r="B49" s="2">
        <v>0</v>
      </c>
      <c r="C49" s="2" t="s">
        <v>19</v>
      </c>
      <c r="D49" s="2">
        <f>D46+D47+D48</f>
        <v>44000</v>
      </c>
      <c r="E49" s="2">
        <f>E46+E47+E48</f>
        <v>0</v>
      </c>
      <c r="F49" s="2">
        <f>F46+F47+F48</f>
        <v>0</v>
      </c>
      <c r="G49" s="2" t="s">
        <v>20</v>
      </c>
      <c r="H49" s="2">
        <f>H6</f>
        <v>0</v>
      </c>
      <c r="I49" s="2">
        <f>I46+I47+I48</f>
        <v>0</v>
      </c>
      <c r="J49" s="8"/>
    </row>
    <row r="50" spans="1:10" x14ac:dyDescent="0.25">
      <c r="A50" s="2" t="s">
        <v>21</v>
      </c>
      <c r="B50" s="7">
        <f>B45+B46+B48+B49+B47+D44</f>
        <v>23000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44000</v>
      </c>
      <c r="C52" s="2"/>
      <c r="D52" s="2"/>
      <c r="E52" s="2"/>
      <c r="F52" s="2"/>
      <c r="G52" s="2"/>
      <c r="H52" s="2"/>
      <c r="I52" s="2"/>
    </row>
    <row r="53" spans="1:10" x14ac:dyDescent="0.25">
      <c r="A53" s="2" t="s">
        <v>14</v>
      </c>
      <c r="B53" s="2">
        <f>B50</f>
        <v>23000</v>
      </c>
      <c r="C53" s="2"/>
      <c r="D53" s="2"/>
      <c r="E53" s="2"/>
      <c r="F53" s="2"/>
      <c r="G53" s="2"/>
      <c r="H53" s="2"/>
      <c r="I53" s="2"/>
    </row>
    <row r="54" spans="1:10" x14ac:dyDescent="0.25">
      <c r="A54" s="2" t="s">
        <v>17</v>
      </c>
      <c r="B54" s="2">
        <f>SUM(B45+B46+B47+B48+B49)*B44</f>
        <v>207000</v>
      </c>
      <c r="C54" s="2"/>
      <c r="D54" s="2"/>
      <c r="E54" s="2"/>
      <c r="F54" s="2"/>
      <c r="G54" s="2"/>
      <c r="H54" s="2"/>
      <c r="I54" s="2"/>
    </row>
    <row r="55" spans="1:10" x14ac:dyDescent="0.25">
      <c r="A55" s="2" t="s">
        <v>19</v>
      </c>
      <c r="B55" s="2">
        <f>B52+B53+B54</f>
        <v>274000</v>
      </c>
      <c r="C55" s="9"/>
      <c r="D55" s="9"/>
      <c r="E55" s="2"/>
      <c r="F55" s="2"/>
      <c r="G55" s="2"/>
      <c r="H55" s="2" t="s">
        <v>25</v>
      </c>
      <c r="I55" s="7">
        <f>B50</f>
        <v>23000</v>
      </c>
    </row>
    <row r="56" spans="1:10" x14ac:dyDescent="0.25">
      <c r="A56" s="2" t="s">
        <v>26</v>
      </c>
      <c r="B56" s="2">
        <f>B55-MIN(H45,H46,H47)-H48-H49-H50-E49-H51</f>
        <v>230000</v>
      </c>
      <c r="C56" s="9"/>
      <c r="D56" s="9"/>
      <c r="E56" s="2"/>
      <c r="F56" s="2"/>
      <c r="G56" s="10"/>
      <c r="H56" s="2" t="s">
        <v>27</v>
      </c>
      <c r="I56" s="11">
        <f>D47+E47+F47+G60+I50</f>
        <v>4190</v>
      </c>
    </row>
    <row r="57" spans="1:10" x14ac:dyDescent="0.25">
      <c r="A57" s="12" t="s">
        <v>28</v>
      </c>
      <c r="B57" s="13" t="str">
        <f>B36</f>
        <v>Unmarried</v>
      </c>
      <c r="C57" s="14" t="str">
        <f>C36</f>
        <v>Male</v>
      </c>
      <c r="D57" s="15"/>
      <c r="E57" s="15"/>
      <c r="F57" s="9"/>
      <c r="G57" s="10"/>
      <c r="H57" s="2" t="s">
        <v>31</v>
      </c>
      <c r="I57" s="16">
        <f>I55-I56</f>
        <v>18810</v>
      </c>
    </row>
    <row r="58" spans="1:10" x14ac:dyDescent="0.25">
      <c r="A58" s="17">
        <v>0.01</v>
      </c>
      <c r="B58" s="2">
        <f>IF(B57="Married", MIN(600000,B56), MIN(500000, B56))</f>
        <v>230000</v>
      </c>
      <c r="C58" s="2">
        <f t="shared" ref="C58:C63" si="4">B58*A58</f>
        <v>2300</v>
      </c>
      <c r="D58" s="9">
        <f>IF(C57="Female",10%*C58,IF(C57="Male",0))</f>
        <v>0</v>
      </c>
      <c r="E58" s="2">
        <f t="shared" ref="E58:E63" si="5">C58-D58-F37-F15</f>
        <v>1900</v>
      </c>
      <c r="F58" s="18">
        <f>IF(A48="SSF Benefit",0,E58/(B44+1))</f>
        <v>190</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190</v>
      </c>
    </row>
    <row r="60" spans="1:10" x14ac:dyDescent="0.25">
      <c r="A60" s="17">
        <v>0.2</v>
      </c>
      <c r="B60" s="2">
        <f>IF((B56-B58-B59)&gt;300000,300000,(B56-B58-B59))</f>
        <v>0</v>
      </c>
      <c r="C60" s="2">
        <f t="shared" si="4"/>
        <v>0</v>
      </c>
      <c r="D60" s="9">
        <f>IF(C57="Female",C60*10%,IF(C57="Male",0))</f>
        <v>0</v>
      </c>
      <c r="E60" s="2">
        <f t="shared" si="5"/>
        <v>0</v>
      </c>
      <c r="F60" s="18">
        <f>E60/(B44+1)</f>
        <v>0</v>
      </c>
      <c r="G60" s="26">
        <f>SUM(F58:F64)</f>
        <v>190</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0</v>
      </c>
      <c r="E66" s="2"/>
      <c r="F66" s="2"/>
      <c r="G66" s="2"/>
      <c r="H66" s="2"/>
      <c r="I66" s="2"/>
    </row>
    <row r="67" spans="1:11" x14ac:dyDescent="0.25">
      <c r="A67" s="2" t="s">
        <v>4</v>
      </c>
      <c r="B67" s="3">
        <f>B45</f>
        <v>20000</v>
      </c>
      <c r="C67" s="2"/>
      <c r="D67" s="2" t="str">
        <f>IF(A70= "P/F Benefit","P/F Deduction","SSF Deduction")</f>
        <v>P/F Deduction</v>
      </c>
      <c r="E67" s="2" t="s">
        <v>5</v>
      </c>
      <c r="F67" s="2" t="s">
        <v>6</v>
      </c>
      <c r="G67" s="2" t="s">
        <v>7</v>
      </c>
      <c r="H67" s="2">
        <v>500000</v>
      </c>
      <c r="I67" s="2" t="s">
        <v>6</v>
      </c>
    </row>
    <row r="68" spans="1:11" x14ac:dyDescent="0.25">
      <c r="A68" s="2" t="s">
        <v>10</v>
      </c>
      <c r="B68">
        <f>B46</f>
        <v>1000</v>
      </c>
      <c r="C68" s="2" t="s">
        <v>11</v>
      </c>
      <c r="D68" s="2">
        <f>D47+D46</f>
        <v>8000</v>
      </c>
      <c r="E68" s="2">
        <f>E47+E46</f>
        <v>0</v>
      </c>
      <c r="F68" s="2">
        <f>F47+F46</f>
        <v>0</v>
      </c>
      <c r="G68" s="2" t="s">
        <v>12</v>
      </c>
      <c r="H68" s="2">
        <f>B77/3</f>
        <v>91333.333333333328</v>
      </c>
      <c r="I68" s="2">
        <f>IF(K2="Yes",IF(D71&gt;=500000, 0, MIN(500000, H68) - D71),0)</f>
        <v>0</v>
      </c>
      <c r="J68">
        <f>J46</f>
        <v>0</v>
      </c>
    </row>
    <row r="69" spans="1:11" x14ac:dyDescent="0.25">
      <c r="A69" s="2" t="s">
        <v>13</v>
      </c>
      <c r="B69" s="5">
        <v>0</v>
      </c>
      <c r="C69" s="2" t="s">
        <v>14</v>
      </c>
      <c r="D69" s="2">
        <f>IF(D67="P/F Deduction",B67*20%,IF(D67="SSF Deduction",B67*31%))</f>
        <v>4000</v>
      </c>
      <c r="E69" s="2">
        <f>B71</f>
        <v>0</v>
      </c>
      <c r="F69" s="2">
        <f>J68</f>
        <v>0</v>
      </c>
      <c r="G69" s="2" t="s">
        <v>15</v>
      </c>
      <c r="H69" s="2">
        <f>D71+I71+F71</f>
        <v>44000</v>
      </c>
      <c r="I69" s="2">
        <v>0</v>
      </c>
    </row>
    <row r="70" spans="1:11" x14ac:dyDescent="0.25">
      <c r="A70" s="2" t="str">
        <f>A48</f>
        <v>P/F Benefit</v>
      </c>
      <c r="B70" s="2">
        <f>IF(A70="P/F Benefit", B67*10%, IF(A70="SSF Benefit", B67*20%,0))</f>
        <v>2000</v>
      </c>
      <c r="C70" s="2" t="s">
        <v>17</v>
      </c>
      <c r="D70" s="2">
        <f>D69*B66</f>
        <v>32000</v>
      </c>
      <c r="E70" s="2">
        <f>E69*B66</f>
        <v>0</v>
      </c>
      <c r="F70" s="2">
        <f>F69*B66</f>
        <v>0</v>
      </c>
      <c r="G70" s="2" t="s">
        <v>18</v>
      </c>
      <c r="H70" s="2">
        <f>H5</f>
        <v>0</v>
      </c>
      <c r="I70" s="2">
        <f>I69*B66</f>
        <v>0</v>
      </c>
    </row>
    <row r="71" spans="1:11" x14ac:dyDescent="0.25">
      <c r="A71" s="2" t="s">
        <v>5</v>
      </c>
      <c r="B71" s="2">
        <v>0</v>
      </c>
      <c r="C71" s="2" t="s">
        <v>19</v>
      </c>
      <c r="D71" s="2">
        <f>D68+D69+D70</f>
        <v>44000</v>
      </c>
      <c r="E71" s="2">
        <f>E68+E69+E70</f>
        <v>0</v>
      </c>
      <c r="F71" s="2">
        <f>F68+F69+F70</f>
        <v>0</v>
      </c>
      <c r="G71" s="2" t="s">
        <v>20</v>
      </c>
      <c r="H71" s="2">
        <f>H6</f>
        <v>0</v>
      </c>
      <c r="I71" s="2">
        <f>I68+I69+I70</f>
        <v>0</v>
      </c>
    </row>
    <row r="72" spans="1:11" x14ac:dyDescent="0.25">
      <c r="A72" s="2" t="s">
        <v>21</v>
      </c>
      <c r="B72" s="7">
        <f>B67+B68+B70+B71+B6</f>
        <v>23000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67000</v>
      </c>
      <c r="C74" s="2"/>
      <c r="D74" s="2"/>
      <c r="E74" s="2"/>
      <c r="F74" s="2"/>
      <c r="G74" s="2"/>
      <c r="H74" s="2"/>
      <c r="I74" s="2"/>
      <c r="K74" s="8">
        <f>I71/11262.96</f>
        <v>0</v>
      </c>
    </row>
    <row r="75" spans="1:11" x14ac:dyDescent="0.25">
      <c r="A75" s="2" t="s">
        <v>14</v>
      </c>
      <c r="B75" s="2">
        <f>B72+E66</f>
        <v>23000</v>
      </c>
      <c r="C75" s="2"/>
      <c r="D75" s="2"/>
      <c r="E75" s="2"/>
      <c r="F75" s="2"/>
      <c r="G75" s="2"/>
      <c r="H75" s="2"/>
      <c r="I75" s="2"/>
    </row>
    <row r="76" spans="1:11" x14ac:dyDescent="0.25">
      <c r="A76" s="2" t="s">
        <v>17</v>
      </c>
      <c r="B76" s="2">
        <f>SUM(B67+B68+B69+B70+B71)*B66</f>
        <v>184000</v>
      </c>
      <c r="C76" s="2"/>
      <c r="D76" s="2"/>
      <c r="E76" s="2"/>
      <c r="F76" s="2"/>
      <c r="G76" s="2"/>
      <c r="H76" s="2"/>
      <c r="I76" s="2"/>
    </row>
    <row r="77" spans="1:11" x14ac:dyDescent="0.25">
      <c r="A77" s="2" t="s">
        <v>24</v>
      </c>
      <c r="B77" s="2">
        <f>B74+B75+B76</f>
        <v>274000</v>
      </c>
      <c r="C77" s="9"/>
      <c r="D77" s="9"/>
      <c r="E77" s="2"/>
      <c r="F77" s="2"/>
      <c r="G77" s="2"/>
      <c r="H77" s="2" t="s">
        <v>25</v>
      </c>
      <c r="I77" s="7">
        <f>B72+E66</f>
        <v>23000</v>
      </c>
    </row>
    <row r="78" spans="1:11" x14ac:dyDescent="0.25">
      <c r="A78" s="2" t="s">
        <v>26</v>
      </c>
      <c r="B78" s="2">
        <f>B77-MIN(H67,H68,H69)-H70-H71-H72-E71-H73</f>
        <v>230000</v>
      </c>
      <c r="C78" s="9"/>
      <c r="D78" s="9"/>
      <c r="E78" s="2"/>
      <c r="F78" s="2"/>
      <c r="G78" s="10"/>
      <c r="H78" s="2" t="s">
        <v>27</v>
      </c>
      <c r="I78" s="11">
        <f>D69+E69+F69+G82+I72</f>
        <v>4190</v>
      </c>
    </row>
    <row r="79" spans="1:11" x14ac:dyDescent="0.25">
      <c r="A79" s="12" t="s">
        <v>28</v>
      </c>
      <c r="B79" s="13" t="str">
        <f>B57</f>
        <v>Unmarried</v>
      </c>
      <c r="C79" s="14" t="str">
        <f>C57</f>
        <v>Male</v>
      </c>
      <c r="D79" s="15"/>
      <c r="E79" s="15"/>
      <c r="F79" s="9"/>
      <c r="G79" s="10"/>
      <c r="H79" s="2" t="s">
        <v>31</v>
      </c>
      <c r="I79" s="16">
        <f>I77-I78</f>
        <v>18810</v>
      </c>
    </row>
    <row r="80" spans="1:11" x14ac:dyDescent="0.25">
      <c r="A80" s="17">
        <v>0.01</v>
      </c>
      <c r="B80" s="2">
        <f>IF(B79="Married", MIN(600000,B78), MIN(500000, B78))</f>
        <v>230000</v>
      </c>
      <c r="C80" s="2">
        <f t="shared" ref="C80:C85" si="6">B80*A80</f>
        <v>2300</v>
      </c>
      <c r="D80" s="9">
        <f>IF(C79="Female",10%*C80,IF(C79="Male",0))</f>
        <v>0</v>
      </c>
      <c r="E80" s="2">
        <f t="shared" ref="E80:E85" si="7">C80-D80-F58-F37-F15</f>
        <v>1710</v>
      </c>
      <c r="F80" s="18">
        <f>IF(A70="SSF Benefit",0,E80/(B66+1))</f>
        <v>190</v>
      </c>
      <c r="G80" s="10"/>
      <c r="H80" s="10"/>
      <c r="I80" s="2"/>
    </row>
    <row r="81" spans="1:10" x14ac:dyDescent="0.25">
      <c r="A81" s="17">
        <v>0.1</v>
      </c>
      <c r="B81" s="2">
        <f>IF((B78-B80)&gt;200000,200000,(B78-B80))</f>
        <v>0</v>
      </c>
      <c r="C81" s="2">
        <f t="shared" si="6"/>
        <v>0</v>
      </c>
      <c r="D81" s="9">
        <f>IF(C79="Female",C81*10%,IF(C79="Male",0))</f>
        <v>0</v>
      </c>
      <c r="E81" s="2">
        <f t="shared" si="7"/>
        <v>0</v>
      </c>
      <c r="F81" s="18">
        <f>E81/(B66+1)</f>
        <v>0</v>
      </c>
      <c r="G81" s="10"/>
      <c r="H81" s="2" t="s">
        <v>36</v>
      </c>
      <c r="I81" s="2">
        <f>F80</f>
        <v>190</v>
      </c>
    </row>
    <row r="82" spans="1:10" x14ac:dyDescent="0.25">
      <c r="A82" s="17">
        <v>0.2</v>
      </c>
      <c r="B82" s="2">
        <f>IF((B78-B80-B81)&gt;300000,300000,(B78-B80-B81))</f>
        <v>0</v>
      </c>
      <c r="C82" s="2">
        <f t="shared" si="6"/>
        <v>0</v>
      </c>
      <c r="D82" s="9">
        <f>IF(C79="Female",C82*10%,IF(C79="Male",0))</f>
        <v>0</v>
      </c>
      <c r="E82" s="2">
        <f t="shared" si="7"/>
        <v>0</v>
      </c>
      <c r="F82" s="18">
        <f>E82/(B66+1)</f>
        <v>0</v>
      </c>
      <c r="G82" s="26">
        <f>SUM(F80:F86)</f>
        <v>190</v>
      </c>
      <c r="H82" s="10" t="s">
        <v>37</v>
      </c>
      <c r="I82" s="10">
        <f>SUM(F81:F86)</f>
        <v>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20000</v>
      </c>
      <c r="C89" s="2"/>
      <c r="D89" s="2" t="str">
        <f>IF(A92= "P/F Benefit","P/F Deduction","SSF Deduction")</f>
        <v>P/F Deduction</v>
      </c>
      <c r="E89" s="2" t="s">
        <v>5</v>
      </c>
      <c r="F89" s="2" t="s">
        <v>6</v>
      </c>
      <c r="G89" s="2" t="s">
        <v>7</v>
      </c>
      <c r="H89" s="2">
        <v>500000</v>
      </c>
      <c r="I89" s="2" t="s">
        <v>6</v>
      </c>
    </row>
    <row r="90" spans="1:10" x14ac:dyDescent="0.25">
      <c r="A90" s="2" t="s">
        <v>10</v>
      </c>
      <c r="B90">
        <f>B68</f>
        <v>1000</v>
      </c>
      <c r="C90" s="2" t="s">
        <v>11</v>
      </c>
      <c r="D90" s="2">
        <f>D69+D68</f>
        <v>12000</v>
      </c>
      <c r="E90" s="2">
        <f>E69+E68</f>
        <v>0</v>
      </c>
      <c r="F90" s="2">
        <f>F69+F68</f>
        <v>0</v>
      </c>
      <c r="G90" s="2" t="s">
        <v>12</v>
      </c>
      <c r="H90" s="2">
        <f>B99/3</f>
        <v>91333.333333333328</v>
      </c>
      <c r="I90" s="2">
        <f>IF(K2="Yes",IF(D93&gt;=500000, 0, MIN(500000, H90) - D93),0)</f>
        <v>0</v>
      </c>
      <c r="J90">
        <f>J68</f>
        <v>0</v>
      </c>
    </row>
    <row r="91" spans="1:10" x14ac:dyDescent="0.25">
      <c r="A91" s="2" t="s">
        <v>13</v>
      </c>
      <c r="B91" s="5">
        <v>0</v>
      </c>
      <c r="C91" s="2" t="s">
        <v>14</v>
      </c>
      <c r="D91" s="2">
        <f>IF(D89="P/F Deduction",B89*20%,IF(D89="SSF Deduction",B89*31%))</f>
        <v>4000</v>
      </c>
      <c r="E91" s="2">
        <f>B93</f>
        <v>0</v>
      </c>
      <c r="F91" s="2">
        <f>J90</f>
        <v>0</v>
      </c>
      <c r="G91" s="2" t="s">
        <v>15</v>
      </c>
      <c r="H91" s="2">
        <f>D93+I93+F93</f>
        <v>44000</v>
      </c>
      <c r="I91" s="2">
        <v>0</v>
      </c>
    </row>
    <row r="92" spans="1:10" x14ac:dyDescent="0.25">
      <c r="A92" s="2" t="str">
        <f>A70</f>
        <v>P/F Benefit</v>
      </c>
      <c r="B92" s="2">
        <f>IF(A92="P/F Benefit", B89*10%, IF(A92="SSF Benefit", B89*20%,0))</f>
        <v>2000</v>
      </c>
      <c r="C92" s="2" t="s">
        <v>17</v>
      </c>
      <c r="D92" s="2">
        <f>D91*B88</f>
        <v>28000</v>
      </c>
      <c r="E92" s="2">
        <f>E91*B88</f>
        <v>0</v>
      </c>
      <c r="F92" s="2">
        <f>F91*B88</f>
        <v>0</v>
      </c>
      <c r="G92" s="2" t="s">
        <v>18</v>
      </c>
      <c r="H92" s="2">
        <f>H5</f>
        <v>0</v>
      </c>
      <c r="I92" s="2">
        <f>I91*B88</f>
        <v>0</v>
      </c>
    </row>
    <row r="93" spans="1:10" x14ac:dyDescent="0.25">
      <c r="A93" s="2" t="s">
        <v>5</v>
      </c>
      <c r="B93" s="2">
        <v>0</v>
      </c>
      <c r="C93" s="2" t="s">
        <v>19</v>
      </c>
      <c r="D93" s="2">
        <f>D90+D91+D92</f>
        <v>44000</v>
      </c>
      <c r="E93" s="2">
        <f>E90+E91+E92</f>
        <v>0</v>
      </c>
      <c r="F93" s="2">
        <f>F90+F91+F92</f>
        <v>0</v>
      </c>
      <c r="G93" s="2" t="s">
        <v>20</v>
      </c>
      <c r="H93" s="2">
        <f>H6</f>
        <v>0</v>
      </c>
      <c r="I93" s="2">
        <f>I90+I91+I92</f>
        <v>0</v>
      </c>
    </row>
    <row r="94" spans="1:10" x14ac:dyDescent="0.25">
      <c r="A94" s="2" t="s">
        <v>21</v>
      </c>
      <c r="B94" s="7">
        <f>B89+B90+B92+B93+B28</f>
        <v>23000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90000</v>
      </c>
      <c r="C96" s="2"/>
      <c r="D96" s="2"/>
      <c r="E96" s="2"/>
      <c r="F96" s="2"/>
      <c r="G96" s="2"/>
      <c r="H96" s="2"/>
      <c r="I96" s="2"/>
    </row>
    <row r="97" spans="1:10" x14ac:dyDescent="0.25">
      <c r="A97" s="2" t="s">
        <v>14</v>
      </c>
      <c r="B97" s="2">
        <f>B94</f>
        <v>23000</v>
      </c>
      <c r="C97" s="2"/>
      <c r="D97" s="2"/>
      <c r="E97" s="2"/>
      <c r="F97" s="2"/>
      <c r="G97" s="2"/>
      <c r="H97" s="2"/>
      <c r="I97" s="2"/>
    </row>
    <row r="98" spans="1:10" x14ac:dyDescent="0.25">
      <c r="A98" s="2" t="s">
        <v>17</v>
      </c>
      <c r="B98" s="2">
        <f>SUM(B89+B90+B91+B92+B93)*B88</f>
        <v>161000</v>
      </c>
      <c r="C98" s="2"/>
      <c r="D98" s="2"/>
      <c r="E98" s="2"/>
      <c r="F98" s="2"/>
      <c r="G98" s="2"/>
      <c r="H98" s="2"/>
      <c r="I98" s="2"/>
    </row>
    <row r="99" spans="1:10" x14ac:dyDescent="0.25">
      <c r="A99" s="2" t="s">
        <v>24</v>
      </c>
      <c r="B99" s="2">
        <f>B96+B97+B98</f>
        <v>274000</v>
      </c>
      <c r="C99" s="9"/>
      <c r="D99" s="9"/>
      <c r="E99" s="2"/>
      <c r="F99" s="2"/>
      <c r="G99" s="2"/>
      <c r="H99" s="2" t="s">
        <v>25</v>
      </c>
      <c r="I99" s="7">
        <f>B94</f>
        <v>23000</v>
      </c>
    </row>
    <row r="100" spans="1:10" x14ac:dyDescent="0.25">
      <c r="A100" s="2" t="s">
        <v>26</v>
      </c>
      <c r="B100" s="2">
        <f>B99-MIN(H89,H90,H91)-H92-H93-H94-E93-H95</f>
        <v>230000</v>
      </c>
      <c r="C100" s="9"/>
      <c r="D100" s="9"/>
      <c r="E100" s="2"/>
      <c r="F100" s="2"/>
      <c r="G100" s="10"/>
      <c r="H100" s="2" t="s">
        <v>27</v>
      </c>
      <c r="I100" s="11">
        <f>D91+E91+F91+G104+I94</f>
        <v>4190</v>
      </c>
    </row>
    <row r="101" spans="1:10" x14ac:dyDescent="0.25">
      <c r="A101" s="12" t="s">
        <v>28</v>
      </c>
      <c r="B101" s="13" t="str">
        <f>B79</f>
        <v>Unmarried</v>
      </c>
      <c r="C101" s="14" t="str">
        <f>C79</f>
        <v>Male</v>
      </c>
      <c r="D101" s="15"/>
      <c r="E101" s="15"/>
      <c r="F101" s="9"/>
      <c r="G101" s="10"/>
      <c r="H101" s="2" t="s">
        <v>31</v>
      </c>
      <c r="I101" s="16">
        <f>I99-I100</f>
        <v>18810</v>
      </c>
    </row>
    <row r="102" spans="1:10" x14ac:dyDescent="0.25">
      <c r="A102" s="17">
        <v>0.01</v>
      </c>
      <c r="B102" s="2">
        <f>IF(B101="Married", MIN(600000,B100), MIN(500000, B100))</f>
        <v>230000</v>
      </c>
      <c r="C102" s="2">
        <f t="shared" ref="C102:C107" si="8">B102*A102</f>
        <v>2300</v>
      </c>
      <c r="D102" s="9">
        <f>IF(C101="Female",10%*C102,IF(C101="Male",0))</f>
        <v>0</v>
      </c>
      <c r="E102" s="2">
        <f t="shared" ref="E102:E107" si="9">C102-D102-F80-F58-F37-F15</f>
        <v>1520</v>
      </c>
      <c r="F102" s="18">
        <f>IF(A92="SSF Benefit",0,E102/(B88+1))</f>
        <v>190</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190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190</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20000</v>
      </c>
      <c r="C111" s="2"/>
      <c r="D111" s="2" t="str">
        <f>IF(A114= "P/F Benefit","P/F Deduction","SSF Deduction")</f>
        <v>P/F Deduction</v>
      </c>
      <c r="E111" s="2" t="s">
        <v>5</v>
      </c>
      <c r="F111" s="2" t="s">
        <v>6</v>
      </c>
      <c r="G111" s="2" t="s">
        <v>7</v>
      </c>
      <c r="H111" s="2">
        <v>500000</v>
      </c>
      <c r="I111" s="2" t="s">
        <v>6</v>
      </c>
    </row>
    <row r="112" spans="1:10" x14ac:dyDescent="0.25">
      <c r="A112" s="2" t="s">
        <v>10</v>
      </c>
      <c r="B112">
        <f>B90</f>
        <v>1000</v>
      </c>
      <c r="C112" s="2" t="s">
        <v>11</v>
      </c>
      <c r="D112" s="2">
        <f>D91+D90</f>
        <v>16000</v>
      </c>
      <c r="E112" s="2">
        <f>E91+E90</f>
        <v>0</v>
      </c>
      <c r="F112" s="2">
        <f>F91+F90</f>
        <v>0</v>
      </c>
      <c r="G112" s="2" t="s">
        <v>12</v>
      </c>
      <c r="H112" s="2">
        <f>B121/3</f>
        <v>91333.333333333328</v>
      </c>
      <c r="I112" s="2">
        <f>IF(K2="Yes",IF(D115&gt;=500000, 0, MIN(500000, H112) - D115),0)</f>
        <v>0</v>
      </c>
      <c r="J112">
        <f>J90</f>
        <v>0</v>
      </c>
    </row>
    <row r="113" spans="1:9" x14ac:dyDescent="0.25">
      <c r="A113" s="2" t="s">
        <v>13</v>
      </c>
      <c r="B113" s="5">
        <v>0</v>
      </c>
      <c r="C113" s="2" t="s">
        <v>14</v>
      </c>
      <c r="D113" s="2">
        <f>IF(D111="P/F Deduction",B111*20%,IF(D111="SSF Deduction",B111*31%))</f>
        <v>4000</v>
      </c>
      <c r="E113" s="2">
        <f>B115</f>
        <v>0</v>
      </c>
      <c r="F113" s="2">
        <f>J112</f>
        <v>0</v>
      </c>
      <c r="G113" s="2" t="s">
        <v>15</v>
      </c>
      <c r="H113" s="2">
        <f>D115+I115+F115</f>
        <v>44000</v>
      </c>
      <c r="I113" s="2">
        <v>0</v>
      </c>
    </row>
    <row r="114" spans="1:9" x14ac:dyDescent="0.25">
      <c r="A114" s="2" t="str">
        <f>A92</f>
        <v>P/F Benefit</v>
      </c>
      <c r="B114" s="2">
        <f>IF(A114="P/F Benefit", B111*10%, IF(A114="SSF Benefit", B111*20%,0))</f>
        <v>2000</v>
      </c>
      <c r="C114" s="2" t="s">
        <v>17</v>
      </c>
      <c r="D114" s="2">
        <f>D113*B110</f>
        <v>24000</v>
      </c>
      <c r="E114" s="2">
        <f>E113*B110</f>
        <v>0</v>
      </c>
      <c r="F114" s="2">
        <f>F113*B110</f>
        <v>0</v>
      </c>
      <c r="G114" s="2" t="s">
        <v>18</v>
      </c>
      <c r="H114" s="2">
        <f>H5</f>
        <v>0</v>
      </c>
      <c r="I114" s="2">
        <f>I113*B110</f>
        <v>0</v>
      </c>
    </row>
    <row r="115" spans="1:9" x14ac:dyDescent="0.25">
      <c r="A115" s="2" t="s">
        <v>5</v>
      </c>
      <c r="B115" s="2">
        <v>0</v>
      </c>
      <c r="C115" s="2" t="s">
        <v>19</v>
      </c>
      <c r="D115" s="2">
        <f>D112+D113+D114</f>
        <v>44000</v>
      </c>
      <c r="E115" s="2">
        <f>E112+E113+E114</f>
        <v>0</v>
      </c>
      <c r="F115" s="2">
        <f>F112+F113+F114</f>
        <v>0</v>
      </c>
      <c r="G115" s="2" t="s">
        <v>20</v>
      </c>
      <c r="H115" s="2">
        <f>H6</f>
        <v>0</v>
      </c>
      <c r="I115" s="2">
        <f>I112+I113+I114</f>
        <v>0</v>
      </c>
    </row>
    <row r="116" spans="1:9" x14ac:dyDescent="0.25">
      <c r="A116" s="2" t="s">
        <v>21</v>
      </c>
      <c r="B116" s="7">
        <f>SUM(B111:B115)</f>
        <v>23000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113000</v>
      </c>
      <c r="C118" s="2"/>
      <c r="D118" s="2"/>
      <c r="E118" s="2"/>
      <c r="F118" s="2"/>
      <c r="G118" s="2"/>
      <c r="H118" s="2"/>
      <c r="I118" s="2"/>
    </row>
    <row r="119" spans="1:9" x14ac:dyDescent="0.25">
      <c r="A119" s="2" t="s">
        <v>14</v>
      </c>
      <c r="B119" s="2">
        <f>B116</f>
        <v>23000</v>
      </c>
      <c r="C119" s="2"/>
      <c r="D119" s="2"/>
      <c r="E119" s="2"/>
      <c r="F119" s="2"/>
      <c r="G119" s="2"/>
      <c r="H119" s="2"/>
      <c r="I119" s="2"/>
    </row>
    <row r="120" spans="1:9" x14ac:dyDescent="0.25">
      <c r="A120" s="2" t="s">
        <v>17</v>
      </c>
      <c r="B120" s="2">
        <f>B119*B110</f>
        <v>138000</v>
      </c>
      <c r="C120" s="2"/>
      <c r="D120" s="2"/>
      <c r="E120" s="2"/>
      <c r="F120" s="2"/>
      <c r="G120" s="2"/>
      <c r="H120" s="2"/>
      <c r="I120" s="2"/>
    </row>
    <row r="121" spans="1:9" x14ac:dyDescent="0.25">
      <c r="A121" s="2" t="s">
        <v>24</v>
      </c>
      <c r="B121" s="2">
        <f>B118+B119+B120</f>
        <v>274000</v>
      </c>
      <c r="C121" s="9"/>
      <c r="D121" s="9"/>
      <c r="E121" s="2"/>
      <c r="F121" s="2"/>
      <c r="G121" s="2"/>
      <c r="H121" s="2" t="s">
        <v>25</v>
      </c>
      <c r="I121" s="7">
        <f>B116</f>
        <v>23000</v>
      </c>
    </row>
    <row r="122" spans="1:9" x14ac:dyDescent="0.25">
      <c r="A122" s="2" t="s">
        <v>43</v>
      </c>
      <c r="B122" s="2">
        <f>B121-MIN(H111,H112,H113)-H114-H115-H116-E115-H117</f>
        <v>230000</v>
      </c>
      <c r="C122" s="9"/>
      <c r="D122" s="9"/>
      <c r="E122" s="2"/>
      <c r="F122" s="2"/>
      <c r="G122" s="10"/>
      <c r="H122" s="2" t="s">
        <v>27</v>
      </c>
      <c r="I122" s="11">
        <f>D113+E113+F113+G126+I116</f>
        <v>4190</v>
      </c>
    </row>
    <row r="123" spans="1:9" x14ac:dyDescent="0.25">
      <c r="A123" s="12" t="s">
        <v>44</v>
      </c>
      <c r="B123" s="13" t="str">
        <f>B101</f>
        <v>Unmarried</v>
      </c>
      <c r="C123" s="14" t="str">
        <f>C101</f>
        <v>Male</v>
      </c>
      <c r="D123" s="15"/>
      <c r="E123" s="15"/>
      <c r="F123" s="9"/>
      <c r="G123" s="10"/>
      <c r="H123" s="2" t="s">
        <v>31</v>
      </c>
      <c r="I123" s="16">
        <f>I121-I122</f>
        <v>18810</v>
      </c>
    </row>
    <row r="124" spans="1:9" x14ac:dyDescent="0.25">
      <c r="A124" s="17">
        <v>0.01</v>
      </c>
      <c r="B124" s="2">
        <f>IF(B123="Married", MIN(600000,B122), MIN(500000, B122))</f>
        <v>230000</v>
      </c>
      <c r="C124" s="2">
        <f t="shared" ref="C124:C129" si="10">B124*A124</f>
        <v>2300</v>
      </c>
      <c r="D124" s="9">
        <f>IF(C123="Female",10%*C124,IF(C123="Male",0))</f>
        <v>0</v>
      </c>
      <c r="E124" s="2">
        <f t="shared" ref="E124:E129" si="11">C124-D124-F102-F80-F58-F37-F15</f>
        <v>1330</v>
      </c>
      <c r="F124" s="18">
        <f>IF(A114="SSF Benefit",0,E124/(B110+1))</f>
        <v>190</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190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190</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20000</v>
      </c>
      <c r="C133" s="2"/>
      <c r="D133" s="2" t="str">
        <f>IF(A136= "P/F Benefit","P/F Deduction","SSF Deduction")</f>
        <v>P/F Deduction</v>
      </c>
      <c r="E133" s="2" t="s">
        <v>5</v>
      </c>
      <c r="F133" s="2" t="s">
        <v>6</v>
      </c>
      <c r="G133" s="2" t="s">
        <v>7</v>
      </c>
      <c r="H133" s="2">
        <v>500000</v>
      </c>
      <c r="I133" s="2" t="s">
        <v>6</v>
      </c>
    </row>
    <row r="134" spans="1:10" x14ac:dyDescent="0.25">
      <c r="A134" s="2" t="s">
        <v>10</v>
      </c>
      <c r="B134">
        <f>B112</f>
        <v>1000</v>
      </c>
      <c r="C134" s="2" t="s">
        <v>11</v>
      </c>
      <c r="D134" s="2">
        <f>D113+D112</f>
        <v>20000</v>
      </c>
      <c r="E134" s="2">
        <f>E113+E112</f>
        <v>0</v>
      </c>
      <c r="F134" s="2">
        <f>F113+F112</f>
        <v>0</v>
      </c>
      <c r="G134" s="2" t="s">
        <v>12</v>
      </c>
      <c r="H134" s="2">
        <f>B143/3</f>
        <v>91333.333333333328</v>
      </c>
      <c r="I134" s="2">
        <f>IF(K2="Yes",IF(D115&gt;=500000, 0, MIN(500000, H112) - D115),0)</f>
        <v>0</v>
      </c>
      <c r="J134">
        <f>J112</f>
        <v>0</v>
      </c>
    </row>
    <row r="135" spans="1:10" x14ac:dyDescent="0.25">
      <c r="A135" s="2" t="s">
        <v>13</v>
      </c>
      <c r="B135" s="5">
        <v>0</v>
      </c>
      <c r="C135" s="2" t="s">
        <v>14</v>
      </c>
      <c r="D135" s="2">
        <f>IF(D133="P/F Deduction",B133*20%,IF(D133="SSF Deduction",B133*31%))</f>
        <v>4000</v>
      </c>
      <c r="E135" s="2">
        <f>B137</f>
        <v>0</v>
      </c>
      <c r="F135" s="2">
        <f>J134</f>
        <v>0</v>
      </c>
      <c r="G135" s="2" t="s">
        <v>15</v>
      </c>
      <c r="H135" s="2">
        <f>D137+F137+I137</f>
        <v>44000</v>
      </c>
      <c r="I135" s="2">
        <v>0</v>
      </c>
    </row>
    <row r="136" spans="1:10" x14ac:dyDescent="0.25">
      <c r="A136" s="2" t="str">
        <f>A114</f>
        <v>P/F Benefit</v>
      </c>
      <c r="B136" s="2">
        <f>IF(A136="P/F Benefit", B133*10%, IF(A136="SSF Benefit", B133*20%,0))</f>
        <v>2000</v>
      </c>
      <c r="C136" s="2" t="s">
        <v>17</v>
      </c>
      <c r="D136" s="2">
        <f>D135*B132</f>
        <v>20000</v>
      </c>
      <c r="E136" s="2">
        <f>E135*B132</f>
        <v>0</v>
      </c>
      <c r="F136" s="2">
        <f>F135*B132</f>
        <v>0</v>
      </c>
      <c r="G136" s="2" t="s">
        <v>18</v>
      </c>
      <c r="H136" s="2">
        <f>H5</f>
        <v>0</v>
      </c>
      <c r="I136" s="2">
        <f>I135*B132</f>
        <v>0</v>
      </c>
    </row>
    <row r="137" spans="1:10" x14ac:dyDescent="0.25">
      <c r="A137" s="2" t="s">
        <v>5</v>
      </c>
      <c r="B137" s="2">
        <v>0</v>
      </c>
      <c r="C137" s="2" t="s">
        <v>19</v>
      </c>
      <c r="D137" s="2">
        <f>D134+D135+D136</f>
        <v>44000</v>
      </c>
      <c r="E137" s="2">
        <f>E134+E135+E136</f>
        <v>0</v>
      </c>
      <c r="F137" s="2">
        <f>F134+F135+F136</f>
        <v>0</v>
      </c>
      <c r="G137" s="2" t="s">
        <v>20</v>
      </c>
      <c r="H137" s="2">
        <f>H6</f>
        <v>0</v>
      </c>
      <c r="I137" s="2">
        <f>I134+I135+I136</f>
        <v>0</v>
      </c>
    </row>
    <row r="138" spans="1:10" x14ac:dyDescent="0.25">
      <c r="A138" s="2" t="s">
        <v>21</v>
      </c>
      <c r="B138" s="7">
        <f>SUM(B133:B137)</f>
        <v>23000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136000</v>
      </c>
      <c r="C140" s="2"/>
      <c r="D140" s="2"/>
      <c r="E140" s="2"/>
      <c r="F140" s="2"/>
      <c r="G140" s="2"/>
      <c r="H140" s="2"/>
      <c r="I140" s="2"/>
    </row>
    <row r="141" spans="1:10" x14ac:dyDescent="0.25">
      <c r="A141" s="2" t="s">
        <v>14</v>
      </c>
      <c r="B141" s="2">
        <f>B138</f>
        <v>23000</v>
      </c>
      <c r="C141" s="2"/>
      <c r="D141" s="2"/>
      <c r="E141" s="2"/>
      <c r="F141" s="2"/>
      <c r="G141" s="2"/>
      <c r="H141" s="2"/>
      <c r="I141" s="2"/>
    </row>
    <row r="142" spans="1:10" x14ac:dyDescent="0.25">
      <c r="A142" s="2" t="s">
        <v>17</v>
      </c>
      <c r="B142" s="2">
        <f>B141*B132</f>
        <v>115000</v>
      </c>
      <c r="C142" s="2"/>
      <c r="D142" s="2"/>
      <c r="E142" s="2"/>
      <c r="F142" s="2"/>
      <c r="G142" s="2"/>
      <c r="H142" s="2"/>
      <c r="I142" s="2"/>
    </row>
    <row r="143" spans="1:10" x14ac:dyDescent="0.25">
      <c r="A143" s="2" t="s">
        <v>24</v>
      </c>
      <c r="B143" s="2">
        <f>B140+B141+B142</f>
        <v>274000</v>
      </c>
      <c r="C143" s="9"/>
      <c r="D143" s="9"/>
      <c r="E143" s="2"/>
      <c r="F143" s="2"/>
      <c r="G143" s="2"/>
      <c r="H143" s="2" t="s">
        <v>25</v>
      </c>
      <c r="I143" s="7">
        <f>B138</f>
        <v>23000</v>
      </c>
    </row>
    <row r="144" spans="1:10" x14ac:dyDescent="0.25">
      <c r="A144" s="2" t="s">
        <v>26</v>
      </c>
      <c r="B144" s="2">
        <f>B143-MIN(H133,H134,H135)-H136-H137-H138-E137-H139</f>
        <v>230000</v>
      </c>
      <c r="C144" s="9"/>
      <c r="D144" s="9"/>
      <c r="E144" s="2"/>
      <c r="F144" s="2"/>
      <c r="G144" s="10"/>
      <c r="H144" s="2" t="s">
        <v>27</v>
      </c>
      <c r="I144" s="11">
        <f>D135+E135+F135+G148+I138</f>
        <v>4190</v>
      </c>
    </row>
    <row r="145" spans="1:10" x14ac:dyDescent="0.25">
      <c r="A145" s="12" t="s">
        <v>28</v>
      </c>
      <c r="B145" s="13" t="str">
        <f>B123</f>
        <v>Unmarried</v>
      </c>
      <c r="C145" s="14" t="str">
        <f>C123</f>
        <v>Male</v>
      </c>
      <c r="D145" s="15"/>
      <c r="E145" s="15"/>
      <c r="F145" s="9"/>
      <c r="G145" s="10"/>
      <c r="H145" s="2" t="s">
        <v>31</v>
      </c>
      <c r="I145" s="16">
        <f>I143-I144</f>
        <v>18810</v>
      </c>
    </row>
    <row r="146" spans="1:10" x14ac:dyDescent="0.25">
      <c r="A146" s="17">
        <v>0.01</v>
      </c>
      <c r="B146" s="2">
        <f>IF(B145="Married", MIN(600000,B144), MIN(500000, B144))</f>
        <v>230000</v>
      </c>
      <c r="C146" s="2">
        <f>B146*A146</f>
        <v>2300</v>
      </c>
      <c r="D146" s="9">
        <f>IF(C145="Female",10%*C146,IF(C145="Male",0))</f>
        <v>0</v>
      </c>
      <c r="E146" s="2">
        <f t="shared" ref="E146:E151" si="12">C146-D146-F124-F102-F80-F58-F37-F15</f>
        <v>1140</v>
      </c>
      <c r="F146" s="18">
        <f>IF(A136="SSF Benefit",0,E146/(B132+1))</f>
        <v>190</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190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190</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20000</v>
      </c>
      <c r="C155" s="2"/>
      <c r="D155" s="2" t="str">
        <f>IF(A158= "P/F Benefit","P/F Deduction","SSF Deduction")</f>
        <v>P/F Deduction</v>
      </c>
      <c r="E155" s="2" t="s">
        <v>5</v>
      </c>
      <c r="F155" s="2" t="s">
        <v>6</v>
      </c>
      <c r="G155" s="2" t="s">
        <v>7</v>
      </c>
      <c r="H155" s="2">
        <v>500000</v>
      </c>
      <c r="I155" s="2" t="s">
        <v>6</v>
      </c>
    </row>
    <row r="156" spans="1:10" x14ac:dyDescent="0.25">
      <c r="A156" s="2" t="s">
        <v>10</v>
      </c>
      <c r="B156">
        <f>B134</f>
        <v>1000</v>
      </c>
      <c r="C156" s="2" t="s">
        <v>11</v>
      </c>
      <c r="D156" s="2">
        <f>D135+D134</f>
        <v>24000</v>
      </c>
      <c r="E156" s="2">
        <f>E135+E134</f>
        <v>0</v>
      </c>
      <c r="F156" s="2">
        <f>F135+F134</f>
        <v>0</v>
      </c>
      <c r="G156" s="2" t="s">
        <v>12</v>
      </c>
      <c r="H156" s="2">
        <f>B165/3</f>
        <v>91333.333333333328</v>
      </c>
      <c r="I156" s="2">
        <f>IF(K2="Yes",IF(D115&gt;=500000, 0, MIN(500000, H112) - D115),0)</f>
        <v>0</v>
      </c>
      <c r="J156">
        <f>J134</f>
        <v>0</v>
      </c>
    </row>
    <row r="157" spans="1:10" x14ac:dyDescent="0.25">
      <c r="A157" s="2" t="s">
        <v>13</v>
      </c>
      <c r="B157" s="5">
        <v>0</v>
      </c>
      <c r="C157" s="2" t="s">
        <v>14</v>
      </c>
      <c r="D157" s="2">
        <f>IF(D155="P/F Deduction",B155*20%,IF(D155="SSF Deduction",B155*31%))</f>
        <v>4000</v>
      </c>
      <c r="E157" s="2">
        <f>B159</f>
        <v>0</v>
      </c>
      <c r="F157" s="2">
        <f>J156</f>
        <v>0</v>
      </c>
      <c r="G157" s="2" t="s">
        <v>15</v>
      </c>
      <c r="H157" s="2">
        <f>D159+F159+I159</f>
        <v>44000</v>
      </c>
      <c r="I157" s="2">
        <v>0</v>
      </c>
    </row>
    <row r="158" spans="1:10" x14ac:dyDescent="0.25">
      <c r="A158" s="2" t="str">
        <f>A136</f>
        <v>P/F Benefit</v>
      </c>
      <c r="B158" s="2">
        <f>IF(A158="P/F Benefit", B155*10%, IF(A158="SSF Benefit", B155*20%,0))</f>
        <v>2000</v>
      </c>
      <c r="C158" s="2" t="s">
        <v>17</v>
      </c>
      <c r="D158" s="2">
        <f>D157*B154</f>
        <v>16000</v>
      </c>
      <c r="E158" s="2">
        <f>E157*B154</f>
        <v>0</v>
      </c>
      <c r="F158" s="2">
        <f>F157*B154</f>
        <v>0</v>
      </c>
      <c r="G158" s="2" t="s">
        <v>18</v>
      </c>
      <c r="H158" s="2">
        <f>H5</f>
        <v>0</v>
      </c>
      <c r="I158" s="2">
        <f>I157*B154</f>
        <v>0</v>
      </c>
    </row>
    <row r="159" spans="1:10" x14ac:dyDescent="0.25">
      <c r="A159" s="2" t="s">
        <v>5</v>
      </c>
      <c r="B159" s="2">
        <v>0</v>
      </c>
      <c r="C159" s="2" t="s">
        <v>19</v>
      </c>
      <c r="D159" s="2">
        <f>D156+D157+D158</f>
        <v>44000</v>
      </c>
      <c r="E159" s="2">
        <f>E156+E157+E158</f>
        <v>0</v>
      </c>
      <c r="F159" s="2">
        <f>F156+F157+F158</f>
        <v>0</v>
      </c>
      <c r="G159" s="2" t="s">
        <v>20</v>
      </c>
      <c r="H159" s="2">
        <f>H6</f>
        <v>0</v>
      </c>
      <c r="I159" s="2">
        <f>I156+I157+I158</f>
        <v>0</v>
      </c>
    </row>
    <row r="160" spans="1:10" x14ac:dyDescent="0.25">
      <c r="A160" s="2" t="s">
        <v>21</v>
      </c>
      <c r="B160" s="7">
        <f>SUM(B155:B159)</f>
        <v>23000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159000</v>
      </c>
      <c r="C162" s="2"/>
      <c r="D162" s="2"/>
      <c r="E162" s="2"/>
      <c r="F162" s="2"/>
      <c r="G162" s="2"/>
      <c r="H162" s="2"/>
      <c r="I162" s="2"/>
    </row>
    <row r="163" spans="1:9" x14ac:dyDescent="0.25">
      <c r="A163" s="2" t="s">
        <v>14</v>
      </c>
      <c r="B163" s="2">
        <f>B160</f>
        <v>23000</v>
      </c>
      <c r="C163" s="2"/>
      <c r="D163" s="2"/>
      <c r="E163" s="2"/>
      <c r="F163" s="2"/>
      <c r="G163" s="2"/>
      <c r="H163" s="2"/>
      <c r="I163" s="2"/>
    </row>
    <row r="164" spans="1:9" x14ac:dyDescent="0.25">
      <c r="A164" s="2" t="s">
        <v>17</v>
      </c>
      <c r="B164" s="2">
        <f>B163*B154</f>
        <v>92000</v>
      </c>
      <c r="C164" s="2"/>
      <c r="D164" s="2"/>
      <c r="E164" s="2"/>
      <c r="F164" s="2"/>
      <c r="G164" s="2"/>
      <c r="H164" s="2"/>
      <c r="I164" s="2"/>
    </row>
    <row r="165" spans="1:9" x14ac:dyDescent="0.25">
      <c r="A165" s="2" t="s">
        <v>24</v>
      </c>
      <c r="B165" s="2">
        <f>B162+B163+B164</f>
        <v>274000</v>
      </c>
      <c r="C165" s="9"/>
      <c r="D165" s="9"/>
      <c r="E165" s="2"/>
      <c r="F165" s="2"/>
      <c r="G165" s="2"/>
      <c r="H165" s="2" t="s">
        <v>25</v>
      </c>
      <c r="I165" s="7">
        <f>B160</f>
        <v>23000</v>
      </c>
    </row>
    <row r="166" spans="1:9" x14ac:dyDescent="0.25">
      <c r="A166" s="2" t="s">
        <v>26</v>
      </c>
      <c r="B166" s="2">
        <f>B165-MIN(H155,H156,H157)-H158-H159-H160-E159-H161</f>
        <v>230000</v>
      </c>
      <c r="C166" s="9"/>
      <c r="D166" s="9"/>
      <c r="E166" s="2"/>
      <c r="F166" s="2"/>
      <c r="G166" s="10"/>
      <c r="H166" s="2" t="s">
        <v>27</v>
      </c>
      <c r="I166" s="11">
        <f>D157+E157+F157+G170+I160</f>
        <v>4190</v>
      </c>
    </row>
    <row r="167" spans="1:9" x14ac:dyDescent="0.25">
      <c r="A167" s="12" t="s">
        <v>28</v>
      </c>
      <c r="B167" s="13" t="str">
        <f>B145</f>
        <v>Unmarried</v>
      </c>
      <c r="C167" s="14" t="str">
        <f>C145</f>
        <v>Male</v>
      </c>
      <c r="D167" s="15"/>
      <c r="E167" s="15"/>
      <c r="F167" s="9"/>
      <c r="G167" s="10"/>
      <c r="H167" s="2" t="s">
        <v>31</v>
      </c>
      <c r="I167" s="16">
        <f>I165-I166</f>
        <v>18810</v>
      </c>
    </row>
    <row r="168" spans="1:9" x14ac:dyDescent="0.25">
      <c r="A168" s="17">
        <v>0.01</v>
      </c>
      <c r="B168" s="2">
        <f>IF(B167="Married", MIN(600000,B166), MIN(500000, B166))</f>
        <v>230000</v>
      </c>
      <c r="C168" s="2">
        <f>B168*A168</f>
        <v>2300</v>
      </c>
      <c r="D168" s="9">
        <f>IF(C167="Female",10%*C168,IF(C167="Male",0))</f>
        <v>0</v>
      </c>
      <c r="E168" s="2">
        <f t="shared" ref="E168:E173" si="14">C168-D168-F146-F124-F102-F80-F58-F37-F15</f>
        <v>950</v>
      </c>
      <c r="F168" s="18">
        <f>IF(A158="SSF Benefit",0,E168/(B154+1))</f>
        <v>190</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190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190</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20000</v>
      </c>
      <c r="C177" s="2"/>
      <c r="D177" s="2" t="str">
        <f>IF(A180= "P/F Benefit","P/F Deduction","SSF Deduction")</f>
        <v>P/F Deduction</v>
      </c>
      <c r="E177" s="2" t="s">
        <v>5</v>
      </c>
      <c r="F177" s="2" t="s">
        <v>6</v>
      </c>
      <c r="G177" s="2" t="s">
        <v>7</v>
      </c>
      <c r="H177" s="2">
        <v>500000</v>
      </c>
      <c r="I177" s="2" t="s">
        <v>6</v>
      </c>
    </row>
    <row r="178" spans="1:10" x14ac:dyDescent="0.25">
      <c r="A178" s="2" t="s">
        <v>10</v>
      </c>
      <c r="B178">
        <f>B156</f>
        <v>1000</v>
      </c>
      <c r="C178" s="2" t="s">
        <v>11</v>
      </c>
      <c r="D178" s="2">
        <f>D157+D156</f>
        <v>28000</v>
      </c>
      <c r="E178" s="2">
        <f>E157+E156</f>
        <v>0</v>
      </c>
      <c r="F178" s="2">
        <f>F157+F156</f>
        <v>0</v>
      </c>
      <c r="G178" s="2" t="s">
        <v>12</v>
      </c>
      <c r="H178" s="2">
        <f>B187/3</f>
        <v>91333.333333333328</v>
      </c>
      <c r="I178" s="2">
        <f>IF(K2="Yes",IF(D115&gt;=500000, 0, MIN(500000, H112) - D115),0)</f>
        <v>0</v>
      </c>
      <c r="J178">
        <f>J156</f>
        <v>0</v>
      </c>
    </row>
    <row r="179" spans="1:10" x14ac:dyDescent="0.25">
      <c r="A179" s="2" t="s">
        <v>13</v>
      </c>
      <c r="B179" s="5">
        <v>0</v>
      </c>
      <c r="C179" s="2" t="s">
        <v>14</v>
      </c>
      <c r="D179" s="2">
        <f>IF(D177="P/F Deduction",B177*20%,IF(D177="SSF Deduction",B177*31%))</f>
        <v>4000</v>
      </c>
      <c r="E179" s="2">
        <f>B181</f>
        <v>0</v>
      </c>
      <c r="F179" s="2">
        <f>J178</f>
        <v>0</v>
      </c>
      <c r="G179" s="2" t="s">
        <v>15</v>
      </c>
      <c r="H179" s="2">
        <f>D181+F181+I181</f>
        <v>44000</v>
      </c>
      <c r="I179" s="2">
        <v>0</v>
      </c>
    </row>
    <row r="180" spans="1:10" x14ac:dyDescent="0.25">
      <c r="A180" s="2" t="str">
        <f>A158</f>
        <v>P/F Benefit</v>
      </c>
      <c r="B180" s="2">
        <f>IF(A180="P/F Benefit", B177*10%, IF(A180="SSF Benefit", B177*20%,0))</f>
        <v>2000</v>
      </c>
      <c r="C180" s="2" t="s">
        <v>17</v>
      </c>
      <c r="D180" s="2">
        <f>D179*B176</f>
        <v>12000</v>
      </c>
      <c r="E180" s="2">
        <f>E179*B176</f>
        <v>0</v>
      </c>
      <c r="F180" s="2">
        <f>F179*B176</f>
        <v>0</v>
      </c>
      <c r="G180" s="2" t="s">
        <v>18</v>
      </c>
      <c r="H180" s="2">
        <f>H5</f>
        <v>0</v>
      </c>
      <c r="I180" s="2">
        <f>I179*B176</f>
        <v>0</v>
      </c>
    </row>
    <row r="181" spans="1:10" x14ac:dyDescent="0.25">
      <c r="A181" s="2" t="s">
        <v>5</v>
      </c>
      <c r="B181" s="2">
        <v>0</v>
      </c>
      <c r="C181" s="2" t="s">
        <v>19</v>
      </c>
      <c r="D181" s="2">
        <f>D178+D179+D180</f>
        <v>44000</v>
      </c>
      <c r="E181" s="2">
        <f>E178+E179+E180</f>
        <v>0</v>
      </c>
      <c r="F181" s="2">
        <f>F178+F179+F180</f>
        <v>0</v>
      </c>
      <c r="G181" s="2" t="s">
        <v>20</v>
      </c>
      <c r="H181" s="2">
        <f>H6</f>
        <v>0</v>
      </c>
      <c r="I181" s="2">
        <f>I178+I179+I180</f>
        <v>0</v>
      </c>
    </row>
    <row r="182" spans="1:10" x14ac:dyDescent="0.25">
      <c r="A182" s="2" t="s">
        <v>21</v>
      </c>
      <c r="B182" s="7">
        <f>SUM(B177:B181)</f>
        <v>23000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182000</v>
      </c>
      <c r="C184" s="2"/>
      <c r="D184" s="2"/>
      <c r="E184" s="2"/>
      <c r="F184" s="2"/>
      <c r="G184" s="2"/>
      <c r="H184" s="2"/>
      <c r="I184" s="2"/>
    </row>
    <row r="185" spans="1:10" x14ac:dyDescent="0.25">
      <c r="A185" s="2" t="s">
        <v>14</v>
      </c>
      <c r="B185" s="2">
        <f>B182</f>
        <v>23000</v>
      </c>
      <c r="C185" s="2"/>
      <c r="D185" s="2"/>
      <c r="E185" s="2"/>
      <c r="F185" s="2"/>
      <c r="G185" s="2"/>
      <c r="H185" s="2"/>
      <c r="I185" s="2"/>
    </row>
    <row r="186" spans="1:10" x14ac:dyDescent="0.25">
      <c r="A186" s="2" t="s">
        <v>17</v>
      </c>
      <c r="B186" s="2">
        <f>B185*B176</f>
        <v>69000</v>
      </c>
      <c r="C186" s="2"/>
      <c r="D186" s="2"/>
      <c r="E186" s="2"/>
      <c r="F186" s="2"/>
      <c r="G186" s="2"/>
      <c r="H186" s="2"/>
      <c r="I186" s="2"/>
    </row>
    <row r="187" spans="1:10" x14ac:dyDescent="0.25">
      <c r="A187" s="2" t="s">
        <v>24</v>
      </c>
      <c r="B187" s="2">
        <f>B184+B185+B186</f>
        <v>274000</v>
      </c>
      <c r="C187" s="9"/>
      <c r="D187" s="9"/>
      <c r="E187" s="2"/>
      <c r="F187" s="2"/>
      <c r="G187" s="2"/>
      <c r="H187" s="2" t="s">
        <v>25</v>
      </c>
      <c r="I187" s="7">
        <f>B182</f>
        <v>23000</v>
      </c>
    </row>
    <row r="188" spans="1:10" x14ac:dyDescent="0.25">
      <c r="A188" s="2" t="s">
        <v>26</v>
      </c>
      <c r="B188" s="2">
        <f>B187-MIN(H177,H178,H179)-H180-H181-H182-E181-H183</f>
        <v>230000</v>
      </c>
      <c r="C188" s="9"/>
      <c r="D188" s="9"/>
      <c r="E188" s="2"/>
      <c r="F188" s="2"/>
      <c r="G188" s="10"/>
      <c r="H188" s="2" t="s">
        <v>27</v>
      </c>
      <c r="I188" s="11">
        <f>D179+E179+F179+G192+I182</f>
        <v>4190</v>
      </c>
    </row>
    <row r="189" spans="1:10" x14ac:dyDescent="0.25">
      <c r="A189" s="12" t="s">
        <v>28</v>
      </c>
      <c r="B189" s="13" t="str">
        <f>B167</f>
        <v>Unmarried</v>
      </c>
      <c r="C189" s="14" t="str">
        <f>C167</f>
        <v>Male</v>
      </c>
      <c r="D189" s="15"/>
      <c r="E189" s="15"/>
      <c r="F189" s="9"/>
      <c r="G189" s="10"/>
      <c r="H189" s="2" t="s">
        <v>31</v>
      </c>
      <c r="I189" s="16">
        <f>I187-I188</f>
        <v>18810</v>
      </c>
    </row>
    <row r="190" spans="1:10" x14ac:dyDescent="0.25">
      <c r="A190" s="17">
        <v>0.01</v>
      </c>
      <c r="B190" s="2">
        <f>IF(B189="Married", MIN(600000,B188), MIN(500000, B188))</f>
        <v>230000</v>
      </c>
      <c r="C190" s="2">
        <f>B190*A190</f>
        <v>2300</v>
      </c>
      <c r="D190" s="9">
        <f>IF(C189="Female",10%*C190,IF(C189="Male",0))</f>
        <v>0</v>
      </c>
      <c r="E190" s="2">
        <f t="shared" ref="E190:E195" si="16">C190-D190-F168-F146-F124-F102-F80-F58-F37-F15</f>
        <v>760</v>
      </c>
      <c r="F190" s="18">
        <f>IF(A180="SSF Benefit",0,E190/(B176+1))</f>
        <v>190</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190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190</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20000</v>
      </c>
      <c r="C199" s="2"/>
      <c r="D199" s="2" t="str">
        <f>IF(A202= "P/F Benefit","P/F Deduction","SSF Deduction")</f>
        <v>P/F Deduction</v>
      </c>
      <c r="E199" s="2" t="s">
        <v>5</v>
      </c>
      <c r="F199" s="2" t="s">
        <v>6</v>
      </c>
      <c r="G199" s="2" t="s">
        <v>7</v>
      </c>
      <c r="H199" s="2">
        <v>500000</v>
      </c>
      <c r="I199" s="2" t="s">
        <v>6</v>
      </c>
    </row>
    <row r="200" spans="1:10" x14ac:dyDescent="0.25">
      <c r="A200" s="2" t="s">
        <v>10</v>
      </c>
      <c r="B200">
        <f>B178</f>
        <v>1000</v>
      </c>
      <c r="C200" s="2" t="s">
        <v>11</v>
      </c>
      <c r="D200" s="2">
        <f>D179+D178</f>
        <v>32000</v>
      </c>
      <c r="E200" s="2">
        <f>E179+E178</f>
        <v>0</v>
      </c>
      <c r="F200" s="2">
        <f>F179+F178</f>
        <v>0</v>
      </c>
      <c r="G200" s="2" t="s">
        <v>12</v>
      </c>
      <c r="H200" s="2">
        <f>B209/3</f>
        <v>91333.333333333328</v>
      </c>
      <c r="I200" s="2">
        <f>IF(K2="Yes",IF(D115&gt;=500000, 0, MIN(500000, H112) - D115),0)</f>
        <v>0</v>
      </c>
      <c r="J200">
        <f>J178</f>
        <v>0</v>
      </c>
    </row>
    <row r="201" spans="1:10" x14ac:dyDescent="0.25">
      <c r="A201" s="2" t="s">
        <v>13</v>
      </c>
      <c r="B201" s="5">
        <v>0</v>
      </c>
      <c r="C201" s="2" t="s">
        <v>14</v>
      </c>
      <c r="D201" s="2">
        <f>IF(D199="P/F Deduction",B199*20%,IF(D199="SSF Deduction",B199*31%))</f>
        <v>4000</v>
      </c>
      <c r="E201" s="2">
        <f>B203</f>
        <v>0</v>
      </c>
      <c r="F201" s="2">
        <f>J200</f>
        <v>0</v>
      </c>
      <c r="G201" s="2" t="s">
        <v>15</v>
      </c>
      <c r="H201" s="2">
        <f>D203+F203+I203</f>
        <v>44000</v>
      </c>
      <c r="I201" s="2">
        <v>0</v>
      </c>
    </row>
    <row r="202" spans="1:10" x14ac:dyDescent="0.25">
      <c r="A202" s="2" t="str">
        <f>A180</f>
        <v>P/F Benefit</v>
      </c>
      <c r="B202" s="2">
        <f>IF(A202="P/F Benefit", B199*10%, IF(A202="SSF Benefit", B199*20%,0))</f>
        <v>2000</v>
      </c>
      <c r="C202" s="2" t="s">
        <v>17</v>
      </c>
      <c r="D202" s="2">
        <f>D201*B198</f>
        <v>8000</v>
      </c>
      <c r="E202" s="2">
        <f>E201*B198</f>
        <v>0</v>
      </c>
      <c r="F202" s="2">
        <f>F201*B198</f>
        <v>0</v>
      </c>
      <c r="G202" s="2" t="s">
        <v>18</v>
      </c>
      <c r="H202" s="2">
        <f>H5</f>
        <v>0</v>
      </c>
      <c r="I202" s="2">
        <f>I201*B198</f>
        <v>0</v>
      </c>
    </row>
    <row r="203" spans="1:10" x14ac:dyDescent="0.25">
      <c r="A203" s="2" t="s">
        <v>5</v>
      </c>
      <c r="B203" s="2">
        <v>0</v>
      </c>
      <c r="C203" s="2" t="s">
        <v>19</v>
      </c>
      <c r="D203" s="2">
        <f>D200+D201+D202</f>
        <v>44000</v>
      </c>
      <c r="E203" s="2">
        <f>E200+E201+E202</f>
        <v>0</v>
      </c>
      <c r="F203" s="2">
        <f>F200+F201+F202</f>
        <v>0</v>
      </c>
      <c r="G203" s="2" t="s">
        <v>20</v>
      </c>
      <c r="H203" s="2">
        <f>H6</f>
        <v>0</v>
      </c>
      <c r="I203" s="2">
        <f>I200+I201+I202</f>
        <v>0</v>
      </c>
    </row>
    <row r="204" spans="1:10" x14ac:dyDescent="0.25">
      <c r="A204" s="2" t="s">
        <v>21</v>
      </c>
      <c r="B204" s="7">
        <f>SUM(B199:B203)</f>
        <v>23000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205000</v>
      </c>
      <c r="C206" s="2"/>
      <c r="D206" s="2"/>
      <c r="E206" s="2"/>
      <c r="F206" s="2"/>
      <c r="G206" s="2"/>
      <c r="H206" s="2"/>
      <c r="I206" s="2"/>
    </row>
    <row r="207" spans="1:10" x14ac:dyDescent="0.25">
      <c r="A207" s="2" t="s">
        <v>14</v>
      </c>
      <c r="B207" s="2">
        <f>B204</f>
        <v>23000</v>
      </c>
      <c r="C207" s="2"/>
      <c r="D207" s="2"/>
      <c r="E207" s="2"/>
      <c r="F207" s="2"/>
      <c r="G207" s="2"/>
      <c r="H207" s="2"/>
      <c r="I207" s="2"/>
    </row>
    <row r="208" spans="1:10" x14ac:dyDescent="0.25">
      <c r="A208" s="2" t="s">
        <v>17</v>
      </c>
      <c r="B208" s="2">
        <f>B207*B198</f>
        <v>46000</v>
      </c>
      <c r="C208" s="2"/>
      <c r="D208" s="2"/>
      <c r="E208" s="2"/>
      <c r="F208" s="2"/>
      <c r="G208" s="2"/>
      <c r="H208" s="2"/>
      <c r="I208" s="2"/>
    </row>
    <row r="209" spans="1:10" x14ac:dyDescent="0.25">
      <c r="A209" s="2" t="s">
        <v>24</v>
      </c>
      <c r="B209" s="2">
        <f>B206+B207+B208</f>
        <v>274000</v>
      </c>
      <c r="C209" s="9"/>
      <c r="D209" s="9"/>
      <c r="E209" s="2"/>
      <c r="F209" s="2"/>
      <c r="G209" s="2"/>
      <c r="H209" s="2" t="s">
        <v>25</v>
      </c>
      <c r="I209" s="7">
        <f>B204</f>
        <v>23000</v>
      </c>
    </row>
    <row r="210" spans="1:10" x14ac:dyDescent="0.25">
      <c r="A210" s="2" t="s">
        <v>26</v>
      </c>
      <c r="B210" s="2">
        <f>B209-MIN(H199,H200,H201)-H202-H203-H204-E203-H205</f>
        <v>230000</v>
      </c>
      <c r="C210" s="9"/>
      <c r="D210" s="9"/>
      <c r="E210" s="2"/>
      <c r="F210" s="2"/>
      <c r="G210" s="10"/>
      <c r="H210" s="2" t="s">
        <v>27</v>
      </c>
      <c r="I210" s="11">
        <f>D201+E201+F201+G214+I204</f>
        <v>4190</v>
      </c>
    </row>
    <row r="211" spans="1:10" x14ac:dyDescent="0.25">
      <c r="A211" s="12" t="s">
        <v>28</v>
      </c>
      <c r="B211" s="13" t="str">
        <f>B189</f>
        <v>Unmarried</v>
      </c>
      <c r="C211" s="14" t="str">
        <f>C189</f>
        <v>Male</v>
      </c>
      <c r="D211" s="15"/>
      <c r="E211" s="15"/>
      <c r="F211" s="9"/>
      <c r="G211" s="10"/>
      <c r="H211" s="2" t="s">
        <v>31</v>
      </c>
      <c r="I211" s="16">
        <f>I209-I210</f>
        <v>18810</v>
      </c>
    </row>
    <row r="212" spans="1:10" x14ac:dyDescent="0.25">
      <c r="A212" s="17">
        <v>0.01</v>
      </c>
      <c r="B212" s="2">
        <f>IF(B211="Married", MIN(600000,B210), MIN(500000, B210))</f>
        <v>230000</v>
      </c>
      <c r="C212" s="2">
        <f>B212*A212</f>
        <v>2300</v>
      </c>
      <c r="D212" s="9">
        <f>IF(C211="Female",10%*C212,IF(C211="Male",0))</f>
        <v>0</v>
      </c>
      <c r="E212" s="2">
        <f t="shared" ref="E212:E217" si="18">C212-D212-F190-F168-F146-F124-F102-F80-F58-F37-F15</f>
        <v>570</v>
      </c>
      <c r="F212" s="18">
        <f>IF(A202="SSF Benefit",0,E212/(B198+1))</f>
        <v>190</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190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190</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20000</v>
      </c>
      <c r="C221" s="2"/>
      <c r="D221" s="2" t="str">
        <f>IF(A224= "P/F Benefit","P/F Deduction","SSF Deduction")</f>
        <v>P/F Deduction</v>
      </c>
      <c r="E221" s="2" t="s">
        <v>5</v>
      </c>
      <c r="F221" s="2" t="s">
        <v>6</v>
      </c>
      <c r="G221" s="2" t="s">
        <v>7</v>
      </c>
      <c r="H221" s="2">
        <v>500000</v>
      </c>
      <c r="I221" s="2" t="s">
        <v>6</v>
      </c>
    </row>
    <row r="222" spans="1:10" x14ac:dyDescent="0.25">
      <c r="A222" s="2" t="s">
        <v>10</v>
      </c>
      <c r="B222">
        <f>B200</f>
        <v>1000</v>
      </c>
      <c r="C222" s="2" t="s">
        <v>11</v>
      </c>
      <c r="D222" s="2">
        <f>D201+D200</f>
        <v>36000</v>
      </c>
      <c r="E222" s="2">
        <f>E201+E200</f>
        <v>0</v>
      </c>
      <c r="F222" s="2">
        <f>F201+F200</f>
        <v>0</v>
      </c>
      <c r="G222" s="2" t="s">
        <v>12</v>
      </c>
      <c r="H222" s="2">
        <f>B231/3</f>
        <v>91333.333333333328</v>
      </c>
      <c r="I222" s="2">
        <f>IF(K2="Yes",IF(D115&gt;=500000, 0, MIN(500000, H112) - D115),0)</f>
        <v>0</v>
      </c>
      <c r="J222">
        <f>J200</f>
        <v>0</v>
      </c>
    </row>
    <row r="223" spans="1:10" x14ac:dyDescent="0.25">
      <c r="A223" s="2" t="s">
        <v>13</v>
      </c>
      <c r="B223" s="5">
        <v>0</v>
      </c>
      <c r="C223" s="2" t="s">
        <v>14</v>
      </c>
      <c r="D223" s="2">
        <f>IF(D221="P/F Deduction",B221*20%,IF(D221="SSF Deduction",B221*31%))</f>
        <v>4000</v>
      </c>
      <c r="E223" s="2">
        <f>B225</f>
        <v>0</v>
      </c>
      <c r="F223" s="2">
        <f>J222</f>
        <v>0</v>
      </c>
      <c r="G223" s="2" t="s">
        <v>15</v>
      </c>
      <c r="H223" s="2">
        <f>D225+F225+I225</f>
        <v>44000</v>
      </c>
      <c r="I223" s="2">
        <v>0</v>
      </c>
    </row>
    <row r="224" spans="1:10" x14ac:dyDescent="0.25">
      <c r="A224" s="2" t="str">
        <f>A202</f>
        <v>P/F Benefit</v>
      </c>
      <c r="B224" s="2">
        <f>IF(A224="P/F Benefit", B221*10%, IF(A224="SSF Benefit", B221*20%,0))</f>
        <v>2000</v>
      </c>
      <c r="C224" s="2" t="s">
        <v>17</v>
      </c>
      <c r="D224" s="2">
        <f>D223*B220</f>
        <v>4000</v>
      </c>
      <c r="E224" s="2">
        <f>E223*B220</f>
        <v>0</v>
      </c>
      <c r="F224" s="2">
        <f>F223*B220</f>
        <v>0</v>
      </c>
      <c r="G224" s="2" t="s">
        <v>18</v>
      </c>
      <c r="H224" s="2">
        <f>H5</f>
        <v>0</v>
      </c>
      <c r="I224" s="2">
        <f>I223*B220</f>
        <v>0</v>
      </c>
    </row>
    <row r="225" spans="1:9" x14ac:dyDescent="0.25">
      <c r="A225" s="2" t="s">
        <v>5</v>
      </c>
      <c r="B225" s="2">
        <v>0</v>
      </c>
      <c r="C225" s="2" t="s">
        <v>19</v>
      </c>
      <c r="D225" s="2">
        <f>D222+D223+D224</f>
        <v>44000</v>
      </c>
      <c r="E225" s="2">
        <f>E222+E223+E224</f>
        <v>0</v>
      </c>
      <c r="F225" s="2">
        <f>F222+F223+F224</f>
        <v>0</v>
      </c>
      <c r="G225" s="2" t="s">
        <v>20</v>
      </c>
      <c r="H225" s="2">
        <f>H6</f>
        <v>0</v>
      </c>
      <c r="I225" s="2">
        <f>I222+I223+I224</f>
        <v>0</v>
      </c>
    </row>
    <row r="226" spans="1:9" x14ac:dyDescent="0.25">
      <c r="A226" s="2" t="s">
        <v>21</v>
      </c>
      <c r="B226" s="7">
        <f>SUM(B221:B225)</f>
        <v>23000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228000</v>
      </c>
      <c r="C228" s="2"/>
      <c r="D228" s="2"/>
      <c r="E228" s="2"/>
      <c r="F228" s="2"/>
      <c r="G228" s="2"/>
      <c r="H228" s="2"/>
      <c r="I228" s="2"/>
    </row>
    <row r="229" spans="1:9" x14ac:dyDescent="0.25">
      <c r="A229" s="2" t="s">
        <v>14</v>
      </c>
      <c r="B229" s="2">
        <f>B226</f>
        <v>23000</v>
      </c>
      <c r="C229" s="2"/>
      <c r="D229" s="2"/>
      <c r="E229" s="2"/>
      <c r="F229" s="2"/>
      <c r="G229" s="2"/>
      <c r="H229" s="2"/>
      <c r="I229" s="2"/>
    </row>
    <row r="230" spans="1:9" x14ac:dyDescent="0.25">
      <c r="A230" s="2" t="s">
        <v>17</v>
      </c>
      <c r="B230" s="2">
        <f>B229*B220</f>
        <v>23000</v>
      </c>
      <c r="C230" s="2"/>
      <c r="D230" s="2"/>
      <c r="E230" s="2"/>
      <c r="F230" s="2"/>
      <c r="G230" s="2"/>
      <c r="H230" s="2"/>
      <c r="I230" s="2"/>
    </row>
    <row r="231" spans="1:9" x14ac:dyDescent="0.25">
      <c r="A231" s="2" t="s">
        <v>24</v>
      </c>
      <c r="B231" s="2">
        <f>B228+B229+B230</f>
        <v>274000</v>
      </c>
      <c r="C231" s="9"/>
      <c r="D231" s="9"/>
      <c r="E231" s="2"/>
      <c r="F231" s="2"/>
      <c r="G231" s="2"/>
      <c r="H231" s="2" t="s">
        <v>25</v>
      </c>
      <c r="I231" s="7">
        <f>B226</f>
        <v>23000</v>
      </c>
    </row>
    <row r="232" spans="1:9" x14ac:dyDescent="0.25">
      <c r="A232" s="2" t="s">
        <v>26</v>
      </c>
      <c r="B232" s="2">
        <f>B231-MIN(H221,H222,H223)-H224-H225-H226-E225-H227</f>
        <v>230000</v>
      </c>
      <c r="C232" s="9"/>
      <c r="D232" s="9"/>
      <c r="E232" s="2"/>
      <c r="F232" s="2"/>
      <c r="G232" s="10"/>
      <c r="H232" s="2" t="s">
        <v>27</v>
      </c>
      <c r="I232" s="11">
        <f>D223+E223+F223+G236+I226</f>
        <v>4190</v>
      </c>
    </row>
    <row r="233" spans="1:9" x14ac:dyDescent="0.25">
      <c r="A233" s="12" t="s">
        <v>28</v>
      </c>
      <c r="B233" s="13" t="str">
        <f>B211</f>
        <v>Unmarried</v>
      </c>
      <c r="C233" s="14" t="str">
        <f>C211</f>
        <v>Male</v>
      </c>
      <c r="D233" s="15"/>
      <c r="E233" s="15"/>
      <c r="F233" s="9"/>
      <c r="G233" s="10"/>
      <c r="H233" s="2" t="s">
        <v>31</v>
      </c>
      <c r="I233" s="16">
        <f>I231-I232</f>
        <v>18810</v>
      </c>
    </row>
    <row r="234" spans="1:9" x14ac:dyDescent="0.25">
      <c r="A234" s="17">
        <v>0.01</v>
      </c>
      <c r="B234" s="2">
        <f>IF(B233="Married", MIN(600000,B232), MIN(500000, B232))</f>
        <v>230000</v>
      </c>
      <c r="C234" s="2">
        <f>B234*A234</f>
        <v>2300</v>
      </c>
      <c r="D234" s="9">
        <f>IF(C233="Female",10%*C234,IF(C233="Male",0))</f>
        <v>0</v>
      </c>
      <c r="E234" s="2">
        <f t="shared" ref="E234:E239" si="20">C234-D234-F212-F190-F168-F146-F124-F102-F80-F58-F37-F15</f>
        <v>380</v>
      </c>
      <c r="F234" s="18">
        <f>IF(A224="SSF Benefit",0,E234/(B220+1))</f>
        <v>190</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190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190</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20000</v>
      </c>
      <c r="C243" s="2"/>
      <c r="D243" s="2" t="str">
        <f>IF(A246= "P/F Benefit","P/F Deduction","SSF Deduction")</f>
        <v>P/F Deduction</v>
      </c>
      <c r="E243" s="2" t="s">
        <v>5</v>
      </c>
      <c r="F243" s="2" t="s">
        <v>6</v>
      </c>
      <c r="G243" s="2" t="s">
        <v>7</v>
      </c>
      <c r="H243" s="2">
        <v>500000</v>
      </c>
      <c r="I243" s="2" t="s">
        <v>6</v>
      </c>
    </row>
    <row r="244" spans="1:10" x14ac:dyDescent="0.25">
      <c r="A244" s="2" t="s">
        <v>10</v>
      </c>
      <c r="B244">
        <f>B222</f>
        <v>1000</v>
      </c>
      <c r="C244" s="2" t="s">
        <v>11</v>
      </c>
      <c r="D244" s="2">
        <f>D223+D222</f>
        <v>40000</v>
      </c>
      <c r="E244" s="2">
        <f>E223+E222</f>
        <v>0</v>
      </c>
      <c r="F244" s="2">
        <f>F223+F222</f>
        <v>0</v>
      </c>
      <c r="G244" s="2" t="s">
        <v>12</v>
      </c>
      <c r="H244" s="2">
        <f>B253/3</f>
        <v>91333.333333333328</v>
      </c>
      <c r="I244" s="2">
        <f>IF(K2="Yes",IF(D115&gt;=500000, 0, MIN(500000, H112) - D115),0)</f>
        <v>0</v>
      </c>
      <c r="J244">
        <f>J222</f>
        <v>0</v>
      </c>
    </row>
    <row r="245" spans="1:10" x14ac:dyDescent="0.25">
      <c r="A245" s="2" t="s">
        <v>13</v>
      </c>
      <c r="B245" s="5">
        <v>0</v>
      </c>
      <c r="C245" s="2" t="s">
        <v>14</v>
      </c>
      <c r="D245" s="2">
        <f>IF(D243="P/F Deduction",B243*20%,IF(D243="SSF Deduction",B243*31%))</f>
        <v>4000</v>
      </c>
      <c r="E245" s="2">
        <f>B247</f>
        <v>0</v>
      </c>
      <c r="F245" s="2">
        <f>J244</f>
        <v>0</v>
      </c>
      <c r="G245" s="2" t="s">
        <v>15</v>
      </c>
      <c r="H245" s="2">
        <f>D247+F247+I247</f>
        <v>44000</v>
      </c>
      <c r="I245" s="2">
        <v>0</v>
      </c>
    </row>
    <row r="246" spans="1:10" x14ac:dyDescent="0.25">
      <c r="A246" s="2" t="str">
        <f>A224</f>
        <v>P/F Benefit</v>
      </c>
      <c r="B246" s="2">
        <f>IF(A246="P/F Benefit", B243*10%, IF(A246="SSF Benefit", B243*20%,0))</f>
        <v>2000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44000</v>
      </c>
      <c r="E247" s="2">
        <f>E244+E245+E246</f>
        <v>0</v>
      </c>
      <c r="F247" s="2">
        <f>F244+F245+F246</f>
        <v>0</v>
      </c>
      <c r="G247" s="2" t="s">
        <v>20</v>
      </c>
      <c r="H247" s="2">
        <f>H6</f>
        <v>0</v>
      </c>
      <c r="I247" s="2">
        <f>I244+I245+I246</f>
        <v>0</v>
      </c>
    </row>
    <row r="248" spans="1:10" x14ac:dyDescent="0.25">
      <c r="A248" s="2" t="s">
        <v>21</v>
      </c>
      <c r="B248" s="7">
        <f>SUM(B243:B247)</f>
        <v>23000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251000</v>
      </c>
      <c r="C250" s="2"/>
      <c r="D250" s="2"/>
      <c r="E250" s="2"/>
      <c r="F250" s="2"/>
      <c r="G250" s="2"/>
      <c r="H250" s="2"/>
      <c r="I250" s="2"/>
    </row>
    <row r="251" spans="1:10" x14ac:dyDescent="0.25">
      <c r="A251" s="2" t="s">
        <v>14</v>
      </c>
      <c r="B251" s="2">
        <f>B248</f>
        <v>23000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274000</v>
      </c>
      <c r="C253" s="9"/>
      <c r="D253" s="9"/>
      <c r="E253" s="2"/>
      <c r="F253" s="2"/>
      <c r="G253" s="2"/>
      <c r="H253" s="2" t="s">
        <v>25</v>
      </c>
      <c r="I253" s="7">
        <f>B248</f>
        <v>23000</v>
      </c>
    </row>
    <row r="254" spans="1:10" x14ac:dyDescent="0.25">
      <c r="A254" s="2" t="s">
        <v>26</v>
      </c>
      <c r="B254" s="2">
        <f>B253-MIN(H243,H244,H245)-H246-H247-H248-E247-H249</f>
        <v>230000</v>
      </c>
      <c r="C254" s="9"/>
      <c r="D254" s="9"/>
      <c r="E254" s="2"/>
      <c r="F254" s="2"/>
      <c r="G254" s="10"/>
      <c r="H254" s="2" t="s">
        <v>27</v>
      </c>
      <c r="I254" s="11">
        <f>D245+E245+F245+G258+I248</f>
        <v>4190</v>
      </c>
    </row>
    <row r="255" spans="1:10" x14ac:dyDescent="0.25">
      <c r="A255" s="12" t="s">
        <v>28</v>
      </c>
      <c r="B255" s="13" t="str">
        <f>B233</f>
        <v>Unmarried</v>
      </c>
      <c r="C255" s="14" t="str">
        <f>C233</f>
        <v>Male</v>
      </c>
      <c r="D255" s="15"/>
      <c r="E255" s="15"/>
      <c r="F255" s="9"/>
      <c r="G255" s="10"/>
      <c r="H255" s="2" t="s">
        <v>31</v>
      </c>
      <c r="I255" s="16">
        <f>I253-I254</f>
        <v>18810</v>
      </c>
    </row>
    <row r="256" spans="1:10" x14ac:dyDescent="0.25">
      <c r="A256" s="17">
        <v>0.01</v>
      </c>
      <c r="B256" s="2">
        <f>IF(B255="Married", MIN(600000,B254), MIN(500000, B254))</f>
        <v>230000</v>
      </c>
      <c r="C256" s="2">
        <f>B256*A256</f>
        <v>2300</v>
      </c>
      <c r="D256" s="9">
        <f>IF(C255="Female",10%*C256,IF(C255="Male",0))</f>
        <v>0</v>
      </c>
      <c r="E256" s="2">
        <f t="shared" ref="E256:E261" si="22">C256-D256-F234-F212-F190-F168-F146-F124-F102-F80-F58-F37-F15</f>
        <v>190</v>
      </c>
      <c r="F256" s="18">
        <f>IF(A246="SSF Benefit",0,E256/(B242+1))</f>
        <v>190</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190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190</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A8DE6023-8484-426B-ABAE-0343230D3A1D}">
      <formula1>"Unmarried, Married"</formula1>
    </dataValidation>
    <dataValidation type="list" allowBlank="1" showInputMessage="1" showErrorMessage="1" sqref="D2 D24 D45 D67 D89 D111 D221 D133 D243 D155 D199 D177" xr:uid="{E61ECE45-FF0D-4EB0-9607-6387C3F7FFE1}">
      <formula1>"P/F Deduction, SSF Deduction"</formula1>
    </dataValidation>
    <dataValidation type="list" allowBlank="1" showInputMessage="1" showErrorMessage="1" sqref="C14 C36 C57 C79 C101 C123 C233 C145 C167 C189 C211 C255" xr:uid="{B2CA2487-2FB5-49D1-A9FE-5145C94DC464}">
      <formula1>"Male, Female"</formula1>
    </dataValidation>
    <dataValidation type="list" allowBlank="1" showInputMessage="1" showErrorMessage="1" sqref="A5 A27 A114 A48 A70 A92 A224 A136 A158 A180 A202 A246" xr:uid="{BAB03050-6EA9-441A-9252-4C418BD5CF07}">
      <formula1>"P/F Benefit,SSF Benefit"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36F1-0882-45C2-BCAE-0A0D7DB50353}">
  <dimension ref="A1:L64"/>
  <sheetViews>
    <sheetView tabSelected="1" workbookViewId="0">
      <selection activeCell="G11" sqref="G11"/>
    </sheetView>
  </sheetViews>
  <sheetFormatPr defaultRowHeight="15" x14ac:dyDescent="0.25"/>
  <cols>
    <col min="1" max="1" width="22" bestFit="1" customWidth="1"/>
    <col min="2" max="2" width="11.85546875" bestFit="1" customWidth="1"/>
    <col min="3" max="3" width="10.5703125" bestFit="1" customWidth="1"/>
    <col min="4" max="4" width="15" bestFit="1" customWidth="1"/>
    <col min="5" max="6" width="10.5703125" bestFit="1" customWidth="1"/>
    <col min="7" max="7" width="19.28515625" bestFit="1" customWidth="1"/>
    <col min="8" max="8" width="16.42578125" bestFit="1" customWidth="1"/>
    <col min="9" max="9" width="14" bestFit="1" customWidth="1"/>
    <col min="10" max="10" width="11.5703125" bestFit="1" customWidth="1"/>
    <col min="11" max="11" width="11.7109375" bestFit="1" customWidth="1"/>
  </cols>
  <sheetData>
    <row r="1" spans="1:12" x14ac:dyDescent="0.25">
      <c r="A1" s="1" t="s">
        <v>0</v>
      </c>
      <c r="B1" s="1">
        <v>11</v>
      </c>
      <c r="C1" s="2" t="s">
        <v>1</v>
      </c>
      <c r="D1" s="2">
        <v>60000</v>
      </c>
      <c r="E1" s="2"/>
      <c r="F1" s="2"/>
      <c r="G1" s="2"/>
      <c r="H1" s="2"/>
      <c r="I1" s="2"/>
      <c r="J1" t="s">
        <v>2</v>
      </c>
      <c r="K1" t="s">
        <v>3</v>
      </c>
    </row>
    <row r="2" spans="1:12"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2" x14ac:dyDescent="0.25">
      <c r="A3" s="2" t="s">
        <v>10</v>
      </c>
      <c r="C3" s="2" t="s">
        <v>11</v>
      </c>
      <c r="D3" s="2">
        <v>0</v>
      </c>
      <c r="E3" s="2">
        <v>0</v>
      </c>
      <c r="F3" s="2">
        <v>0</v>
      </c>
      <c r="G3" s="2" t="s">
        <v>12</v>
      </c>
      <c r="H3" s="2">
        <f>B12/3</f>
        <v>284000</v>
      </c>
      <c r="I3" s="2">
        <f>IF(K2="Yes",IF(D6&gt;=500000, 0, MIN(500000, H3) - D6),0)</f>
        <v>0</v>
      </c>
      <c r="J3">
        <v>10000</v>
      </c>
    </row>
    <row r="4" spans="1:12" x14ac:dyDescent="0.25">
      <c r="A4" s="2" t="s">
        <v>13</v>
      </c>
      <c r="B4" s="5">
        <v>0</v>
      </c>
      <c r="C4" s="2" t="s">
        <v>14</v>
      </c>
      <c r="D4" s="2">
        <f>IF(D2="P/F Deduction",B2*20%,IF(D2="SSF Deduction",B2*31%))</f>
        <v>12000</v>
      </c>
      <c r="E4" s="2"/>
      <c r="F4" s="2">
        <f>J3</f>
        <v>10000</v>
      </c>
      <c r="G4" s="2" t="s">
        <v>15</v>
      </c>
      <c r="H4" s="2">
        <f>D6+F6+I6</f>
        <v>264000</v>
      </c>
      <c r="I4" s="2"/>
      <c r="L4">
        <f>10000/22</f>
        <v>454.54545454545456</v>
      </c>
    </row>
    <row r="5" spans="1:12" x14ac:dyDescent="0.25">
      <c r="A5" s="2" t="s">
        <v>16</v>
      </c>
      <c r="B5" s="2">
        <f>IF(A5="P/F Benefit", B2*10%, IF(A5="SSF Benefit", B2*20%,0))</f>
        <v>6000</v>
      </c>
      <c r="C5" s="2" t="s">
        <v>17</v>
      </c>
      <c r="D5" s="2">
        <f>D4*B1</f>
        <v>132000</v>
      </c>
      <c r="E5" s="2">
        <f>E4*B1</f>
        <v>0</v>
      </c>
      <c r="F5" s="2">
        <f>F4*B1</f>
        <v>110000</v>
      </c>
      <c r="G5" s="2" t="s">
        <v>18</v>
      </c>
      <c r="H5" s="2">
        <v>0</v>
      </c>
      <c r="I5" s="2">
        <f>I4*B1</f>
        <v>0</v>
      </c>
      <c r="L5">
        <f>10000-L4</f>
        <v>9545.454545454546</v>
      </c>
    </row>
    <row r="6" spans="1:12" x14ac:dyDescent="0.25">
      <c r="A6" s="2" t="s">
        <v>5</v>
      </c>
      <c r="B6" s="2">
        <v>0</v>
      </c>
      <c r="C6" s="2" t="s">
        <v>19</v>
      </c>
      <c r="D6" s="2">
        <f>D3+D4+D5</f>
        <v>144000</v>
      </c>
      <c r="E6" s="2">
        <f>E3+E4+E5</f>
        <v>0</v>
      </c>
      <c r="F6" s="2">
        <f>F3+F4+F5</f>
        <v>120000</v>
      </c>
      <c r="G6" s="2" t="s">
        <v>20</v>
      </c>
      <c r="H6" s="2"/>
      <c r="I6" s="2">
        <f>I3+I4+I5</f>
        <v>0</v>
      </c>
      <c r="J6" s="6"/>
    </row>
    <row r="7" spans="1:12" x14ac:dyDescent="0.25">
      <c r="A7" s="7" t="s">
        <v>21</v>
      </c>
      <c r="B7" s="7">
        <f>B2+B3+B5+B6+B4</f>
        <v>66000</v>
      </c>
      <c r="C7" s="2"/>
      <c r="D7" s="2"/>
      <c r="E7" s="2"/>
      <c r="F7" s="2"/>
      <c r="G7" s="2" t="s">
        <v>22</v>
      </c>
      <c r="H7" s="2"/>
      <c r="I7" s="2">
        <f>I6/12</f>
        <v>0</v>
      </c>
    </row>
    <row r="8" spans="1:12" x14ac:dyDescent="0.25">
      <c r="A8" s="2"/>
      <c r="B8" s="2"/>
      <c r="C8" s="2"/>
      <c r="D8" s="2"/>
      <c r="E8" s="2"/>
      <c r="F8" s="2"/>
      <c r="G8" s="2" t="s">
        <v>23</v>
      </c>
      <c r="H8" s="2">
        <f>IF(J2="Yes", IF(B14="Married",600000*50%, IF(B14="Unmarried",500000*50%)),0)</f>
        <v>0</v>
      </c>
      <c r="I8" s="2"/>
    </row>
    <row r="9" spans="1:12" x14ac:dyDescent="0.25">
      <c r="A9" s="2" t="s">
        <v>11</v>
      </c>
      <c r="B9" s="2">
        <v>0</v>
      </c>
      <c r="C9" s="2"/>
      <c r="D9" s="2"/>
      <c r="E9" s="2"/>
      <c r="F9" s="2"/>
      <c r="G9" s="2"/>
      <c r="H9" s="2"/>
      <c r="I9" s="2"/>
      <c r="J9" s="8">
        <f>B7*12</f>
        <v>792000</v>
      </c>
    </row>
    <row r="10" spans="1:12" x14ac:dyDescent="0.25">
      <c r="A10" s="2" t="s">
        <v>14</v>
      </c>
      <c r="B10" s="2">
        <f>B7</f>
        <v>66000</v>
      </c>
      <c r="C10" s="2"/>
      <c r="D10" s="2"/>
      <c r="E10" s="2"/>
      <c r="F10" s="2"/>
      <c r="G10" s="2"/>
      <c r="H10" s="2"/>
      <c r="I10" s="2"/>
    </row>
    <row r="11" spans="1:12" x14ac:dyDescent="0.25">
      <c r="A11" s="2" t="s">
        <v>17</v>
      </c>
      <c r="B11" s="2">
        <f>B10*B1</f>
        <v>726000</v>
      </c>
      <c r="C11" s="2"/>
      <c r="D11" s="2"/>
      <c r="E11" s="2"/>
      <c r="F11" s="2"/>
      <c r="G11" s="2"/>
      <c r="H11" s="2"/>
      <c r="I11" s="2"/>
    </row>
    <row r="12" spans="1:12" x14ac:dyDescent="0.25">
      <c r="A12" s="2" t="s">
        <v>24</v>
      </c>
      <c r="B12" s="2">
        <f>B9+B10+B11+D1</f>
        <v>852000</v>
      </c>
      <c r="C12" s="9"/>
      <c r="D12" s="9"/>
      <c r="E12" s="2"/>
      <c r="F12" s="2"/>
      <c r="G12" s="2"/>
      <c r="H12" s="2" t="s">
        <v>25</v>
      </c>
      <c r="I12" s="7">
        <f>B7</f>
        <v>66000</v>
      </c>
    </row>
    <row r="13" spans="1:12" x14ac:dyDescent="0.25">
      <c r="A13" s="2" t="s">
        <v>26</v>
      </c>
      <c r="B13" s="2">
        <f>B12-MIN(H2,H3,H4)-H5-H6-H7-E6-H8</f>
        <v>588000</v>
      </c>
      <c r="C13" s="9"/>
      <c r="D13" s="9"/>
      <c r="E13" s="2"/>
      <c r="F13" s="2"/>
      <c r="G13" s="10"/>
      <c r="H13" s="2" t="s">
        <v>27</v>
      </c>
      <c r="I13" s="11">
        <f>D4+E4+F4+G17+I7</f>
        <v>23150</v>
      </c>
    </row>
    <row r="14" spans="1:12" x14ac:dyDescent="0.25">
      <c r="A14" s="12" t="s">
        <v>28</v>
      </c>
      <c r="B14" s="13" t="s">
        <v>38</v>
      </c>
      <c r="C14" s="14" t="s">
        <v>45</v>
      </c>
      <c r="D14" s="15"/>
      <c r="E14" s="15"/>
      <c r="F14" s="9"/>
      <c r="G14" s="10"/>
      <c r="H14" s="12" t="s">
        <v>31</v>
      </c>
      <c r="I14" s="16">
        <f>I12-I13</f>
        <v>42850</v>
      </c>
    </row>
    <row r="15" spans="1:12" x14ac:dyDescent="0.25">
      <c r="A15" s="17">
        <v>0.01</v>
      </c>
      <c r="B15" s="2">
        <f>IF(B14="Married", MIN(600000,B13), MIN(500000, B13))</f>
        <v>500000</v>
      </c>
      <c r="C15" s="2">
        <f t="shared" ref="C15:C20" si="0">B15*A15</f>
        <v>5000</v>
      </c>
      <c r="D15" s="9">
        <f>IF(C14="Female",10%*C15,IF(C14="Male",0))</f>
        <v>0</v>
      </c>
      <c r="E15" s="2">
        <f t="shared" ref="E15:E20" si="1">C15-D15</f>
        <v>5000</v>
      </c>
      <c r="F15" s="18">
        <f>IF(A5="SSF Benefit",0,E15/(B1+1))</f>
        <v>416.66666666666669</v>
      </c>
      <c r="G15" s="10"/>
      <c r="H15" s="10"/>
      <c r="I15" s="2"/>
      <c r="K15">
        <f>SUM(F16:F18)</f>
        <v>733.33333333333337</v>
      </c>
    </row>
    <row r="16" spans="1:12" x14ac:dyDescent="0.25">
      <c r="A16" s="17">
        <v>0.1</v>
      </c>
      <c r="B16" s="2">
        <f>IF((B13-B15)&gt;200000,200000,(B13-B15))</f>
        <v>88000</v>
      </c>
      <c r="C16" s="2">
        <f t="shared" si="0"/>
        <v>8800</v>
      </c>
      <c r="D16" s="9">
        <f>IF(C14="Female",C16*10%,IF(C14="Male",0))</f>
        <v>0</v>
      </c>
      <c r="E16" s="2">
        <f t="shared" si="1"/>
        <v>8800</v>
      </c>
      <c r="F16" s="18">
        <f>E16/(B1+1)</f>
        <v>733.33333333333337</v>
      </c>
      <c r="G16" s="10"/>
      <c r="H16" s="2" t="s">
        <v>36</v>
      </c>
      <c r="I16" s="2">
        <f>F15</f>
        <v>416.66666666666669</v>
      </c>
      <c r="K16">
        <f>K15*2</f>
        <v>1466.6666666666667</v>
      </c>
    </row>
    <row r="17" spans="1:9" x14ac:dyDescent="0.25">
      <c r="A17" s="17">
        <v>0.2</v>
      </c>
      <c r="B17" s="2">
        <f>IF((B13-B15-B16)&gt;300000,300000,(B13-B15-B16))</f>
        <v>0</v>
      </c>
      <c r="C17" s="2">
        <f t="shared" si="0"/>
        <v>0</v>
      </c>
      <c r="D17" s="9">
        <f>IF(C14="Female",C17*10%,IF(C14="Male",0))</f>
        <v>0</v>
      </c>
      <c r="E17" s="2">
        <f t="shared" si="1"/>
        <v>0</v>
      </c>
      <c r="F17" s="18">
        <f>E17/(B1+1)</f>
        <v>0</v>
      </c>
      <c r="G17" s="19">
        <f>SUM(F15:F20)</f>
        <v>1150</v>
      </c>
      <c r="H17" s="10" t="s">
        <v>37</v>
      </c>
      <c r="I17" s="10">
        <f>SUM(F16:F21)</f>
        <v>733.33333333333337</v>
      </c>
    </row>
    <row r="18" spans="1:9"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9"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9" x14ac:dyDescent="0.25">
      <c r="A20" s="20">
        <v>0.39</v>
      </c>
      <c r="B20" s="21">
        <f>B13-B15-B16-B17-B18-B19</f>
        <v>0</v>
      </c>
      <c r="C20" s="2">
        <f t="shared" si="0"/>
        <v>0</v>
      </c>
      <c r="D20" s="9">
        <f>IF(C14="Female",C20*10%,IF(C14="Male",0))</f>
        <v>0</v>
      </c>
      <c r="E20" s="2">
        <f t="shared" si="1"/>
        <v>0</v>
      </c>
      <c r="F20" s="18">
        <f>E20/(B1+1)</f>
        <v>0</v>
      </c>
      <c r="G20" s="10"/>
      <c r="H20" s="10"/>
      <c r="I20" s="10"/>
    </row>
    <row r="21" spans="1:9" x14ac:dyDescent="0.25">
      <c r="A21" s="20"/>
      <c r="B21" s="21"/>
      <c r="C21" s="2"/>
      <c r="D21" s="9"/>
      <c r="E21" s="2"/>
      <c r="F21" s="18"/>
      <c r="G21" s="10"/>
      <c r="H21" s="10"/>
      <c r="I21" s="10"/>
    </row>
    <row r="23" spans="1:9" x14ac:dyDescent="0.25">
      <c r="A23" s="1" t="s">
        <v>32</v>
      </c>
      <c r="B23" s="1">
        <v>10</v>
      </c>
      <c r="C23" s="2" t="s">
        <v>1</v>
      </c>
      <c r="D23" s="2">
        <f>D1</f>
        <v>60000</v>
      </c>
      <c r="E23" s="2"/>
      <c r="F23" s="2"/>
      <c r="G23" s="2"/>
      <c r="H23" s="2"/>
      <c r="I23" s="2"/>
    </row>
    <row r="24" spans="1:9" x14ac:dyDescent="0.25">
      <c r="A24" s="2" t="s">
        <v>4</v>
      </c>
      <c r="B24" s="3">
        <v>9545.4549999999999</v>
      </c>
      <c r="C24" s="2"/>
      <c r="D24" s="2" t="str">
        <f>IF(A27= "P/F Benefit","P/F Deduction","SSF Deduction")</f>
        <v>P/F Deduction</v>
      </c>
      <c r="E24" s="2" t="s">
        <v>5</v>
      </c>
      <c r="F24" s="2" t="s">
        <v>6</v>
      </c>
      <c r="G24" s="2" t="s">
        <v>7</v>
      </c>
      <c r="H24" s="2">
        <v>500000</v>
      </c>
      <c r="I24" s="2" t="s">
        <v>6</v>
      </c>
    </row>
    <row r="25" spans="1:9" x14ac:dyDescent="0.25">
      <c r="A25" s="2" t="s">
        <v>10</v>
      </c>
      <c r="B25">
        <f>B3</f>
        <v>0</v>
      </c>
      <c r="C25" s="2" t="s">
        <v>11</v>
      </c>
      <c r="D25" s="2">
        <f>D4</f>
        <v>12000</v>
      </c>
      <c r="E25" s="2">
        <f>E4</f>
        <v>0</v>
      </c>
      <c r="F25" s="2">
        <f>F4</f>
        <v>10000</v>
      </c>
      <c r="G25" s="2" t="s">
        <v>12</v>
      </c>
      <c r="H25" s="2">
        <f>B34/3</f>
        <v>80500.001833333328</v>
      </c>
      <c r="I25" s="2">
        <f>IF(K2="Yes",IF(D28&gt;=500000, 0, MIN(500000, H25) - D28),0)</f>
        <v>0</v>
      </c>
    </row>
    <row r="26" spans="1:9" x14ac:dyDescent="0.25">
      <c r="A26" s="2" t="s">
        <v>13</v>
      </c>
      <c r="B26" s="5"/>
      <c r="C26" s="2" t="s">
        <v>14</v>
      </c>
      <c r="D26" s="2">
        <f>IF(D24="P/F Deduction",B24*20%,IF(D24="SSF Deduction",B24*31%))</f>
        <v>1909.0910000000001</v>
      </c>
      <c r="E26" s="2">
        <f>B28</f>
        <v>0</v>
      </c>
      <c r="F26" s="2">
        <f>J25</f>
        <v>0</v>
      </c>
      <c r="G26" s="2" t="s">
        <v>15</v>
      </c>
      <c r="H26" s="2">
        <f>D28+F28+I28</f>
        <v>43000.001000000004</v>
      </c>
      <c r="I26" s="2">
        <v>0</v>
      </c>
    </row>
    <row r="27" spans="1:9" x14ac:dyDescent="0.25">
      <c r="A27" s="2" t="s">
        <v>16</v>
      </c>
      <c r="B27" s="2">
        <f>IF(A27="P/F Benefit", B24*10%, IF(A27="SSF Benefit", B24*20%,0))</f>
        <v>954.54550000000006</v>
      </c>
      <c r="C27" s="2" t="s">
        <v>17</v>
      </c>
      <c r="D27" s="2">
        <f>D26*B23</f>
        <v>19090.91</v>
      </c>
      <c r="E27" s="2">
        <f>E26*B23</f>
        <v>0</v>
      </c>
      <c r="F27" s="2">
        <f>F26*B23</f>
        <v>0</v>
      </c>
      <c r="G27" s="2" t="s">
        <v>18</v>
      </c>
      <c r="H27" s="2">
        <f>H5</f>
        <v>0</v>
      </c>
      <c r="I27" s="2">
        <f>I26*B23</f>
        <v>0</v>
      </c>
    </row>
    <row r="28" spans="1:9" x14ac:dyDescent="0.25">
      <c r="A28" s="2" t="s">
        <v>5</v>
      </c>
      <c r="B28" s="2">
        <v>0</v>
      </c>
      <c r="C28" s="2" t="s">
        <v>19</v>
      </c>
      <c r="D28" s="2">
        <f>D25+D26+D27</f>
        <v>33000.001000000004</v>
      </c>
      <c r="E28" s="2">
        <f>E25+E26+E27</f>
        <v>0</v>
      </c>
      <c r="F28" s="2">
        <f>F25+F26+F27</f>
        <v>10000</v>
      </c>
      <c r="G28" s="2" t="s">
        <v>20</v>
      </c>
      <c r="H28" s="2">
        <f>H6</f>
        <v>0</v>
      </c>
      <c r="I28" s="2">
        <f>I25+I26+I27</f>
        <v>0</v>
      </c>
    </row>
    <row r="29" spans="1:9" x14ac:dyDescent="0.25">
      <c r="A29" s="2" t="s">
        <v>21</v>
      </c>
      <c r="B29" s="7">
        <f>B24+B25+B27+B28+B26</f>
        <v>10500.0005</v>
      </c>
      <c r="C29" s="2"/>
      <c r="D29" s="2"/>
      <c r="E29" s="2"/>
      <c r="F29" s="2"/>
      <c r="G29" s="2" t="s">
        <v>22</v>
      </c>
      <c r="H29" s="2">
        <f>H7</f>
        <v>0</v>
      </c>
      <c r="I29" s="2">
        <f>I28/12</f>
        <v>0</v>
      </c>
    </row>
    <row r="30" spans="1:9" x14ac:dyDescent="0.25">
      <c r="A30" s="2"/>
      <c r="B30" s="2"/>
      <c r="C30" s="2"/>
      <c r="D30" s="2"/>
      <c r="E30" s="2"/>
      <c r="F30" s="2"/>
      <c r="G30" s="2" t="s">
        <v>23</v>
      </c>
      <c r="H30" s="2">
        <f>IF(J2="Yes", IF(B36="Married",600000*50%, IF(B36="Unmarried",500000*50%)),0)</f>
        <v>0</v>
      </c>
      <c r="I30" s="2"/>
    </row>
    <row r="31" spans="1:9" x14ac:dyDescent="0.25">
      <c r="A31" s="2" t="s">
        <v>11</v>
      </c>
      <c r="B31" s="2">
        <f>B10</f>
        <v>66000</v>
      </c>
      <c r="C31" s="2"/>
      <c r="D31" s="2"/>
      <c r="E31" s="2"/>
      <c r="F31" s="2"/>
      <c r="G31" s="2"/>
      <c r="H31" s="2"/>
      <c r="I31" s="2"/>
    </row>
    <row r="32" spans="1:9" x14ac:dyDescent="0.25">
      <c r="A32" s="2" t="s">
        <v>14</v>
      </c>
      <c r="B32" s="2">
        <f>B29</f>
        <v>10500.0005</v>
      </c>
      <c r="C32" s="2"/>
      <c r="D32" s="2"/>
      <c r="E32" s="2"/>
      <c r="F32" s="2"/>
      <c r="G32" s="2"/>
      <c r="H32" s="2"/>
      <c r="I32" s="2"/>
    </row>
    <row r="33" spans="1:9" x14ac:dyDescent="0.25">
      <c r="A33" s="2" t="s">
        <v>17</v>
      </c>
      <c r="B33" s="2">
        <f>B32*B23</f>
        <v>105000.005</v>
      </c>
      <c r="C33" s="2"/>
      <c r="D33" s="2"/>
      <c r="E33" s="2"/>
      <c r="F33" s="2"/>
      <c r="G33" s="2"/>
      <c r="H33" s="2"/>
      <c r="I33" s="2"/>
    </row>
    <row r="34" spans="1:9" x14ac:dyDescent="0.25">
      <c r="A34" s="2" t="s">
        <v>24</v>
      </c>
      <c r="B34" s="2">
        <f>B31+B32+B33+D23</f>
        <v>241500.0055</v>
      </c>
      <c r="C34" s="9"/>
      <c r="D34" s="9"/>
      <c r="E34" s="2"/>
      <c r="F34" s="2"/>
      <c r="G34" s="2"/>
      <c r="H34" s="2" t="s">
        <v>25</v>
      </c>
      <c r="I34" s="7">
        <f>B29</f>
        <v>10500.0005</v>
      </c>
    </row>
    <row r="35" spans="1:9" x14ac:dyDescent="0.25">
      <c r="A35" s="2" t="s">
        <v>26</v>
      </c>
      <c r="B35" s="2">
        <f>B34-MIN(H24,H25,H26)-H27-H28-H29-E28-H30</f>
        <v>198500.00449999998</v>
      </c>
      <c r="C35" s="9"/>
      <c r="D35" s="9"/>
      <c r="E35" s="2"/>
      <c r="F35" s="2"/>
      <c r="G35" s="10"/>
      <c r="H35" s="2" t="s">
        <v>27</v>
      </c>
      <c r="I35" s="11">
        <f>D26+E26+F26+G39+I29</f>
        <v>1985.0000950000001</v>
      </c>
    </row>
    <row r="36" spans="1:9" x14ac:dyDescent="0.25">
      <c r="A36" s="12" t="s">
        <v>28</v>
      </c>
      <c r="B36" s="13" t="str">
        <f>B14</f>
        <v>Unmarried</v>
      </c>
      <c r="C36" s="14" t="str">
        <f>C14</f>
        <v>Male</v>
      </c>
      <c r="D36" s="15"/>
      <c r="E36" s="9"/>
      <c r="F36" s="9"/>
      <c r="G36" s="10"/>
      <c r="H36" s="2" t="s">
        <v>31</v>
      </c>
      <c r="I36" s="16">
        <f>I34-I35</f>
        <v>8515.0004050000007</v>
      </c>
    </row>
    <row r="37" spans="1:9" x14ac:dyDescent="0.25">
      <c r="A37" s="17">
        <v>0.01</v>
      </c>
      <c r="B37" s="2">
        <f>IF(B36="Married", MIN(600000,B35), MIN(500000, B35))</f>
        <v>198500.00449999998</v>
      </c>
      <c r="C37" s="2">
        <f>B37*A37</f>
        <v>1985.0000449999998</v>
      </c>
      <c r="D37" s="9">
        <f>IF(C36="Female",10%*C37,IF(C36="Male",0))</f>
        <v>0</v>
      </c>
      <c r="E37" s="2">
        <f t="shared" ref="E37:E42" si="2">C37-D37-F15</f>
        <v>1568.333378333333</v>
      </c>
      <c r="F37" s="18">
        <f>IF(A27="SSF Benefit",0,E37/(B23+1))</f>
        <v>142.57576166666664</v>
      </c>
      <c r="G37" s="10"/>
      <c r="H37" s="10"/>
      <c r="I37" s="2"/>
    </row>
    <row r="38" spans="1:9" x14ac:dyDescent="0.25">
      <c r="A38" s="17">
        <v>0.1</v>
      </c>
      <c r="B38" s="2">
        <f>IF((B35-B37)&gt;200000,200000,(B35-B37))</f>
        <v>0</v>
      </c>
      <c r="C38" s="2">
        <f t="shared" ref="C38:C41" si="3">B38*A38</f>
        <v>0</v>
      </c>
      <c r="D38" s="9">
        <f>IF(C36="Female",C38*10%,IF(C36="Male",0))</f>
        <v>0</v>
      </c>
      <c r="E38" s="2">
        <f t="shared" si="2"/>
        <v>-733.33333333333337</v>
      </c>
      <c r="F38" s="18">
        <f>E38/(B23+1)</f>
        <v>-66.666666666666671</v>
      </c>
      <c r="G38" s="10"/>
      <c r="H38" s="2" t="s">
        <v>36</v>
      </c>
      <c r="I38" s="2">
        <f>F37</f>
        <v>142.57576166666664</v>
      </c>
    </row>
    <row r="39" spans="1:9" x14ac:dyDescent="0.25">
      <c r="A39" s="17">
        <v>0.2</v>
      </c>
      <c r="B39" s="2">
        <f>IF((B35-B37-B38)&gt;300000,300000,(B35-B37-B38))</f>
        <v>0</v>
      </c>
      <c r="C39" s="2">
        <f t="shared" si="3"/>
        <v>0</v>
      </c>
      <c r="D39" s="9">
        <f>IF(C36="Female",C39*10%,IF(C36="Male",0))</f>
        <v>0</v>
      </c>
      <c r="E39" s="2">
        <f t="shared" si="2"/>
        <v>0</v>
      </c>
      <c r="F39" s="18">
        <f>E39/(B23+1)</f>
        <v>0</v>
      </c>
      <c r="G39" s="19">
        <f>SUM(F37:F42)</f>
        <v>75.909094999999965</v>
      </c>
      <c r="H39" s="10" t="s">
        <v>37</v>
      </c>
      <c r="I39" s="10">
        <f>SUM(F38:F42)</f>
        <v>-66.666666666666671</v>
      </c>
    </row>
    <row r="40" spans="1:9" x14ac:dyDescent="0.25">
      <c r="A40" s="20">
        <v>0.3</v>
      </c>
      <c r="B40" s="21">
        <f>IF(B36="Unmarried",IF((B35-B37-B38-B39)&gt;1000000,1000000,(B35-B37-B38-B39)),IF((B35-B37-B38-B39)&gt;900000,900000,(B35-B37-B38-B39)))</f>
        <v>0</v>
      </c>
      <c r="C40" s="2">
        <f t="shared" si="3"/>
        <v>0</v>
      </c>
      <c r="D40" s="9">
        <f>IF(C36="Female",C40*10%,IF(C36="Male",0))</f>
        <v>0</v>
      </c>
      <c r="E40" s="2">
        <f t="shared" si="2"/>
        <v>0</v>
      </c>
      <c r="F40" s="18">
        <f>E40/(B23+1)</f>
        <v>0</v>
      </c>
      <c r="G40" s="10"/>
      <c r="H40" s="10"/>
      <c r="I40" s="10"/>
    </row>
    <row r="41" spans="1:9" x14ac:dyDescent="0.25">
      <c r="A41" s="20">
        <v>0.36</v>
      </c>
      <c r="B41" s="2">
        <f>IF((B35-B37-B38-B39-B40)&gt;3000000,3000000,(B35-B37-B38-B39-B40))</f>
        <v>0</v>
      </c>
      <c r="C41" s="2">
        <f t="shared" si="3"/>
        <v>0</v>
      </c>
      <c r="D41" s="9">
        <f>IF(C36="Female",C41*10%,IF(C36="Male",0))</f>
        <v>0</v>
      </c>
      <c r="E41" s="2">
        <f t="shared" si="2"/>
        <v>0</v>
      </c>
      <c r="F41" s="18">
        <f>E41/(B23+1)</f>
        <v>0</v>
      </c>
      <c r="G41" s="10"/>
      <c r="H41" s="10"/>
      <c r="I41" s="10"/>
    </row>
    <row r="42" spans="1:9" x14ac:dyDescent="0.25">
      <c r="A42" s="20">
        <v>0.39</v>
      </c>
      <c r="B42" s="21">
        <f>B35-B37-B38-B39-B40-B41</f>
        <v>0</v>
      </c>
      <c r="C42" s="2">
        <f>B42*A42</f>
        <v>0</v>
      </c>
      <c r="D42" s="9">
        <f>IF(C36="Female",C42*10%,IF(C36="Male",0))</f>
        <v>0</v>
      </c>
      <c r="E42" s="2">
        <f t="shared" si="2"/>
        <v>0</v>
      </c>
      <c r="F42" s="18">
        <f>E42/(B23+1)</f>
        <v>0</v>
      </c>
      <c r="G42" s="10"/>
      <c r="H42" s="10"/>
      <c r="I42" s="10"/>
    </row>
    <row r="43" spans="1:9" x14ac:dyDescent="0.25">
      <c r="A43" s="20"/>
      <c r="B43" s="21"/>
      <c r="C43" s="2"/>
      <c r="D43" s="9"/>
      <c r="E43" s="23"/>
      <c r="F43" s="24"/>
      <c r="H43" s="25"/>
      <c r="I43" s="25"/>
    </row>
    <row r="44" spans="1:9" x14ac:dyDescent="0.25">
      <c r="A44" s="1" t="s">
        <v>33</v>
      </c>
      <c r="B44" s="1">
        <v>9</v>
      </c>
      <c r="C44" s="2" t="s">
        <v>1</v>
      </c>
      <c r="D44" s="2">
        <f>D23</f>
        <v>60000</v>
      </c>
      <c r="E44" s="2"/>
      <c r="F44" s="2"/>
      <c r="G44" s="2"/>
      <c r="H44" s="2"/>
      <c r="I44" s="2"/>
    </row>
    <row r="45" spans="1:9" x14ac:dyDescent="0.25">
      <c r="A45" s="2" t="s">
        <v>4</v>
      </c>
      <c r="B45" s="3">
        <v>10000</v>
      </c>
      <c r="C45" s="2"/>
      <c r="D45" s="2" t="str">
        <f>IF(A48= "P/F Benefit","P/F Deduction","SSF Deduction")</f>
        <v>P/F Deduction</v>
      </c>
      <c r="E45" s="2" t="s">
        <v>5</v>
      </c>
      <c r="F45" s="2" t="s">
        <v>6</v>
      </c>
      <c r="G45" s="2" t="s">
        <v>7</v>
      </c>
      <c r="H45" s="2">
        <v>500000</v>
      </c>
      <c r="I45" s="2" t="s">
        <v>6</v>
      </c>
    </row>
    <row r="46" spans="1:9" x14ac:dyDescent="0.25">
      <c r="A46" s="2" t="s">
        <v>10</v>
      </c>
      <c r="B46">
        <f>B25</f>
        <v>0</v>
      </c>
      <c r="C46" s="2" t="s">
        <v>11</v>
      </c>
      <c r="D46" s="2">
        <f>D25+D26</f>
        <v>13909.091</v>
      </c>
      <c r="E46" s="2">
        <f>E25+E26</f>
        <v>0</v>
      </c>
      <c r="F46" s="2">
        <f>F25+F26</f>
        <v>10000</v>
      </c>
      <c r="G46" s="2" t="s">
        <v>12</v>
      </c>
      <c r="H46" s="2">
        <f>B55/3</f>
        <v>82166.666833333336</v>
      </c>
      <c r="I46" s="2">
        <f>IF(K2="Yes",IF(D49&gt;=500000, 0, MIN(500000, H46) - D49),0)</f>
        <v>0</v>
      </c>
    </row>
    <row r="47" spans="1:9" x14ac:dyDescent="0.25">
      <c r="A47" s="2" t="s">
        <v>13</v>
      </c>
      <c r="B47" s="5">
        <v>0</v>
      </c>
      <c r="C47" s="2" t="s">
        <v>14</v>
      </c>
      <c r="D47" s="2">
        <f>IF(D45="P/F Deduction",B45*20%,IF(D45="SSF Deduction",B45*31%))</f>
        <v>2000</v>
      </c>
      <c r="E47" s="2">
        <f>B49</f>
        <v>0</v>
      </c>
      <c r="F47" s="2">
        <f>J46</f>
        <v>0</v>
      </c>
      <c r="G47" s="2" t="s">
        <v>15</v>
      </c>
      <c r="H47" s="2">
        <f>D49+F49+I49</f>
        <v>43909.091</v>
      </c>
      <c r="I47" s="2">
        <v>0</v>
      </c>
    </row>
    <row r="48" spans="1:9" x14ac:dyDescent="0.25">
      <c r="A48" s="2" t="s">
        <v>16</v>
      </c>
      <c r="B48" s="2">
        <f>IF(A48="P/F Benefit", B45*10%, IF(A48="SSF Benefit", B45*20%,0))</f>
        <v>1000</v>
      </c>
      <c r="C48" s="2" t="s">
        <v>17</v>
      </c>
      <c r="D48" s="2">
        <f>D47*B44</f>
        <v>18000</v>
      </c>
      <c r="E48" s="2">
        <f>E47*B44</f>
        <v>0</v>
      </c>
      <c r="F48" s="2">
        <f>F47*B44</f>
        <v>0</v>
      </c>
      <c r="G48" s="2" t="s">
        <v>18</v>
      </c>
      <c r="H48" s="2">
        <f>H5</f>
        <v>0</v>
      </c>
      <c r="I48" s="2">
        <f>I47*B44</f>
        <v>0</v>
      </c>
    </row>
    <row r="49" spans="1:9" x14ac:dyDescent="0.25">
      <c r="A49" s="2" t="s">
        <v>5</v>
      </c>
      <c r="B49" s="2">
        <v>0</v>
      </c>
      <c r="C49" s="2" t="s">
        <v>19</v>
      </c>
      <c r="D49" s="2">
        <f>D46+D47+D48</f>
        <v>33909.091</v>
      </c>
      <c r="E49" s="2">
        <f>E46+E47+E48</f>
        <v>0</v>
      </c>
      <c r="F49" s="2">
        <f>F46+F47+F48</f>
        <v>10000</v>
      </c>
      <c r="G49" s="2" t="s">
        <v>20</v>
      </c>
      <c r="H49" s="2">
        <f>H6</f>
        <v>0</v>
      </c>
      <c r="I49" s="2">
        <f>I46+I47+I48</f>
        <v>0</v>
      </c>
    </row>
    <row r="50" spans="1:9" x14ac:dyDescent="0.25">
      <c r="A50" s="2" t="s">
        <v>21</v>
      </c>
      <c r="B50" s="7">
        <f>B45+B46+B48+B49+B47+D44</f>
        <v>71000</v>
      </c>
      <c r="C50" s="2"/>
      <c r="D50" s="2"/>
      <c r="E50" s="2"/>
      <c r="F50" s="2"/>
      <c r="G50" s="2" t="s">
        <v>22</v>
      </c>
      <c r="H50" s="2">
        <f>H7</f>
        <v>0</v>
      </c>
      <c r="I50" s="2">
        <f>I49/12</f>
        <v>0</v>
      </c>
    </row>
    <row r="51" spans="1:9" x14ac:dyDescent="0.25">
      <c r="A51" s="2"/>
      <c r="B51" s="2"/>
      <c r="C51" s="2"/>
      <c r="D51" s="2"/>
      <c r="E51" s="2"/>
      <c r="F51" s="2"/>
      <c r="G51" s="2" t="s">
        <v>23</v>
      </c>
      <c r="H51" s="2">
        <f>IF(J2="Yes", IF(B57="Married",600000*50%, IF(B57="Unmarried",500000*50%)),0)</f>
        <v>0</v>
      </c>
      <c r="I51" s="2"/>
    </row>
    <row r="52" spans="1:9" x14ac:dyDescent="0.25">
      <c r="A52" s="2" t="s">
        <v>11</v>
      </c>
      <c r="B52" s="2">
        <f>B31+B32</f>
        <v>76500.000499999995</v>
      </c>
      <c r="C52" s="2"/>
      <c r="D52" s="2"/>
      <c r="E52" s="2"/>
      <c r="F52" s="2"/>
      <c r="G52" s="2"/>
      <c r="H52" s="2"/>
      <c r="I52" s="2"/>
    </row>
    <row r="53" spans="1:9" x14ac:dyDescent="0.25">
      <c r="A53" s="2" t="s">
        <v>14</v>
      </c>
      <c r="B53" s="2">
        <f>B50</f>
        <v>71000</v>
      </c>
      <c r="C53" s="2"/>
      <c r="D53" s="2"/>
      <c r="E53" s="2"/>
      <c r="F53" s="2"/>
      <c r="G53" s="2"/>
      <c r="H53" s="2"/>
      <c r="I53" s="2"/>
    </row>
    <row r="54" spans="1:9" x14ac:dyDescent="0.25">
      <c r="A54" s="2" t="s">
        <v>17</v>
      </c>
      <c r="B54" s="2">
        <f>SUM(B45+B46+B47+B48+B49)*B44</f>
        <v>99000</v>
      </c>
      <c r="C54" s="2"/>
      <c r="D54" s="2"/>
      <c r="E54" s="2"/>
      <c r="F54" s="2"/>
      <c r="G54" s="2"/>
      <c r="H54" s="2"/>
      <c r="I54" s="2"/>
    </row>
    <row r="55" spans="1:9" x14ac:dyDescent="0.25">
      <c r="A55" s="2" t="s">
        <v>19</v>
      </c>
      <c r="B55" s="2">
        <f>B52+B53+B54</f>
        <v>246500.00049999999</v>
      </c>
      <c r="C55" s="9"/>
      <c r="D55" s="9"/>
      <c r="E55" s="2"/>
      <c r="F55" s="2"/>
      <c r="G55" s="2"/>
      <c r="H55" s="2" t="s">
        <v>25</v>
      </c>
      <c r="I55" s="7">
        <f>B50</f>
        <v>71000</v>
      </c>
    </row>
    <row r="56" spans="1:9" x14ac:dyDescent="0.25">
      <c r="A56" s="2" t="s">
        <v>26</v>
      </c>
      <c r="B56" s="2">
        <f>B55-MIN(H45,H46,H47)-H48-H49-H50-E49-H51</f>
        <v>202590.90950000001</v>
      </c>
      <c r="C56" s="9"/>
      <c r="D56" s="9"/>
      <c r="E56" s="2"/>
      <c r="F56" s="2"/>
      <c r="G56" s="10"/>
      <c r="H56" s="2" t="s">
        <v>27</v>
      </c>
      <c r="I56" s="11">
        <f>D47+E47+F47+G60+I50</f>
        <v>2080</v>
      </c>
    </row>
    <row r="57" spans="1:9" x14ac:dyDescent="0.25">
      <c r="A57" s="12" t="s">
        <v>28</v>
      </c>
      <c r="B57" s="13" t="str">
        <f>B36</f>
        <v>Unmarried</v>
      </c>
      <c r="C57" s="14" t="str">
        <f>C36</f>
        <v>Male</v>
      </c>
      <c r="D57" s="15"/>
      <c r="E57" s="15"/>
      <c r="F57" s="9"/>
      <c r="G57" s="10"/>
      <c r="H57" s="2" t="s">
        <v>31</v>
      </c>
      <c r="I57" s="16">
        <f>I55-I56</f>
        <v>68920</v>
      </c>
    </row>
    <row r="58" spans="1:9" x14ac:dyDescent="0.25">
      <c r="A58" s="17">
        <v>0.01</v>
      </c>
      <c r="B58" s="2">
        <f>IF(B57="Married", MIN(600000,B56), MIN(500000, B56))</f>
        <v>202590.90950000001</v>
      </c>
      <c r="C58" s="2">
        <f t="shared" ref="C58:C63" si="4">B58*A58</f>
        <v>2025.9090950000002</v>
      </c>
      <c r="D58" s="9">
        <f>IF(C57="Female",10%*C58,IF(C57="Male",0))</f>
        <v>0</v>
      </c>
      <c r="E58" s="2">
        <f t="shared" ref="E58:E63" si="5">C58-D58-F37-F15</f>
        <v>1466.6666666666667</v>
      </c>
      <c r="F58" s="18">
        <f>IF(A48="SSF Benefit",0,E58/(B44+1))</f>
        <v>146.66666666666669</v>
      </c>
      <c r="G58" s="10"/>
      <c r="H58" s="10"/>
      <c r="I58" s="2"/>
    </row>
    <row r="59" spans="1:9" x14ac:dyDescent="0.25">
      <c r="A59" s="17">
        <v>0.1</v>
      </c>
      <c r="B59" s="2">
        <f>IF((B56-B58)&gt;200000,200000,(B56-B58))</f>
        <v>0</v>
      </c>
      <c r="C59" s="2">
        <f t="shared" si="4"/>
        <v>0</v>
      </c>
      <c r="D59" s="9">
        <f>IF(C57="Female",C59*10%,IF(C57="Male",0))</f>
        <v>0</v>
      </c>
      <c r="E59" s="2">
        <f t="shared" si="5"/>
        <v>-666.66666666666674</v>
      </c>
      <c r="F59" s="18">
        <f>E59/(B44+1)</f>
        <v>-66.666666666666671</v>
      </c>
      <c r="G59" s="10"/>
      <c r="H59" s="2" t="s">
        <v>36</v>
      </c>
      <c r="I59" s="2">
        <f>F58</f>
        <v>146.66666666666669</v>
      </c>
    </row>
    <row r="60" spans="1:9" x14ac:dyDescent="0.25">
      <c r="A60" s="17">
        <v>0.2</v>
      </c>
      <c r="B60" s="2">
        <f>IF((B56-B58-B59)&gt;300000,300000,(B56-B58-B59))</f>
        <v>0</v>
      </c>
      <c r="C60" s="2">
        <f t="shared" si="4"/>
        <v>0</v>
      </c>
      <c r="D60" s="9">
        <f>IF(C57="Female",C60*10%,IF(C57="Male",0))</f>
        <v>0</v>
      </c>
      <c r="E60" s="2">
        <f t="shared" si="5"/>
        <v>0</v>
      </c>
      <c r="F60" s="18">
        <f>E60/(B44+1)</f>
        <v>0</v>
      </c>
      <c r="G60" s="26">
        <f>SUM(F58:F64)</f>
        <v>80.000000000000014</v>
      </c>
      <c r="H60" s="10" t="s">
        <v>37</v>
      </c>
      <c r="I60" s="10">
        <f>SUM(F59:F64)</f>
        <v>-66.666666666666671</v>
      </c>
    </row>
    <row r="61" spans="1:9"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9"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9" x14ac:dyDescent="0.25">
      <c r="A63" s="20">
        <v>0.39</v>
      </c>
      <c r="B63" s="21">
        <f>B56-B58-B59-B60-B61-B62</f>
        <v>0</v>
      </c>
      <c r="C63" s="2">
        <f t="shared" si="4"/>
        <v>0</v>
      </c>
      <c r="D63" s="9">
        <f>IF(C57="Female",C63*10%,IF(C57="Male",0))</f>
        <v>0</v>
      </c>
      <c r="E63" s="2">
        <f t="shared" si="5"/>
        <v>0</v>
      </c>
      <c r="F63" s="18">
        <f>E63/(B44+1)</f>
        <v>0</v>
      </c>
      <c r="G63" s="10"/>
      <c r="H63" s="10"/>
      <c r="I63" s="10"/>
    </row>
    <row r="64" spans="1:9" x14ac:dyDescent="0.25">
      <c r="A64" s="20"/>
      <c r="B64" s="21"/>
      <c r="C64" s="2"/>
      <c r="D64" s="9"/>
      <c r="E64" s="2"/>
      <c r="F64" s="18"/>
      <c r="G64" s="10"/>
      <c r="H64" s="10"/>
      <c r="I64" s="10"/>
    </row>
  </sheetData>
  <dataValidations count="4">
    <dataValidation type="list" allowBlank="1" showInputMessage="1" showErrorMessage="1" sqref="A5 A27 A48" xr:uid="{288C643A-AD0B-4B5E-AE05-24105458F5C6}">
      <formula1>"P/F Benefit,SSF Benefit"</formula1>
    </dataValidation>
    <dataValidation type="list" allowBlank="1" showInputMessage="1" showErrorMessage="1" sqref="C14 C36 C57" xr:uid="{87DA0155-7CCD-4129-8A51-80D4A1BE7B1D}">
      <formula1>"Male, Female"</formula1>
    </dataValidation>
    <dataValidation type="list" allowBlank="1" showInputMessage="1" showErrorMessage="1" sqref="D2 D24 D45" xr:uid="{87E9A9E7-E21F-4E15-AF81-9CD1B8CB4C07}">
      <formula1>"P/F Deduction, SSF Deduction"</formula1>
    </dataValidation>
    <dataValidation type="list" allowBlank="1" showInputMessage="1" showErrorMessage="1" sqref="B14 B36 B57" xr:uid="{FC969F29-FEF4-4887-A681-85E00662A145}">
      <formula1>"Unmarried, Married"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709E6-D55F-48B2-A965-5961C21230C4}">
  <dimension ref="A1:T262"/>
  <sheetViews>
    <sheetView zoomScale="85" zoomScaleNormal="85" workbookViewId="0">
      <selection activeCell="B33" sqref="B33"/>
    </sheetView>
  </sheetViews>
  <sheetFormatPr defaultRowHeight="15" x14ac:dyDescent="0.25"/>
  <cols>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3" max="13" width="9.5703125" bestFit="1" customWidth="1"/>
    <col min="16" max="17" width="10.5703125" bestFit="1" customWidth="1"/>
    <col min="19" max="20" width="9.5703125" bestFit="1" customWidth="1"/>
  </cols>
  <sheetData>
    <row r="1" spans="1:17" x14ac:dyDescent="0.25">
      <c r="A1" s="1" t="s">
        <v>0</v>
      </c>
      <c r="B1" s="1">
        <v>11</v>
      </c>
      <c r="C1" s="2" t="s">
        <v>1</v>
      </c>
      <c r="D1" s="2"/>
      <c r="E1" s="2"/>
      <c r="F1" s="2"/>
      <c r="G1" s="2"/>
      <c r="H1" s="2"/>
      <c r="I1" s="2"/>
      <c r="J1" t="s">
        <v>2</v>
      </c>
      <c r="K1" t="s">
        <v>3</v>
      </c>
    </row>
    <row r="2" spans="1:17" x14ac:dyDescent="0.25">
      <c r="A2" s="2" t="s">
        <v>4</v>
      </c>
      <c r="B2" s="3">
        <v>100000</v>
      </c>
      <c r="C2" s="2"/>
      <c r="D2" s="2" t="str">
        <f>IF(A5= "P/F Benefit","P/F Deduction","SSF Deduction")</f>
        <v>P/F Deduction</v>
      </c>
      <c r="E2" s="2" t="s">
        <v>5</v>
      </c>
      <c r="F2" s="2" t="s">
        <v>6</v>
      </c>
      <c r="G2" s="2" t="s">
        <v>7</v>
      </c>
      <c r="H2" s="2">
        <v>500000</v>
      </c>
      <c r="I2" s="2" t="s">
        <v>8</v>
      </c>
      <c r="J2" s="4" t="s">
        <v>9</v>
      </c>
      <c r="K2" s="4" t="s">
        <v>9</v>
      </c>
    </row>
    <row r="3" spans="1:17" x14ac:dyDescent="0.25">
      <c r="A3" s="2" t="s">
        <v>10</v>
      </c>
      <c r="B3">
        <v>4000</v>
      </c>
      <c r="C3" s="2" t="s">
        <v>11</v>
      </c>
      <c r="D3" s="2">
        <v>0</v>
      </c>
      <c r="E3" s="2">
        <v>0</v>
      </c>
      <c r="F3" s="2">
        <v>0</v>
      </c>
      <c r="G3" s="2" t="s">
        <v>12</v>
      </c>
      <c r="H3" s="2">
        <f>B12/3</f>
        <v>456000</v>
      </c>
      <c r="I3" s="2">
        <f>IF(K2="Yes",IF(D6&gt;=500000, 0, MIN(500000, H3) - D6),0)</f>
        <v>0</v>
      </c>
      <c r="J3">
        <v>20000</v>
      </c>
    </row>
    <row r="4" spans="1:17" x14ac:dyDescent="0.25">
      <c r="A4" s="2" t="s">
        <v>13</v>
      </c>
      <c r="B4" s="5">
        <v>0</v>
      </c>
      <c r="C4" s="2" t="s">
        <v>14</v>
      </c>
      <c r="D4" s="2">
        <f>IF(D2="P/F Deduction",B2*20%,IF(D2="SSF Deduction",B2*31%))</f>
        <v>20000</v>
      </c>
      <c r="E4" s="2"/>
      <c r="F4" s="2">
        <f>J3</f>
        <v>20000</v>
      </c>
      <c r="G4" s="2" t="s">
        <v>15</v>
      </c>
      <c r="H4" s="2">
        <f>D6+F6+I6</f>
        <v>480000</v>
      </c>
      <c r="I4" s="2"/>
    </row>
    <row r="5" spans="1:17" x14ac:dyDescent="0.25">
      <c r="A5" s="2" t="s">
        <v>16</v>
      </c>
      <c r="B5" s="2">
        <f>IF(A5="P/F Benefit", B2*10%, IF(A5="SSF Benefit", B2*20%,0))</f>
        <v>10000</v>
      </c>
      <c r="C5" s="2" t="s">
        <v>17</v>
      </c>
      <c r="D5" s="2">
        <f>D4*B1</f>
        <v>220000</v>
      </c>
      <c r="E5" s="2">
        <f>E4*B1</f>
        <v>0</v>
      </c>
      <c r="F5" s="2">
        <f>F4*B1</f>
        <v>220000</v>
      </c>
      <c r="G5" s="2" t="s">
        <v>18</v>
      </c>
      <c r="H5" s="2">
        <v>25000</v>
      </c>
      <c r="I5" s="2">
        <f>I4*B1</f>
        <v>0</v>
      </c>
    </row>
    <row r="6" spans="1:17" x14ac:dyDescent="0.25">
      <c r="A6" s="2" t="s">
        <v>5</v>
      </c>
      <c r="B6" s="2">
        <v>0</v>
      </c>
      <c r="C6" s="2" t="s">
        <v>19</v>
      </c>
      <c r="D6" s="2">
        <f>D3+D4+D5</f>
        <v>240000</v>
      </c>
      <c r="E6" s="2">
        <f>E3+E4+E5</f>
        <v>0</v>
      </c>
      <c r="F6" s="2">
        <f>F3+F4+F5</f>
        <v>240000</v>
      </c>
      <c r="G6" s="2" t="s">
        <v>20</v>
      </c>
      <c r="H6" s="2"/>
      <c r="I6" s="2">
        <f>I3+I4+I5</f>
        <v>0</v>
      </c>
      <c r="J6" s="6"/>
    </row>
    <row r="7" spans="1:17" x14ac:dyDescent="0.25">
      <c r="A7" s="7" t="s">
        <v>21</v>
      </c>
      <c r="B7" s="7">
        <f>B2+B3+B5+B6+B4</f>
        <v>114000</v>
      </c>
      <c r="C7" s="2"/>
      <c r="D7" s="2"/>
      <c r="E7" s="2"/>
      <c r="F7" s="2"/>
      <c r="G7" s="2" t="s">
        <v>22</v>
      </c>
      <c r="H7" s="2"/>
      <c r="I7" s="2">
        <f>I6/12</f>
        <v>0</v>
      </c>
    </row>
    <row r="8" spans="1:17" x14ac:dyDescent="0.25">
      <c r="A8" s="2"/>
      <c r="B8" s="2"/>
      <c r="C8" s="2"/>
      <c r="D8" s="2"/>
      <c r="E8" s="2"/>
      <c r="F8" s="2"/>
      <c r="G8" s="2" t="s">
        <v>23</v>
      </c>
      <c r="H8" s="2">
        <f>IF(J2="Yes", IF(B14="Married",600000*50%, IF(B14="Unmarried",500000*50%)),0)</f>
        <v>0</v>
      </c>
      <c r="I8" s="2"/>
    </row>
    <row r="9" spans="1:17" x14ac:dyDescent="0.25">
      <c r="A9" s="2" t="s">
        <v>11</v>
      </c>
      <c r="B9" s="2">
        <v>0</v>
      </c>
      <c r="C9" s="2"/>
      <c r="D9" s="2"/>
      <c r="E9" s="2"/>
      <c r="F9" s="2"/>
      <c r="G9" s="2"/>
      <c r="H9" s="2"/>
      <c r="I9" s="2"/>
      <c r="J9" s="8">
        <f>B7*12</f>
        <v>1368000</v>
      </c>
    </row>
    <row r="10" spans="1:17" x14ac:dyDescent="0.25">
      <c r="A10" s="2" t="s">
        <v>14</v>
      </c>
      <c r="B10" s="2">
        <f>B7</f>
        <v>114000</v>
      </c>
      <c r="C10" s="2"/>
      <c r="D10" s="2"/>
      <c r="E10" s="2"/>
      <c r="F10" s="2"/>
      <c r="G10" s="2"/>
      <c r="H10" s="2"/>
      <c r="I10" s="2"/>
    </row>
    <row r="11" spans="1:17" x14ac:dyDescent="0.25">
      <c r="A11" s="2" t="s">
        <v>17</v>
      </c>
      <c r="B11" s="2">
        <f>B10*B1</f>
        <v>1254000</v>
      </c>
      <c r="C11" s="2"/>
      <c r="D11" s="2"/>
      <c r="E11" s="2"/>
      <c r="F11" s="2"/>
      <c r="G11" s="2"/>
      <c r="H11" s="2"/>
      <c r="I11" s="2"/>
    </row>
    <row r="12" spans="1:17" x14ac:dyDescent="0.25">
      <c r="A12" s="2" t="s">
        <v>24</v>
      </c>
      <c r="B12" s="2">
        <f>B9+B10+B11+D1</f>
        <v>1368000</v>
      </c>
      <c r="C12" s="9"/>
      <c r="D12" s="9"/>
      <c r="E12" s="2"/>
      <c r="F12" s="2"/>
      <c r="G12" s="2"/>
      <c r="H12" s="2" t="s">
        <v>25</v>
      </c>
      <c r="I12" s="7">
        <f>B7</f>
        <v>114000</v>
      </c>
    </row>
    <row r="13" spans="1:17" x14ac:dyDescent="0.25">
      <c r="A13" s="2" t="s">
        <v>26</v>
      </c>
      <c r="B13" s="2">
        <f>B12-MIN(H2,H3,H4)-H5-H6-H7-E6-H8</f>
        <v>887000</v>
      </c>
      <c r="C13" s="9"/>
      <c r="D13" s="9"/>
      <c r="E13" s="2"/>
      <c r="F13" s="2"/>
      <c r="G13" s="10"/>
      <c r="H13" s="2" t="s">
        <v>27</v>
      </c>
      <c r="I13" s="11">
        <f>D4+E4+F4+G17+I7</f>
        <v>43255</v>
      </c>
    </row>
    <row r="14" spans="1:17" x14ac:dyDescent="0.25">
      <c r="A14" s="12" t="s">
        <v>28</v>
      </c>
      <c r="B14" s="13" t="s">
        <v>29</v>
      </c>
      <c r="C14" s="14" t="s">
        <v>30</v>
      </c>
      <c r="D14" s="15"/>
      <c r="E14" s="15"/>
      <c r="F14" s="9"/>
      <c r="G14" s="10"/>
      <c r="H14" s="12" t="s">
        <v>31</v>
      </c>
      <c r="I14" s="16">
        <f>I12-I13</f>
        <v>70745</v>
      </c>
    </row>
    <row r="15" spans="1:17"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2805</v>
      </c>
    </row>
    <row r="16" spans="1:17"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450</v>
      </c>
      <c r="K16">
        <f>K15*2</f>
        <v>5610</v>
      </c>
      <c r="Q16" s="8">
        <f>E39</f>
        <v>14594.999999999987</v>
      </c>
    </row>
    <row r="17" spans="1:20" x14ac:dyDescent="0.25">
      <c r="A17" s="17">
        <v>0.2</v>
      </c>
      <c r="B17" s="2">
        <f>IF((B13-B15-B16)&gt;300000,300000,(B13-B15-B16))</f>
        <v>87000</v>
      </c>
      <c r="C17" s="2">
        <f t="shared" si="0"/>
        <v>17400</v>
      </c>
      <c r="D17" s="9">
        <f>IF(C14="Female",C17*10%,IF(C14="Male",0))</f>
        <v>1740</v>
      </c>
      <c r="E17" s="2">
        <f t="shared" si="1"/>
        <v>15660</v>
      </c>
      <c r="F17" s="18">
        <f>E17/(B1+1)</f>
        <v>1305</v>
      </c>
      <c r="G17" s="19">
        <f>SUM(F15:F20)</f>
        <v>3255</v>
      </c>
      <c r="H17" s="10" t="s">
        <v>37</v>
      </c>
      <c r="I17" s="10">
        <f>SUM(F16:F21)</f>
        <v>2805</v>
      </c>
      <c r="Q17" s="8">
        <f>Q16-T20</f>
        <v>14234.999999999987</v>
      </c>
    </row>
    <row r="18" spans="1:20"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c r="Q18" s="8">
        <f>Q17/11</f>
        <v>1294.0909090909079</v>
      </c>
    </row>
    <row r="19" spans="1:20"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20" x14ac:dyDescent="0.25">
      <c r="A20" s="20">
        <v>0.39</v>
      </c>
      <c r="B20" s="21">
        <f>B13-B15-B16-B17-B18-B19</f>
        <v>0</v>
      </c>
      <c r="C20" s="2">
        <f t="shared" si="0"/>
        <v>0</v>
      </c>
      <c r="D20" s="9">
        <f>IF(C14="Female",C20*10%,IF(C14="Male",0))</f>
        <v>0</v>
      </c>
      <c r="E20" s="2">
        <f t="shared" si="1"/>
        <v>0</v>
      </c>
      <c r="F20" s="18">
        <f>E20/(B1+1)</f>
        <v>0</v>
      </c>
      <c r="G20" s="10"/>
      <c r="H20" s="10"/>
      <c r="I20" s="10"/>
      <c r="Q20">
        <v>2000</v>
      </c>
      <c r="R20">
        <f>Q20*20%</f>
        <v>400</v>
      </c>
      <c r="S20">
        <f>R20*10%</f>
        <v>40</v>
      </c>
      <c r="T20">
        <f>R20-S20</f>
        <v>360</v>
      </c>
    </row>
    <row r="21" spans="1:20" x14ac:dyDescent="0.25">
      <c r="A21" s="20"/>
      <c r="B21" s="21"/>
      <c r="C21" s="2"/>
      <c r="D21" s="9"/>
      <c r="E21" s="2"/>
      <c r="F21" s="18"/>
      <c r="G21" s="10"/>
      <c r="H21" s="10"/>
      <c r="I21" s="10"/>
      <c r="T21" s="8">
        <f>T20+Q18</f>
        <v>1654.0909090909079</v>
      </c>
    </row>
    <row r="23" spans="1:20" x14ac:dyDescent="0.25">
      <c r="A23" s="1" t="s">
        <v>32</v>
      </c>
      <c r="B23" s="1">
        <v>10</v>
      </c>
      <c r="C23" s="2" t="s">
        <v>1</v>
      </c>
      <c r="D23" s="2">
        <f>D1</f>
        <v>0</v>
      </c>
      <c r="E23" s="2">
        <v>2000</v>
      </c>
      <c r="F23" s="2"/>
      <c r="G23" s="2"/>
      <c r="H23" s="2"/>
      <c r="I23" s="2"/>
      <c r="Q23">
        <f>4185+T20</f>
        <v>4545</v>
      </c>
      <c r="T23">
        <f>F17+T20</f>
        <v>1665</v>
      </c>
    </row>
    <row r="24" spans="1:20" x14ac:dyDescent="0.25">
      <c r="A24" s="2" t="s">
        <v>4</v>
      </c>
      <c r="B24" s="3">
        <f>B2</f>
        <v>100000</v>
      </c>
      <c r="C24" s="2"/>
      <c r="D24" s="2" t="str">
        <f>IF(A27= "P/F Benefit","P/F Deduction","SSF Deduction")</f>
        <v>P/F Deduction</v>
      </c>
      <c r="E24" s="2" t="s">
        <v>5</v>
      </c>
      <c r="F24" s="2" t="s">
        <v>6</v>
      </c>
      <c r="G24" s="2" t="s">
        <v>7</v>
      </c>
      <c r="H24" s="2">
        <v>500000</v>
      </c>
      <c r="I24" s="2" t="s">
        <v>6</v>
      </c>
    </row>
    <row r="25" spans="1:20" x14ac:dyDescent="0.25">
      <c r="A25" s="2" t="s">
        <v>10</v>
      </c>
      <c r="B25">
        <f>B3</f>
        <v>4000</v>
      </c>
      <c r="C25" s="2" t="s">
        <v>11</v>
      </c>
      <c r="D25" s="2">
        <f>D4</f>
        <v>20000</v>
      </c>
      <c r="E25" s="2">
        <f>E4</f>
        <v>0</v>
      </c>
      <c r="F25" s="2">
        <f>F4</f>
        <v>20000</v>
      </c>
      <c r="G25" s="2" t="s">
        <v>12</v>
      </c>
      <c r="H25" s="2">
        <f>B34/3</f>
        <v>456666.66666666669</v>
      </c>
      <c r="I25" s="2">
        <f>IF(K2="Yes",IF(D28&gt;=500000, 0, MIN(500000, H25) - D28),0)</f>
        <v>0</v>
      </c>
      <c r="J25">
        <f>J3</f>
        <v>20000</v>
      </c>
      <c r="K25" s="22">
        <f>B25+B2</f>
        <v>104000</v>
      </c>
    </row>
    <row r="26" spans="1:20" x14ac:dyDescent="0.25">
      <c r="A26" s="2" t="s">
        <v>13</v>
      </c>
      <c r="B26" s="5"/>
      <c r="C26" s="2" t="s">
        <v>14</v>
      </c>
      <c r="D26" s="2">
        <f>IF(D24="P/F Deduction",B24*20%,IF(D24="SSF Deduction",B24*31%))</f>
        <v>20000</v>
      </c>
      <c r="E26" s="2">
        <f>B28</f>
        <v>0</v>
      </c>
      <c r="F26" s="2">
        <f>J25</f>
        <v>20000</v>
      </c>
      <c r="G26" s="2" t="s">
        <v>15</v>
      </c>
      <c r="H26" s="2">
        <f>D28+F28+I28</f>
        <v>480000</v>
      </c>
      <c r="I26" s="2">
        <v>0</v>
      </c>
      <c r="K26" s="8">
        <f>K25+B5+B28</f>
        <v>114000</v>
      </c>
    </row>
    <row r="27" spans="1:20" x14ac:dyDescent="0.25">
      <c r="A27" s="2" t="str">
        <f>A5</f>
        <v>P/F Benefit</v>
      </c>
      <c r="B27" s="2">
        <f>IF(A27="P/F Benefit", B24*10%, IF(A27="SSF Benefit", B24*20%,0))</f>
        <v>10000</v>
      </c>
      <c r="C27" s="2" t="s">
        <v>17</v>
      </c>
      <c r="D27" s="2">
        <f>D26*B23</f>
        <v>200000</v>
      </c>
      <c r="E27" s="2">
        <f>E26*B23</f>
        <v>0</v>
      </c>
      <c r="F27" s="2">
        <f>F26*B23</f>
        <v>200000</v>
      </c>
      <c r="G27" s="2" t="s">
        <v>18</v>
      </c>
      <c r="H27" s="2">
        <f>H5</f>
        <v>25000</v>
      </c>
      <c r="I27" s="2">
        <f>I26*B23</f>
        <v>0</v>
      </c>
      <c r="J27" s="8"/>
      <c r="K27" s="8">
        <f>K26*12</f>
        <v>1368000</v>
      </c>
      <c r="Q27">
        <f>F18+T20</f>
        <v>360</v>
      </c>
    </row>
    <row r="28" spans="1:20" x14ac:dyDescent="0.25">
      <c r="A28" s="2" t="s">
        <v>5</v>
      </c>
      <c r="B28" s="2">
        <v>0</v>
      </c>
      <c r="C28" s="2" t="s">
        <v>19</v>
      </c>
      <c r="D28" s="2">
        <f>D25+D26+D27</f>
        <v>240000</v>
      </c>
      <c r="E28" s="2">
        <f>E25+E26+E27</f>
        <v>0</v>
      </c>
      <c r="F28" s="2">
        <f>F25+F26+F27</f>
        <v>240000</v>
      </c>
      <c r="G28" s="2" t="s">
        <v>20</v>
      </c>
      <c r="H28" s="2">
        <f>H6</f>
        <v>0</v>
      </c>
      <c r="I28" s="2">
        <f>I25+I26+I27</f>
        <v>0</v>
      </c>
    </row>
    <row r="29" spans="1:20" x14ac:dyDescent="0.25">
      <c r="A29" s="2" t="s">
        <v>21</v>
      </c>
      <c r="B29" s="7">
        <f>B24+B25+B27+B28+B26</f>
        <v>114000</v>
      </c>
      <c r="C29" s="2"/>
      <c r="D29" s="2"/>
      <c r="E29" s="2"/>
      <c r="F29" s="2"/>
      <c r="G29" s="2" t="s">
        <v>22</v>
      </c>
      <c r="H29" s="2">
        <f>H7</f>
        <v>0</v>
      </c>
      <c r="I29" s="2">
        <f>I28/12</f>
        <v>0</v>
      </c>
      <c r="S29">
        <f>F18+T20</f>
        <v>360</v>
      </c>
    </row>
    <row r="30" spans="1:20" x14ac:dyDescent="0.25">
      <c r="A30" s="2"/>
      <c r="B30" s="2"/>
      <c r="C30" s="2"/>
      <c r="D30" s="2"/>
      <c r="E30" s="2"/>
      <c r="F30" s="2"/>
      <c r="G30" s="2" t="s">
        <v>23</v>
      </c>
      <c r="H30" s="2">
        <f>IF(J2="Yes", IF(B36="Married",600000*50%, IF(B36="Unmarried",500000*50%)),0)</f>
        <v>0</v>
      </c>
      <c r="I30" s="2"/>
      <c r="K30" s="8">
        <f>B35+B12</f>
        <v>2256333.333333333</v>
      </c>
    </row>
    <row r="31" spans="1:20" x14ac:dyDescent="0.25">
      <c r="A31" s="2" t="s">
        <v>11</v>
      </c>
      <c r="B31" s="2">
        <f>B10</f>
        <v>114000</v>
      </c>
      <c r="C31" s="2"/>
      <c r="D31" s="2"/>
      <c r="E31" s="2"/>
      <c r="F31" s="2"/>
      <c r="G31" s="2"/>
      <c r="H31" s="2"/>
      <c r="I31" s="2"/>
      <c r="K31" s="8">
        <f>K30-N27</f>
        <v>2256333.333333333</v>
      </c>
    </row>
    <row r="32" spans="1:20" x14ac:dyDescent="0.25">
      <c r="A32" s="2" t="s">
        <v>14</v>
      </c>
      <c r="B32" s="2">
        <f>B29+E23</f>
        <v>116000</v>
      </c>
      <c r="C32" s="2"/>
      <c r="D32" s="2"/>
      <c r="E32" s="2"/>
      <c r="F32" s="2"/>
      <c r="G32" s="2"/>
      <c r="H32" s="2"/>
      <c r="I32" s="2"/>
    </row>
    <row r="33" spans="1:18" x14ac:dyDescent="0.25">
      <c r="A33" s="2" t="s">
        <v>17</v>
      </c>
      <c r="B33" s="2">
        <f>SUM(B24+B25+B26+B27+B28)*B23</f>
        <v>1140000</v>
      </c>
      <c r="C33" s="2"/>
      <c r="D33" s="2"/>
      <c r="E33" s="2"/>
      <c r="F33" s="2"/>
      <c r="G33" s="2"/>
      <c r="H33" s="2"/>
      <c r="I33" s="2"/>
    </row>
    <row r="34" spans="1:18" x14ac:dyDescent="0.25">
      <c r="A34" s="2" t="s">
        <v>24</v>
      </c>
      <c r="B34" s="2">
        <f>B31+B32+B33+D23</f>
        <v>1370000</v>
      </c>
      <c r="C34" s="9"/>
      <c r="D34" s="9"/>
      <c r="E34" s="2"/>
      <c r="F34" s="2"/>
      <c r="G34" s="2"/>
      <c r="H34" s="2" t="s">
        <v>25</v>
      </c>
      <c r="I34" s="7">
        <f>B29+E23</f>
        <v>116000</v>
      </c>
    </row>
    <row r="35" spans="1:18" x14ac:dyDescent="0.25">
      <c r="A35" s="2" t="s">
        <v>26</v>
      </c>
      <c r="B35" s="2">
        <f>B34-MIN(H24,H25,H26)-H27-H28-H29-E28-H30</f>
        <v>888333.33333333326</v>
      </c>
      <c r="C35" s="9"/>
      <c r="D35" s="9"/>
      <c r="E35" s="2"/>
      <c r="F35" s="2"/>
      <c r="G35" s="10"/>
      <c r="H35" s="2" t="s">
        <v>27</v>
      </c>
      <c r="I35" s="11">
        <f>D26+E26+F26+G39+I29</f>
        <v>43494.999999999985</v>
      </c>
    </row>
    <row r="36" spans="1:18" x14ac:dyDescent="0.25">
      <c r="A36" s="12" t="s">
        <v>28</v>
      </c>
      <c r="B36" s="13" t="str">
        <f>B14</f>
        <v>Married</v>
      </c>
      <c r="C36" s="14" t="str">
        <f>C14</f>
        <v>Female</v>
      </c>
      <c r="D36" s="15"/>
      <c r="E36" s="9"/>
      <c r="F36" s="9"/>
      <c r="G36" s="10"/>
      <c r="H36" s="2" t="s">
        <v>31</v>
      </c>
      <c r="I36" s="16">
        <f>I34-I35</f>
        <v>72505.000000000015</v>
      </c>
      <c r="J36" s="8"/>
      <c r="M36" s="8">
        <f>B35-B13</f>
        <v>1333.3333333332557</v>
      </c>
      <c r="P36" s="8">
        <f>B39-B17</f>
        <v>1333.3333333332557</v>
      </c>
    </row>
    <row r="37" spans="1:18"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c r="P37" s="8">
        <f>P36*20%</f>
        <v>266.66666666665117</v>
      </c>
      <c r="Q37" s="8">
        <f>P37*10%</f>
        <v>26.666666666665119</v>
      </c>
      <c r="R37" s="8">
        <f>P37-Q37</f>
        <v>239.99999999998604</v>
      </c>
    </row>
    <row r="38" spans="1:18"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450</v>
      </c>
      <c r="O38" s="8"/>
    </row>
    <row r="39" spans="1:18" x14ac:dyDescent="0.25">
      <c r="A39" s="17">
        <v>0.2</v>
      </c>
      <c r="B39" s="2">
        <f>IF((B35-B37-B38)&gt;300000,300000,(B35-B37-B38))</f>
        <v>88333.333333333256</v>
      </c>
      <c r="C39" s="2">
        <f t="shared" si="2"/>
        <v>17666.666666666653</v>
      </c>
      <c r="D39" s="9">
        <f>IF(C36="Female",C39*10%,IF(C36="Male",0))</f>
        <v>1766.6666666666654</v>
      </c>
      <c r="E39" s="2">
        <f t="shared" si="3"/>
        <v>14594.999999999987</v>
      </c>
      <c r="F39" s="18">
        <v>1544.9999999999861</v>
      </c>
      <c r="G39" s="19">
        <f>SUM(F37:F42)</f>
        <v>3494.9999999999864</v>
      </c>
      <c r="H39" s="10" t="s">
        <v>37</v>
      </c>
      <c r="I39" s="10">
        <f>SUM(F38:F43)</f>
        <v>3044.9999999999864</v>
      </c>
    </row>
    <row r="40" spans="1:18"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1544.9999999999861</v>
      </c>
      <c r="P40" s="8">
        <f>F17+R37</f>
        <v>1544.9999999999861</v>
      </c>
    </row>
    <row r="41" spans="1:18"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3089.9999999999723</v>
      </c>
    </row>
    <row r="42" spans="1:18" x14ac:dyDescent="0.25">
      <c r="A42" s="20">
        <v>0.39</v>
      </c>
      <c r="B42" s="21">
        <f>B35-B37-B38-B39-B40-B41</f>
        <v>0</v>
      </c>
      <c r="C42" s="2">
        <f t="shared" si="2"/>
        <v>0</v>
      </c>
      <c r="D42" s="9">
        <f>IF(C36="Female",C42*10%,IF(C36="Male",0))</f>
        <v>0</v>
      </c>
      <c r="E42" s="2">
        <f t="shared" si="3"/>
        <v>0</v>
      </c>
      <c r="F42" s="18">
        <f>E42/(B23+1)</f>
        <v>0</v>
      </c>
      <c r="G42" s="10"/>
      <c r="H42" s="10"/>
      <c r="I42" s="10"/>
    </row>
    <row r="43" spans="1:18" x14ac:dyDescent="0.25">
      <c r="A43" s="20"/>
      <c r="B43" s="21"/>
      <c r="C43" s="2"/>
      <c r="D43" s="9"/>
      <c r="E43" s="23"/>
      <c r="F43" s="24"/>
      <c r="H43" s="25"/>
      <c r="I43" s="25"/>
    </row>
    <row r="44" spans="1:18" x14ac:dyDescent="0.25">
      <c r="A44" s="1" t="s">
        <v>33</v>
      </c>
      <c r="B44" s="1">
        <v>9</v>
      </c>
      <c r="C44" s="2" t="s">
        <v>1</v>
      </c>
      <c r="D44" s="2">
        <f>D23</f>
        <v>0</v>
      </c>
      <c r="E44" s="2"/>
      <c r="F44" s="2"/>
      <c r="G44" s="2"/>
      <c r="H44" s="2"/>
      <c r="I44" s="2"/>
    </row>
    <row r="45" spans="1:18" x14ac:dyDescent="0.25">
      <c r="A45" s="2" t="s">
        <v>4</v>
      </c>
      <c r="B45" s="3">
        <f>B24</f>
        <v>100000</v>
      </c>
      <c r="C45" s="2"/>
      <c r="D45" s="2" t="str">
        <f>IF(A48= "P/F Benefit","P/F Deduction","SSF Deduction")</f>
        <v>P/F Deduction</v>
      </c>
      <c r="E45" s="2" t="s">
        <v>5</v>
      </c>
      <c r="F45" s="2" t="s">
        <v>6</v>
      </c>
      <c r="G45" s="2" t="s">
        <v>7</v>
      </c>
      <c r="H45" s="2">
        <v>500000</v>
      </c>
      <c r="I45" s="2" t="s">
        <v>6</v>
      </c>
    </row>
    <row r="46" spans="1:18" x14ac:dyDescent="0.25">
      <c r="A46" s="2" t="s">
        <v>10</v>
      </c>
      <c r="B46">
        <f>B25</f>
        <v>4000</v>
      </c>
      <c r="C46" s="2" t="s">
        <v>11</v>
      </c>
      <c r="D46" s="2">
        <f>D25+D26</f>
        <v>40000</v>
      </c>
      <c r="E46" s="2">
        <f>E25+E26</f>
        <v>0</v>
      </c>
      <c r="F46" s="2">
        <f>F25+F26</f>
        <v>40000</v>
      </c>
      <c r="G46" s="2" t="s">
        <v>12</v>
      </c>
      <c r="H46" s="2">
        <f>B55/3</f>
        <v>456666.66666666669</v>
      </c>
      <c r="I46" s="2">
        <f>IF(K2="Yes",IF(D49&gt;=500000, 0, MIN(500000, H46) - D49),0)</f>
        <v>0</v>
      </c>
      <c r="J46">
        <f>J3</f>
        <v>20000</v>
      </c>
    </row>
    <row r="47" spans="1:18" x14ac:dyDescent="0.25">
      <c r="A47" s="2" t="s">
        <v>13</v>
      </c>
      <c r="B47" s="5">
        <v>0</v>
      </c>
      <c r="C47" s="2" t="s">
        <v>14</v>
      </c>
      <c r="D47" s="2">
        <f>IF(D45="P/F Deduction",B45*20%,IF(D45="SSF Deduction",B45*31%))</f>
        <v>20000</v>
      </c>
      <c r="E47" s="2">
        <f>B49</f>
        <v>0</v>
      </c>
      <c r="F47" s="2">
        <f>J46</f>
        <v>20000</v>
      </c>
      <c r="G47" s="2" t="s">
        <v>15</v>
      </c>
      <c r="H47" s="2">
        <f>D49+F49+I49</f>
        <v>480000</v>
      </c>
      <c r="I47" s="2">
        <v>0</v>
      </c>
    </row>
    <row r="48" spans="1:18" x14ac:dyDescent="0.25">
      <c r="A48" s="2" t="str">
        <f>A27</f>
        <v>P/F Benefit</v>
      </c>
      <c r="B48" s="2">
        <f>IF(A48="P/F Benefit", B45*10%, IF(A48="SSF Benefit", B45*20%,0))</f>
        <v>10000</v>
      </c>
      <c r="C48" s="2" t="s">
        <v>17</v>
      </c>
      <c r="D48" s="2">
        <f>D47*B44</f>
        <v>180000</v>
      </c>
      <c r="E48" s="2">
        <f>E47*B44</f>
        <v>0</v>
      </c>
      <c r="F48" s="2">
        <f>F47*B44</f>
        <v>180000</v>
      </c>
      <c r="G48" s="2" t="s">
        <v>18</v>
      </c>
      <c r="H48" s="2">
        <f>H5</f>
        <v>25000</v>
      </c>
      <c r="I48" s="2">
        <f>I47*B44</f>
        <v>0</v>
      </c>
    </row>
    <row r="49" spans="1:10" x14ac:dyDescent="0.25">
      <c r="A49" s="2" t="s">
        <v>5</v>
      </c>
      <c r="B49" s="2">
        <v>0</v>
      </c>
      <c r="C49" s="2" t="s">
        <v>19</v>
      </c>
      <c r="D49" s="2">
        <f>D46+D47+D48</f>
        <v>240000</v>
      </c>
      <c r="E49" s="2">
        <f>E46+E47+E48</f>
        <v>0</v>
      </c>
      <c r="F49" s="2">
        <f>F46+F47+F48</f>
        <v>240000</v>
      </c>
      <c r="G49" s="2" t="s">
        <v>20</v>
      </c>
      <c r="H49" s="2">
        <f>H6</f>
        <v>0</v>
      </c>
      <c r="I49" s="2">
        <f>I46+I47+I48</f>
        <v>0</v>
      </c>
      <c r="J49" s="8"/>
    </row>
    <row r="50" spans="1:10" x14ac:dyDescent="0.25">
      <c r="A50" s="2" t="s">
        <v>21</v>
      </c>
      <c r="B50" s="7">
        <f>B45+B46+B48+B49+B47+D44</f>
        <v>114000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230000</v>
      </c>
      <c r="C52" s="2"/>
      <c r="D52" s="2"/>
      <c r="E52" s="2"/>
      <c r="F52" s="2"/>
      <c r="G52" s="2"/>
      <c r="H52" s="2"/>
      <c r="I52" s="2"/>
    </row>
    <row r="53" spans="1:10" x14ac:dyDescent="0.25">
      <c r="A53" s="2" t="s">
        <v>14</v>
      </c>
      <c r="B53" s="2">
        <f>B50</f>
        <v>114000</v>
      </c>
      <c r="C53" s="2"/>
      <c r="D53" s="2"/>
      <c r="E53" s="2"/>
      <c r="F53" s="2"/>
      <c r="G53" s="2"/>
      <c r="H53" s="2"/>
      <c r="I53" s="2"/>
    </row>
    <row r="54" spans="1:10" x14ac:dyDescent="0.25">
      <c r="A54" s="2" t="s">
        <v>17</v>
      </c>
      <c r="B54" s="2">
        <f>SUM(B45+B46+B47+B48+B49)*B44</f>
        <v>1026000</v>
      </c>
      <c r="C54" s="2"/>
      <c r="D54" s="2"/>
      <c r="E54" s="2"/>
      <c r="F54" s="2"/>
      <c r="G54" s="2"/>
      <c r="H54" s="2"/>
      <c r="I54" s="2"/>
    </row>
    <row r="55" spans="1:10" x14ac:dyDescent="0.25">
      <c r="A55" s="2" t="s">
        <v>19</v>
      </c>
      <c r="B55" s="2">
        <f>B52+B53+B54</f>
        <v>1370000</v>
      </c>
      <c r="C55" s="9"/>
      <c r="D55" s="9"/>
      <c r="E55" s="2"/>
      <c r="F55" s="2"/>
      <c r="G55" s="2"/>
      <c r="H55" s="2" t="s">
        <v>25</v>
      </c>
      <c r="I55" s="7">
        <f>B50</f>
        <v>114000</v>
      </c>
    </row>
    <row r="56" spans="1:10" x14ac:dyDescent="0.25">
      <c r="A56" s="2" t="s">
        <v>26</v>
      </c>
      <c r="B56" s="2">
        <f>B55-MIN(H45,H46,H47)-H48-H49-H50-E49-H51</f>
        <v>888333.33333333326</v>
      </c>
      <c r="C56" s="9"/>
      <c r="D56" s="9"/>
      <c r="E56" s="2"/>
      <c r="F56" s="2"/>
      <c r="G56" s="10"/>
      <c r="H56" s="2" t="s">
        <v>27</v>
      </c>
      <c r="I56" s="11">
        <f>D47+E47+F47+G60+I50</f>
        <v>43255</v>
      </c>
    </row>
    <row r="57" spans="1:10" x14ac:dyDescent="0.25">
      <c r="A57" s="12" t="s">
        <v>28</v>
      </c>
      <c r="B57" s="13" t="str">
        <f>B36</f>
        <v>Married</v>
      </c>
      <c r="C57" s="14" t="str">
        <f>C36</f>
        <v>Female</v>
      </c>
      <c r="D57" s="15"/>
      <c r="E57" s="15"/>
      <c r="F57" s="9"/>
      <c r="G57" s="10"/>
      <c r="H57" s="2" t="s">
        <v>31</v>
      </c>
      <c r="I57" s="16">
        <f>I55-I56</f>
        <v>70745</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450</v>
      </c>
    </row>
    <row r="60" spans="1:10" x14ac:dyDescent="0.25">
      <c r="A60" s="17">
        <v>0.2</v>
      </c>
      <c r="B60" s="2">
        <f>IF((B56-B58-B59)&gt;300000,300000,(B56-B58-B59))</f>
        <v>88333.333333333256</v>
      </c>
      <c r="C60" s="2">
        <f t="shared" si="4"/>
        <v>17666.666666666653</v>
      </c>
      <c r="D60" s="9">
        <f>IF(C57="Female",C60*10%,IF(C57="Male",0))</f>
        <v>1766.6666666666654</v>
      </c>
      <c r="E60" s="2">
        <f t="shared" si="5"/>
        <v>13050.000000000002</v>
      </c>
      <c r="F60" s="18">
        <f>E60/(B44+1)</f>
        <v>1305.0000000000002</v>
      </c>
      <c r="G60" s="26">
        <f>SUM(F58:F64)</f>
        <v>3255</v>
      </c>
      <c r="H60" s="10" t="s">
        <v>37</v>
      </c>
      <c r="I60" s="10">
        <f>SUM(F59:F64)</f>
        <v>2805</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5" spans="1:19" x14ac:dyDescent="0.25">
      <c r="P65" s="8">
        <f>E82</f>
        <v>11745.000000000002</v>
      </c>
    </row>
    <row r="66" spans="1:19" x14ac:dyDescent="0.25">
      <c r="A66" s="1" t="s">
        <v>34</v>
      </c>
      <c r="B66" s="1">
        <v>8</v>
      </c>
      <c r="C66" s="2" t="s">
        <v>1</v>
      </c>
      <c r="D66" s="2">
        <f>D44</f>
        <v>0</v>
      </c>
      <c r="E66" s="2"/>
      <c r="F66" s="2"/>
      <c r="G66" s="2"/>
      <c r="H66" s="2"/>
      <c r="I66" s="2"/>
      <c r="P66" s="8">
        <f>P65-S70</f>
        <v>11385.000000000002</v>
      </c>
    </row>
    <row r="67" spans="1:19" x14ac:dyDescent="0.25">
      <c r="A67" s="2" t="s">
        <v>4</v>
      </c>
      <c r="B67" s="3">
        <f>B45</f>
        <v>100000</v>
      </c>
      <c r="C67" s="2"/>
      <c r="D67" s="2" t="str">
        <f>IF(A70= "P/F Benefit","P/F Deduction","SSF Deduction")</f>
        <v>P/F Deduction</v>
      </c>
      <c r="E67" s="2" t="s">
        <v>5</v>
      </c>
      <c r="F67" s="2" t="s">
        <v>6</v>
      </c>
      <c r="G67" s="2" t="s">
        <v>7</v>
      </c>
      <c r="H67" s="2">
        <v>500000</v>
      </c>
      <c r="I67" s="2" t="s">
        <v>6</v>
      </c>
      <c r="P67" s="8">
        <f>P66/9</f>
        <v>1265.0000000000002</v>
      </c>
    </row>
    <row r="68" spans="1:19" x14ac:dyDescent="0.25">
      <c r="A68" s="2" t="s">
        <v>10</v>
      </c>
      <c r="B68">
        <f>B46</f>
        <v>4000</v>
      </c>
      <c r="C68" s="2" t="s">
        <v>11</v>
      </c>
      <c r="D68" s="2">
        <f>D47+D46</f>
        <v>60000</v>
      </c>
      <c r="E68" s="2">
        <f>E47+E46</f>
        <v>0</v>
      </c>
      <c r="F68" s="2">
        <f>F47+F46</f>
        <v>60000</v>
      </c>
      <c r="G68" s="2" t="s">
        <v>12</v>
      </c>
      <c r="H68" s="2">
        <f>B77/3</f>
        <v>456666.66666666669</v>
      </c>
      <c r="I68" s="2">
        <f>IF(K2="Yes",IF(D71&gt;=500000, 0, MIN(500000, H68) - D71),0)</f>
        <v>0</v>
      </c>
      <c r="J68">
        <f>J46</f>
        <v>20000</v>
      </c>
    </row>
    <row r="69" spans="1:19" x14ac:dyDescent="0.25">
      <c r="A69" s="2" t="s">
        <v>13</v>
      </c>
      <c r="B69" s="5">
        <v>0</v>
      </c>
      <c r="C69" s="2" t="s">
        <v>14</v>
      </c>
      <c r="D69" s="2">
        <f>IF(D67="P/F Deduction",B67*20%,IF(D67="SSF Deduction",B67*31%))</f>
        <v>20000</v>
      </c>
      <c r="E69" s="2">
        <f>B71</f>
        <v>0</v>
      </c>
      <c r="F69" s="2">
        <f>J68</f>
        <v>20000</v>
      </c>
      <c r="G69" s="2" t="s">
        <v>15</v>
      </c>
      <c r="H69" s="2">
        <f>D71+I71+F71</f>
        <v>480000</v>
      </c>
      <c r="I69" s="2">
        <v>0</v>
      </c>
    </row>
    <row r="70" spans="1:19" x14ac:dyDescent="0.25">
      <c r="A70" s="2" t="str">
        <f>A48</f>
        <v>P/F Benefit</v>
      </c>
      <c r="B70" s="2">
        <f>IF(A70="P/F Benefit", B67*10%, IF(A70="SSF Benefit", B67*20%,0))</f>
        <v>10000</v>
      </c>
      <c r="C70" s="2" t="s">
        <v>17</v>
      </c>
      <c r="D70" s="2">
        <f>D69*B66</f>
        <v>160000</v>
      </c>
      <c r="E70" s="2">
        <f>E69*B66</f>
        <v>0</v>
      </c>
      <c r="F70" s="2">
        <f>F69*B66</f>
        <v>160000</v>
      </c>
      <c r="G70" s="2" t="s">
        <v>18</v>
      </c>
      <c r="H70" s="2">
        <f>H5</f>
        <v>25000</v>
      </c>
      <c r="I70" s="2">
        <f>I69*B66</f>
        <v>0</v>
      </c>
      <c r="P70">
        <v>2000</v>
      </c>
      <c r="Q70">
        <f>P70*20%</f>
        <v>400</v>
      </c>
      <c r="R70">
        <f>Q70*10%</f>
        <v>40</v>
      </c>
      <c r="S70">
        <f>Q70-R70</f>
        <v>360</v>
      </c>
    </row>
    <row r="71" spans="1:19" x14ac:dyDescent="0.25">
      <c r="A71" s="2" t="s">
        <v>5</v>
      </c>
      <c r="B71" s="2">
        <v>0</v>
      </c>
      <c r="C71" s="2" t="s">
        <v>19</v>
      </c>
      <c r="D71" s="2">
        <f>D68+D69+D70</f>
        <v>240000</v>
      </c>
      <c r="E71" s="2">
        <f>E68+E69+E70</f>
        <v>0</v>
      </c>
      <c r="F71" s="2">
        <f>F68+F69+F70</f>
        <v>240000</v>
      </c>
      <c r="G71" s="2" t="s">
        <v>20</v>
      </c>
      <c r="H71" s="2">
        <f>H6</f>
        <v>0</v>
      </c>
      <c r="I71" s="2">
        <f>I68+I69+I70</f>
        <v>0</v>
      </c>
      <c r="S71" s="8">
        <f>S70+P67</f>
        <v>1625.0000000000002</v>
      </c>
    </row>
    <row r="72" spans="1:19" x14ac:dyDescent="0.25">
      <c r="A72" s="2" t="s">
        <v>21</v>
      </c>
      <c r="B72" s="7">
        <f>B67+B68+B70+B71+B6</f>
        <v>114000</v>
      </c>
      <c r="C72" s="2"/>
      <c r="D72" s="2"/>
      <c r="E72" s="2"/>
      <c r="F72" s="2"/>
      <c r="G72" s="2" t="s">
        <v>22</v>
      </c>
      <c r="H72" s="2">
        <f>H7</f>
        <v>0</v>
      </c>
      <c r="I72" s="2">
        <f>I71/12</f>
        <v>0</v>
      </c>
    </row>
    <row r="73" spans="1:19" x14ac:dyDescent="0.25">
      <c r="A73" s="2"/>
      <c r="B73" s="2"/>
      <c r="C73" s="2"/>
      <c r="D73" s="2"/>
      <c r="E73" s="2"/>
      <c r="F73" s="2"/>
      <c r="G73" s="2" t="s">
        <v>23</v>
      </c>
      <c r="H73" s="2">
        <f>IF(J2="Yes", IF(B57="Married",600000*50%, IF(B57="Unmarried",500000*50%)),0)</f>
        <v>0</v>
      </c>
      <c r="I73" s="2"/>
    </row>
    <row r="74" spans="1:19" x14ac:dyDescent="0.25">
      <c r="A74" s="2" t="s">
        <v>11</v>
      </c>
      <c r="B74" s="2">
        <f>B53+B52</f>
        <v>344000</v>
      </c>
      <c r="C74" s="2"/>
      <c r="D74" s="2"/>
      <c r="E74" s="2"/>
      <c r="F74" s="2"/>
      <c r="G74" s="2"/>
      <c r="H74" s="2"/>
      <c r="I74" s="2"/>
      <c r="K74" s="8">
        <f>I71/11262.96</f>
        <v>0</v>
      </c>
    </row>
    <row r="75" spans="1:19" x14ac:dyDescent="0.25">
      <c r="A75" s="2" t="s">
        <v>14</v>
      </c>
      <c r="B75" s="2">
        <f>B72+E66</f>
        <v>114000</v>
      </c>
      <c r="C75" s="2"/>
      <c r="D75" s="2"/>
      <c r="E75" s="2"/>
      <c r="F75" s="2"/>
      <c r="G75" s="2"/>
      <c r="H75" s="2"/>
      <c r="I75" s="2"/>
    </row>
    <row r="76" spans="1:19" x14ac:dyDescent="0.25">
      <c r="A76" s="2" t="s">
        <v>17</v>
      </c>
      <c r="B76" s="2">
        <f>SUM(B67+B68+B69+B70+B71)*B66</f>
        <v>912000</v>
      </c>
      <c r="C76" s="2"/>
      <c r="D76" s="2"/>
      <c r="E76" s="2"/>
      <c r="F76" s="2"/>
      <c r="G76" s="2"/>
      <c r="H76" s="2"/>
      <c r="I76" s="2"/>
    </row>
    <row r="77" spans="1:19" x14ac:dyDescent="0.25">
      <c r="A77" s="2" t="s">
        <v>24</v>
      </c>
      <c r="B77" s="2">
        <f>B74+B75+B76</f>
        <v>1370000</v>
      </c>
      <c r="C77" s="9"/>
      <c r="D77" s="9"/>
      <c r="E77" s="2"/>
      <c r="F77" s="2"/>
      <c r="G77" s="2"/>
      <c r="H77" s="2" t="s">
        <v>25</v>
      </c>
      <c r="I77" s="7">
        <f>B72+E66</f>
        <v>114000</v>
      </c>
    </row>
    <row r="78" spans="1:19" x14ac:dyDescent="0.25">
      <c r="A78" s="2" t="s">
        <v>26</v>
      </c>
      <c r="B78" s="2">
        <f>B77-MIN(H67,H68,H69)-H70-H71-H72-E71-H73</f>
        <v>888333.33333333326</v>
      </c>
      <c r="C78" s="9"/>
      <c r="D78" s="9"/>
      <c r="E78" s="2"/>
      <c r="F78" s="2"/>
      <c r="G78" s="10"/>
      <c r="H78" s="2" t="s">
        <v>27</v>
      </c>
      <c r="I78" s="11">
        <f>D69+E69+F69+G82+I72</f>
        <v>43255</v>
      </c>
    </row>
    <row r="79" spans="1:19" x14ac:dyDescent="0.25">
      <c r="A79" s="12" t="s">
        <v>28</v>
      </c>
      <c r="B79" s="13" t="str">
        <f>B57</f>
        <v>Married</v>
      </c>
      <c r="C79" s="14" t="str">
        <f>C57</f>
        <v>Female</v>
      </c>
      <c r="D79" s="15"/>
      <c r="E79" s="15"/>
      <c r="F79" s="9"/>
      <c r="G79" s="10"/>
      <c r="H79" s="2" t="s">
        <v>31</v>
      </c>
      <c r="I79" s="16">
        <f>I77-I78</f>
        <v>70745</v>
      </c>
    </row>
    <row r="80" spans="1:19"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450</v>
      </c>
    </row>
    <row r="82" spans="1:10" x14ac:dyDescent="0.25">
      <c r="A82" s="17">
        <v>0.2</v>
      </c>
      <c r="B82" s="2">
        <f>IF((B78-B80-B81)&gt;300000,300000,(B78-B80-B81))</f>
        <v>88333.333333333256</v>
      </c>
      <c r="C82" s="2">
        <f t="shared" si="6"/>
        <v>17666.666666666653</v>
      </c>
      <c r="D82" s="9">
        <f>IF(C79="Female",C82*10%,IF(C79="Male",0))</f>
        <v>1766.6666666666654</v>
      </c>
      <c r="E82" s="2">
        <f t="shared" si="7"/>
        <v>11745.000000000002</v>
      </c>
      <c r="F82" s="18">
        <f>E82/(B66+1)</f>
        <v>1305.0000000000002</v>
      </c>
      <c r="G82" s="26">
        <f>SUM(F80:F86)</f>
        <v>3255</v>
      </c>
      <c r="H82" s="10" t="s">
        <v>37</v>
      </c>
      <c r="I82" s="10">
        <f>SUM(F81:F86)</f>
        <v>2805</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4000</v>
      </c>
      <c r="C90" s="2" t="s">
        <v>11</v>
      </c>
      <c r="D90" s="2">
        <f>D69+D68</f>
        <v>80000</v>
      </c>
      <c r="E90" s="2">
        <f>E69+E68</f>
        <v>0</v>
      </c>
      <c r="F90" s="2">
        <f>F69+F68</f>
        <v>80000</v>
      </c>
      <c r="G90" s="2" t="s">
        <v>12</v>
      </c>
      <c r="H90" s="2">
        <f>B99/3</f>
        <v>456666.66666666669</v>
      </c>
      <c r="I90" s="2">
        <f>IF(K2="Yes",IF(D93&gt;=500000, 0, MIN(500000, H90) - D93),0)</f>
        <v>0</v>
      </c>
      <c r="J90">
        <f>J68</f>
        <v>20000</v>
      </c>
    </row>
    <row r="91" spans="1:10" x14ac:dyDescent="0.25">
      <c r="A91" s="2" t="s">
        <v>13</v>
      </c>
      <c r="B91" s="5">
        <v>0</v>
      </c>
      <c r="C91" s="2" t="s">
        <v>14</v>
      </c>
      <c r="D91" s="2">
        <f>IF(D89="P/F Deduction",B89*20%,IF(D89="SSF Deduction",B89*31%))</f>
        <v>20000</v>
      </c>
      <c r="E91" s="2">
        <f>B93</f>
        <v>0</v>
      </c>
      <c r="F91" s="2">
        <f>J90</f>
        <v>20000</v>
      </c>
      <c r="G91" s="2" t="s">
        <v>15</v>
      </c>
      <c r="H91" s="2">
        <f>D93+I93+F93</f>
        <v>480000</v>
      </c>
      <c r="I91" s="2">
        <v>0</v>
      </c>
    </row>
    <row r="92" spans="1:10" x14ac:dyDescent="0.25">
      <c r="A92" s="2" t="str">
        <f>A70</f>
        <v>P/F Benefit</v>
      </c>
      <c r="B92" s="2">
        <f>IF(A92="P/F Benefit", B89*10%, IF(A92="SSF Benefit", B89*20%,0))</f>
        <v>10000</v>
      </c>
      <c r="C92" s="2" t="s">
        <v>17</v>
      </c>
      <c r="D92" s="2">
        <f>D91*B88</f>
        <v>140000</v>
      </c>
      <c r="E92" s="2">
        <f>E91*B88</f>
        <v>0</v>
      </c>
      <c r="F92" s="2">
        <f>F91*B88</f>
        <v>140000</v>
      </c>
      <c r="G92" s="2" t="s">
        <v>18</v>
      </c>
      <c r="H92" s="2">
        <f>H5</f>
        <v>25000</v>
      </c>
      <c r="I92" s="2">
        <f>I91*B88</f>
        <v>0</v>
      </c>
    </row>
    <row r="93" spans="1:10" x14ac:dyDescent="0.25">
      <c r="A93" s="2" t="s">
        <v>5</v>
      </c>
      <c r="B93" s="2">
        <v>0</v>
      </c>
      <c r="C93" s="2" t="s">
        <v>19</v>
      </c>
      <c r="D93" s="2">
        <f>D90+D91+D92</f>
        <v>240000</v>
      </c>
      <c r="E93" s="2">
        <f>E90+E91+E92</f>
        <v>0</v>
      </c>
      <c r="F93" s="2">
        <f>F90+F91+F92</f>
        <v>240000</v>
      </c>
      <c r="G93" s="2" t="s">
        <v>20</v>
      </c>
      <c r="H93" s="2">
        <f>H6</f>
        <v>0</v>
      </c>
      <c r="I93" s="2">
        <f>I90+I91+I92</f>
        <v>0</v>
      </c>
    </row>
    <row r="94" spans="1:10" x14ac:dyDescent="0.25">
      <c r="A94" s="2" t="s">
        <v>21</v>
      </c>
      <c r="B94" s="7">
        <f>B89+B90+B92+B93+B28</f>
        <v>114000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458000</v>
      </c>
      <c r="C96" s="2"/>
      <c r="D96" s="2"/>
      <c r="E96" s="2"/>
      <c r="F96" s="2"/>
      <c r="G96" s="2"/>
      <c r="H96" s="2"/>
      <c r="I96" s="2"/>
    </row>
    <row r="97" spans="1:10" x14ac:dyDescent="0.25">
      <c r="A97" s="2" t="s">
        <v>14</v>
      </c>
      <c r="B97" s="2">
        <f>B94</f>
        <v>114000</v>
      </c>
      <c r="C97" s="2"/>
      <c r="D97" s="2"/>
      <c r="E97" s="2"/>
      <c r="F97" s="2"/>
      <c r="G97" s="2"/>
      <c r="H97" s="2"/>
      <c r="I97" s="2"/>
    </row>
    <row r="98" spans="1:10" x14ac:dyDescent="0.25">
      <c r="A98" s="2" t="s">
        <v>17</v>
      </c>
      <c r="B98" s="2">
        <f>SUM(B89+B90+B91+B92+B93)*B88</f>
        <v>798000</v>
      </c>
      <c r="C98" s="2"/>
      <c r="D98" s="2"/>
      <c r="E98" s="2"/>
      <c r="F98" s="2"/>
      <c r="G98" s="2"/>
      <c r="H98" s="2"/>
      <c r="I98" s="2"/>
    </row>
    <row r="99" spans="1:10" x14ac:dyDescent="0.25">
      <c r="A99" s="2" t="s">
        <v>24</v>
      </c>
      <c r="B99" s="2">
        <f>B96+B97+B98</f>
        <v>1370000</v>
      </c>
      <c r="C99" s="9"/>
      <c r="D99" s="9"/>
      <c r="E99" s="2"/>
      <c r="F99" s="2"/>
      <c r="G99" s="2"/>
      <c r="H99" s="2" t="s">
        <v>25</v>
      </c>
      <c r="I99" s="7">
        <f>B94</f>
        <v>114000</v>
      </c>
    </row>
    <row r="100" spans="1:10" x14ac:dyDescent="0.25">
      <c r="A100" s="2" t="s">
        <v>26</v>
      </c>
      <c r="B100" s="2">
        <f>B99-MIN(H89,H90,H91)-H92-H93-H94-E93-H95</f>
        <v>888333.33333333326</v>
      </c>
      <c r="C100" s="9"/>
      <c r="D100" s="9"/>
      <c r="E100" s="2"/>
      <c r="F100" s="2"/>
      <c r="G100" s="10"/>
      <c r="H100" s="2" t="s">
        <v>27</v>
      </c>
      <c r="I100" s="11">
        <f>D91+E91+F91+G104+I94</f>
        <v>43255</v>
      </c>
    </row>
    <row r="101" spans="1:10" x14ac:dyDescent="0.25">
      <c r="A101" s="12" t="s">
        <v>28</v>
      </c>
      <c r="B101" s="13" t="str">
        <f>B79</f>
        <v>Married</v>
      </c>
      <c r="C101" s="14" t="str">
        <f>C79</f>
        <v>Female</v>
      </c>
      <c r="D101" s="15"/>
      <c r="E101" s="15"/>
      <c r="F101" s="9"/>
      <c r="G101" s="10"/>
      <c r="H101" s="2" t="s">
        <v>31</v>
      </c>
      <c r="I101" s="16">
        <f>I99-I100</f>
        <v>70745</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450</v>
      </c>
    </row>
    <row r="104" spans="1:10" x14ac:dyDescent="0.25">
      <c r="A104" s="17">
        <v>0.2</v>
      </c>
      <c r="B104" s="2">
        <f>IF((B100-B102-B103)&gt;300000,300000,(B100-B102-B103))</f>
        <v>88333.333333333256</v>
      </c>
      <c r="C104" s="2">
        <f t="shared" si="8"/>
        <v>17666.666666666653</v>
      </c>
      <c r="D104" s="9">
        <f>IF(C101="Female",C104*10%,IF(C101="Male",0))</f>
        <v>1766.6666666666654</v>
      </c>
      <c r="E104" s="2">
        <f t="shared" si="9"/>
        <v>10440.000000000002</v>
      </c>
      <c r="F104" s="18">
        <f>E104/(B88+1)</f>
        <v>1305.0000000000002</v>
      </c>
      <c r="G104" s="26">
        <f>SUM(F102:F108)</f>
        <v>3255</v>
      </c>
      <c r="H104" s="10" t="s">
        <v>37</v>
      </c>
      <c r="I104" s="10">
        <f>SUM(F103:F108)</f>
        <v>2805</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4000</v>
      </c>
      <c r="C112" s="2" t="s">
        <v>11</v>
      </c>
      <c r="D112" s="2">
        <f>D91+D90</f>
        <v>100000</v>
      </c>
      <c r="E112" s="2">
        <f>E91+E90</f>
        <v>0</v>
      </c>
      <c r="F112" s="2">
        <f>F91+F90</f>
        <v>100000</v>
      </c>
      <c r="G112" s="2" t="s">
        <v>12</v>
      </c>
      <c r="H112" s="2">
        <f>B121/3</f>
        <v>456666.66666666669</v>
      </c>
      <c r="I112" s="2">
        <f>IF(K2="Yes",IF(D115&gt;=500000, 0, MIN(500000, H112) - D115),0)</f>
        <v>0</v>
      </c>
      <c r="J112">
        <f>J90</f>
        <v>20000</v>
      </c>
    </row>
    <row r="113" spans="1:9" x14ac:dyDescent="0.25">
      <c r="A113" s="2" t="s">
        <v>13</v>
      </c>
      <c r="B113" s="5">
        <v>0</v>
      </c>
      <c r="C113" s="2" t="s">
        <v>14</v>
      </c>
      <c r="D113" s="2">
        <f>IF(D111="P/F Deduction",B111*20%,IF(D111="SSF Deduction",B111*31%))</f>
        <v>20000</v>
      </c>
      <c r="E113" s="2">
        <f>B115</f>
        <v>0</v>
      </c>
      <c r="F113" s="2">
        <f>J112</f>
        <v>20000</v>
      </c>
      <c r="G113" s="2" t="s">
        <v>15</v>
      </c>
      <c r="H113" s="2">
        <f>D115+I115+F115</f>
        <v>480000</v>
      </c>
      <c r="I113" s="2">
        <v>0</v>
      </c>
    </row>
    <row r="114" spans="1:9" x14ac:dyDescent="0.25">
      <c r="A114" s="2" t="str">
        <f>A92</f>
        <v>P/F Benefit</v>
      </c>
      <c r="B114" s="2">
        <f>IF(A114="P/F Benefit", B111*10%, IF(A114="SSF Benefit", B111*20%,0))</f>
        <v>10000</v>
      </c>
      <c r="C114" s="2" t="s">
        <v>17</v>
      </c>
      <c r="D114" s="2">
        <f>D113*B110</f>
        <v>120000</v>
      </c>
      <c r="E114" s="2">
        <f>E113*B110</f>
        <v>0</v>
      </c>
      <c r="F114" s="2">
        <f>F113*B110</f>
        <v>120000</v>
      </c>
      <c r="G114" s="2" t="s">
        <v>18</v>
      </c>
      <c r="H114" s="2">
        <f>H5</f>
        <v>25000</v>
      </c>
      <c r="I114" s="2">
        <f>I113*B110</f>
        <v>0</v>
      </c>
    </row>
    <row r="115" spans="1:9" x14ac:dyDescent="0.25">
      <c r="A115" s="2" t="s">
        <v>5</v>
      </c>
      <c r="B115" s="2">
        <v>0</v>
      </c>
      <c r="C115" s="2" t="s">
        <v>19</v>
      </c>
      <c r="D115" s="2">
        <f>D112+D113+D114</f>
        <v>240000</v>
      </c>
      <c r="E115" s="2">
        <f>E112+E113+E114</f>
        <v>0</v>
      </c>
      <c r="F115" s="2">
        <f>F112+F113+F114</f>
        <v>240000</v>
      </c>
      <c r="G115" s="2" t="s">
        <v>20</v>
      </c>
      <c r="H115" s="2">
        <f>H6</f>
        <v>0</v>
      </c>
      <c r="I115" s="2">
        <f>I112+I113+I114</f>
        <v>0</v>
      </c>
    </row>
    <row r="116" spans="1:9" x14ac:dyDescent="0.25">
      <c r="A116" s="2" t="s">
        <v>21</v>
      </c>
      <c r="B116" s="7">
        <f>SUM(B111:B115)</f>
        <v>114000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572000</v>
      </c>
      <c r="C118" s="2"/>
      <c r="D118" s="2"/>
      <c r="E118" s="2"/>
      <c r="F118" s="2"/>
      <c r="G118" s="2"/>
      <c r="H118" s="2"/>
      <c r="I118" s="2"/>
    </row>
    <row r="119" spans="1:9" x14ac:dyDescent="0.25">
      <c r="A119" s="2" t="s">
        <v>14</v>
      </c>
      <c r="B119" s="2">
        <f>B116</f>
        <v>114000</v>
      </c>
      <c r="C119" s="2"/>
      <c r="D119" s="2"/>
      <c r="E119" s="2"/>
      <c r="F119" s="2"/>
      <c r="G119" s="2"/>
      <c r="H119" s="2"/>
      <c r="I119" s="2"/>
    </row>
    <row r="120" spans="1:9" x14ac:dyDescent="0.25">
      <c r="A120" s="2" t="s">
        <v>17</v>
      </c>
      <c r="B120" s="2">
        <f>B119*B110</f>
        <v>684000</v>
      </c>
      <c r="C120" s="2"/>
      <c r="D120" s="2"/>
      <c r="E120" s="2"/>
      <c r="F120" s="2"/>
      <c r="G120" s="2"/>
      <c r="H120" s="2"/>
      <c r="I120" s="2"/>
    </row>
    <row r="121" spans="1:9" x14ac:dyDescent="0.25">
      <c r="A121" s="2" t="s">
        <v>24</v>
      </c>
      <c r="B121" s="2">
        <f>B118+B119+B120</f>
        <v>1370000</v>
      </c>
      <c r="C121" s="9"/>
      <c r="D121" s="9"/>
      <c r="E121" s="2"/>
      <c r="F121" s="2"/>
      <c r="G121" s="2"/>
      <c r="H121" s="2" t="s">
        <v>25</v>
      </c>
      <c r="I121" s="7">
        <f>B116</f>
        <v>114000</v>
      </c>
    </row>
    <row r="122" spans="1:9" x14ac:dyDescent="0.25">
      <c r="A122" s="2" t="s">
        <v>43</v>
      </c>
      <c r="B122" s="2">
        <f>B121-MIN(H111,H112,H113)-H114-H115-H116-E115-H117</f>
        <v>888333.33333333326</v>
      </c>
      <c r="C122" s="9"/>
      <c r="D122" s="9"/>
      <c r="E122" s="2"/>
      <c r="F122" s="2"/>
      <c r="G122" s="10"/>
      <c r="H122" s="2" t="s">
        <v>27</v>
      </c>
      <c r="I122" s="11">
        <f>D113+E113+F113+G126+I116</f>
        <v>43255</v>
      </c>
    </row>
    <row r="123" spans="1:9" x14ac:dyDescent="0.25">
      <c r="A123" s="12" t="s">
        <v>44</v>
      </c>
      <c r="B123" s="13" t="str">
        <f>B101</f>
        <v>Married</v>
      </c>
      <c r="C123" s="14" t="str">
        <f>C101</f>
        <v>Female</v>
      </c>
      <c r="D123" s="15"/>
      <c r="E123" s="15"/>
      <c r="F123" s="9"/>
      <c r="G123" s="10"/>
      <c r="H123" s="2" t="s">
        <v>31</v>
      </c>
      <c r="I123" s="16">
        <f>I121-I122</f>
        <v>70745</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450</v>
      </c>
    </row>
    <row r="126" spans="1:9" x14ac:dyDescent="0.25">
      <c r="A126" s="17">
        <v>0.2</v>
      </c>
      <c r="B126" s="2">
        <f>IF((B122-B124-B125)&gt;300000,300000,(B122-B124-B125))</f>
        <v>88333.333333333256</v>
      </c>
      <c r="C126" s="2">
        <f t="shared" si="10"/>
        <v>17666.666666666653</v>
      </c>
      <c r="D126" s="9">
        <f>IF(C123="Female",C126*10%,IF(C123="Male",0))</f>
        <v>1766.6666666666654</v>
      </c>
      <c r="E126" s="2">
        <f t="shared" si="11"/>
        <v>9135.0000000000018</v>
      </c>
      <c r="F126" s="18">
        <f>E126/(B110+1)</f>
        <v>1305.0000000000002</v>
      </c>
      <c r="G126" s="26">
        <f>SUM(F124:F130)</f>
        <v>3255</v>
      </c>
      <c r="H126" s="10" t="s">
        <v>37</v>
      </c>
      <c r="I126" s="10">
        <f>SUM(F125:F130)</f>
        <v>2805</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4000</v>
      </c>
      <c r="C134" s="2" t="s">
        <v>11</v>
      </c>
      <c r="D134" s="2">
        <f>D113+D112</f>
        <v>120000</v>
      </c>
      <c r="E134" s="2">
        <f>E113+E112</f>
        <v>0</v>
      </c>
      <c r="F134" s="2">
        <f>F113+F112</f>
        <v>120000</v>
      </c>
      <c r="G134" s="2" t="s">
        <v>12</v>
      </c>
      <c r="H134" s="2">
        <f>B143/3</f>
        <v>456666.66666666669</v>
      </c>
      <c r="I134" s="2">
        <f>IF(K2="Yes",IF(D115&gt;=500000, 0, MIN(500000, H112) - D115),0)</f>
        <v>0</v>
      </c>
      <c r="J134">
        <f>J112</f>
        <v>20000</v>
      </c>
    </row>
    <row r="135" spans="1:10" x14ac:dyDescent="0.25">
      <c r="A135" s="2" t="s">
        <v>13</v>
      </c>
      <c r="B135" s="5">
        <v>0</v>
      </c>
      <c r="C135" s="2" t="s">
        <v>14</v>
      </c>
      <c r="D135" s="2">
        <f>IF(D133="P/F Deduction",B133*20%,IF(D133="SSF Deduction",B133*31%))</f>
        <v>20000</v>
      </c>
      <c r="E135" s="2">
        <f>B137</f>
        <v>0</v>
      </c>
      <c r="F135" s="2">
        <f>J134</f>
        <v>20000</v>
      </c>
      <c r="G135" s="2" t="s">
        <v>15</v>
      </c>
      <c r="H135" s="2">
        <f>D137+F137+I137</f>
        <v>480000</v>
      </c>
      <c r="I135" s="2">
        <v>0</v>
      </c>
    </row>
    <row r="136" spans="1:10" x14ac:dyDescent="0.25">
      <c r="A136" s="2" t="str">
        <f>A114</f>
        <v>P/F Benefit</v>
      </c>
      <c r="B136" s="2">
        <f>IF(A136="P/F Benefit", B133*10%, IF(A136="SSF Benefit", B133*20%,0))</f>
        <v>10000</v>
      </c>
      <c r="C136" s="2" t="s">
        <v>17</v>
      </c>
      <c r="D136" s="2">
        <f>D135*B132</f>
        <v>100000</v>
      </c>
      <c r="E136" s="2">
        <f>E135*B132</f>
        <v>0</v>
      </c>
      <c r="F136" s="2">
        <f>F135*B132</f>
        <v>100000</v>
      </c>
      <c r="G136" s="2" t="s">
        <v>18</v>
      </c>
      <c r="H136" s="2">
        <f>H5</f>
        <v>25000</v>
      </c>
      <c r="I136" s="2">
        <f>I135*B132</f>
        <v>0</v>
      </c>
    </row>
    <row r="137" spans="1:10" x14ac:dyDescent="0.25">
      <c r="A137" s="2" t="s">
        <v>5</v>
      </c>
      <c r="B137" s="2">
        <v>0</v>
      </c>
      <c r="C137" s="2" t="s">
        <v>19</v>
      </c>
      <c r="D137" s="2">
        <f>D134+D135+D136</f>
        <v>240000</v>
      </c>
      <c r="E137" s="2">
        <f>E134+E135+E136</f>
        <v>0</v>
      </c>
      <c r="F137" s="2">
        <f>F134+F135+F136</f>
        <v>240000</v>
      </c>
      <c r="G137" s="2" t="s">
        <v>20</v>
      </c>
      <c r="H137" s="2">
        <f>H6</f>
        <v>0</v>
      </c>
      <c r="I137" s="2">
        <f>I134+I135+I136</f>
        <v>0</v>
      </c>
    </row>
    <row r="138" spans="1:10" x14ac:dyDescent="0.25">
      <c r="A138" s="2" t="s">
        <v>21</v>
      </c>
      <c r="B138" s="7">
        <f>SUM(B133:B137)</f>
        <v>114000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686000</v>
      </c>
      <c r="C140" s="2"/>
      <c r="D140" s="2"/>
      <c r="E140" s="2"/>
      <c r="F140" s="2"/>
      <c r="G140" s="2"/>
      <c r="H140" s="2"/>
      <c r="I140" s="2"/>
    </row>
    <row r="141" spans="1:10" x14ac:dyDescent="0.25">
      <c r="A141" s="2" t="s">
        <v>14</v>
      </c>
      <c r="B141" s="2">
        <f>B138</f>
        <v>114000</v>
      </c>
      <c r="C141" s="2"/>
      <c r="D141" s="2"/>
      <c r="E141" s="2"/>
      <c r="F141" s="2"/>
      <c r="G141" s="2"/>
      <c r="H141" s="2"/>
      <c r="I141" s="2"/>
    </row>
    <row r="142" spans="1:10" x14ac:dyDescent="0.25">
      <c r="A142" s="2" t="s">
        <v>17</v>
      </c>
      <c r="B142" s="2">
        <f>B141*B132</f>
        <v>570000</v>
      </c>
      <c r="C142" s="2"/>
      <c r="D142" s="2"/>
      <c r="E142" s="2"/>
      <c r="F142" s="2"/>
      <c r="G142" s="2"/>
      <c r="H142" s="2"/>
      <c r="I142" s="2"/>
    </row>
    <row r="143" spans="1:10" x14ac:dyDescent="0.25">
      <c r="A143" s="2" t="s">
        <v>24</v>
      </c>
      <c r="B143" s="2">
        <f>B140+B141+B142</f>
        <v>1370000</v>
      </c>
      <c r="C143" s="9"/>
      <c r="D143" s="9"/>
      <c r="E143" s="2"/>
      <c r="F143" s="2"/>
      <c r="G143" s="2"/>
      <c r="H143" s="2" t="s">
        <v>25</v>
      </c>
      <c r="I143" s="7">
        <f>B138</f>
        <v>114000</v>
      </c>
    </row>
    <row r="144" spans="1:10" x14ac:dyDescent="0.25">
      <c r="A144" s="2" t="s">
        <v>26</v>
      </c>
      <c r="B144" s="2">
        <f>B143-MIN(H133,H134,H135)-H136-H137-H138-E137-H139</f>
        <v>888333.33333333326</v>
      </c>
      <c r="C144" s="9"/>
      <c r="D144" s="9"/>
      <c r="E144" s="2"/>
      <c r="F144" s="2"/>
      <c r="G144" s="10"/>
      <c r="H144" s="2" t="s">
        <v>27</v>
      </c>
      <c r="I144" s="11">
        <f>D135+E135+F135+G148+I138</f>
        <v>43255</v>
      </c>
    </row>
    <row r="145" spans="1:10" x14ac:dyDescent="0.25">
      <c r="A145" s="12" t="s">
        <v>28</v>
      </c>
      <c r="B145" s="13" t="str">
        <f>B123</f>
        <v>Married</v>
      </c>
      <c r="C145" s="14" t="str">
        <f>C123</f>
        <v>Female</v>
      </c>
      <c r="D145" s="15"/>
      <c r="E145" s="15"/>
      <c r="F145" s="9"/>
      <c r="G145" s="10"/>
      <c r="H145" s="2" t="s">
        <v>31</v>
      </c>
      <c r="I145" s="16">
        <f>I143-I144</f>
        <v>70745</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450</v>
      </c>
    </row>
    <row r="148" spans="1:10" x14ac:dyDescent="0.25">
      <c r="A148" s="17">
        <v>0.2</v>
      </c>
      <c r="B148" s="2">
        <f>IF((B144-B146-B147)&gt;300000,300000,(B144-B146-B147))</f>
        <v>88333.333333333256</v>
      </c>
      <c r="C148" s="2">
        <f t="shared" si="13"/>
        <v>17666.666666666653</v>
      </c>
      <c r="D148" s="9">
        <f>IF(C145="Female",C148*10%,IF(C145="Male",0))</f>
        <v>1766.6666666666654</v>
      </c>
      <c r="E148" s="2">
        <f t="shared" si="12"/>
        <v>7830.0000000000018</v>
      </c>
      <c r="F148" s="18">
        <f>E148/(B132+1)</f>
        <v>1305.0000000000002</v>
      </c>
      <c r="G148" s="26">
        <f>SUM(F146:F152)</f>
        <v>3255</v>
      </c>
      <c r="H148" s="10" t="s">
        <v>37</v>
      </c>
      <c r="I148" s="10">
        <f>SUM(F147:F152)</f>
        <v>2805</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4000</v>
      </c>
      <c r="C156" s="2" t="s">
        <v>11</v>
      </c>
      <c r="D156" s="2">
        <f>D135+D134</f>
        <v>140000</v>
      </c>
      <c r="E156" s="2">
        <f>E135+E134</f>
        <v>0</v>
      </c>
      <c r="F156" s="2">
        <f>F135+F134</f>
        <v>140000</v>
      </c>
      <c r="G156" s="2" t="s">
        <v>12</v>
      </c>
      <c r="H156" s="2">
        <f>B165/3</f>
        <v>456666.66666666669</v>
      </c>
      <c r="I156" s="2">
        <f>IF(K2="Yes",IF(D115&gt;=500000, 0, MIN(500000, H112) - D115),0)</f>
        <v>0</v>
      </c>
      <c r="J156">
        <f>J134</f>
        <v>20000</v>
      </c>
    </row>
    <row r="157" spans="1:10" x14ac:dyDescent="0.25">
      <c r="A157" s="2" t="s">
        <v>13</v>
      </c>
      <c r="B157" s="5">
        <v>0</v>
      </c>
      <c r="C157" s="2" t="s">
        <v>14</v>
      </c>
      <c r="D157" s="2">
        <f>IF(D155="P/F Deduction",B155*20%,IF(D155="SSF Deduction",B155*31%))</f>
        <v>20000</v>
      </c>
      <c r="E157" s="2">
        <f>B159</f>
        <v>0</v>
      </c>
      <c r="F157" s="2">
        <f>J156</f>
        <v>20000</v>
      </c>
      <c r="G157" s="2" t="s">
        <v>15</v>
      </c>
      <c r="H157" s="2">
        <f>D159+F159+I159</f>
        <v>480000</v>
      </c>
      <c r="I157" s="2">
        <v>0</v>
      </c>
    </row>
    <row r="158" spans="1:10" x14ac:dyDescent="0.25">
      <c r="A158" s="2" t="str">
        <f>A136</f>
        <v>P/F Benefit</v>
      </c>
      <c r="B158" s="2">
        <f>IF(A158="P/F Benefit", B155*10%, IF(A158="SSF Benefit", B155*20%,0))</f>
        <v>10000</v>
      </c>
      <c r="C158" s="2" t="s">
        <v>17</v>
      </c>
      <c r="D158" s="2">
        <f>D157*B154</f>
        <v>80000</v>
      </c>
      <c r="E158" s="2">
        <f>E157*B154</f>
        <v>0</v>
      </c>
      <c r="F158" s="2">
        <f>F157*B154</f>
        <v>80000</v>
      </c>
      <c r="G158" s="2" t="s">
        <v>18</v>
      </c>
      <c r="H158" s="2">
        <f>H5</f>
        <v>25000</v>
      </c>
      <c r="I158" s="2">
        <f>I157*B154</f>
        <v>0</v>
      </c>
    </row>
    <row r="159" spans="1:10" x14ac:dyDescent="0.25">
      <c r="A159" s="2" t="s">
        <v>5</v>
      </c>
      <c r="B159" s="2">
        <v>0</v>
      </c>
      <c r="C159" s="2" t="s">
        <v>19</v>
      </c>
      <c r="D159" s="2">
        <f>D156+D157+D158</f>
        <v>240000</v>
      </c>
      <c r="E159" s="2">
        <f>E156+E157+E158</f>
        <v>0</v>
      </c>
      <c r="F159" s="2">
        <f>F156+F157+F158</f>
        <v>240000</v>
      </c>
      <c r="G159" s="2" t="s">
        <v>20</v>
      </c>
      <c r="H159" s="2">
        <f>H6</f>
        <v>0</v>
      </c>
      <c r="I159" s="2">
        <f>I156+I157+I158</f>
        <v>0</v>
      </c>
    </row>
    <row r="160" spans="1:10" x14ac:dyDescent="0.25">
      <c r="A160" s="2" t="s">
        <v>21</v>
      </c>
      <c r="B160" s="7">
        <f>SUM(B155:B159)</f>
        <v>114000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800000</v>
      </c>
      <c r="C162" s="2"/>
      <c r="D162" s="2"/>
      <c r="E162" s="2"/>
      <c r="F162" s="2"/>
      <c r="G162" s="2"/>
      <c r="H162" s="2"/>
      <c r="I162" s="2"/>
    </row>
    <row r="163" spans="1:9" x14ac:dyDescent="0.25">
      <c r="A163" s="2" t="s">
        <v>14</v>
      </c>
      <c r="B163" s="2">
        <f>B160</f>
        <v>114000</v>
      </c>
      <c r="C163" s="2"/>
      <c r="D163" s="2"/>
      <c r="E163" s="2"/>
      <c r="F163" s="2"/>
      <c r="G163" s="2"/>
      <c r="H163" s="2"/>
      <c r="I163" s="2"/>
    </row>
    <row r="164" spans="1:9" x14ac:dyDescent="0.25">
      <c r="A164" s="2" t="s">
        <v>17</v>
      </c>
      <c r="B164" s="2">
        <f>B163*B154</f>
        <v>456000</v>
      </c>
      <c r="C164" s="2"/>
      <c r="D164" s="2"/>
      <c r="E164" s="2"/>
      <c r="F164" s="2"/>
      <c r="G164" s="2"/>
      <c r="H164" s="2"/>
      <c r="I164" s="2"/>
    </row>
    <row r="165" spans="1:9" x14ac:dyDescent="0.25">
      <c r="A165" s="2" t="s">
        <v>24</v>
      </c>
      <c r="B165" s="2">
        <f>B162+B163+B164</f>
        <v>1370000</v>
      </c>
      <c r="C165" s="9"/>
      <c r="D165" s="9"/>
      <c r="E165" s="2"/>
      <c r="F165" s="2"/>
      <c r="G165" s="2"/>
      <c r="H165" s="2" t="s">
        <v>25</v>
      </c>
      <c r="I165" s="7">
        <f>B160</f>
        <v>114000</v>
      </c>
    </row>
    <row r="166" spans="1:9" x14ac:dyDescent="0.25">
      <c r="A166" s="2" t="s">
        <v>26</v>
      </c>
      <c r="B166" s="2">
        <f>B165-MIN(H155,H156,H157)-H158-H159-H160-E159-H161</f>
        <v>888333.33333333326</v>
      </c>
      <c r="C166" s="9"/>
      <c r="D166" s="9"/>
      <c r="E166" s="2"/>
      <c r="F166" s="2"/>
      <c r="G166" s="10"/>
      <c r="H166" s="2" t="s">
        <v>27</v>
      </c>
      <c r="I166" s="11">
        <f>D157+E157+F157+G170+I160</f>
        <v>43255</v>
      </c>
    </row>
    <row r="167" spans="1:9" x14ac:dyDescent="0.25">
      <c r="A167" s="12" t="s">
        <v>28</v>
      </c>
      <c r="B167" s="13" t="str">
        <f>B145</f>
        <v>Married</v>
      </c>
      <c r="C167" s="14" t="str">
        <f>C145</f>
        <v>Female</v>
      </c>
      <c r="D167" s="15"/>
      <c r="E167" s="15"/>
      <c r="F167" s="9"/>
      <c r="G167" s="10"/>
      <c r="H167" s="2" t="s">
        <v>31</v>
      </c>
      <c r="I167" s="16">
        <f>I165-I166</f>
        <v>70745</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450</v>
      </c>
    </row>
    <row r="170" spans="1:9" x14ac:dyDescent="0.25">
      <c r="A170" s="17">
        <v>0.2</v>
      </c>
      <c r="B170" s="2">
        <f>IF((B166-B168-B169)&gt;300000,300000,(B166-B168-B169))</f>
        <v>88333.333333333256</v>
      </c>
      <c r="C170" s="2">
        <f t="shared" si="15"/>
        <v>17666.666666666653</v>
      </c>
      <c r="D170" s="9">
        <f>IF(C167="Female",C170*10%,IF(C167="Male",0))</f>
        <v>1766.6666666666654</v>
      </c>
      <c r="E170" s="2">
        <f t="shared" si="14"/>
        <v>6525.0000000000009</v>
      </c>
      <c r="F170" s="18">
        <f>E170/(B154+1)</f>
        <v>1305.0000000000002</v>
      </c>
      <c r="G170" s="26">
        <f>SUM(F168:F174)</f>
        <v>3255</v>
      </c>
      <c r="H170" s="10" t="s">
        <v>37</v>
      </c>
      <c r="I170" s="10">
        <f>SUM(F169:F174)</f>
        <v>2805</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4000</v>
      </c>
      <c r="C178" s="2" t="s">
        <v>11</v>
      </c>
      <c r="D178" s="2">
        <f>D157+D156</f>
        <v>160000</v>
      </c>
      <c r="E178" s="2">
        <f>E157+E156</f>
        <v>0</v>
      </c>
      <c r="F178" s="2">
        <f>F157+F156</f>
        <v>160000</v>
      </c>
      <c r="G178" s="2" t="s">
        <v>12</v>
      </c>
      <c r="H178" s="2">
        <f>B187/3</f>
        <v>456666.66666666669</v>
      </c>
      <c r="I178" s="2">
        <f>IF(K2="Yes",IF(D115&gt;=500000, 0, MIN(500000, H112) - D115),0)</f>
        <v>0</v>
      </c>
      <c r="J178">
        <f>J156</f>
        <v>20000</v>
      </c>
    </row>
    <row r="179" spans="1:10" x14ac:dyDescent="0.25">
      <c r="A179" s="2" t="s">
        <v>13</v>
      </c>
      <c r="B179" s="5">
        <v>0</v>
      </c>
      <c r="C179" s="2" t="s">
        <v>14</v>
      </c>
      <c r="D179" s="2">
        <f>IF(D177="P/F Deduction",B177*20%,IF(D177="SSF Deduction",B177*31%))</f>
        <v>20000</v>
      </c>
      <c r="E179" s="2">
        <f>B181</f>
        <v>0</v>
      </c>
      <c r="F179" s="2">
        <f>J178</f>
        <v>20000</v>
      </c>
      <c r="G179" s="2" t="s">
        <v>15</v>
      </c>
      <c r="H179" s="2">
        <f>D181+F181+I181</f>
        <v>480000</v>
      </c>
      <c r="I179" s="2">
        <v>0</v>
      </c>
    </row>
    <row r="180" spans="1:10" x14ac:dyDescent="0.25">
      <c r="A180" s="2" t="str">
        <f>A158</f>
        <v>P/F Benefit</v>
      </c>
      <c r="B180" s="2">
        <f>IF(A180="P/F Benefit", B177*10%, IF(A180="SSF Benefit", B177*20%,0))</f>
        <v>10000</v>
      </c>
      <c r="C180" s="2" t="s">
        <v>17</v>
      </c>
      <c r="D180" s="2">
        <f>D179*B176</f>
        <v>60000</v>
      </c>
      <c r="E180" s="2">
        <f>E179*B176</f>
        <v>0</v>
      </c>
      <c r="F180" s="2">
        <f>F179*B176</f>
        <v>60000</v>
      </c>
      <c r="G180" s="2" t="s">
        <v>18</v>
      </c>
      <c r="H180" s="2">
        <f>H5</f>
        <v>25000</v>
      </c>
      <c r="I180" s="2">
        <f>I179*B176</f>
        <v>0</v>
      </c>
    </row>
    <row r="181" spans="1:10" x14ac:dyDescent="0.25">
      <c r="A181" s="2" t="s">
        <v>5</v>
      </c>
      <c r="B181" s="2">
        <v>0</v>
      </c>
      <c r="C181" s="2" t="s">
        <v>19</v>
      </c>
      <c r="D181" s="2">
        <f>D178+D179+D180</f>
        <v>240000</v>
      </c>
      <c r="E181" s="2">
        <f>E178+E179+E180</f>
        <v>0</v>
      </c>
      <c r="F181" s="2">
        <f>F178+F179+F180</f>
        <v>240000</v>
      </c>
      <c r="G181" s="2" t="s">
        <v>20</v>
      </c>
      <c r="H181" s="2">
        <f>H6</f>
        <v>0</v>
      </c>
      <c r="I181" s="2">
        <f>I178+I179+I180</f>
        <v>0</v>
      </c>
    </row>
    <row r="182" spans="1:10" x14ac:dyDescent="0.25">
      <c r="A182" s="2" t="s">
        <v>21</v>
      </c>
      <c r="B182" s="7">
        <f>SUM(B177:B181)</f>
        <v>114000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914000</v>
      </c>
      <c r="C184" s="2"/>
      <c r="D184" s="2"/>
      <c r="E184" s="2"/>
      <c r="F184" s="2"/>
      <c r="G184" s="2"/>
      <c r="H184" s="2"/>
      <c r="I184" s="2"/>
    </row>
    <row r="185" spans="1:10" x14ac:dyDescent="0.25">
      <c r="A185" s="2" t="s">
        <v>14</v>
      </c>
      <c r="B185" s="2">
        <f>B182</f>
        <v>114000</v>
      </c>
      <c r="C185" s="2"/>
      <c r="D185" s="2"/>
      <c r="E185" s="2"/>
      <c r="F185" s="2"/>
      <c r="G185" s="2"/>
      <c r="H185" s="2"/>
      <c r="I185" s="2"/>
    </row>
    <row r="186" spans="1:10" x14ac:dyDescent="0.25">
      <c r="A186" s="2" t="s">
        <v>17</v>
      </c>
      <c r="B186" s="2">
        <f>B185*B176</f>
        <v>342000</v>
      </c>
      <c r="C186" s="2"/>
      <c r="D186" s="2"/>
      <c r="E186" s="2"/>
      <c r="F186" s="2"/>
      <c r="G186" s="2"/>
      <c r="H186" s="2"/>
      <c r="I186" s="2"/>
    </row>
    <row r="187" spans="1:10" x14ac:dyDescent="0.25">
      <c r="A187" s="2" t="s">
        <v>24</v>
      </c>
      <c r="B187" s="2">
        <f>B184+B185+B186</f>
        <v>1370000</v>
      </c>
      <c r="C187" s="9"/>
      <c r="D187" s="9"/>
      <c r="E187" s="2"/>
      <c r="F187" s="2"/>
      <c r="G187" s="2"/>
      <c r="H187" s="2" t="s">
        <v>25</v>
      </c>
      <c r="I187" s="7">
        <f>B182</f>
        <v>114000</v>
      </c>
    </row>
    <row r="188" spans="1:10" x14ac:dyDescent="0.25">
      <c r="A188" s="2" t="s">
        <v>26</v>
      </c>
      <c r="B188" s="2">
        <f>B187-MIN(H177,H178,H179)-H180-H181-H182-E181-H183</f>
        <v>888333.33333333326</v>
      </c>
      <c r="C188" s="9"/>
      <c r="D188" s="9"/>
      <c r="E188" s="2"/>
      <c r="F188" s="2"/>
      <c r="G188" s="10"/>
      <c r="H188" s="2" t="s">
        <v>27</v>
      </c>
      <c r="I188" s="11">
        <f>D179+E179+F179+G192+I182</f>
        <v>43255</v>
      </c>
    </row>
    <row r="189" spans="1:10" x14ac:dyDescent="0.25">
      <c r="A189" s="12" t="s">
        <v>28</v>
      </c>
      <c r="B189" s="13" t="str">
        <f>B167</f>
        <v>Married</v>
      </c>
      <c r="C189" s="14" t="str">
        <f>C167</f>
        <v>Female</v>
      </c>
      <c r="D189" s="15"/>
      <c r="E189" s="15"/>
      <c r="F189" s="9"/>
      <c r="G189" s="10"/>
      <c r="H189" s="2" t="s">
        <v>31</v>
      </c>
      <c r="I189" s="16">
        <f>I187-I188</f>
        <v>70745</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450</v>
      </c>
    </row>
    <row r="192" spans="1:10" x14ac:dyDescent="0.25">
      <c r="A192" s="17">
        <v>0.2</v>
      </c>
      <c r="B192" s="2">
        <f>IF((B188-B190-B191)&gt;300000,300000,(B188-B190-B191))</f>
        <v>88333.333333333256</v>
      </c>
      <c r="C192" s="2">
        <f t="shared" si="17"/>
        <v>17666.666666666653</v>
      </c>
      <c r="D192" s="9">
        <f>IF(C189="Female",C192*10%,IF(C189="Male",0))</f>
        <v>1766.6666666666654</v>
      </c>
      <c r="E192" s="2">
        <f t="shared" si="16"/>
        <v>5220.0000000000009</v>
      </c>
      <c r="F192" s="18">
        <f>E192/(B176+1)</f>
        <v>1305.0000000000002</v>
      </c>
      <c r="G192" s="26">
        <f>SUM(F190:F196)</f>
        <v>3255</v>
      </c>
      <c r="H192" s="10" t="s">
        <v>37</v>
      </c>
      <c r="I192" s="10">
        <f>SUM(F191:F196)</f>
        <v>2805</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4000</v>
      </c>
      <c r="C200" s="2" t="s">
        <v>11</v>
      </c>
      <c r="D200" s="2">
        <f>D179+D178</f>
        <v>180000</v>
      </c>
      <c r="E200" s="2">
        <f>E179+E178</f>
        <v>0</v>
      </c>
      <c r="F200" s="2">
        <f>F179+F178</f>
        <v>180000</v>
      </c>
      <c r="G200" s="2" t="s">
        <v>12</v>
      </c>
      <c r="H200" s="2">
        <f>B209/3</f>
        <v>456666.66666666669</v>
      </c>
      <c r="I200" s="2">
        <f>IF(K2="Yes",IF(D115&gt;=500000, 0, MIN(500000, H112) - D115),0)</f>
        <v>0</v>
      </c>
      <c r="J200">
        <f>J178</f>
        <v>20000</v>
      </c>
    </row>
    <row r="201" spans="1:10" x14ac:dyDescent="0.25">
      <c r="A201" s="2" t="s">
        <v>13</v>
      </c>
      <c r="B201" s="5">
        <v>0</v>
      </c>
      <c r="C201" s="2" t="s">
        <v>14</v>
      </c>
      <c r="D201" s="2">
        <f>IF(D199="P/F Deduction",B199*20%,IF(D199="SSF Deduction",B199*31%))</f>
        <v>20000</v>
      </c>
      <c r="E201" s="2">
        <f>B203</f>
        <v>0</v>
      </c>
      <c r="F201" s="2">
        <f>J200</f>
        <v>20000</v>
      </c>
      <c r="G201" s="2" t="s">
        <v>15</v>
      </c>
      <c r="H201" s="2">
        <f>D203+F203+I203</f>
        <v>480000</v>
      </c>
      <c r="I201" s="2">
        <v>0</v>
      </c>
    </row>
    <row r="202" spans="1:10" x14ac:dyDescent="0.25">
      <c r="A202" s="2" t="str">
        <f>A180</f>
        <v>P/F Benefit</v>
      </c>
      <c r="B202" s="2">
        <f>IF(A202="P/F Benefit", B199*10%, IF(A202="SSF Benefit", B199*20%,0))</f>
        <v>10000</v>
      </c>
      <c r="C202" s="2" t="s">
        <v>17</v>
      </c>
      <c r="D202" s="2">
        <f>D201*B198</f>
        <v>40000</v>
      </c>
      <c r="E202" s="2">
        <f>E201*B198</f>
        <v>0</v>
      </c>
      <c r="F202" s="2">
        <f>F201*B198</f>
        <v>40000</v>
      </c>
      <c r="G202" s="2" t="s">
        <v>18</v>
      </c>
      <c r="H202" s="2">
        <f>H5</f>
        <v>25000</v>
      </c>
      <c r="I202" s="2">
        <f>I201*B198</f>
        <v>0</v>
      </c>
    </row>
    <row r="203" spans="1:10" x14ac:dyDescent="0.25">
      <c r="A203" s="2" t="s">
        <v>5</v>
      </c>
      <c r="B203" s="2">
        <v>0</v>
      </c>
      <c r="C203" s="2" t="s">
        <v>19</v>
      </c>
      <c r="D203" s="2">
        <f>D200+D201+D202</f>
        <v>240000</v>
      </c>
      <c r="E203" s="2">
        <f>E200+E201+E202</f>
        <v>0</v>
      </c>
      <c r="F203" s="2">
        <f>F200+F201+F202</f>
        <v>240000</v>
      </c>
      <c r="G203" s="2" t="s">
        <v>20</v>
      </c>
      <c r="H203" s="2">
        <f>H6</f>
        <v>0</v>
      </c>
      <c r="I203" s="2">
        <f>I200+I201+I202</f>
        <v>0</v>
      </c>
    </row>
    <row r="204" spans="1:10" x14ac:dyDescent="0.25">
      <c r="A204" s="2" t="s">
        <v>21</v>
      </c>
      <c r="B204" s="7">
        <f>SUM(B199:B203)</f>
        <v>114000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1028000</v>
      </c>
      <c r="C206" s="2"/>
      <c r="D206" s="2"/>
      <c r="E206" s="2"/>
      <c r="F206" s="2"/>
      <c r="G206" s="2"/>
      <c r="H206" s="2"/>
      <c r="I206" s="2"/>
    </row>
    <row r="207" spans="1:10" x14ac:dyDescent="0.25">
      <c r="A207" s="2" t="s">
        <v>14</v>
      </c>
      <c r="B207" s="2">
        <f>B204</f>
        <v>114000</v>
      </c>
      <c r="C207" s="2"/>
      <c r="D207" s="2"/>
      <c r="E207" s="2"/>
      <c r="F207" s="2"/>
      <c r="G207" s="2"/>
      <c r="H207" s="2"/>
      <c r="I207" s="2"/>
    </row>
    <row r="208" spans="1:10" x14ac:dyDescent="0.25">
      <c r="A208" s="2" t="s">
        <v>17</v>
      </c>
      <c r="B208" s="2">
        <f>B207*B198</f>
        <v>228000</v>
      </c>
      <c r="C208" s="2"/>
      <c r="D208" s="2"/>
      <c r="E208" s="2"/>
      <c r="F208" s="2"/>
      <c r="G208" s="2"/>
      <c r="H208" s="2"/>
      <c r="I208" s="2"/>
    </row>
    <row r="209" spans="1:10" x14ac:dyDescent="0.25">
      <c r="A209" s="2" t="s">
        <v>24</v>
      </c>
      <c r="B209" s="2">
        <f>B206+B207+B208</f>
        <v>1370000</v>
      </c>
      <c r="C209" s="9"/>
      <c r="D209" s="9"/>
      <c r="E209" s="2"/>
      <c r="F209" s="2"/>
      <c r="G209" s="2"/>
      <c r="H209" s="2" t="s">
        <v>25</v>
      </c>
      <c r="I209" s="7">
        <f>B204</f>
        <v>114000</v>
      </c>
    </row>
    <row r="210" spans="1:10" x14ac:dyDescent="0.25">
      <c r="A210" s="2" t="s">
        <v>26</v>
      </c>
      <c r="B210" s="2">
        <f>B209-MIN(H199,H200,H201)-H202-H203-H204-E203-H205</f>
        <v>888333.33333333326</v>
      </c>
      <c r="C210" s="9"/>
      <c r="D210" s="9"/>
      <c r="E210" s="2"/>
      <c r="F210" s="2"/>
      <c r="G210" s="10"/>
      <c r="H210" s="2" t="s">
        <v>27</v>
      </c>
      <c r="I210" s="11">
        <f>D201+E201+F201+G214+I204</f>
        <v>43255</v>
      </c>
    </row>
    <row r="211" spans="1:10" x14ac:dyDescent="0.25">
      <c r="A211" s="12" t="s">
        <v>28</v>
      </c>
      <c r="B211" s="13" t="str">
        <f>B189</f>
        <v>Married</v>
      </c>
      <c r="C211" s="14" t="str">
        <f>C189</f>
        <v>Female</v>
      </c>
      <c r="D211" s="15"/>
      <c r="E211" s="15"/>
      <c r="F211" s="9"/>
      <c r="G211" s="10"/>
      <c r="H211" s="2" t="s">
        <v>31</v>
      </c>
      <c r="I211" s="16">
        <f>I209-I210</f>
        <v>70745</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450</v>
      </c>
    </row>
    <row r="214" spans="1:10" x14ac:dyDescent="0.25">
      <c r="A214" s="17">
        <v>0.2</v>
      </c>
      <c r="B214" s="2">
        <f>IF((B210-B212-B213)&gt;300000,300000,(B210-B212-B213))</f>
        <v>88333.333333333256</v>
      </c>
      <c r="C214" s="2">
        <f t="shared" si="19"/>
        <v>17666.666666666653</v>
      </c>
      <c r="D214" s="9">
        <f>IF(C211="Female",C214*10%,IF(C211="Male",0))</f>
        <v>1766.6666666666654</v>
      </c>
      <c r="E214" s="2">
        <f t="shared" si="18"/>
        <v>3915.0000000000009</v>
      </c>
      <c r="F214" s="18">
        <f>E214/(B198+1)</f>
        <v>1305.0000000000002</v>
      </c>
      <c r="G214" s="26">
        <f>SUM(F212:F218)</f>
        <v>3255</v>
      </c>
      <c r="H214" s="10" t="s">
        <v>37</v>
      </c>
      <c r="I214" s="10">
        <f>SUM(F213:F218)</f>
        <v>2805</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4000</v>
      </c>
      <c r="C222" s="2" t="s">
        <v>11</v>
      </c>
      <c r="D222" s="2">
        <f>D201+D200</f>
        <v>200000</v>
      </c>
      <c r="E222" s="2">
        <f>E201+E200</f>
        <v>0</v>
      </c>
      <c r="F222" s="2">
        <f>F201+F200</f>
        <v>200000</v>
      </c>
      <c r="G222" s="2" t="s">
        <v>12</v>
      </c>
      <c r="H222" s="2">
        <f>B231/3</f>
        <v>456666.66666666669</v>
      </c>
      <c r="I222" s="2">
        <f>IF(K2="Yes",IF(D115&gt;=500000, 0, MIN(500000, H112) - D115),0)</f>
        <v>0</v>
      </c>
      <c r="J222">
        <f>J200</f>
        <v>20000</v>
      </c>
    </row>
    <row r="223" spans="1:10" x14ac:dyDescent="0.25">
      <c r="A223" s="2" t="s">
        <v>13</v>
      </c>
      <c r="B223" s="5">
        <v>0</v>
      </c>
      <c r="C223" s="2" t="s">
        <v>14</v>
      </c>
      <c r="D223" s="2">
        <f>IF(D221="P/F Deduction",B221*20%,IF(D221="SSF Deduction",B221*31%))</f>
        <v>20000</v>
      </c>
      <c r="E223" s="2">
        <f>B225</f>
        <v>0</v>
      </c>
      <c r="F223" s="2">
        <f>J222</f>
        <v>20000</v>
      </c>
      <c r="G223" s="2" t="s">
        <v>15</v>
      </c>
      <c r="H223" s="2">
        <f>D225+F225+I225</f>
        <v>480000</v>
      </c>
      <c r="I223" s="2">
        <v>0</v>
      </c>
    </row>
    <row r="224" spans="1:10" x14ac:dyDescent="0.25">
      <c r="A224" s="2" t="str">
        <f>A202</f>
        <v>P/F Benefit</v>
      </c>
      <c r="B224" s="2">
        <f>IF(A224="P/F Benefit", B221*10%, IF(A224="SSF Benefit", B221*20%,0))</f>
        <v>10000</v>
      </c>
      <c r="C224" s="2" t="s">
        <v>17</v>
      </c>
      <c r="D224" s="2">
        <f>D223*B220</f>
        <v>20000</v>
      </c>
      <c r="E224" s="2">
        <f>E223*B220</f>
        <v>0</v>
      </c>
      <c r="F224" s="2">
        <f>F223*B220</f>
        <v>20000</v>
      </c>
      <c r="G224" s="2" t="s">
        <v>18</v>
      </c>
      <c r="H224" s="2">
        <f>H5</f>
        <v>25000</v>
      </c>
      <c r="I224" s="2">
        <f>I223*B220</f>
        <v>0</v>
      </c>
    </row>
    <row r="225" spans="1:9" x14ac:dyDescent="0.25">
      <c r="A225" s="2" t="s">
        <v>5</v>
      </c>
      <c r="B225" s="2">
        <v>0</v>
      </c>
      <c r="C225" s="2" t="s">
        <v>19</v>
      </c>
      <c r="D225" s="2">
        <f>D222+D223+D224</f>
        <v>240000</v>
      </c>
      <c r="E225" s="2">
        <f>E222+E223+E224</f>
        <v>0</v>
      </c>
      <c r="F225" s="2">
        <f>F222+F223+F224</f>
        <v>240000</v>
      </c>
      <c r="G225" s="2" t="s">
        <v>20</v>
      </c>
      <c r="H225" s="2">
        <f>H6</f>
        <v>0</v>
      </c>
      <c r="I225" s="2">
        <f>I222+I223+I224</f>
        <v>0</v>
      </c>
    </row>
    <row r="226" spans="1:9" x14ac:dyDescent="0.25">
      <c r="A226" s="2" t="s">
        <v>21</v>
      </c>
      <c r="B226" s="7">
        <f>SUM(B221:B225)</f>
        <v>114000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1142000</v>
      </c>
      <c r="C228" s="2"/>
      <c r="D228" s="2"/>
      <c r="E228" s="2"/>
      <c r="F228" s="2"/>
      <c r="G228" s="2"/>
      <c r="H228" s="2"/>
      <c r="I228" s="2"/>
    </row>
    <row r="229" spans="1:9" x14ac:dyDescent="0.25">
      <c r="A229" s="2" t="s">
        <v>14</v>
      </c>
      <c r="B229" s="2">
        <f>B226</f>
        <v>114000</v>
      </c>
      <c r="C229" s="2"/>
      <c r="D229" s="2"/>
      <c r="E229" s="2"/>
      <c r="F229" s="2"/>
      <c r="G229" s="2"/>
      <c r="H229" s="2"/>
      <c r="I229" s="2"/>
    </row>
    <row r="230" spans="1:9" x14ac:dyDescent="0.25">
      <c r="A230" s="2" t="s">
        <v>17</v>
      </c>
      <c r="B230" s="2">
        <f>B229*B220</f>
        <v>114000</v>
      </c>
      <c r="C230" s="2"/>
      <c r="D230" s="2"/>
      <c r="E230" s="2"/>
      <c r="F230" s="2"/>
      <c r="G230" s="2"/>
      <c r="H230" s="2"/>
      <c r="I230" s="2"/>
    </row>
    <row r="231" spans="1:9" x14ac:dyDescent="0.25">
      <c r="A231" s="2" t="s">
        <v>24</v>
      </c>
      <c r="B231" s="2">
        <f>B228+B229+B230</f>
        <v>1370000</v>
      </c>
      <c r="C231" s="9"/>
      <c r="D231" s="9"/>
      <c r="E231" s="2"/>
      <c r="F231" s="2"/>
      <c r="G231" s="2"/>
      <c r="H231" s="2" t="s">
        <v>25</v>
      </c>
      <c r="I231" s="7">
        <f>B226</f>
        <v>114000</v>
      </c>
    </row>
    <row r="232" spans="1:9" x14ac:dyDescent="0.25">
      <c r="A232" s="2" t="s">
        <v>26</v>
      </c>
      <c r="B232" s="2">
        <f>B231-MIN(H221,H222,H223)-H224-H225-H226-E225-H227</f>
        <v>888333.33333333326</v>
      </c>
      <c r="C232" s="9"/>
      <c r="D232" s="9"/>
      <c r="E232" s="2"/>
      <c r="F232" s="2"/>
      <c r="G232" s="10"/>
      <c r="H232" s="2" t="s">
        <v>27</v>
      </c>
      <c r="I232" s="11">
        <f>D223+E223+F223+G236+I226</f>
        <v>43255</v>
      </c>
    </row>
    <row r="233" spans="1:9" x14ac:dyDescent="0.25">
      <c r="A233" s="12" t="s">
        <v>28</v>
      </c>
      <c r="B233" s="13" t="str">
        <f>B211</f>
        <v>Married</v>
      </c>
      <c r="C233" s="14" t="str">
        <f>C211</f>
        <v>Female</v>
      </c>
      <c r="D233" s="15"/>
      <c r="E233" s="15"/>
      <c r="F233" s="9"/>
      <c r="G233" s="10"/>
      <c r="H233" s="2" t="s">
        <v>31</v>
      </c>
      <c r="I233" s="16">
        <f>I231-I232</f>
        <v>70745</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450</v>
      </c>
    </row>
    <row r="236" spans="1:9" x14ac:dyDescent="0.25">
      <c r="A236" s="17">
        <v>0.2</v>
      </c>
      <c r="B236" s="2">
        <f>IF((B232-B234-B235)&gt;300000,300000,(B232-B234-B235))</f>
        <v>88333.333333333256</v>
      </c>
      <c r="C236" s="2">
        <f t="shared" si="21"/>
        <v>17666.666666666653</v>
      </c>
      <c r="D236" s="9">
        <f>IF(C233="Female",C236*10%,IF(C233="Male",0))</f>
        <v>1766.6666666666654</v>
      </c>
      <c r="E236" s="2">
        <f t="shared" si="20"/>
        <v>2610.0000000000009</v>
      </c>
      <c r="F236" s="18">
        <f>E236/(B220+1)</f>
        <v>1305.0000000000005</v>
      </c>
      <c r="G236" s="26">
        <f>SUM(F234:F240)</f>
        <v>3255.0000000000005</v>
      </c>
      <c r="H236" s="10" t="s">
        <v>37</v>
      </c>
      <c r="I236" s="10">
        <f>SUM(F235:F240)</f>
        <v>2805.0000000000005</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4000</v>
      </c>
      <c r="C244" s="2" t="s">
        <v>11</v>
      </c>
      <c r="D244" s="2">
        <f>D223+D222</f>
        <v>220000</v>
      </c>
      <c r="E244" s="2">
        <f>E223+E222</f>
        <v>0</v>
      </c>
      <c r="F244" s="2">
        <f>F223+F222</f>
        <v>220000</v>
      </c>
      <c r="G244" s="2" t="s">
        <v>12</v>
      </c>
      <c r="H244" s="2">
        <f>B253/3</f>
        <v>456666.66666666669</v>
      </c>
      <c r="I244" s="2">
        <f>IF(K2="Yes",IF(D115&gt;=500000, 0, MIN(500000, H112) - D115),0)</f>
        <v>0</v>
      </c>
      <c r="J244">
        <f>J222</f>
        <v>20000</v>
      </c>
    </row>
    <row r="245" spans="1:10" x14ac:dyDescent="0.25">
      <c r="A245" s="2" t="s">
        <v>13</v>
      </c>
      <c r="B245" s="5">
        <v>0</v>
      </c>
      <c r="C245" s="2" t="s">
        <v>14</v>
      </c>
      <c r="D245" s="2">
        <f>IF(D243="P/F Deduction",B243*20%,IF(D243="SSF Deduction",B243*31%))</f>
        <v>20000</v>
      </c>
      <c r="E245" s="2">
        <f>B247</f>
        <v>0</v>
      </c>
      <c r="F245" s="2">
        <f>J244</f>
        <v>20000</v>
      </c>
      <c r="G245" s="2" t="s">
        <v>15</v>
      </c>
      <c r="H245" s="2">
        <f>D247+F247+I247</f>
        <v>480000</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25000</v>
      </c>
      <c r="I246" s="2">
        <f>I245*B242</f>
        <v>0</v>
      </c>
    </row>
    <row r="247" spans="1:10" x14ac:dyDescent="0.25">
      <c r="A247" s="2" t="s">
        <v>5</v>
      </c>
      <c r="B247" s="2">
        <v>0</v>
      </c>
      <c r="C247" s="2" t="s">
        <v>19</v>
      </c>
      <c r="D247" s="2">
        <f>D244+D245+D246</f>
        <v>240000</v>
      </c>
      <c r="E247" s="2">
        <f>E244+E245+E246</f>
        <v>0</v>
      </c>
      <c r="F247" s="2">
        <f>F244+F245+F246</f>
        <v>240000</v>
      </c>
      <c r="G247" s="2" t="s">
        <v>20</v>
      </c>
      <c r="H247" s="2">
        <f>H6</f>
        <v>0</v>
      </c>
      <c r="I247" s="2">
        <f>I244+I245+I246</f>
        <v>0</v>
      </c>
    </row>
    <row r="248" spans="1:10" x14ac:dyDescent="0.25">
      <c r="A248" s="2" t="s">
        <v>21</v>
      </c>
      <c r="B248" s="7">
        <f>SUM(B243:B247)</f>
        <v>114000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1256000</v>
      </c>
      <c r="C250" s="2"/>
      <c r="D250" s="2"/>
      <c r="E250" s="2"/>
      <c r="F250" s="2"/>
      <c r="G250" s="2"/>
      <c r="H250" s="2"/>
      <c r="I250" s="2"/>
    </row>
    <row r="251" spans="1:10" x14ac:dyDescent="0.25">
      <c r="A251" s="2" t="s">
        <v>14</v>
      </c>
      <c r="B251" s="2">
        <f>B248</f>
        <v>114000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1370000</v>
      </c>
      <c r="C253" s="9"/>
      <c r="D253" s="9"/>
      <c r="E253" s="2"/>
      <c r="F253" s="2"/>
      <c r="G253" s="2"/>
      <c r="H253" s="2" t="s">
        <v>25</v>
      </c>
      <c r="I253" s="7">
        <f>B248</f>
        <v>114000</v>
      </c>
    </row>
    <row r="254" spans="1:10" x14ac:dyDescent="0.25">
      <c r="A254" s="2" t="s">
        <v>26</v>
      </c>
      <c r="B254" s="2">
        <f>B253-MIN(H243,H244,H245)-H246-H247-H248-E247-H249</f>
        <v>888333.33333333326</v>
      </c>
      <c r="C254" s="9"/>
      <c r="D254" s="9"/>
      <c r="E254" s="2"/>
      <c r="F254" s="2"/>
      <c r="G254" s="10"/>
      <c r="H254" s="2" t="s">
        <v>27</v>
      </c>
      <c r="I254" s="11">
        <f>D245+E245+F245+G258+I248</f>
        <v>43255</v>
      </c>
    </row>
    <row r="255" spans="1:10" x14ac:dyDescent="0.25">
      <c r="A255" s="12" t="s">
        <v>28</v>
      </c>
      <c r="B255" s="13" t="str">
        <f>B233</f>
        <v>Married</v>
      </c>
      <c r="C255" s="14" t="str">
        <f>C233</f>
        <v>Female</v>
      </c>
      <c r="D255" s="15"/>
      <c r="E255" s="15"/>
      <c r="F255" s="9"/>
      <c r="G255" s="10"/>
      <c r="H255" s="2" t="s">
        <v>31</v>
      </c>
      <c r="I255" s="16">
        <f>I253-I254</f>
        <v>70745</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450</v>
      </c>
    </row>
    <row r="258" spans="1:9" x14ac:dyDescent="0.25">
      <c r="A258" s="17">
        <v>0.2</v>
      </c>
      <c r="B258" s="2">
        <f>IF((B254-B256-B257)&gt;300000,300000,(B254-B256-B257))</f>
        <v>88333.333333333256</v>
      </c>
      <c r="C258" s="2">
        <f t="shared" si="23"/>
        <v>17666.666666666653</v>
      </c>
      <c r="D258" s="9">
        <f>IF(C255="Female",C258*10%,IF(C255="Male",0))</f>
        <v>1766.6666666666654</v>
      </c>
      <c r="E258" s="2">
        <f t="shared" si="22"/>
        <v>1305.0000000000009</v>
      </c>
      <c r="F258" s="18">
        <f>E258/(B242+1)</f>
        <v>1305.0000000000009</v>
      </c>
      <c r="G258" s="26">
        <f>SUM(F256:F262)</f>
        <v>3255.0000000000009</v>
      </c>
      <c r="H258" s="10" t="s">
        <v>37</v>
      </c>
      <c r="I258" s="10">
        <f>SUM(F257:F262)</f>
        <v>2805.0000000000009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B904C0BD-93DC-4829-8954-E9356DEC5760}">
      <formula1>"P/F Benefit,SSF Benefit"</formula1>
    </dataValidation>
    <dataValidation type="list" allowBlank="1" showInputMessage="1" showErrorMessage="1" sqref="C14 C36 C57 C79 C101 C123 C233 C145 C167 C189 C211 C255" xr:uid="{EE25A0EF-3D18-4706-8790-454B7FC3371A}">
      <formula1>"Male, Female"</formula1>
    </dataValidation>
    <dataValidation type="list" allowBlank="1" showInputMessage="1" showErrorMessage="1" sqref="D2 D24 D45 D67 D89 D111 D221 D133 D243 D155 D199 D177" xr:uid="{9C0BE32C-080A-43E6-BDD3-01EC18CDC7AA}">
      <formula1>"P/F Deduction, SSF Deduction"</formula1>
    </dataValidation>
    <dataValidation type="list" allowBlank="1" showInputMessage="1" showErrorMessage="1" sqref="B14 B36 B57 B79 B101 B123 B233 B145 B167 B189 B211 B255" xr:uid="{22C988CB-4AB1-44C8-83C7-545B4F25B742}">
      <formula1>"Unmarried, Married"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4D55-6A25-4822-9237-182DBE1FEB1A}">
  <dimension ref="A1:T262"/>
  <sheetViews>
    <sheetView topLeftCell="A46" zoomScale="85" zoomScaleNormal="85" workbookViewId="0">
      <selection activeCell="G97" sqref="G9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0" width="13.28515625" bestFit="1" customWidth="1"/>
    <col min="14" max="14" width="19.7109375" customWidth="1"/>
    <col min="16" max="16" width="12" bestFit="1" customWidth="1"/>
    <col min="19" max="20" width="9.5703125" bestFit="1" customWidth="1"/>
  </cols>
  <sheetData>
    <row r="1" spans="1:16" x14ac:dyDescent="0.25">
      <c r="A1" s="1" t="s">
        <v>0</v>
      </c>
      <c r="B1" s="1">
        <v>11</v>
      </c>
      <c r="C1" s="2" t="s">
        <v>1</v>
      </c>
      <c r="D1" s="2">
        <f>B2</f>
        <v>60000</v>
      </c>
      <c r="E1" s="2"/>
      <c r="F1" s="2"/>
      <c r="G1" s="2"/>
      <c r="H1" s="2"/>
      <c r="I1" s="2"/>
      <c r="J1" t="s">
        <v>2</v>
      </c>
      <c r="K1" t="s">
        <v>3</v>
      </c>
    </row>
    <row r="2" spans="1:16"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6" x14ac:dyDescent="0.25">
      <c r="A3" s="2" t="s">
        <v>10</v>
      </c>
      <c r="C3" s="2" t="s">
        <v>11</v>
      </c>
      <c r="D3" s="2">
        <v>0</v>
      </c>
      <c r="E3" s="2">
        <v>0</v>
      </c>
      <c r="F3" s="2">
        <v>0</v>
      </c>
      <c r="G3" s="2" t="s">
        <v>12</v>
      </c>
      <c r="H3" s="2">
        <f>B12/3</f>
        <v>284000</v>
      </c>
      <c r="I3" s="2">
        <f>IF(K2="Yes",IF(D6&gt;=500000, 0, MIN(500000, H3) - D6),0)</f>
        <v>0</v>
      </c>
    </row>
    <row r="4" spans="1:16" x14ac:dyDescent="0.25">
      <c r="A4" s="2" t="s">
        <v>13</v>
      </c>
      <c r="B4" s="5">
        <v>0</v>
      </c>
      <c r="C4" s="2" t="s">
        <v>14</v>
      </c>
      <c r="D4" s="2">
        <f>IF(D2="P/F Deduction",B2*20%,IF(D2="SSF Deduction",B2*31%))</f>
        <v>12000</v>
      </c>
      <c r="E4" s="2"/>
      <c r="F4" s="2">
        <f>J3</f>
        <v>0</v>
      </c>
      <c r="G4" s="2" t="s">
        <v>15</v>
      </c>
      <c r="H4" s="2">
        <f>D6+F6+I6</f>
        <v>144000</v>
      </c>
      <c r="I4" s="2"/>
    </row>
    <row r="5" spans="1:16" x14ac:dyDescent="0.25">
      <c r="A5" s="2" t="s">
        <v>16</v>
      </c>
      <c r="B5" s="2">
        <f>IF(A5="P/F Benefit", B2*10%, IF(A5="SSF Benefit", B2*20%,0))</f>
        <v>6000</v>
      </c>
      <c r="C5" s="2" t="s">
        <v>17</v>
      </c>
      <c r="D5" s="2">
        <f>D4*B1</f>
        <v>132000</v>
      </c>
      <c r="E5" s="2">
        <f>E4*B1</f>
        <v>0</v>
      </c>
      <c r="F5" s="2">
        <f>F4*B1</f>
        <v>0</v>
      </c>
      <c r="G5" s="2" t="s">
        <v>18</v>
      </c>
      <c r="H5" s="2"/>
      <c r="I5" s="2">
        <f>I4*B1</f>
        <v>0</v>
      </c>
    </row>
    <row r="6" spans="1:16" x14ac:dyDescent="0.25">
      <c r="A6" s="2" t="s">
        <v>5</v>
      </c>
      <c r="B6" s="2">
        <v>0</v>
      </c>
      <c r="C6" s="2" t="s">
        <v>19</v>
      </c>
      <c r="D6" s="2">
        <f>D3+D4+D5</f>
        <v>144000</v>
      </c>
      <c r="E6" s="2">
        <f>E3+E4+E5</f>
        <v>0</v>
      </c>
      <c r="F6" s="2">
        <f>F3+F4+F5</f>
        <v>0</v>
      </c>
      <c r="G6" s="2" t="s">
        <v>20</v>
      </c>
      <c r="H6" s="2"/>
      <c r="I6" s="2">
        <f>I3+I4+I5</f>
        <v>0</v>
      </c>
      <c r="J6" s="6"/>
    </row>
    <row r="7" spans="1:16" x14ac:dyDescent="0.25">
      <c r="A7" s="7" t="s">
        <v>21</v>
      </c>
      <c r="B7" s="7">
        <f>B2+B3+B5+B6+B4</f>
        <v>66000</v>
      </c>
      <c r="C7" s="2"/>
      <c r="D7" s="2"/>
      <c r="E7" s="2"/>
      <c r="F7" s="2"/>
      <c r="G7" s="2" t="s">
        <v>22</v>
      </c>
      <c r="H7" s="2"/>
      <c r="I7" s="2">
        <f>I6/12</f>
        <v>0</v>
      </c>
    </row>
    <row r="8" spans="1:16" x14ac:dyDescent="0.25">
      <c r="A8" s="2"/>
      <c r="B8" s="2"/>
      <c r="C8" s="2"/>
      <c r="D8" s="2"/>
      <c r="E8" s="2"/>
      <c r="F8" s="2"/>
      <c r="G8" s="2" t="s">
        <v>23</v>
      </c>
      <c r="H8" s="2">
        <f>IF(J2="Yes", IF(B14="Married",600000*50%, IF(B14="Unmarried",500000*50%)),0)</f>
        <v>0</v>
      </c>
      <c r="I8" s="2"/>
    </row>
    <row r="9" spans="1:16" x14ac:dyDescent="0.25">
      <c r="A9" s="2" t="s">
        <v>11</v>
      </c>
      <c r="B9" s="2">
        <v>0</v>
      </c>
      <c r="C9" s="2"/>
      <c r="D9" s="2"/>
      <c r="E9" s="2"/>
      <c r="F9" s="2"/>
      <c r="G9" s="2"/>
      <c r="H9" s="2"/>
      <c r="I9" s="2"/>
      <c r="J9" s="8">
        <f>B7*12</f>
        <v>792000</v>
      </c>
    </row>
    <row r="10" spans="1:16" x14ac:dyDescent="0.25">
      <c r="A10" s="2" t="s">
        <v>14</v>
      </c>
      <c r="B10" s="2">
        <f>B7</f>
        <v>66000</v>
      </c>
      <c r="C10" s="2"/>
      <c r="D10" s="2"/>
      <c r="E10" s="2"/>
      <c r="F10" s="2"/>
      <c r="G10" s="2"/>
      <c r="H10" s="2"/>
      <c r="I10" s="2"/>
    </row>
    <row r="11" spans="1:16" x14ac:dyDescent="0.25">
      <c r="A11" s="2" t="s">
        <v>17</v>
      </c>
      <c r="B11" s="2">
        <f>B10*B1</f>
        <v>726000</v>
      </c>
      <c r="C11" s="2"/>
      <c r="D11" s="2"/>
      <c r="E11" s="2"/>
      <c r="F11" s="2"/>
      <c r="G11" s="2"/>
      <c r="H11" s="2"/>
      <c r="I11" s="2"/>
    </row>
    <row r="12" spans="1:16" x14ac:dyDescent="0.25">
      <c r="A12" s="2" t="s">
        <v>24</v>
      </c>
      <c r="B12" s="2">
        <f>B9+B10+B11+D1</f>
        <v>852000</v>
      </c>
      <c r="C12" s="9"/>
      <c r="D12" s="9"/>
      <c r="E12" s="2"/>
      <c r="F12" s="2"/>
      <c r="G12" s="2"/>
      <c r="H12" s="2" t="s">
        <v>25</v>
      </c>
      <c r="I12" s="7">
        <f>B7</f>
        <v>66000</v>
      </c>
    </row>
    <row r="13" spans="1:16" x14ac:dyDescent="0.25">
      <c r="A13" s="2" t="s">
        <v>26</v>
      </c>
      <c r="B13" s="2">
        <f>B12-MIN(H2,H3,H4)-H5-H6-H7-E6-H8</f>
        <v>708000</v>
      </c>
      <c r="C13" s="9"/>
      <c r="D13" s="9"/>
      <c r="E13" s="2"/>
      <c r="F13" s="2"/>
      <c r="G13" s="10"/>
      <c r="H13" s="2" t="s">
        <v>27</v>
      </c>
      <c r="I13" s="11">
        <f>D4+E4+F4+G17+I7</f>
        <v>13400</v>
      </c>
      <c r="M13" s="29"/>
      <c r="N13" s="29"/>
      <c r="O13" s="29"/>
      <c r="P13" s="29"/>
    </row>
    <row r="14" spans="1:16" x14ac:dyDescent="0.25">
      <c r="A14" s="12" t="s">
        <v>28</v>
      </c>
      <c r="B14" s="13" t="s">
        <v>29</v>
      </c>
      <c r="C14" s="14" t="s">
        <v>45</v>
      </c>
      <c r="D14" s="15"/>
      <c r="E14" s="15"/>
      <c r="F14" s="9"/>
      <c r="G14" s="10"/>
      <c r="H14" s="12" t="s">
        <v>31</v>
      </c>
      <c r="I14" s="16">
        <f>I12-I13</f>
        <v>52600</v>
      </c>
      <c r="M14" s="29"/>
      <c r="N14" s="29"/>
      <c r="O14" s="29"/>
      <c r="P14" s="29"/>
    </row>
    <row r="15" spans="1:16" x14ac:dyDescent="0.25">
      <c r="A15" s="17">
        <v>0.01</v>
      </c>
      <c r="B15" s="2">
        <f>IF(B14="Married", MIN(600000,B13), MIN(500000, B13))</f>
        <v>600000</v>
      </c>
      <c r="C15" s="2">
        <f t="shared" ref="C15:C20" si="0">B15*A15</f>
        <v>6000</v>
      </c>
      <c r="D15" s="9">
        <f>IF(C14="Female",10%*C15,IF(C14="Male",0))</f>
        <v>0</v>
      </c>
      <c r="E15" s="2">
        <f t="shared" ref="E15:E20" si="1">C15-D15</f>
        <v>6000</v>
      </c>
      <c r="F15" s="18">
        <f>IF(A5="SSF Benefit",0,E15/(B1+1))</f>
        <v>500</v>
      </c>
      <c r="G15" s="10"/>
      <c r="H15" s="10"/>
      <c r="I15" s="2"/>
      <c r="K15">
        <f>SUM(F16:F18)</f>
        <v>900</v>
      </c>
      <c r="M15" s="29"/>
      <c r="N15" s="29"/>
      <c r="O15" s="29"/>
      <c r="P15" s="29"/>
    </row>
    <row r="16" spans="1:16" x14ac:dyDescent="0.25">
      <c r="A16" s="17">
        <v>0.1</v>
      </c>
      <c r="B16" s="2">
        <f>IF((B13-B15)&gt;200000,200000,(B13-B15))</f>
        <v>108000</v>
      </c>
      <c r="C16" s="2">
        <f t="shared" si="0"/>
        <v>10800</v>
      </c>
      <c r="D16" s="9">
        <f>IF(C14="Female",C16*10%,IF(C14="Male",0))</f>
        <v>0</v>
      </c>
      <c r="E16" s="2">
        <f t="shared" si="1"/>
        <v>10800</v>
      </c>
      <c r="F16" s="18">
        <f>E16/(B1+1)</f>
        <v>900</v>
      </c>
      <c r="G16" s="10"/>
      <c r="H16" s="2" t="s">
        <v>36</v>
      </c>
      <c r="I16" s="2">
        <f>F15</f>
        <v>500</v>
      </c>
      <c r="K16">
        <f>K15*2</f>
        <v>1800</v>
      </c>
      <c r="M16" s="29"/>
      <c r="N16" s="29"/>
      <c r="O16" s="29"/>
      <c r="P16" s="29"/>
    </row>
    <row r="17" spans="1:11" x14ac:dyDescent="0.25">
      <c r="A17" s="17">
        <v>0.2</v>
      </c>
      <c r="B17" s="2">
        <f>IF((B13-B15-B16)&gt;300000,300000,(B13-B15-B16))</f>
        <v>0</v>
      </c>
      <c r="C17" s="2">
        <f t="shared" si="0"/>
        <v>0</v>
      </c>
      <c r="D17" s="9">
        <f>IF(C14="Female",C17*10%,IF(C14="Male",0))</f>
        <v>0</v>
      </c>
      <c r="E17" s="2">
        <f t="shared" si="1"/>
        <v>0</v>
      </c>
      <c r="F17" s="18">
        <f>E17/(B1+1)</f>
        <v>0</v>
      </c>
      <c r="G17" s="19">
        <f>SUM(F15:F20)</f>
        <v>1400</v>
      </c>
      <c r="H17" s="10" t="s">
        <v>37</v>
      </c>
      <c r="I17" s="10">
        <f>SUM(F16:F21)</f>
        <v>900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60000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12000</v>
      </c>
      <c r="E25" s="2">
        <f>E4</f>
        <v>0</v>
      </c>
      <c r="F25" s="2">
        <f>F4</f>
        <v>0</v>
      </c>
      <c r="G25" s="2" t="s">
        <v>12</v>
      </c>
      <c r="H25" s="2">
        <f>B34/3</f>
        <v>284000</v>
      </c>
      <c r="I25" s="2">
        <f>IF(K2="Yes",IF(D28&gt;=500000, 0, MIN(500000, H25) - D28),0)</f>
        <v>0</v>
      </c>
      <c r="J25">
        <f>J3</f>
        <v>0</v>
      </c>
      <c r="K25" s="22">
        <f>B25+B2</f>
        <v>60000</v>
      </c>
    </row>
    <row r="26" spans="1:11" x14ac:dyDescent="0.25">
      <c r="A26" s="2" t="s">
        <v>13</v>
      </c>
      <c r="B26" s="5"/>
      <c r="C26" s="2" t="s">
        <v>14</v>
      </c>
      <c r="D26" s="2">
        <f>IF(D24="P/F Deduction",B24*20%,IF(D24="SSF Deduction",B24*31%))</f>
        <v>12000</v>
      </c>
      <c r="E26" s="2">
        <f>B28</f>
        <v>0</v>
      </c>
      <c r="F26" s="2">
        <f>J25</f>
        <v>0</v>
      </c>
      <c r="G26" s="2" t="s">
        <v>15</v>
      </c>
      <c r="H26" s="2">
        <f>D28+F28+I28</f>
        <v>144000</v>
      </c>
      <c r="I26" s="2">
        <v>0</v>
      </c>
      <c r="K26" s="8">
        <f>K25+B5+B28</f>
        <v>66000</v>
      </c>
    </row>
    <row r="27" spans="1:11" x14ac:dyDescent="0.25">
      <c r="A27" s="2" t="str">
        <f>A5</f>
        <v>P/F Benefit</v>
      </c>
      <c r="B27" s="2">
        <f>IF(A27="P/F Benefit", B24*10%, IF(A27="SSF Benefit", B24*20%,0))</f>
        <v>6000</v>
      </c>
      <c r="C27" s="2" t="s">
        <v>17</v>
      </c>
      <c r="D27" s="2">
        <f>D26*B23</f>
        <v>120000</v>
      </c>
      <c r="E27" s="2">
        <f>E26*B23</f>
        <v>0</v>
      </c>
      <c r="F27" s="2">
        <f>F26*B23</f>
        <v>0</v>
      </c>
      <c r="G27" s="2" t="s">
        <v>18</v>
      </c>
      <c r="H27" s="2">
        <f>H5</f>
        <v>0</v>
      </c>
      <c r="I27" s="2">
        <f>I26*B23</f>
        <v>0</v>
      </c>
      <c r="J27" s="8"/>
      <c r="K27" s="8">
        <f>K26*12</f>
        <v>792000</v>
      </c>
    </row>
    <row r="28" spans="1:11" x14ac:dyDescent="0.25">
      <c r="A28" s="2" t="s">
        <v>5</v>
      </c>
      <c r="B28" s="2">
        <v>0</v>
      </c>
      <c r="C28" s="2" t="s">
        <v>19</v>
      </c>
      <c r="D28" s="2">
        <f>D25+D26+D27</f>
        <v>144000</v>
      </c>
      <c r="E28" s="2">
        <f>E25+E26+E27</f>
        <v>0</v>
      </c>
      <c r="F28" s="2">
        <f>F25+F26+F27</f>
        <v>0</v>
      </c>
      <c r="G28" s="2" t="s">
        <v>20</v>
      </c>
      <c r="H28" s="2">
        <f>H6</f>
        <v>0</v>
      </c>
      <c r="I28" s="2">
        <f>I25+I26+I27</f>
        <v>0</v>
      </c>
    </row>
    <row r="29" spans="1:11" x14ac:dyDescent="0.25">
      <c r="A29" s="2" t="s">
        <v>21</v>
      </c>
      <c r="B29" s="7">
        <f>B24+B25+B27+B28+B26</f>
        <v>66000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1560000</v>
      </c>
    </row>
    <row r="31" spans="1:11" x14ac:dyDescent="0.25">
      <c r="A31" s="2" t="s">
        <v>11</v>
      </c>
      <c r="B31" s="2">
        <f>B10</f>
        <v>66000</v>
      </c>
      <c r="C31" s="2"/>
      <c r="D31" s="2"/>
      <c r="E31" s="2"/>
      <c r="F31" s="2"/>
      <c r="G31" s="2"/>
      <c r="H31" s="2"/>
      <c r="I31" s="2"/>
      <c r="K31" s="8">
        <f>K30-N27</f>
        <v>1560000</v>
      </c>
    </row>
    <row r="32" spans="1:11" x14ac:dyDescent="0.25">
      <c r="A32" s="2" t="s">
        <v>14</v>
      </c>
      <c r="B32" s="2">
        <f>B29</f>
        <v>66000</v>
      </c>
      <c r="C32" s="2"/>
      <c r="D32" s="2"/>
      <c r="E32" s="2"/>
      <c r="F32" s="2"/>
      <c r="G32" s="2"/>
      <c r="H32" s="2"/>
      <c r="I32" s="2"/>
    </row>
    <row r="33" spans="1:11" x14ac:dyDescent="0.25">
      <c r="A33" s="2" t="s">
        <v>17</v>
      </c>
      <c r="B33" s="2">
        <f>B32*B23</f>
        <v>660000</v>
      </c>
      <c r="C33" s="2"/>
      <c r="D33" s="2"/>
      <c r="E33" s="2"/>
      <c r="F33" s="2"/>
      <c r="G33" s="2"/>
      <c r="H33" s="2"/>
      <c r="I33" s="2"/>
    </row>
    <row r="34" spans="1:11" x14ac:dyDescent="0.25">
      <c r="A34" s="2" t="s">
        <v>24</v>
      </c>
      <c r="B34" s="2">
        <f>B31+B32+B33+D23</f>
        <v>852000</v>
      </c>
      <c r="C34" s="9"/>
      <c r="D34" s="9"/>
      <c r="E34" s="2"/>
      <c r="F34" s="2"/>
      <c r="G34" s="2"/>
      <c r="H34" s="2" t="s">
        <v>25</v>
      </c>
      <c r="I34" s="7">
        <f>B29</f>
        <v>66000</v>
      </c>
    </row>
    <row r="35" spans="1:11" x14ac:dyDescent="0.25">
      <c r="A35" s="2" t="s">
        <v>26</v>
      </c>
      <c r="B35" s="2">
        <f>B34-MIN(H24,H25,H26)-H27-H28-H29-E28-H30</f>
        <v>708000</v>
      </c>
      <c r="C35" s="9"/>
      <c r="D35" s="9"/>
      <c r="E35" s="2"/>
      <c r="F35" s="2"/>
      <c r="G35" s="10"/>
      <c r="H35" s="2" t="s">
        <v>27</v>
      </c>
      <c r="I35" s="11">
        <f>D26+E26+F26+G39+I29</f>
        <v>13400</v>
      </c>
    </row>
    <row r="36" spans="1:11" x14ac:dyDescent="0.25">
      <c r="A36" s="12" t="s">
        <v>28</v>
      </c>
      <c r="B36" s="13" t="str">
        <f>B14</f>
        <v>Married</v>
      </c>
      <c r="C36" s="14" t="str">
        <f>C14</f>
        <v>Male</v>
      </c>
      <c r="D36" s="15"/>
      <c r="E36" s="9"/>
      <c r="F36" s="9"/>
      <c r="G36" s="10"/>
      <c r="H36" s="2" t="s">
        <v>31</v>
      </c>
      <c r="I36" s="16">
        <f>I34-I35</f>
        <v>52600</v>
      </c>
      <c r="J36" s="8"/>
    </row>
    <row r="37" spans="1:11" x14ac:dyDescent="0.25">
      <c r="A37" s="17">
        <v>0.01</v>
      </c>
      <c r="B37" s="2">
        <f>IF(B36="Married", MIN(600000,B35), MIN(500000, B35))</f>
        <v>600000</v>
      </c>
      <c r="C37" s="2">
        <f t="shared" ref="C37:C42" si="2">B37*A37</f>
        <v>6000</v>
      </c>
      <c r="D37" s="9">
        <f>IF(C36="Female",10%*C37,IF(C36="Male",0))</f>
        <v>0</v>
      </c>
      <c r="E37" s="2">
        <f t="shared" ref="E37:E42" si="3">C37-D37-F15</f>
        <v>5500</v>
      </c>
      <c r="F37" s="18">
        <f>IF(A27="SSF Benefit",0,E37/(B23+1))</f>
        <v>500</v>
      </c>
      <c r="G37" s="10"/>
      <c r="H37" s="10"/>
      <c r="I37" s="2"/>
    </row>
    <row r="38" spans="1:11" x14ac:dyDescent="0.25">
      <c r="A38" s="17">
        <v>0.1</v>
      </c>
      <c r="B38" s="2">
        <f>IF((B35-B37)&gt;200000,200000,(B35-B37))</f>
        <v>108000</v>
      </c>
      <c r="C38" s="2">
        <f t="shared" si="2"/>
        <v>10800</v>
      </c>
      <c r="D38" s="9">
        <f>IF(C36="Female",C38*10%,IF(C36="Male",0))</f>
        <v>0</v>
      </c>
      <c r="E38" s="2">
        <f t="shared" si="3"/>
        <v>9900</v>
      </c>
      <c r="F38" s="18">
        <f>E38/(B23+1)</f>
        <v>900</v>
      </c>
      <c r="G38" s="10"/>
      <c r="H38" s="2" t="s">
        <v>36</v>
      </c>
      <c r="I38" s="2">
        <f>F37</f>
        <v>500</v>
      </c>
    </row>
    <row r="39" spans="1:11" x14ac:dyDescent="0.25">
      <c r="A39" s="17">
        <v>0.2</v>
      </c>
      <c r="B39" s="2">
        <f>IF((B35-B37-B38)&gt;300000,300000,(B35-B37-B38))</f>
        <v>0</v>
      </c>
      <c r="C39" s="2">
        <f t="shared" si="2"/>
        <v>0</v>
      </c>
      <c r="D39" s="9">
        <f>IF(C36="Female",C39*10%,IF(C36="Male",0))</f>
        <v>0</v>
      </c>
      <c r="E39" s="2">
        <f t="shared" si="3"/>
        <v>0</v>
      </c>
      <c r="F39" s="18">
        <f>E39/(B23+1)</f>
        <v>0</v>
      </c>
      <c r="G39" s="19">
        <f>SUM(F37:F42)</f>
        <v>1400</v>
      </c>
      <c r="H39" s="10" t="s">
        <v>37</v>
      </c>
      <c r="I39" s="10">
        <f>SUM(F38:F43)</f>
        <v>900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60000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24000</v>
      </c>
      <c r="E46" s="2">
        <f>E25+E26</f>
        <v>0</v>
      </c>
      <c r="F46" s="2">
        <f>F25+F26</f>
        <v>0</v>
      </c>
      <c r="G46" s="2" t="s">
        <v>12</v>
      </c>
      <c r="H46" s="2">
        <f>B55/3</f>
        <v>284000</v>
      </c>
      <c r="I46" s="2">
        <f>IF(K2="Yes",IF(D49&gt;=500000, 0, MIN(500000, H46) - D49),0)</f>
        <v>0</v>
      </c>
      <c r="J46">
        <f>J3</f>
        <v>0</v>
      </c>
    </row>
    <row r="47" spans="1:11" x14ac:dyDescent="0.25">
      <c r="A47" s="2" t="s">
        <v>13</v>
      </c>
      <c r="B47" s="5">
        <v>0</v>
      </c>
      <c r="C47" s="2" t="s">
        <v>14</v>
      </c>
      <c r="D47" s="2">
        <f>IF(D45="P/F Deduction",B45*20%,IF(D45="SSF Deduction",B45*31%))</f>
        <v>12000</v>
      </c>
      <c r="E47" s="2">
        <f>B49</f>
        <v>0</v>
      </c>
      <c r="F47" s="2">
        <f>J46</f>
        <v>0</v>
      </c>
      <c r="G47" s="2" t="s">
        <v>15</v>
      </c>
      <c r="H47" s="2">
        <f>D49+F49+I49</f>
        <v>144000</v>
      </c>
      <c r="I47" s="2">
        <v>0</v>
      </c>
    </row>
    <row r="48" spans="1:11" x14ac:dyDescent="0.25">
      <c r="A48" s="2" t="str">
        <f>A27</f>
        <v>P/F Benefit</v>
      </c>
      <c r="B48" s="2">
        <f>IF(A48="P/F Benefit", B45*10%, IF(A48="SSF Benefit", B45*20%,0))</f>
        <v>6000</v>
      </c>
      <c r="C48" s="2" t="s">
        <v>17</v>
      </c>
      <c r="D48" s="2">
        <f>D47*B44</f>
        <v>108000</v>
      </c>
      <c r="E48" s="2">
        <f>E47*B44</f>
        <v>0</v>
      </c>
      <c r="F48" s="2">
        <f>F47*B44</f>
        <v>0</v>
      </c>
      <c r="G48" s="2" t="s">
        <v>18</v>
      </c>
      <c r="H48" s="2">
        <f>H5</f>
        <v>0</v>
      </c>
      <c r="I48" s="2">
        <f>I47*B44</f>
        <v>0</v>
      </c>
    </row>
    <row r="49" spans="1:20" x14ac:dyDescent="0.25">
      <c r="A49" s="2" t="s">
        <v>5</v>
      </c>
      <c r="B49" s="2">
        <v>0</v>
      </c>
      <c r="C49" s="2" t="s">
        <v>19</v>
      </c>
      <c r="D49" s="2">
        <f>D46+D47+D48</f>
        <v>144000</v>
      </c>
      <c r="E49" s="2">
        <f>E46+E47+E48</f>
        <v>0</v>
      </c>
      <c r="F49" s="2">
        <f>F46+F47+F48</f>
        <v>0</v>
      </c>
      <c r="G49" s="2" t="s">
        <v>20</v>
      </c>
      <c r="H49" s="2">
        <f>H6</f>
        <v>0</v>
      </c>
      <c r="I49" s="2">
        <f>I46+I47+I48</f>
        <v>0</v>
      </c>
      <c r="J49" s="8"/>
    </row>
    <row r="50" spans="1:20" x14ac:dyDescent="0.25">
      <c r="A50" s="2" t="s">
        <v>21</v>
      </c>
      <c r="B50" s="7">
        <f>B45+B46+B48+B49+B47+D44</f>
        <v>126000</v>
      </c>
      <c r="C50" s="2"/>
      <c r="D50" s="2"/>
      <c r="E50" s="2"/>
      <c r="F50" s="2"/>
      <c r="G50" s="2" t="s">
        <v>22</v>
      </c>
      <c r="H50" s="2">
        <f>H7</f>
        <v>0</v>
      </c>
      <c r="I50" s="2">
        <f>I49/12</f>
        <v>0</v>
      </c>
    </row>
    <row r="51" spans="1:20" x14ac:dyDescent="0.25">
      <c r="A51" s="2"/>
      <c r="B51" s="2"/>
      <c r="C51" s="2"/>
      <c r="D51" s="2"/>
      <c r="E51" s="2"/>
      <c r="F51" s="2"/>
      <c r="G51" s="2" t="s">
        <v>23</v>
      </c>
      <c r="H51" s="2">
        <f>IF(J2="Yes", IF(B57="Married",600000*50%, IF(B57="Unmarried",500000*50%)),0)</f>
        <v>0</v>
      </c>
      <c r="I51" s="2"/>
    </row>
    <row r="52" spans="1:20" x14ac:dyDescent="0.25">
      <c r="A52" s="2" t="s">
        <v>11</v>
      </c>
      <c r="B52" s="2">
        <f>B31+B32</f>
        <v>132000</v>
      </c>
      <c r="C52" s="2"/>
      <c r="D52" s="2"/>
      <c r="E52" s="2"/>
      <c r="F52" s="2"/>
      <c r="G52" s="2"/>
      <c r="H52" s="2"/>
      <c r="I52" s="2"/>
    </row>
    <row r="53" spans="1:20" x14ac:dyDescent="0.25">
      <c r="A53" s="2" t="s">
        <v>14</v>
      </c>
      <c r="B53" s="2">
        <f>B50</f>
        <v>126000</v>
      </c>
      <c r="C53" s="2"/>
      <c r="D53" s="2"/>
      <c r="E53" s="2"/>
      <c r="F53" s="2"/>
      <c r="G53" s="2"/>
      <c r="H53" s="2"/>
      <c r="I53" s="2"/>
    </row>
    <row r="54" spans="1:20" x14ac:dyDescent="0.25">
      <c r="A54" s="2" t="s">
        <v>17</v>
      </c>
      <c r="B54" s="2">
        <f>SUM(B45+B46+B47+B48+B49)*B44</f>
        <v>594000</v>
      </c>
      <c r="C54" s="2"/>
      <c r="D54" s="2"/>
      <c r="E54" s="2"/>
      <c r="F54" s="2"/>
      <c r="G54" s="2"/>
      <c r="H54" s="2"/>
      <c r="I54" s="2"/>
    </row>
    <row r="55" spans="1:20" x14ac:dyDescent="0.25">
      <c r="A55" s="2" t="s">
        <v>19</v>
      </c>
      <c r="B55" s="2">
        <f>B52+B53+B54</f>
        <v>852000</v>
      </c>
      <c r="C55" s="9"/>
      <c r="D55" s="9"/>
      <c r="E55" s="2"/>
      <c r="F55" s="2"/>
      <c r="G55" s="2"/>
      <c r="H55" s="2" t="s">
        <v>25</v>
      </c>
      <c r="I55" s="7">
        <f>B50</f>
        <v>126000</v>
      </c>
    </row>
    <row r="56" spans="1:20" x14ac:dyDescent="0.25">
      <c r="A56" s="2" t="s">
        <v>26</v>
      </c>
      <c r="B56" s="2">
        <f>B55-MIN(H45,H46,H47)-H48-H49-H50-E49-H51</f>
        <v>708000</v>
      </c>
      <c r="C56" s="9"/>
      <c r="D56" s="9"/>
      <c r="E56" s="2"/>
      <c r="F56" s="2"/>
      <c r="G56" s="10"/>
      <c r="H56" s="2" t="s">
        <v>27</v>
      </c>
      <c r="I56" s="11">
        <f>D47+E47+F47+G60+I50</f>
        <v>13400</v>
      </c>
    </row>
    <row r="57" spans="1:20" x14ac:dyDescent="0.25">
      <c r="A57" s="12" t="s">
        <v>28</v>
      </c>
      <c r="B57" s="13" t="str">
        <f>B36</f>
        <v>Married</v>
      </c>
      <c r="C57" s="14" t="str">
        <f>C36</f>
        <v>Male</v>
      </c>
      <c r="D57" s="15"/>
      <c r="E57" s="15"/>
      <c r="F57" s="9"/>
      <c r="G57" s="10"/>
      <c r="H57" s="2" t="s">
        <v>31</v>
      </c>
      <c r="I57" s="16">
        <f>I55-I56</f>
        <v>112600</v>
      </c>
    </row>
    <row r="58" spans="1:20" ht="43.5" customHeight="1" x14ac:dyDescent="0.25">
      <c r="A58" s="17">
        <v>0.01</v>
      </c>
      <c r="B58" s="2">
        <f>IF(B57="Married", MIN(600000,B56), MIN(500000, B56))</f>
        <v>600000</v>
      </c>
      <c r="C58" s="2">
        <f t="shared" ref="C58:C63" si="4">B58*A58</f>
        <v>6000</v>
      </c>
      <c r="D58" s="9">
        <f>IF(C57="Female",10%*C58,IF(C57="Male",0))</f>
        <v>0</v>
      </c>
      <c r="E58" s="2">
        <f t="shared" ref="E58:E63" si="5">C58-D58-F37-F15</f>
        <v>5000</v>
      </c>
      <c r="F58" s="18">
        <f>IF(A48="SSF Benefit",0,E58/(B44+1))</f>
        <v>500</v>
      </c>
      <c r="G58" s="10"/>
      <c r="H58" s="10"/>
      <c r="I58" s="2"/>
      <c r="N58" s="27" t="s">
        <v>46</v>
      </c>
      <c r="P58" s="8"/>
    </row>
    <row r="59" spans="1:20" x14ac:dyDescent="0.25">
      <c r="A59" s="17">
        <v>0.1</v>
      </c>
      <c r="B59" s="2">
        <f>IF((B56-B58)&gt;200000,200000,(B56-B58))</f>
        <v>108000</v>
      </c>
      <c r="C59" s="2">
        <f t="shared" si="4"/>
        <v>10800</v>
      </c>
      <c r="D59" s="9">
        <f>IF(C57="Female",C59*10%,IF(C57="Male",0))</f>
        <v>0</v>
      </c>
      <c r="E59" s="2">
        <f t="shared" si="5"/>
        <v>9000</v>
      </c>
      <c r="F59" s="18">
        <f>E59/(B44+1)</f>
        <v>900</v>
      </c>
      <c r="G59" s="10"/>
      <c r="H59" s="2" t="s">
        <v>36</v>
      </c>
      <c r="I59" s="2">
        <f>F58</f>
        <v>500</v>
      </c>
    </row>
    <row r="60" spans="1:20" x14ac:dyDescent="0.25">
      <c r="A60" s="17">
        <v>0.2</v>
      </c>
      <c r="B60" s="2">
        <f>IF((B56-B58-B59)&gt;300000,300000,(B56-B58-B59))</f>
        <v>0</v>
      </c>
      <c r="C60" s="2">
        <f t="shared" si="4"/>
        <v>0</v>
      </c>
      <c r="D60" s="9">
        <f>IF(C57="Female",C60*10%,IF(C57="Male",0))</f>
        <v>0</v>
      </c>
      <c r="E60" s="2">
        <f t="shared" si="5"/>
        <v>0</v>
      </c>
      <c r="F60" s="18">
        <f>E60/(B44+1)</f>
        <v>0</v>
      </c>
      <c r="G60" s="26">
        <f>SUM(F58:F64)</f>
        <v>1400</v>
      </c>
      <c r="H60" s="10" t="s">
        <v>37</v>
      </c>
      <c r="I60" s="10">
        <f>SUM(F59:F64)</f>
        <v>900</v>
      </c>
      <c r="M60" s="28"/>
      <c r="N60" s="28">
        <f>33360-360</f>
        <v>33000</v>
      </c>
      <c r="O60" s="28"/>
      <c r="P60" s="28"/>
      <c r="S60" s="8">
        <v>8300</v>
      </c>
      <c r="T60" t="s">
        <v>54</v>
      </c>
    </row>
    <row r="61" spans="1:2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M61" s="28"/>
      <c r="N61" s="28">
        <f>N60/9</f>
        <v>3666.6666666666665</v>
      </c>
      <c r="O61" s="28"/>
      <c r="P61" s="28"/>
      <c r="S61" s="8">
        <f>S60-T66</f>
        <v>8100</v>
      </c>
    </row>
    <row r="62" spans="1:20" x14ac:dyDescent="0.25">
      <c r="A62" s="20">
        <v>0.36</v>
      </c>
      <c r="B62" s="2">
        <f>IF((B56-B58-B59-B60-B61)&gt;3000000,3000000,(B56-B58-B59-B60-B61))</f>
        <v>0</v>
      </c>
      <c r="C62" s="2">
        <f t="shared" si="4"/>
        <v>0</v>
      </c>
      <c r="D62" s="9">
        <f>IF(C57="Female",C62*10%,IF(C57="Male",0))</f>
        <v>0</v>
      </c>
      <c r="E62" s="2">
        <f t="shared" si="5"/>
        <v>0</v>
      </c>
      <c r="F62" s="18">
        <f>E62/(B44+1)</f>
        <v>0</v>
      </c>
      <c r="G62" s="10"/>
      <c r="H62" s="10"/>
      <c r="I62" s="10"/>
      <c r="M62" s="28"/>
      <c r="N62" s="28"/>
      <c r="O62" s="28"/>
      <c r="P62" s="28"/>
      <c r="S62" s="8">
        <f>S61/9</f>
        <v>900</v>
      </c>
    </row>
    <row r="63" spans="1:20" x14ac:dyDescent="0.25">
      <c r="A63" s="20">
        <v>0.39</v>
      </c>
      <c r="B63" s="21">
        <f>B56-B58-B59-B60-B61-B62</f>
        <v>0</v>
      </c>
      <c r="C63" s="2">
        <f t="shared" si="4"/>
        <v>0</v>
      </c>
      <c r="D63" s="9">
        <f>IF(C57="Female",C63*10%,IF(C57="Male",0))</f>
        <v>0</v>
      </c>
      <c r="E63" s="2">
        <f t="shared" si="5"/>
        <v>0</v>
      </c>
      <c r="F63" s="18">
        <f>E63/(B44+1)</f>
        <v>0</v>
      </c>
      <c r="G63" s="10"/>
      <c r="H63" s="10"/>
      <c r="I63" s="10"/>
      <c r="M63" s="28"/>
      <c r="N63" s="28" t="s">
        <v>47</v>
      </c>
      <c r="O63" s="28"/>
      <c r="P63" s="28"/>
    </row>
    <row r="64" spans="1:20" x14ac:dyDescent="0.25">
      <c r="A64" s="20"/>
      <c r="B64" s="21"/>
      <c r="C64" s="2"/>
      <c r="D64" s="9"/>
      <c r="E64" s="2"/>
      <c r="F64" s="18"/>
      <c r="G64" s="10"/>
      <c r="H64" s="10"/>
      <c r="I64" s="10"/>
      <c r="M64" s="28"/>
      <c r="N64" s="28"/>
      <c r="O64" s="28"/>
      <c r="P64" s="28"/>
    </row>
    <row r="65" spans="1:20" x14ac:dyDescent="0.25">
      <c r="M65" s="28"/>
      <c r="N65" s="28">
        <v>3666.6666666666702</v>
      </c>
      <c r="O65" s="28"/>
      <c r="P65" s="28"/>
    </row>
    <row r="66" spans="1:20" x14ac:dyDescent="0.25">
      <c r="A66" s="1" t="s">
        <v>34</v>
      </c>
      <c r="B66" s="1">
        <v>8</v>
      </c>
      <c r="C66" s="2" t="s">
        <v>1</v>
      </c>
      <c r="D66" s="2">
        <f>D44</f>
        <v>60000</v>
      </c>
      <c r="E66" s="2">
        <v>2000</v>
      </c>
      <c r="F66" s="2"/>
      <c r="G66" s="2"/>
      <c r="H66" s="2"/>
      <c r="I66" s="2"/>
      <c r="M66" s="28">
        <v>2000</v>
      </c>
      <c r="N66" s="28">
        <f>M66*20%</f>
        <v>400</v>
      </c>
      <c r="O66" s="28">
        <f>N66*10%</f>
        <v>40</v>
      </c>
      <c r="P66" s="28">
        <f>N66-O66</f>
        <v>360</v>
      </c>
      <c r="S66">
        <v>2000</v>
      </c>
      <c r="T66">
        <f>S66*10%</f>
        <v>200</v>
      </c>
    </row>
    <row r="67" spans="1:20" x14ac:dyDescent="0.25">
      <c r="A67" s="2" t="s">
        <v>4</v>
      </c>
      <c r="B67" s="3">
        <f>B45</f>
        <v>60000</v>
      </c>
      <c r="C67" s="2"/>
      <c r="D67" s="2" t="str">
        <f>IF(A70= "P/F Benefit","P/F Deduction","SSF Deduction")</f>
        <v>P/F Deduction</v>
      </c>
      <c r="E67" s="2" t="s">
        <v>5</v>
      </c>
      <c r="F67" s="2" t="s">
        <v>6</v>
      </c>
      <c r="G67" s="2" t="s">
        <v>7</v>
      </c>
      <c r="H67" s="2">
        <v>500000</v>
      </c>
      <c r="I67" s="2" t="s">
        <v>6</v>
      </c>
      <c r="M67" s="28"/>
      <c r="N67" s="28"/>
      <c r="O67" s="28"/>
      <c r="P67" s="28">
        <f>N65+P66</f>
        <v>4026.6666666666702</v>
      </c>
      <c r="T67" s="8">
        <f>S62+T66</f>
        <v>1100</v>
      </c>
    </row>
    <row r="68" spans="1:20" x14ac:dyDescent="0.25">
      <c r="A68" s="2" t="s">
        <v>10</v>
      </c>
      <c r="B68">
        <f>B46</f>
        <v>0</v>
      </c>
      <c r="C68" s="2" t="s">
        <v>11</v>
      </c>
      <c r="D68" s="2">
        <f>D47+D46</f>
        <v>36000</v>
      </c>
      <c r="E68" s="2">
        <f>E47+E46</f>
        <v>0</v>
      </c>
      <c r="F68" s="2">
        <f>F47+F46</f>
        <v>0</v>
      </c>
      <c r="G68" s="2" t="s">
        <v>12</v>
      </c>
      <c r="H68" s="2">
        <f>B77/3</f>
        <v>284666.66666666669</v>
      </c>
      <c r="I68" s="2">
        <f>IF(K2="Yes",IF(D71&gt;=500000, 0, MIN(500000, H68) - D71),0)</f>
        <v>0</v>
      </c>
      <c r="J68">
        <f>J46</f>
        <v>0</v>
      </c>
    </row>
    <row r="69" spans="1:20" x14ac:dyDescent="0.25">
      <c r="A69" s="2" t="s">
        <v>13</v>
      </c>
      <c r="B69" s="5">
        <v>0</v>
      </c>
      <c r="C69" s="2" t="s">
        <v>14</v>
      </c>
      <c r="D69" s="2">
        <f>IF(D67="P/F Deduction",B67*20%,IF(D67="SSF Deduction",B67*31%))</f>
        <v>12000</v>
      </c>
      <c r="E69" s="2">
        <f>B71</f>
        <v>0</v>
      </c>
      <c r="F69" s="2">
        <f>J68</f>
        <v>0</v>
      </c>
      <c r="G69" s="2" t="s">
        <v>15</v>
      </c>
      <c r="H69" s="2">
        <f>D71+I71+F71</f>
        <v>144000</v>
      </c>
      <c r="I69" s="2">
        <v>0</v>
      </c>
    </row>
    <row r="70" spans="1:20" x14ac:dyDescent="0.25">
      <c r="A70" s="2" t="str">
        <f>A48</f>
        <v>P/F Benefit</v>
      </c>
      <c r="B70" s="2">
        <f>IF(A70="P/F Benefit", B67*10%, IF(A70="SSF Benefit", B67*20%,0))</f>
        <v>6000</v>
      </c>
      <c r="C70" s="2" t="s">
        <v>17</v>
      </c>
      <c r="D70" s="2">
        <f>D69*B66</f>
        <v>96000</v>
      </c>
      <c r="E70" s="2">
        <f>E69*B66</f>
        <v>0</v>
      </c>
      <c r="F70" s="2">
        <f>F69*B66</f>
        <v>0</v>
      </c>
      <c r="G70" s="2" t="s">
        <v>18</v>
      </c>
      <c r="H70" s="2">
        <f>H5</f>
        <v>0</v>
      </c>
      <c r="I70" s="2">
        <f>I69*B66</f>
        <v>0</v>
      </c>
    </row>
    <row r="71" spans="1:20" x14ac:dyDescent="0.25">
      <c r="A71" s="2" t="s">
        <v>5</v>
      </c>
      <c r="B71" s="2">
        <v>0</v>
      </c>
      <c r="C71" s="2" t="s">
        <v>19</v>
      </c>
      <c r="D71" s="2">
        <f>D68+D69+D70</f>
        <v>144000</v>
      </c>
      <c r="E71" s="2">
        <f>E68+E69+E70</f>
        <v>0</v>
      </c>
      <c r="F71" s="2">
        <f>F68+F69+F70</f>
        <v>0</v>
      </c>
      <c r="G71" s="2" t="s">
        <v>20</v>
      </c>
      <c r="H71" s="2">
        <f>H6</f>
        <v>0</v>
      </c>
      <c r="I71" s="2">
        <f>I68+I69+I70</f>
        <v>0</v>
      </c>
    </row>
    <row r="72" spans="1:20" x14ac:dyDescent="0.25">
      <c r="A72" s="2" t="s">
        <v>21</v>
      </c>
      <c r="B72" s="7">
        <f>B67+B68+B70+B71+B6</f>
        <v>66000</v>
      </c>
      <c r="C72" s="2"/>
      <c r="D72" s="2"/>
      <c r="E72" s="2"/>
      <c r="F72" s="2"/>
      <c r="G72" s="2" t="s">
        <v>22</v>
      </c>
      <c r="H72" s="2">
        <f>H7</f>
        <v>0</v>
      </c>
      <c r="I72" s="2">
        <f>I71/12</f>
        <v>0</v>
      </c>
    </row>
    <row r="73" spans="1:20" x14ac:dyDescent="0.25">
      <c r="A73" s="2"/>
      <c r="B73" s="2"/>
      <c r="C73" s="2"/>
      <c r="D73" s="2"/>
      <c r="E73" s="2"/>
      <c r="F73" s="2"/>
      <c r="G73" s="2" t="s">
        <v>23</v>
      </c>
      <c r="H73" s="2">
        <f>IF(J2="Yes", IF(B57="Married",600000*50%, IF(B57="Unmarried",500000*50%)),0)</f>
        <v>0</v>
      </c>
      <c r="I73" s="2"/>
    </row>
    <row r="74" spans="1:20" x14ac:dyDescent="0.25">
      <c r="A74" s="2" t="s">
        <v>11</v>
      </c>
      <c r="B74" s="2">
        <f>B53+B52</f>
        <v>258000</v>
      </c>
      <c r="C74" s="2"/>
      <c r="D74" s="2"/>
      <c r="E74" s="2"/>
      <c r="F74" s="2"/>
      <c r="G74" s="2"/>
      <c r="H74" s="2"/>
      <c r="I74" s="2"/>
      <c r="K74" s="8">
        <f>I71/11262.96</f>
        <v>0</v>
      </c>
    </row>
    <row r="75" spans="1:20" x14ac:dyDescent="0.25">
      <c r="A75" s="2" t="s">
        <v>14</v>
      </c>
      <c r="B75" s="2">
        <f>B72+E66</f>
        <v>68000</v>
      </c>
      <c r="C75" s="2"/>
      <c r="D75" s="2"/>
      <c r="E75" s="2"/>
      <c r="F75" s="2"/>
      <c r="G75" s="2"/>
      <c r="H75" s="2"/>
      <c r="I75" s="2"/>
    </row>
    <row r="76" spans="1:20" x14ac:dyDescent="0.25">
      <c r="A76" s="2" t="s">
        <v>17</v>
      </c>
      <c r="B76" s="2">
        <f>SUM(B67+B68+B69+B70+B71)*B66</f>
        <v>528000</v>
      </c>
      <c r="C76" s="2"/>
      <c r="D76" s="2"/>
      <c r="E76" s="2"/>
      <c r="F76" s="2"/>
      <c r="G76" s="2"/>
      <c r="H76" s="2"/>
      <c r="I76" s="2"/>
    </row>
    <row r="77" spans="1:20" x14ac:dyDescent="0.25">
      <c r="A77" s="2" t="s">
        <v>24</v>
      </c>
      <c r="B77" s="2">
        <f>B74+B75+B76</f>
        <v>854000</v>
      </c>
      <c r="C77" s="9"/>
      <c r="D77" s="9"/>
      <c r="E77" s="2"/>
      <c r="F77" s="2"/>
      <c r="G77" s="2"/>
      <c r="H77" s="2" t="s">
        <v>25</v>
      </c>
      <c r="I77" s="7">
        <f>B72+E66</f>
        <v>68000</v>
      </c>
    </row>
    <row r="78" spans="1:20" x14ac:dyDescent="0.25">
      <c r="A78" s="2" t="s">
        <v>26</v>
      </c>
      <c r="B78" s="2">
        <f>B77-MIN(H67,H68,H69)-H70-H71-H72-E71-H73</f>
        <v>710000</v>
      </c>
      <c r="C78" s="9"/>
      <c r="D78" s="9"/>
      <c r="E78" s="2"/>
      <c r="F78" s="2"/>
      <c r="G78" s="10"/>
      <c r="H78" s="2" t="s">
        <v>27</v>
      </c>
      <c r="I78" s="11">
        <f>D69+E69+F69+G82+I72</f>
        <v>13600</v>
      </c>
    </row>
    <row r="79" spans="1:20" x14ac:dyDescent="0.25">
      <c r="A79" s="12" t="s">
        <v>28</v>
      </c>
      <c r="B79" s="13" t="str">
        <f>B57</f>
        <v>Married</v>
      </c>
      <c r="C79" s="14" t="str">
        <f>C57</f>
        <v>Male</v>
      </c>
      <c r="D79" s="15"/>
      <c r="E79" s="15"/>
      <c r="F79" s="9"/>
      <c r="G79" s="10"/>
      <c r="H79" s="2" t="s">
        <v>31</v>
      </c>
      <c r="I79" s="16">
        <f>I77-I78</f>
        <v>54400</v>
      </c>
    </row>
    <row r="80" spans="1:20" x14ac:dyDescent="0.25">
      <c r="A80" s="17">
        <v>0.01</v>
      </c>
      <c r="B80" s="2">
        <f>IF(B79="Married", MIN(600000,B78), MIN(500000, B78))</f>
        <v>600000</v>
      </c>
      <c r="C80" s="2">
        <f t="shared" ref="C80:C85" si="6">B80*A80</f>
        <v>6000</v>
      </c>
      <c r="D80" s="9">
        <f>IF(C79="Female",10%*C80,IF(C79="Male",0))</f>
        <v>0</v>
      </c>
      <c r="E80" s="2">
        <f t="shared" ref="E80:E85" si="7">C80-D80-F58-F37-F15</f>
        <v>4500</v>
      </c>
      <c r="F80" s="18">
        <f>IF(A70="SSF Benefit",0,E80/(B66+1))</f>
        <v>500</v>
      </c>
      <c r="G80" s="10"/>
      <c r="H80" s="10"/>
      <c r="I80" s="2"/>
    </row>
    <row r="81" spans="1:10" x14ac:dyDescent="0.25">
      <c r="A81" s="17">
        <v>0.1</v>
      </c>
      <c r="B81" s="2">
        <f>IF((B78-B80)&gt;200000,200000,(B78-B80))</f>
        <v>110000</v>
      </c>
      <c r="C81" s="2">
        <f t="shared" si="6"/>
        <v>11000</v>
      </c>
      <c r="D81" s="9">
        <f>IF(C79="Female",C81*10%,IF(C79="Male",0))</f>
        <v>0</v>
      </c>
      <c r="E81" s="2">
        <f>C81-D81-F59-F38-F16</f>
        <v>8300</v>
      </c>
      <c r="F81" s="18">
        <v>1100</v>
      </c>
      <c r="G81" s="10"/>
      <c r="H81" s="2" t="s">
        <v>36</v>
      </c>
      <c r="I81" s="2">
        <f>F80</f>
        <v>500</v>
      </c>
    </row>
    <row r="82" spans="1:10" x14ac:dyDescent="0.25">
      <c r="A82" s="17">
        <v>0.2</v>
      </c>
      <c r="B82" s="2">
        <f>IF((B78-B80-B81)&gt;300000,300000,(B78-B80-B81))</f>
        <v>0</v>
      </c>
      <c r="C82" s="2">
        <f t="shared" si="6"/>
        <v>0</v>
      </c>
      <c r="D82" s="9">
        <f>IF(C79="Female",C82*10%,IF(C79="Male",0))</f>
        <v>0</v>
      </c>
      <c r="E82" s="2">
        <f t="shared" si="7"/>
        <v>0</v>
      </c>
      <c r="F82" s="18">
        <f>E82/(B66+1)</f>
        <v>0</v>
      </c>
      <c r="G82" s="26">
        <f>SUM(F80:F86)</f>
        <v>1600</v>
      </c>
      <c r="H82" s="10" t="s">
        <v>37</v>
      </c>
      <c r="I82" s="10">
        <f>SUM(F81:F86)</f>
        <v>1100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60000</v>
      </c>
      <c r="E88" s="2"/>
      <c r="F88" s="2"/>
      <c r="G88" s="2"/>
      <c r="H88" s="2"/>
      <c r="I88" s="2"/>
    </row>
    <row r="89" spans="1:10" x14ac:dyDescent="0.25">
      <c r="A89" s="2" t="s">
        <v>4</v>
      </c>
      <c r="B89" s="3">
        <f>B67</f>
        <v>60000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48000</v>
      </c>
      <c r="E90" s="2">
        <f>E69+E68</f>
        <v>0</v>
      </c>
      <c r="F90" s="2">
        <f>F69+F68</f>
        <v>0</v>
      </c>
      <c r="G90" s="2" t="s">
        <v>12</v>
      </c>
      <c r="H90" s="2">
        <f>B99/3</f>
        <v>284666.66666666669</v>
      </c>
      <c r="I90" s="2">
        <f>IF(K2="Yes",IF(D93&gt;=500000, 0, MIN(500000, H90) - D93),0)</f>
        <v>0</v>
      </c>
      <c r="J90">
        <f>J68</f>
        <v>0</v>
      </c>
    </row>
    <row r="91" spans="1:10" x14ac:dyDescent="0.25">
      <c r="A91" s="2" t="s">
        <v>13</v>
      </c>
      <c r="B91" s="5">
        <v>0</v>
      </c>
      <c r="C91" s="2" t="s">
        <v>14</v>
      </c>
      <c r="D91" s="2">
        <f>IF(D89="P/F Deduction",B89*20%,IF(D89="SSF Deduction",B89*31%))</f>
        <v>12000</v>
      </c>
      <c r="E91" s="2">
        <f>B93</f>
        <v>0</v>
      </c>
      <c r="F91" s="2">
        <f>J90</f>
        <v>0</v>
      </c>
      <c r="G91" s="2" t="s">
        <v>15</v>
      </c>
      <c r="H91" s="2">
        <f>D93+I93+F93</f>
        <v>144000</v>
      </c>
      <c r="I91" s="2">
        <v>0</v>
      </c>
    </row>
    <row r="92" spans="1:10" x14ac:dyDescent="0.25">
      <c r="A92" s="2" t="str">
        <f>A70</f>
        <v>P/F Benefit</v>
      </c>
      <c r="B92" s="2">
        <f>IF(A92="P/F Benefit", B89*10%, IF(A92="SSF Benefit", B89*20%,0))</f>
        <v>6000</v>
      </c>
      <c r="C92" s="2" t="s">
        <v>17</v>
      </c>
      <c r="D92" s="2">
        <f>D91*B88</f>
        <v>84000</v>
      </c>
      <c r="E92" s="2">
        <f>E91*B88</f>
        <v>0</v>
      </c>
      <c r="F92" s="2">
        <f>F91*B88</f>
        <v>0</v>
      </c>
      <c r="G92" s="2" t="s">
        <v>18</v>
      </c>
      <c r="H92" s="2">
        <f>H5</f>
        <v>0</v>
      </c>
      <c r="I92" s="2">
        <f>I91*B88</f>
        <v>0</v>
      </c>
    </row>
    <row r="93" spans="1:10" x14ac:dyDescent="0.25">
      <c r="A93" s="2" t="s">
        <v>5</v>
      </c>
      <c r="B93" s="2">
        <v>0</v>
      </c>
      <c r="C93" s="2" t="s">
        <v>19</v>
      </c>
      <c r="D93" s="2">
        <f>D90+D91+D92</f>
        <v>144000</v>
      </c>
      <c r="E93" s="2">
        <f>E90+E91+E92</f>
        <v>0</v>
      </c>
      <c r="F93" s="2">
        <f>F90+F91+F92</f>
        <v>0</v>
      </c>
      <c r="G93" s="2" t="s">
        <v>20</v>
      </c>
      <c r="H93" s="2">
        <f>H6</f>
        <v>0</v>
      </c>
      <c r="I93" s="2">
        <f>I90+I91+I92</f>
        <v>0</v>
      </c>
    </row>
    <row r="94" spans="1:10" x14ac:dyDescent="0.25">
      <c r="A94" s="2" t="s">
        <v>21</v>
      </c>
      <c r="B94" s="7">
        <f>B89+B90+B92+B93+B28</f>
        <v>66000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326000</v>
      </c>
      <c r="C96" s="2"/>
      <c r="D96" s="2"/>
      <c r="E96" s="2"/>
      <c r="F96" s="2"/>
      <c r="G96" s="2"/>
      <c r="H96" s="2"/>
      <c r="I96" s="2"/>
    </row>
    <row r="97" spans="1:10" x14ac:dyDescent="0.25">
      <c r="A97" s="2" t="s">
        <v>14</v>
      </c>
      <c r="B97" s="2">
        <f>B94</f>
        <v>66000</v>
      </c>
      <c r="C97" s="2"/>
      <c r="D97" s="2"/>
      <c r="E97" s="2"/>
      <c r="F97" s="2"/>
      <c r="G97" s="2"/>
      <c r="H97" s="2"/>
      <c r="I97" s="2"/>
    </row>
    <row r="98" spans="1:10" x14ac:dyDescent="0.25">
      <c r="A98" s="2" t="s">
        <v>17</v>
      </c>
      <c r="B98" s="2">
        <f>SUM(B89+B90+B91+B92+B93)*B88</f>
        <v>462000</v>
      </c>
      <c r="C98" s="2"/>
      <c r="D98" s="2"/>
      <c r="E98" s="2"/>
      <c r="F98" s="2"/>
      <c r="G98" s="2"/>
      <c r="H98" s="2"/>
      <c r="I98" s="2"/>
    </row>
    <row r="99" spans="1:10" x14ac:dyDescent="0.25">
      <c r="A99" s="2" t="s">
        <v>24</v>
      </c>
      <c r="B99" s="2">
        <f>B96+B97+B98</f>
        <v>854000</v>
      </c>
      <c r="C99" s="9"/>
      <c r="D99" s="9"/>
      <c r="E99" s="2"/>
      <c r="F99" s="2"/>
      <c r="G99" s="2"/>
      <c r="H99" s="2" t="s">
        <v>25</v>
      </c>
      <c r="I99" s="7">
        <f>B94</f>
        <v>66000</v>
      </c>
    </row>
    <row r="100" spans="1:10" x14ac:dyDescent="0.25">
      <c r="A100" s="2" t="s">
        <v>26</v>
      </c>
      <c r="B100" s="2">
        <f>B99-MIN(H89,H90,H91)-H92-H93-H94-E93-H95</f>
        <v>710000</v>
      </c>
      <c r="C100" s="9"/>
      <c r="D100" s="9"/>
      <c r="E100" s="2"/>
      <c r="F100" s="2"/>
      <c r="G100" s="10"/>
      <c r="H100" s="2" t="s">
        <v>27</v>
      </c>
      <c r="I100" s="11">
        <f>D91+E91+F91+G104+I94</f>
        <v>13400</v>
      </c>
    </row>
    <row r="101" spans="1:10" x14ac:dyDescent="0.25">
      <c r="A101" s="12" t="s">
        <v>28</v>
      </c>
      <c r="B101" s="13" t="str">
        <f>B79</f>
        <v>Married</v>
      </c>
      <c r="C101" s="14" t="str">
        <f>C79</f>
        <v>Male</v>
      </c>
      <c r="D101" s="15"/>
      <c r="E101" s="15"/>
      <c r="F101" s="9"/>
      <c r="G101" s="10"/>
      <c r="H101" s="2" t="s">
        <v>31</v>
      </c>
      <c r="I101" s="16">
        <f>I99-I100</f>
        <v>52600</v>
      </c>
    </row>
    <row r="102" spans="1:10" x14ac:dyDescent="0.25">
      <c r="A102" s="17">
        <v>0.01</v>
      </c>
      <c r="B102" s="2">
        <f>IF(B101="Married", MIN(600000,B100), MIN(500000, B100))</f>
        <v>600000</v>
      </c>
      <c r="C102" s="2">
        <f t="shared" ref="C102:C107" si="8">B102*A102</f>
        <v>6000</v>
      </c>
      <c r="D102" s="9">
        <f>IF(C101="Female",10%*C102,IF(C101="Male",0))</f>
        <v>0</v>
      </c>
      <c r="E102" s="2">
        <f t="shared" ref="E102:E107" si="9">C102-D102-F80-F58-F37-F15</f>
        <v>4000</v>
      </c>
      <c r="F102" s="18">
        <f>IF(A92="SSF Benefit",0,E102/(B88+1))</f>
        <v>500</v>
      </c>
      <c r="G102" s="10"/>
      <c r="H102" s="10"/>
      <c r="I102" s="2"/>
    </row>
    <row r="103" spans="1:10" x14ac:dyDescent="0.25">
      <c r="A103" s="17">
        <v>0.1</v>
      </c>
      <c r="B103" s="2">
        <f>IF((B100-B102)&gt;200000,200000,(B100-B102))</f>
        <v>110000</v>
      </c>
      <c r="C103" s="2">
        <f t="shared" si="8"/>
        <v>11000</v>
      </c>
      <c r="D103" s="9">
        <f>IF(C101="Female",C103*10%,IF(C101="Male",0))</f>
        <v>0</v>
      </c>
      <c r="E103" s="2">
        <f t="shared" si="9"/>
        <v>7200</v>
      </c>
      <c r="F103" s="18">
        <f>E103/(B88+1)</f>
        <v>900</v>
      </c>
      <c r="G103" s="10"/>
      <c r="H103" s="2" t="s">
        <v>36</v>
      </c>
      <c r="I103" s="2">
        <f>F102</f>
        <v>500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1400</v>
      </c>
      <c r="H104" s="10" t="s">
        <v>37</v>
      </c>
      <c r="I104" s="10">
        <f>SUM(F103:F108)</f>
        <v>900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60000</v>
      </c>
      <c r="E112" s="2">
        <f>E91+E90</f>
        <v>0</v>
      </c>
      <c r="F112" s="2">
        <f>F91+F90</f>
        <v>0</v>
      </c>
      <c r="G112" s="2" t="s">
        <v>12</v>
      </c>
      <c r="H112" s="2">
        <f>B121/3</f>
        <v>284666.66666666669</v>
      </c>
      <c r="I112" s="2">
        <f>IF(K2="Yes",IF(D115&gt;=500000, 0, MIN(500000, H112) - D115),0)</f>
        <v>0</v>
      </c>
      <c r="J112">
        <f>J90</f>
        <v>0</v>
      </c>
    </row>
    <row r="113" spans="1:9" x14ac:dyDescent="0.25">
      <c r="A113" s="2" t="s">
        <v>13</v>
      </c>
      <c r="B113" s="5">
        <v>0</v>
      </c>
      <c r="C113" s="2" t="s">
        <v>14</v>
      </c>
      <c r="D113" s="2">
        <f>IF(D111="P/F Deduction",B111*20%,IF(D111="SSF Deduction",B111*31%))</f>
        <v>12000</v>
      </c>
      <c r="E113" s="2">
        <f>B115</f>
        <v>0</v>
      </c>
      <c r="F113" s="2">
        <f>J112</f>
        <v>0</v>
      </c>
      <c r="G113" s="2" t="s">
        <v>15</v>
      </c>
      <c r="H113" s="2">
        <f>D115+I115+F115</f>
        <v>144000</v>
      </c>
      <c r="I113" s="2">
        <v>0</v>
      </c>
    </row>
    <row r="114" spans="1:9" x14ac:dyDescent="0.25">
      <c r="A114" s="2" t="str">
        <f>A92</f>
        <v>P/F Benefit</v>
      </c>
      <c r="B114" s="2">
        <f>IF(A114="P/F Benefit", B111*10%, IF(A114="SSF Benefit", B111*20%,0))</f>
        <v>6000</v>
      </c>
      <c r="C114" s="2" t="s">
        <v>17</v>
      </c>
      <c r="D114" s="2">
        <f>D113*B110</f>
        <v>72000</v>
      </c>
      <c r="E114" s="2">
        <f>E113*B110</f>
        <v>0</v>
      </c>
      <c r="F114" s="2">
        <f>F113*B110</f>
        <v>0</v>
      </c>
      <c r="G114" s="2" t="s">
        <v>18</v>
      </c>
      <c r="H114" s="2">
        <f>H5</f>
        <v>0</v>
      </c>
      <c r="I114" s="2">
        <f>I113*B110</f>
        <v>0</v>
      </c>
    </row>
    <row r="115" spans="1:9" x14ac:dyDescent="0.25">
      <c r="A115" s="2" t="s">
        <v>5</v>
      </c>
      <c r="B115" s="2">
        <v>0</v>
      </c>
      <c r="C115" s="2" t="s">
        <v>19</v>
      </c>
      <c r="D115" s="2">
        <f>D112+D113+D114</f>
        <v>144000</v>
      </c>
      <c r="E115" s="2">
        <f>E112+E113+E114</f>
        <v>0</v>
      </c>
      <c r="F115" s="2">
        <f>F112+F113+F114</f>
        <v>0</v>
      </c>
      <c r="G115" s="2" t="s">
        <v>20</v>
      </c>
      <c r="H115" s="2">
        <f>H6</f>
        <v>0</v>
      </c>
      <c r="I115" s="2">
        <f>I112+I113+I114</f>
        <v>0</v>
      </c>
    </row>
    <row r="116" spans="1:9" x14ac:dyDescent="0.25">
      <c r="A116" s="2" t="s">
        <v>21</v>
      </c>
      <c r="B116" s="7">
        <f>SUM(B111:B115)</f>
        <v>66000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392000</v>
      </c>
      <c r="C118" s="2"/>
      <c r="D118" s="2"/>
      <c r="E118" s="2"/>
      <c r="F118" s="2"/>
      <c r="G118" s="2"/>
      <c r="H118" s="2"/>
      <c r="I118" s="2"/>
    </row>
    <row r="119" spans="1:9" x14ac:dyDescent="0.25">
      <c r="A119" s="2" t="s">
        <v>14</v>
      </c>
      <c r="B119" s="2">
        <f>B116</f>
        <v>66000</v>
      </c>
      <c r="C119" s="2"/>
      <c r="D119" s="2"/>
      <c r="E119" s="2"/>
      <c r="F119" s="2"/>
      <c r="G119" s="2"/>
      <c r="H119" s="2"/>
      <c r="I119" s="2"/>
    </row>
    <row r="120" spans="1:9" x14ac:dyDescent="0.25">
      <c r="A120" s="2" t="s">
        <v>17</v>
      </c>
      <c r="B120" s="2">
        <f>B119*B110</f>
        <v>396000</v>
      </c>
      <c r="C120" s="2"/>
      <c r="D120" s="2"/>
      <c r="E120" s="2"/>
      <c r="F120" s="2"/>
      <c r="G120" s="2"/>
      <c r="H120" s="2"/>
      <c r="I120" s="2"/>
    </row>
    <row r="121" spans="1:9" x14ac:dyDescent="0.25">
      <c r="A121" s="2" t="s">
        <v>24</v>
      </c>
      <c r="B121" s="2">
        <f>B118+B119+B120</f>
        <v>854000</v>
      </c>
      <c r="C121" s="9"/>
      <c r="D121" s="9"/>
      <c r="E121" s="2"/>
      <c r="F121" s="2"/>
      <c r="G121" s="2"/>
      <c r="H121" s="2" t="s">
        <v>25</v>
      </c>
      <c r="I121" s="7">
        <f>B116</f>
        <v>66000</v>
      </c>
    </row>
    <row r="122" spans="1:9" x14ac:dyDescent="0.25">
      <c r="A122" s="2" t="s">
        <v>43</v>
      </c>
      <c r="B122" s="2">
        <f>B121-MIN(H111,H112,H113)-H114-H115-H116-E115-H117</f>
        <v>710000</v>
      </c>
      <c r="C122" s="9"/>
      <c r="D122" s="9"/>
      <c r="E122" s="2"/>
      <c r="F122" s="2"/>
      <c r="G122" s="10"/>
      <c r="H122" s="2" t="s">
        <v>27</v>
      </c>
      <c r="I122" s="11">
        <f>D113+E113+F113+G126+I116</f>
        <v>13400</v>
      </c>
    </row>
    <row r="123" spans="1:9" x14ac:dyDescent="0.25">
      <c r="A123" s="12" t="s">
        <v>44</v>
      </c>
      <c r="B123" s="13" t="str">
        <f>B101</f>
        <v>Married</v>
      </c>
      <c r="C123" s="14" t="str">
        <f>C101</f>
        <v>Male</v>
      </c>
      <c r="D123" s="15"/>
      <c r="E123" s="15"/>
      <c r="F123" s="9"/>
      <c r="G123" s="10"/>
      <c r="H123" s="2" t="s">
        <v>31</v>
      </c>
      <c r="I123" s="16">
        <f>I121-I122</f>
        <v>52600</v>
      </c>
    </row>
    <row r="124" spans="1:9" x14ac:dyDescent="0.25">
      <c r="A124" s="17">
        <v>0.01</v>
      </c>
      <c r="B124" s="2">
        <f>IF(B123="Married", MIN(600000,B122), MIN(500000, B122))</f>
        <v>600000</v>
      </c>
      <c r="C124" s="2">
        <f t="shared" ref="C124:C129" si="10">B124*A124</f>
        <v>6000</v>
      </c>
      <c r="D124" s="9">
        <f>IF(C123="Female",10%*C124,IF(C123="Male",0))</f>
        <v>0</v>
      </c>
      <c r="E124" s="2">
        <f t="shared" ref="E124:E129" si="11">C124-D124-F102-F80-F58-F37-F15</f>
        <v>3500</v>
      </c>
      <c r="F124" s="18">
        <f>IF(A114="SSF Benefit",0,E124/(B110+1))</f>
        <v>500</v>
      </c>
      <c r="G124" s="10"/>
      <c r="H124" s="10"/>
      <c r="I124" s="2"/>
    </row>
    <row r="125" spans="1:9" x14ac:dyDescent="0.25">
      <c r="A125" s="17">
        <v>0.1</v>
      </c>
      <c r="B125" s="2">
        <f>IF((B122-B124)&gt;200000,200000,(B122-B124))</f>
        <v>110000</v>
      </c>
      <c r="C125" s="2">
        <f t="shared" si="10"/>
        <v>11000</v>
      </c>
      <c r="D125" s="9">
        <f>IF(C123="Female",C125*10%,IF(C123="Male",0))</f>
        <v>0</v>
      </c>
      <c r="E125" s="2">
        <f t="shared" si="11"/>
        <v>6300</v>
      </c>
      <c r="F125" s="18">
        <f>E125/(B110+1)</f>
        <v>900</v>
      </c>
      <c r="G125" s="10"/>
      <c r="H125" s="2" t="s">
        <v>36</v>
      </c>
      <c r="I125" s="2">
        <f>F124</f>
        <v>500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1400</v>
      </c>
      <c r="H126" s="10" t="s">
        <v>37</v>
      </c>
      <c r="I126" s="10">
        <f>SUM(F125:F130)</f>
        <v>900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72000</v>
      </c>
      <c r="E134" s="2">
        <f>E113+E112</f>
        <v>0</v>
      </c>
      <c r="F134" s="2">
        <f>F113+F112</f>
        <v>0</v>
      </c>
      <c r="G134" s="2" t="s">
        <v>12</v>
      </c>
      <c r="H134" s="2">
        <f>B143/3</f>
        <v>284666.66666666669</v>
      </c>
      <c r="I134" s="2">
        <f>IF(K2="Yes",IF(D115&gt;=500000, 0, MIN(500000, H112) - D115),0)</f>
        <v>0</v>
      </c>
      <c r="J134">
        <f>J112</f>
        <v>0</v>
      </c>
    </row>
    <row r="135" spans="1:10" x14ac:dyDescent="0.25">
      <c r="A135" s="2" t="s">
        <v>13</v>
      </c>
      <c r="B135" s="5">
        <v>0</v>
      </c>
      <c r="C135" s="2" t="s">
        <v>14</v>
      </c>
      <c r="D135" s="2">
        <f>IF(D133="P/F Deduction",B133*20%,IF(D133="SSF Deduction",B133*31%))</f>
        <v>12000</v>
      </c>
      <c r="E135" s="2">
        <f>B137</f>
        <v>0</v>
      </c>
      <c r="F135" s="2">
        <f>J134</f>
        <v>0</v>
      </c>
      <c r="G135" s="2" t="s">
        <v>15</v>
      </c>
      <c r="H135" s="2">
        <f>D137+F137+I137</f>
        <v>144000</v>
      </c>
      <c r="I135" s="2">
        <v>0</v>
      </c>
    </row>
    <row r="136" spans="1:10" x14ac:dyDescent="0.25">
      <c r="A136" s="2" t="str">
        <f>A114</f>
        <v>P/F Benefit</v>
      </c>
      <c r="B136" s="2">
        <f>IF(A136="P/F Benefit", B133*10%, IF(A136="SSF Benefit", B133*20%,0))</f>
        <v>6000</v>
      </c>
      <c r="C136" s="2" t="s">
        <v>17</v>
      </c>
      <c r="D136" s="2">
        <f>D135*B132</f>
        <v>60000</v>
      </c>
      <c r="E136" s="2">
        <f>E135*B132</f>
        <v>0</v>
      </c>
      <c r="F136" s="2">
        <f>F135*B132</f>
        <v>0</v>
      </c>
      <c r="G136" s="2" t="s">
        <v>18</v>
      </c>
      <c r="H136" s="2">
        <f>H5</f>
        <v>0</v>
      </c>
      <c r="I136" s="2">
        <f>I135*B132</f>
        <v>0</v>
      </c>
    </row>
    <row r="137" spans="1:10" x14ac:dyDescent="0.25">
      <c r="A137" s="2" t="s">
        <v>5</v>
      </c>
      <c r="B137" s="2">
        <v>0</v>
      </c>
      <c r="C137" s="2" t="s">
        <v>19</v>
      </c>
      <c r="D137" s="2">
        <f>D134+D135+D136</f>
        <v>144000</v>
      </c>
      <c r="E137" s="2">
        <f>E134+E135+E136</f>
        <v>0</v>
      </c>
      <c r="F137" s="2">
        <f>F134+F135+F136</f>
        <v>0</v>
      </c>
      <c r="G137" s="2" t="s">
        <v>20</v>
      </c>
      <c r="H137" s="2">
        <f>H6</f>
        <v>0</v>
      </c>
      <c r="I137" s="2">
        <f>I134+I135+I136</f>
        <v>0</v>
      </c>
    </row>
    <row r="138" spans="1:10" x14ac:dyDescent="0.25">
      <c r="A138" s="2" t="s">
        <v>21</v>
      </c>
      <c r="B138" s="7">
        <f>SUM(B133:B137)</f>
        <v>66000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458000</v>
      </c>
      <c r="C140" s="2"/>
      <c r="D140" s="2"/>
      <c r="E140" s="2"/>
      <c r="F140" s="2"/>
      <c r="G140" s="2"/>
      <c r="H140" s="2"/>
      <c r="I140" s="2"/>
    </row>
    <row r="141" spans="1:10" x14ac:dyDescent="0.25">
      <c r="A141" s="2" t="s">
        <v>14</v>
      </c>
      <c r="B141" s="2">
        <f>B138</f>
        <v>66000</v>
      </c>
      <c r="C141" s="2"/>
      <c r="D141" s="2"/>
      <c r="E141" s="2"/>
      <c r="F141" s="2"/>
      <c r="G141" s="2"/>
      <c r="H141" s="2"/>
      <c r="I141" s="2"/>
    </row>
    <row r="142" spans="1:10" x14ac:dyDescent="0.25">
      <c r="A142" s="2" t="s">
        <v>17</v>
      </c>
      <c r="B142" s="2">
        <f>B141*B132</f>
        <v>330000</v>
      </c>
      <c r="C142" s="2"/>
      <c r="D142" s="2"/>
      <c r="E142" s="2"/>
      <c r="F142" s="2"/>
      <c r="G142" s="2"/>
      <c r="H142" s="2"/>
      <c r="I142" s="2"/>
    </row>
    <row r="143" spans="1:10" x14ac:dyDescent="0.25">
      <c r="A143" s="2" t="s">
        <v>24</v>
      </c>
      <c r="B143" s="2">
        <f>B140+B141+B142</f>
        <v>854000</v>
      </c>
      <c r="C143" s="9"/>
      <c r="D143" s="9"/>
      <c r="E143" s="2"/>
      <c r="F143" s="2"/>
      <c r="G143" s="2"/>
      <c r="H143" s="2" t="s">
        <v>25</v>
      </c>
      <c r="I143" s="7">
        <f>B138</f>
        <v>66000</v>
      </c>
    </row>
    <row r="144" spans="1:10" x14ac:dyDescent="0.25">
      <c r="A144" s="2" t="s">
        <v>26</v>
      </c>
      <c r="B144" s="2">
        <f>B143-MIN(H133,H134,H135)-H136-H137-H138-E137-H139</f>
        <v>710000</v>
      </c>
      <c r="C144" s="9"/>
      <c r="D144" s="9"/>
      <c r="E144" s="2"/>
      <c r="F144" s="2"/>
      <c r="G144" s="10"/>
      <c r="H144" s="2" t="s">
        <v>27</v>
      </c>
      <c r="I144" s="11">
        <f>D135+E135+F135+G148+I138</f>
        <v>13400</v>
      </c>
    </row>
    <row r="145" spans="1:10" x14ac:dyDescent="0.25">
      <c r="A145" s="12" t="s">
        <v>28</v>
      </c>
      <c r="B145" s="13" t="str">
        <f>B123</f>
        <v>Married</v>
      </c>
      <c r="C145" s="14" t="str">
        <f>C123</f>
        <v>Male</v>
      </c>
      <c r="D145" s="15"/>
      <c r="E145" s="15"/>
      <c r="F145" s="9"/>
      <c r="G145" s="10"/>
      <c r="H145" s="2" t="s">
        <v>31</v>
      </c>
      <c r="I145" s="16">
        <f>I143-I144</f>
        <v>52600</v>
      </c>
    </row>
    <row r="146" spans="1:10" x14ac:dyDescent="0.25">
      <c r="A146" s="17">
        <v>0.01</v>
      </c>
      <c r="B146" s="2">
        <f>IF(B145="Married", MIN(600000,B144), MIN(500000, B144))</f>
        <v>600000</v>
      </c>
      <c r="C146" s="2">
        <f>B146*A146</f>
        <v>6000</v>
      </c>
      <c r="D146" s="9">
        <f>IF(C145="Female",10%*C146,IF(C145="Male",0))</f>
        <v>0</v>
      </c>
      <c r="E146" s="2">
        <f t="shared" ref="E146:E151" si="12">C146-D146-F124-F102-F80-F58-F37-F15</f>
        <v>3000</v>
      </c>
      <c r="F146" s="18">
        <f>IF(A136="SSF Benefit",0,E146/(B132+1))</f>
        <v>500</v>
      </c>
      <c r="G146" s="10"/>
      <c r="H146" s="10"/>
      <c r="I146" s="2"/>
    </row>
    <row r="147" spans="1:10" x14ac:dyDescent="0.25">
      <c r="A147" s="17">
        <v>0.1</v>
      </c>
      <c r="B147" s="2">
        <f>IF((B144-B146)&gt;200000,200000,(B144-B146))</f>
        <v>110000</v>
      </c>
      <c r="C147" s="2">
        <f t="shared" ref="C147:C150" si="13">B147*A147</f>
        <v>11000</v>
      </c>
      <c r="D147" s="9">
        <f>IF(C145="Female",C147*10%,IF(C145="Male",0))</f>
        <v>0</v>
      </c>
      <c r="E147" s="2">
        <f t="shared" si="12"/>
        <v>5400</v>
      </c>
      <c r="F147" s="18">
        <f>E147/(B132+1)</f>
        <v>900</v>
      </c>
      <c r="G147" s="10"/>
      <c r="H147" s="2" t="s">
        <v>36</v>
      </c>
      <c r="I147" s="2">
        <f>F146</f>
        <v>500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1400</v>
      </c>
      <c r="H148" s="10" t="s">
        <v>37</v>
      </c>
      <c r="I148" s="10">
        <f>SUM(F147:F152)</f>
        <v>900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84000</v>
      </c>
      <c r="E156" s="2">
        <f>E135+E134</f>
        <v>0</v>
      </c>
      <c r="F156" s="2">
        <f>F135+F134</f>
        <v>0</v>
      </c>
      <c r="G156" s="2" t="s">
        <v>12</v>
      </c>
      <c r="H156" s="2">
        <f>B165/3</f>
        <v>284666.66666666669</v>
      </c>
      <c r="I156" s="2">
        <f>IF(K2="Yes",IF(D115&gt;=500000, 0, MIN(500000, H112) - D115),0)</f>
        <v>0</v>
      </c>
      <c r="J156">
        <f>J134</f>
        <v>0</v>
      </c>
    </row>
    <row r="157" spans="1:10" x14ac:dyDescent="0.25">
      <c r="A157" s="2" t="s">
        <v>13</v>
      </c>
      <c r="B157" s="5">
        <v>0</v>
      </c>
      <c r="C157" s="2" t="s">
        <v>14</v>
      </c>
      <c r="D157" s="2">
        <f>IF(D155="P/F Deduction",B155*20%,IF(D155="SSF Deduction",B155*31%))</f>
        <v>12000</v>
      </c>
      <c r="E157" s="2">
        <f>B159</f>
        <v>0</v>
      </c>
      <c r="F157" s="2">
        <f>J156</f>
        <v>0</v>
      </c>
      <c r="G157" s="2" t="s">
        <v>15</v>
      </c>
      <c r="H157" s="2">
        <f>D159+F159+I159</f>
        <v>144000</v>
      </c>
      <c r="I157" s="2">
        <v>0</v>
      </c>
    </row>
    <row r="158" spans="1:10" x14ac:dyDescent="0.25">
      <c r="A158" s="2" t="str">
        <f>A136</f>
        <v>P/F Benefit</v>
      </c>
      <c r="B158" s="2">
        <f>IF(A158="P/F Benefit", B155*10%, IF(A158="SSF Benefit", B155*20%,0))</f>
        <v>6000</v>
      </c>
      <c r="C158" s="2" t="s">
        <v>17</v>
      </c>
      <c r="D158" s="2">
        <f>D157*B154</f>
        <v>48000</v>
      </c>
      <c r="E158" s="2">
        <f>E157*B154</f>
        <v>0</v>
      </c>
      <c r="F158" s="2">
        <f>F157*B154</f>
        <v>0</v>
      </c>
      <c r="G158" s="2" t="s">
        <v>18</v>
      </c>
      <c r="H158" s="2">
        <f>H5</f>
        <v>0</v>
      </c>
      <c r="I158" s="2">
        <f>I157*B154</f>
        <v>0</v>
      </c>
    </row>
    <row r="159" spans="1:10" x14ac:dyDescent="0.25">
      <c r="A159" s="2" t="s">
        <v>5</v>
      </c>
      <c r="B159" s="2">
        <v>0</v>
      </c>
      <c r="C159" s="2" t="s">
        <v>19</v>
      </c>
      <c r="D159" s="2">
        <f>D156+D157+D158</f>
        <v>144000</v>
      </c>
      <c r="E159" s="2">
        <f>E156+E157+E158</f>
        <v>0</v>
      </c>
      <c r="F159" s="2">
        <f>F156+F157+F158</f>
        <v>0</v>
      </c>
      <c r="G159" s="2" t="s">
        <v>20</v>
      </c>
      <c r="H159" s="2">
        <f>H6</f>
        <v>0</v>
      </c>
      <c r="I159" s="2">
        <f>I156+I157+I158</f>
        <v>0</v>
      </c>
    </row>
    <row r="160" spans="1:10" x14ac:dyDescent="0.25">
      <c r="A160" s="2" t="s">
        <v>21</v>
      </c>
      <c r="B160" s="7">
        <f>SUM(B155:B159)</f>
        <v>66000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524000</v>
      </c>
      <c r="C162" s="2"/>
      <c r="D162" s="2"/>
      <c r="E162" s="2"/>
      <c r="F162" s="2"/>
      <c r="G162" s="2"/>
      <c r="H162" s="2"/>
      <c r="I162" s="2"/>
    </row>
    <row r="163" spans="1:9" x14ac:dyDescent="0.25">
      <c r="A163" s="2" t="s">
        <v>14</v>
      </c>
      <c r="B163" s="2">
        <f>B160</f>
        <v>66000</v>
      </c>
      <c r="C163" s="2"/>
      <c r="D163" s="2"/>
      <c r="E163" s="2"/>
      <c r="F163" s="2"/>
      <c r="G163" s="2"/>
      <c r="H163" s="2"/>
      <c r="I163" s="2"/>
    </row>
    <row r="164" spans="1:9" x14ac:dyDescent="0.25">
      <c r="A164" s="2" t="s">
        <v>17</v>
      </c>
      <c r="B164" s="2">
        <f>B163*B154</f>
        <v>264000</v>
      </c>
      <c r="C164" s="2"/>
      <c r="D164" s="2"/>
      <c r="E164" s="2"/>
      <c r="F164" s="2"/>
      <c r="G164" s="2"/>
      <c r="H164" s="2"/>
      <c r="I164" s="2"/>
    </row>
    <row r="165" spans="1:9" x14ac:dyDescent="0.25">
      <c r="A165" s="2" t="s">
        <v>24</v>
      </c>
      <c r="B165" s="2">
        <f>B162+B163+B164</f>
        <v>854000</v>
      </c>
      <c r="C165" s="9"/>
      <c r="D165" s="9"/>
      <c r="E165" s="2"/>
      <c r="F165" s="2"/>
      <c r="G165" s="2"/>
      <c r="H165" s="2" t="s">
        <v>25</v>
      </c>
      <c r="I165" s="7">
        <f>B160</f>
        <v>66000</v>
      </c>
    </row>
    <row r="166" spans="1:9" x14ac:dyDescent="0.25">
      <c r="A166" s="2" t="s">
        <v>26</v>
      </c>
      <c r="B166" s="2">
        <f>B165-MIN(H155,H156,H157)-H158-H159-H160-E159-H161</f>
        <v>710000</v>
      </c>
      <c r="C166" s="9"/>
      <c r="D166" s="9"/>
      <c r="E166" s="2"/>
      <c r="F166" s="2"/>
      <c r="G166" s="10"/>
      <c r="H166" s="2" t="s">
        <v>27</v>
      </c>
      <c r="I166" s="11">
        <f>D157+E157+F157+G170+I160</f>
        <v>13400</v>
      </c>
    </row>
    <row r="167" spans="1:9" x14ac:dyDescent="0.25">
      <c r="A167" s="12" t="s">
        <v>28</v>
      </c>
      <c r="B167" s="13" t="str">
        <f>B145</f>
        <v>Married</v>
      </c>
      <c r="C167" s="14" t="str">
        <f>C145</f>
        <v>Male</v>
      </c>
      <c r="D167" s="15"/>
      <c r="E167" s="15"/>
      <c r="F167" s="9"/>
      <c r="G167" s="10"/>
      <c r="H167" s="2" t="s">
        <v>31</v>
      </c>
      <c r="I167" s="16">
        <f>I165-I166</f>
        <v>52600</v>
      </c>
    </row>
    <row r="168" spans="1:9" x14ac:dyDescent="0.25">
      <c r="A168" s="17">
        <v>0.01</v>
      </c>
      <c r="B168" s="2">
        <f>IF(B167="Married", MIN(600000,B166), MIN(500000, B166))</f>
        <v>600000</v>
      </c>
      <c r="C168" s="2">
        <f>B168*A168</f>
        <v>6000</v>
      </c>
      <c r="D168" s="9">
        <f>IF(C167="Female",10%*C168,IF(C167="Male",0))</f>
        <v>0</v>
      </c>
      <c r="E168" s="2">
        <f t="shared" ref="E168:E173" si="14">C168-D168-F146-F124-F102-F80-F58-F37-F15</f>
        <v>2500</v>
      </c>
      <c r="F168" s="18">
        <f>IF(A158="SSF Benefit",0,E168/(B154+1))</f>
        <v>500</v>
      </c>
      <c r="G168" s="10"/>
      <c r="H168" s="10"/>
      <c r="I168" s="2"/>
    </row>
    <row r="169" spans="1:9" x14ac:dyDescent="0.25">
      <c r="A169" s="17">
        <v>0.1</v>
      </c>
      <c r="B169" s="2">
        <f>IF((B166-B168)&gt;200000,200000,(B166-B168))</f>
        <v>110000</v>
      </c>
      <c r="C169" s="2">
        <f t="shared" ref="C169:C172" si="15">B169*A169</f>
        <v>11000</v>
      </c>
      <c r="D169" s="9">
        <f>IF(C167="Female",C169*10%,IF(C167="Male",0))</f>
        <v>0</v>
      </c>
      <c r="E169" s="2">
        <f t="shared" si="14"/>
        <v>4500</v>
      </c>
      <c r="F169" s="18">
        <f>E169/(B154+1)</f>
        <v>900</v>
      </c>
      <c r="G169" s="10"/>
      <c r="H169" s="2" t="s">
        <v>36</v>
      </c>
      <c r="I169" s="2">
        <f>F168</f>
        <v>500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1400</v>
      </c>
      <c r="H170" s="10" t="s">
        <v>37</v>
      </c>
      <c r="I170" s="10">
        <f>SUM(F169:F174)</f>
        <v>900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96000</v>
      </c>
      <c r="E178" s="2">
        <f>E157+E156</f>
        <v>0</v>
      </c>
      <c r="F178" s="2">
        <f>F157+F156</f>
        <v>0</v>
      </c>
      <c r="G178" s="2" t="s">
        <v>12</v>
      </c>
      <c r="H178" s="2">
        <f>B187/3</f>
        <v>284666.66666666669</v>
      </c>
      <c r="I178" s="2">
        <f>IF(K2="Yes",IF(D115&gt;=500000, 0, MIN(500000, H112) - D115),0)</f>
        <v>0</v>
      </c>
      <c r="J178">
        <f>J156</f>
        <v>0</v>
      </c>
    </row>
    <row r="179" spans="1:10" x14ac:dyDescent="0.25">
      <c r="A179" s="2" t="s">
        <v>13</v>
      </c>
      <c r="B179" s="5">
        <v>0</v>
      </c>
      <c r="C179" s="2" t="s">
        <v>14</v>
      </c>
      <c r="D179" s="2">
        <f>IF(D177="P/F Deduction",B177*20%,IF(D177="SSF Deduction",B177*31%))</f>
        <v>12000</v>
      </c>
      <c r="E179" s="2">
        <f>B181</f>
        <v>0</v>
      </c>
      <c r="F179" s="2">
        <f>J178</f>
        <v>0</v>
      </c>
      <c r="G179" s="2" t="s">
        <v>15</v>
      </c>
      <c r="H179" s="2">
        <f>D181+F181+I181</f>
        <v>144000</v>
      </c>
      <c r="I179" s="2">
        <v>0</v>
      </c>
    </row>
    <row r="180" spans="1:10" x14ac:dyDescent="0.25">
      <c r="A180" s="2" t="str">
        <f>A158</f>
        <v>P/F Benefit</v>
      </c>
      <c r="B180" s="2">
        <f>IF(A180="P/F Benefit", B177*10%, IF(A180="SSF Benefit", B177*20%,0))</f>
        <v>6000</v>
      </c>
      <c r="C180" s="2" t="s">
        <v>17</v>
      </c>
      <c r="D180" s="2">
        <f>D179*B176</f>
        <v>36000</v>
      </c>
      <c r="E180" s="2">
        <f>E179*B176</f>
        <v>0</v>
      </c>
      <c r="F180" s="2">
        <f>F179*B176</f>
        <v>0</v>
      </c>
      <c r="G180" s="2" t="s">
        <v>18</v>
      </c>
      <c r="H180" s="2">
        <f>H5</f>
        <v>0</v>
      </c>
      <c r="I180" s="2">
        <f>I179*B176</f>
        <v>0</v>
      </c>
    </row>
    <row r="181" spans="1:10" x14ac:dyDescent="0.25">
      <c r="A181" s="2" t="s">
        <v>5</v>
      </c>
      <c r="B181" s="2">
        <v>0</v>
      </c>
      <c r="C181" s="2" t="s">
        <v>19</v>
      </c>
      <c r="D181" s="2">
        <f>D178+D179+D180</f>
        <v>144000</v>
      </c>
      <c r="E181" s="2">
        <f>E178+E179+E180</f>
        <v>0</v>
      </c>
      <c r="F181" s="2">
        <f>F178+F179+F180</f>
        <v>0</v>
      </c>
      <c r="G181" s="2" t="s">
        <v>20</v>
      </c>
      <c r="H181" s="2">
        <f>H6</f>
        <v>0</v>
      </c>
      <c r="I181" s="2">
        <f>I178+I179+I180</f>
        <v>0</v>
      </c>
    </row>
    <row r="182" spans="1:10" x14ac:dyDescent="0.25">
      <c r="A182" s="2" t="s">
        <v>21</v>
      </c>
      <c r="B182" s="7">
        <f>SUM(B177:B181)</f>
        <v>66000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590000</v>
      </c>
      <c r="C184" s="2"/>
      <c r="D184" s="2"/>
      <c r="E184" s="2"/>
      <c r="F184" s="2"/>
      <c r="G184" s="2"/>
      <c r="H184" s="2"/>
      <c r="I184" s="2"/>
    </row>
    <row r="185" spans="1:10" x14ac:dyDescent="0.25">
      <c r="A185" s="2" t="s">
        <v>14</v>
      </c>
      <c r="B185" s="2">
        <f>B182</f>
        <v>66000</v>
      </c>
      <c r="C185" s="2"/>
      <c r="D185" s="2"/>
      <c r="E185" s="2"/>
      <c r="F185" s="2"/>
      <c r="G185" s="2"/>
      <c r="H185" s="2"/>
      <c r="I185" s="2"/>
    </row>
    <row r="186" spans="1:10" x14ac:dyDescent="0.25">
      <c r="A186" s="2" t="s">
        <v>17</v>
      </c>
      <c r="B186" s="2">
        <f>B185*B176</f>
        <v>198000</v>
      </c>
      <c r="C186" s="2"/>
      <c r="D186" s="2"/>
      <c r="E186" s="2"/>
      <c r="F186" s="2"/>
      <c r="G186" s="2"/>
      <c r="H186" s="2"/>
      <c r="I186" s="2"/>
    </row>
    <row r="187" spans="1:10" x14ac:dyDescent="0.25">
      <c r="A187" s="2" t="s">
        <v>24</v>
      </c>
      <c r="B187" s="2">
        <f>B184+B185+B186</f>
        <v>854000</v>
      </c>
      <c r="C187" s="9"/>
      <c r="D187" s="9"/>
      <c r="E187" s="2"/>
      <c r="F187" s="2"/>
      <c r="G187" s="2"/>
      <c r="H187" s="2" t="s">
        <v>25</v>
      </c>
      <c r="I187" s="7">
        <f>B182</f>
        <v>66000</v>
      </c>
    </row>
    <row r="188" spans="1:10" x14ac:dyDescent="0.25">
      <c r="A188" s="2" t="s">
        <v>26</v>
      </c>
      <c r="B188" s="2">
        <f>B187-MIN(H177,H178,H179)-H180-H181-H182-E181-H183</f>
        <v>710000</v>
      </c>
      <c r="C188" s="9"/>
      <c r="D188" s="9"/>
      <c r="E188" s="2"/>
      <c r="F188" s="2"/>
      <c r="G188" s="10"/>
      <c r="H188" s="2" t="s">
        <v>27</v>
      </c>
      <c r="I188" s="11">
        <f>D179+E179+F179+G192+I182</f>
        <v>13400</v>
      </c>
    </row>
    <row r="189" spans="1:10" x14ac:dyDescent="0.25">
      <c r="A189" s="12" t="s">
        <v>28</v>
      </c>
      <c r="B189" s="13" t="str">
        <f>B167</f>
        <v>Married</v>
      </c>
      <c r="C189" s="14" t="str">
        <f>C167</f>
        <v>Male</v>
      </c>
      <c r="D189" s="15"/>
      <c r="E189" s="15"/>
      <c r="F189" s="9"/>
      <c r="G189" s="10"/>
      <c r="H189" s="2" t="s">
        <v>31</v>
      </c>
      <c r="I189" s="16">
        <f>I187-I188</f>
        <v>52600</v>
      </c>
    </row>
    <row r="190" spans="1:10" x14ac:dyDescent="0.25">
      <c r="A190" s="17">
        <v>0.01</v>
      </c>
      <c r="B190" s="2">
        <f>IF(B189="Married", MIN(600000,B188), MIN(500000, B188))</f>
        <v>600000</v>
      </c>
      <c r="C190" s="2">
        <f>B190*A190</f>
        <v>6000</v>
      </c>
      <c r="D190" s="9">
        <f>IF(C189="Female",10%*C190,IF(C189="Male",0))</f>
        <v>0</v>
      </c>
      <c r="E190" s="2">
        <f t="shared" ref="E190:E195" si="16">C190-D190-F168-F146-F124-F102-F80-F58-F37-F15</f>
        <v>2000</v>
      </c>
      <c r="F190" s="18">
        <f>IF(A180="SSF Benefit",0,E190/(B176+1))</f>
        <v>500</v>
      </c>
      <c r="G190" s="10"/>
      <c r="H190" s="10"/>
      <c r="I190" s="2"/>
    </row>
    <row r="191" spans="1:10" x14ac:dyDescent="0.25">
      <c r="A191" s="17">
        <v>0.1</v>
      </c>
      <c r="B191" s="2">
        <f>IF((B188-B190)&gt;200000,200000,(B188-B190))</f>
        <v>110000</v>
      </c>
      <c r="C191" s="2">
        <f t="shared" ref="C191:C194" si="17">B191*A191</f>
        <v>11000</v>
      </c>
      <c r="D191" s="9">
        <f>IF(C189="Female",C191*10%,IF(C189="Male",0))</f>
        <v>0</v>
      </c>
      <c r="E191" s="2">
        <f t="shared" si="16"/>
        <v>3600</v>
      </c>
      <c r="F191" s="18">
        <f>E191/(B176+1)</f>
        <v>900</v>
      </c>
      <c r="G191" s="10"/>
      <c r="H191" s="2" t="s">
        <v>36</v>
      </c>
      <c r="I191" s="2">
        <f>F190</f>
        <v>500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1400</v>
      </c>
      <c r="H192" s="10" t="s">
        <v>37</v>
      </c>
      <c r="I192" s="10">
        <f>SUM(F191:F196)</f>
        <v>900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108000</v>
      </c>
      <c r="E200" s="2">
        <f>E179+E178</f>
        <v>0</v>
      </c>
      <c r="F200" s="2">
        <f>F179+F178</f>
        <v>0</v>
      </c>
      <c r="G200" s="2" t="s">
        <v>12</v>
      </c>
      <c r="H200" s="2">
        <f>B209/3</f>
        <v>284666.66666666669</v>
      </c>
      <c r="I200" s="2">
        <f>IF(K2="Yes",IF(D115&gt;=500000, 0, MIN(500000, H112) - D115),0)</f>
        <v>0</v>
      </c>
      <c r="J200">
        <f>J178</f>
        <v>0</v>
      </c>
    </row>
    <row r="201" spans="1:10" x14ac:dyDescent="0.25">
      <c r="A201" s="2" t="s">
        <v>13</v>
      </c>
      <c r="B201" s="5">
        <v>0</v>
      </c>
      <c r="C201" s="2" t="s">
        <v>14</v>
      </c>
      <c r="D201" s="2">
        <f>IF(D199="P/F Deduction",B199*20%,IF(D199="SSF Deduction",B199*31%))</f>
        <v>12000</v>
      </c>
      <c r="E201" s="2">
        <f>B203</f>
        <v>0</v>
      </c>
      <c r="F201" s="2">
        <f>J200</f>
        <v>0</v>
      </c>
      <c r="G201" s="2" t="s">
        <v>15</v>
      </c>
      <c r="H201" s="2">
        <f>D203+F203+I203</f>
        <v>144000</v>
      </c>
      <c r="I201" s="2">
        <v>0</v>
      </c>
    </row>
    <row r="202" spans="1:10" x14ac:dyDescent="0.25">
      <c r="A202" s="2" t="str">
        <f>A180</f>
        <v>P/F Benefit</v>
      </c>
      <c r="B202" s="2">
        <f>IF(A202="P/F Benefit", B199*10%, IF(A202="SSF Benefit", B199*20%,0))</f>
        <v>6000</v>
      </c>
      <c r="C202" s="2" t="s">
        <v>17</v>
      </c>
      <c r="D202" s="2">
        <f>D201*B198</f>
        <v>24000</v>
      </c>
      <c r="E202" s="2">
        <f>E201*B198</f>
        <v>0</v>
      </c>
      <c r="F202" s="2">
        <f>F201*B198</f>
        <v>0</v>
      </c>
      <c r="G202" s="2" t="s">
        <v>18</v>
      </c>
      <c r="H202" s="2">
        <f>H5</f>
        <v>0</v>
      </c>
      <c r="I202" s="2">
        <f>I201*B198</f>
        <v>0</v>
      </c>
    </row>
    <row r="203" spans="1:10" x14ac:dyDescent="0.25">
      <c r="A203" s="2" t="s">
        <v>5</v>
      </c>
      <c r="B203" s="2">
        <v>0</v>
      </c>
      <c r="C203" s="2" t="s">
        <v>19</v>
      </c>
      <c r="D203" s="2">
        <f>D200+D201+D202</f>
        <v>144000</v>
      </c>
      <c r="E203" s="2">
        <f>E200+E201+E202</f>
        <v>0</v>
      </c>
      <c r="F203" s="2">
        <f>F200+F201+F202</f>
        <v>0</v>
      </c>
      <c r="G203" s="2" t="s">
        <v>20</v>
      </c>
      <c r="H203" s="2">
        <f>H6</f>
        <v>0</v>
      </c>
      <c r="I203" s="2">
        <f>I200+I201+I202</f>
        <v>0</v>
      </c>
    </row>
    <row r="204" spans="1:10" x14ac:dyDescent="0.25">
      <c r="A204" s="2" t="s">
        <v>21</v>
      </c>
      <c r="B204" s="7">
        <f>SUM(B199:B203)</f>
        <v>66000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656000</v>
      </c>
      <c r="C206" s="2"/>
      <c r="D206" s="2"/>
      <c r="E206" s="2"/>
      <c r="F206" s="2"/>
      <c r="G206" s="2"/>
      <c r="H206" s="2"/>
      <c r="I206" s="2"/>
    </row>
    <row r="207" spans="1:10" x14ac:dyDescent="0.25">
      <c r="A207" s="2" t="s">
        <v>14</v>
      </c>
      <c r="B207" s="2">
        <f>B204</f>
        <v>66000</v>
      </c>
      <c r="C207" s="2"/>
      <c r="D207" s="2"/>
      <c r="E207" s="2"/>
      <c r="F207" s="2"/>
      <c r="G207" s="2"/>
      <c r="H207" s="2"/>
      <c r="I207" s="2"/>
    </row>
    <row r="208" spans="1:10" x14ac:dyDescent="0.25">
      <c r="A208" s="2" t="s">
        <v>17</v>
      </c>
      <c r="B208" s="2">
        <f>B207*B198</f>
        <v>132000</v>
      </c>
      <c r="C208" s="2"/>
      <c r="D208" s="2"/>
      <c r="E208" s="2"/>
      <c r="F208" s="2"/>
      <c r="G208" s="2"/>
      <c r="H208" s="2"/>
      <c r="I208" s="2"/>
    </row>
    <row r="209" spans="1:10" x14ac:dyDescent="0.25">
      <c r="A209" s="2" t="s">
        <v>24</v>
      </c>
      <c r="B209" s="2">
        <f>B206+B207+B208</f>
        <v>854000</v>
      </c>
      <c r="C209" s="9"/>
      <c r="D209" s="9"/>
      <c r="E209" s="2"/>
      <c r="F209" s="2"/>
      <c r="G209" s="2"/>
      <c r="H209" s="2" t="s">
        <v>25</v>
      </c>
      <c r="I209" s="7">
        <f>B204</f>
        <v>66000</v>
      </c>
    </row>
    <row r="210" spans="1:10" x14ac:dyDescent="0.25">
      <c r="A210" s="2" t="s">
        <v>26</v>
      </c>
      <c r="B210" s="2">
        <f>B209-MIN(H199,H200,H201)-H202-H203-H204-E203-H205</f>
        <v>710000</v>
      </c>
      <c r="C210" s="9"/>
      <c r="D210" s="9"/>
      <c r="E210" s="2"/>
      <c r="F210" s="2"/>
      <c r="G210" s="10"/>
      <c r="H210" s="2" t="s">
        <v>27</v>
      </c>
      <c r="I210" s="11">
        <f>D201+E201+F201+G214+I204</f>
        <v>13400</v>
      </c>
    </row>
    <row r="211" spans="1:10" x14ac:dyDescent="0.25">
      <c r="A211" s="12" t="s">
        <v>28</v>
      </c>
      <c r="B211" s="13" t="str">
        <f>B189</f>
        <v>Married</v>
      </c>
      <c r="C211" s="14" t="str">
        <f>C189</f>
        <v>Male</v>
      </c>
      <c r="D211" s="15"/>
      <c r="E211" s="15"/>
      <c r="F211" s="9"/>
      <c r="G211" s="10"/>
      <c r="H211" s="2" t="s">
        <v>31</v>
      </c>
      <c r="I211" s="16">
        <f>I209-I210</f>
        <v>52600</v>
      </c>
    </row>
    <row r="212" spans="1:10" x14ac:dyDescent="0.25">
      <c r="A212" s="17">
        <v>0.01</v>
      </c>
      <c r="B212" s="2">
        <f>IF(B211="Married", MIN(600000,B210), MIN(500000, B210))</f>
        <v>600000</v>
      </c>
      <c r="C212" s="2">
        <f>B212*A212</f>
        <v>6000</v>
      </c>
      <c r="D212" s="9">
        <f>IF(C211="Female",10%*C212,IF(C211="Male",0))</f>
        <v>0</v>
      </c>
      <c r="E212" s="2">
        <f t="shared" ref="E212:E217" si="18">C212-D212-F190-F168-F146-F124-F102-F80-F58-F37-F15</f>
        <v>1500</v>
      </c>
      <c r="F212" s="18">
        <f>IF(A202="SSF Benefit",0,E212/(B198+1))</f>
        <v>500</v>
      </c>
      <c r="G212" s="10"/>
      <c r="H212" s="10"/>
      <c r="I212" s="2"/>
    </row>
    <row r="213" spans="1:10" x14ac:dyDescent="0.25">
      <c r="A213" s="17">
        <v>0.1</v>
      </c>
      <c r="B213" s="2">
        <f>IF((B210-B212)&gt;200000,200000,(B210-B212))</f>
        <v>110000</v>
      </c>
      <c r="C213" s="2">
        <f t="shared" ref="C213:C216" si="19">B213*A213</f>
        <v>11000</v>
      </c>
      <c r="D213" s="9">
        <f>IF(C211="Female",C213*10%,IF(C211="Male",0))</f>
        <v>0</v>
      </c>
      <c r="E213" s="2">
        <f t="shared" si="18"/>
        <v>2700</v>
      </c>
      <c r="F213" s="18">
        <f>E213/(B198+1)</f>
        <v>900</v>
      </c>
      <c r="G213" s="10"/>
      <c r="H213" s="2" t="s">
        <v>36</v>
      </c>
      <c r="I213" s="2">
        <f>F212</f>
        <v>500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1400</v>
      </c>
      <c r="H214" s="10" t="s">
        <v>37</v>
      </c>
      <c r="I214" s="10">
        <f>SUM(F213:F218)</f>
        <v>900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120000</v>
      </c>
      <c r="E222" s="2">
        <f>E201+E200</f>
        <v>0</v>
      </c>
      <c r="F222" s="2">
        <f>F201+F200</f>
        <v>0</v>
      </c>
      <c r="G222" s="2" t="s">
        <v>12</v>
      </c>
      <c r="H222" s="2">
        <f>B231/3</f>
        <v>284666.66666666669</v>
      </c>
      <c r="I222" s="2">
        <f>IF(K2="Yes",IF(D115&gt;=500000, 0, MIN(500000, H112) - D115),0)</f>
        <v>0</v>
      </c>
      <c r="J222">
        <f>J200</f>
        <v>0</v>
      </c>
    </row>
    <row r="223" spans="1:10" x14ac:dyDescent="0.25">
      <c r="A223" s="2" t="s">
        <v>13</v>
      </c>
      <c r="B223" s="5">
        <v>0</v>
      </c>
      <c r="C223" s="2" t="s">
        <v>14</v>
      </c>
      <c r="D223" s="2">
        <f>IF(D221="P/F Deduction",B221*20%,IF(D221="SSF Deduction",B221*31%))</f>
        <v>12000</v>
      </c>
      <c r="E223" s="2">
        <f>B225</f>
        <v>0</v>
      </c>
      <c r="F223" s="2">
        <f>J222</f>
        <v>0</v>
      </c>
      <c r="G223" s="2" t="s">
        <v>15</v>
      </c>
      <c r="H223" s="2">
        <f>D225+F225+I225</f>
        <v>144000</v>
      </c>
      <c r="I223" s="2">
        <v>0</v>
      </c>
    </row>
    <row r="224" spans="1:10" x14ac:dyDescent="0.25">
      <c r="A224" s="2" t="str">
        <f>A202</f>
        <v>P/F Benefit</v>
      </c>
      <c r="B224" s="2">
        <f>IF(A224="P/F Benefit", B221*10%, IF(A224="SSF Benefit", B221*20%,0))</f>
        <v>6000</v>
      </c>
      <c r="C224" s="2" t="s">
        <v>17</v>
      </c>
      <c r="D224" s="2">
        <f>D223*B220</f>
        <v>12000</v>
      </c>
      <c r="E224" s="2">
        <f>E223*B220</f>
        <v>0</v>
      </c>
      <c r="F224" s="2">
        <f>F223*B220</f>
        <v>0</v>
      </c>
      <c r="G224" s="2" t="s">
        <v>18</v>
      </c>
      <c r="H224" s="2">
        <f>H5</f>
        <v>0</v>
      </c>
      <c r="I224" s="2">
        <f>I223*B220</f>
        <v>0</v>
      </c>
    </row>
    <row r="225" spans="1:9" x14ac:dyDescent="0.25">
      <c r="A225" s="2" t="s">
        <v>5</v>
      </c>
      <c r="B225" s="2">
        <v>0</v>
      </c>
      <c r="C225" s="2" t="s">
        <v>19</v>
      </c>
      <c r="D225" s="2">
        <f>D222+D223+D224</f>
        <v>144000</v>
      </c>
      <c r="E225" s="2">
        <f>E222+E223+E224</f>
        <v>0</v>
      </c>
      <c r="F225" s="2">
        <f>F222+F223+F224</f>
        <v>0</v>
      </c>
      <c r="G225" s="2" t="s">
        <v>20</v>
      </c>
      <c r="H225" s="2">
        <f>H6</f>
        <v>0</v>
      </c>
      <c r="I225" s="2">
        <f>I222+I223+I224</f>
        <v>0</v>
      </c>
    </row>
    <row r="226" spans="1:9" x14ac:dyDescent="0.25">
      <c r="A226" s="2" t="s">
        <v>21</v>
      </c>
      <c r="B226" s="7">
        <f>SUM(B221:B225)</f>
        <v>66000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722000</v>
      </c>
      <c r="C228" s="2"/>
      <c r="D228" s="2"/>
      <c r="E228" s="2"/>
      <c r="F228" s="2"/>
      <c r="G228" s="2"/>
      <c r="H228" s="2"/>
      <c r="I228" s="2"/>
    </row>
    <row r="229" spans="1:9" x14ac:dyDescent="0.25">
      <c r="A229" s="2" t="s">
        <v>14</v>
      </c>
      <c r="B229" s="2">
        <f>B226</f>
        <v>66000</v>
      </c>
      <c r="C229" s="2"/>
      <c r="D229" s="2"/>
      <c r="E229" s="2"/>
      <c r="F229" s="2"/>
      <c r="G229" s="2"/>
      <c r="H229" s="2"/>
      <c r="I229" s="2"/>
    </row>
    <row r="230" spans="1:9" x14ac:dyDescent="0.25">
      <c r="A230" s="2" t="s">
        <v>17</v>
      </c>
      <c r="B230" s="2">
        <f>B229*B220</f>
        <v>66000</v>
      </c>
      <c r="C230" s="2"/>
      <c r="D230" s="2"/>
      <c r="E230" s="2"/>
      <c r="F230" s="2"/>
      <c r="G230" s="2"/>
      <c r="H230" s="2"/>
      <c r="I230" s="2"/>
    </row>
    <row r="231" spans="1:9" x14ac:dyDescent="0.25">
      <c r="A231" s="2" t="s">
        <v>24</v>
      </c>
      <c r="B231" s="2">
        <f>B228+B229+B230</f>
        <v>854000</v>
      </c>
      <c r="C231" s="9"/>
      <c r="D231" s="9"/>
      <c r="E231" s="2"/>
      <c r="F231" s="2"/>
      <c r="G231" s="2"/>
      <c r="H231" s="2" t="s">
        <v>25</v>
      </c>
      <c r="I231" s="7">
        <f>B226</f>
        <v>66000</v>
      </c>
    </row>
    <row r="232" spans="1:9" x14ac:dyDescent="0.25">
      <c r="A232" s="2" t="s">
        <v>26</v>
      </c>
      <c r="B232" s="2">
        <f>B231-MIN(H221,H222,H223)-H224-H225-H226-E225-H227</f>
        <v>710000</v>
      </c>
      <c r="C232" s="9"/>
      <c r="D232" s="9"/>
      <c r="E232" s="2"/>
      <c r="F232" s="2"/>
      <c r="G232" s="10"/>
      <c r="H232" s="2" t="s">
        <v>27</v>
      </c>
      <c r="I232" s="11">
        <f>D223+E223+F223+G236+I226</f>
        <v>13400</v>
      </c>
    </row>
    <row r="233" spans="1:9" x14ac:dyDescent="0.25">
      <c r="A233" s="12" t="s">
        <v>28</v>
      </c>
      <c r="B233" s="13" t="str">
        <f>B211</f>
        <v>Married</v>
      </c>
      <c r="C233" s="14" t="str">
        <f>C211</f>
        <v>Male</v>
      </c>
      <c r="D233" s="15"/>
      <c r="E233" s="15"/>
      <c r="F233" s="9"/>
      <c r="G233" s="10"/>
      <c r="H233" s="2" t="s">
        <v>31</v>
      </c>
      <c r="I233" s="16">
        <f>I231-I232</f>
        <v>52600</v>
      </c>
    </row>
    <row r="234" spans="1:9" x14ac:dyDescent="0.25">
      <c r="A234" s="17">
        <v>0.01</v>
      </c>
      <c r="B234" s="2">
        <f>IF(B233="Married", MIN(600000,B232), MIN(500000, B232))</f>
        <v>600000</v>
      </c>
      <c r="C234" s="2">
        <f>B234*A234</f>
        <v>6000</v>
      </c>
      <c r="D234" s="9">
        <f>IF(C233="Female",10%*C234,IF(C233="Male",0))</f>
        <v>0</v>
      </c>
      <c r="E234" s="2">
        <f t="shared" ref="E234:E239" si="20">C234-D234-F212-F190-F168-F146-F124-F102-F80-F58-F37-F15</f>
        <v>1000</v>
      </c>
      <c r="F234" s="18">
        <f>IF(A224="SSF Benefit",0,E234/(B220+1))</f>
        <v>500</v>
      </c>
      <c r="G234" s="10"/>
      <c r="H234" s="10"/>
      <c r="I234" s="2"/>
    </row>
    <row r="235" spans="1:9" x14ac:dyDescent="0.25">
      <c r="A235" s="17">
        <v>0.1</v>
      </c>
      <c r="B235" s="2">
        <f>IF((B232-B234)&gt;200000,200000,(B232-B234))</f>
        <v>110000</v>
      </c>
      <c r="C235" s="2">
        <f t="shared" ref="C235:C238" si="21">B235*A235</f>
        <v>11000</v>
      </c>
      <c r="D235" s="9">
        <f>IF(C233="Female",C235*10%,IF(C233="Male",0))</f>
        <v>0</v>
      </c>
      <c r="E235" s="2">
        <f t="shared" si="20"/>
        <v>1800</v>
      </c>
      <c r="F235" s="18">
        <f>E235/(B220+1)</f>
        <v>900</v>
      </c>
      <c r="G235" s="10"/>
      <c r="H235" s="2" t="s">
        <v>36</v>
      </c>
      <c r="I235" s="2">
        <f>F234</f>
        <v>500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1400</v>
      </c>
      <c r="H236" s="10" t="s">
        <v>37</v>
      </c>
      <c r="I236" s="10">
        <f>SUM(F235:F240)</f>
        <v>900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132000</v>
      </c>
      <c r="E244" s="2">
        <f>E223+E222</f>
        <v>0</v>
      </c>
      <c r="F244" s="2">
        <f>F223+F222</f>
        <v>0</v>
      </c>
      <c r="G244" s="2" t="s">
        <v>12</v>
      </c>
      <c r="H244" s="2">
        <f>B253/3</f>
        <v>284666.66666666669</v>
      </c>
      <c r="I244" s="2">
        <f>IF(K2="Yes",IF(D115&gt;=500000, 0, MIN(500000, H112) - D115),0)</f>
        <v>0</v>
      </c>
      <c r="J244">
        <f>J222</f>
        <v>0</v>
      </c>
    </row>
    <row r="245" spans="1:10" x14ac:dyDescent="0.25">
      <c r="A245" s="2" t="s">
        <v>13</v>
      </c>
      <c r="B245" s="5">
        <v>0</v>
      </c>
      <c r="C245" s="2" t="s">
        <v>14</v>
      </c>
      <c r="D245" s="2">
        <f>IF(D243="P/F Deduction",B243*20%,IF(D243="SSF Deduction",B243*31%))</f>
        <v>12000</v>
      </c>
      <c r="E245" s="2">
        <f>B247</f>
        <v>0</v>
      </c>
      <c r="F245" s="2">
        <f>J244</f>
        <v>0</v>
      </c>
      <c r="G245" s="2" t="s">
        <v>15</v>
      </c>
      <c r="H245" s="2">
        <f>D247+F247+I247</f>
        <v>144000</v>
      </c>
      <c r="I245" s="2">
        <v>0</v>
      </c>
    </row>
    <row r="246" spans="1:10" x14ac:dyDescent="0.25">
      <c r="A246" s="2" t="str">
        <f>A224</f>
        <v>P/F Benefit</v>
      </c>
      <c r="B246" s="2">
        <f>IF(A246="P/F Benefit", B243*10%, IF(A246="SSF Benefit", B243*20%,0))</f>
        <v>6000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0</v>
      </c>
      <c r="G247" s="2" t="s">
        <v>20</v>
      </c>
      <c r="H247" s="2">
        <f>H6</f>
        <v>0</v>
      </c>
      <c r="I247" s="2">
        <f>I244+I245+I246</f>
        <v>0</v>
      </c>
    </row>
    <row r="248" spans="1:10" x14ac:dyDescent="0.25">
      <c r="A248" s="2" t="s">
        <v>21</v>
      </c>
      <c r="B248" s="7">
        <f>SUM(B243:B247)</f>
        <v>66000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788000</v>
      </c>
      <c r="C250" s="2"/>
      <c r="D250" s="2"/>
      <c r="E250" s="2"/>
      <c r="F250" s="2"/>
      <c r="G250" s="2"/>
      <c r="H250" s="2"/>
      <c r="I250" s="2"/>
    </row>
    <row r="251" spans="1:10" x14ac:dyDescent="0.25">
      <c r="A251" s="2" t="s">
        <v>14</v>
      </c>
      <c r="B251" s="2">
        <f>B248</f>
        <v>66000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854000</v>
      </c>
      <c r="C253" s="9"/>
      <c r="D253" s="9"/>
      <c r="E253" s="2"/>
      <c r="F253" s="2"/>
      <c r="G253" s="2"/>
      <c r="H253" s="2" t="s">
        <v>25</v>
      </c>
      <c r="I253" s="7">
        <f>B248</f>
        <v>66000</v>
      </c>
    </row>
    <row r="254" spans="1:10" x14ac:dyDescent="0.25">
      <c r="A254" s="2" t="s">
        <v>26</v>
      </c>
      <c r="B254" s="2">
        <f>B253-MIN(H243,H244,H245)-H246-H247-H248-E247-H249</f>
        <v>710000</v>
      </c>
      <c r="C254" s="9"/>
      <c r="D254" s="9"/>
      <c r="E254" s="2"/>
      <c r="F254" s="2"/>
      <c r="G254" s="10"/>
      <c r="H254" s="2" t="s">
        <v>27</v>
      </c>
      <c r="I254" s="11">
        <f>D245+E245+F245+G258+I248</f>
        <v>13400</v>
      </c>
    </row>
    <row r="255" spans="1:10" x14ac:dyDescent="0.25">
      <c r="A255" s="12" t="s">
        <v>28</v>
      </c>
      <c r="B255" s="13" t="str">
        <f>B233</f>
        <v>Married</v>
      </c>
      <c r="C255" s="14" t="str">
        <f>C233</f>
        <v>Male</v>
      </c>
      <c r="D255" s="15"/>
      <c r="E255" s="15"/>
      <c r="F255" s="9"/>
      <c r="G255" s="10"/>
      <c r="H255" s="2" t="s">
        <v>31</v>
      </c>
      <c r="I255" s="16">
        <f>I253-I254</f>
        <v>52600</v>
      </c>
    </row>
    <row r="256" spans="1:10" x14ac:dyDescent="0.25">
      <c r="A256" s="17">
        <v>0.01</v>
      </c>
      <c r="B256" s="2">
        <f>IF(B255="Married", MIN(600000,B254), MIN(500000, B254))</f>
        <v>600000</v>
      </c>
      <c r="C256" s="2">
        <f>B256*A256</f>
        <v>6000</v>
      </c>
      <c r="D256" s="9">
        <f>IF(C255="Female",10%*C256,IF(C255="Male",0))</f>
        <v>0</v>
      </c>
      <c r="E256" s="2">
        <f t="shared" ref="E256:E261" si="22">C256-D256-F234-F212-F190-F168-F146-F124-F102-F80-F58-F37-F15</f>
        <v>500</v>
      </c>
      <c r="F256" s="18">
        <f>IF(A246="SSF Benefit",0,E256/(B242+1))</f>
        <v>500</v>
      </c>
      <c r="G256" s="10"/>
      <c r="H256" s="10"/>
      <c r="I256" s="2"/>
    </row>
    <row r="257" spans="1:9" x14ac:dyDescent="0.25">
      <c r="A257" s="17">
        <v>0.1</v>
      </c>
      <c r="B257" s="2">
        <f>IF((B254-B256)&gt;200000,200000,(B254-B256))</f>
        <v>110000</v>
      </c>
      <c r="C257" s="2">
        <f t="shared" ref="C257:C260" si="23">B257*A257</f>
        <v>11000</v>
      </c>
      <c r="D257" s="9">
        <f>IF(C255="Female",C257*10%,IF(C255="Male",0))</f>
        <v>0</v>
      </c>
      <c r="E257" s="2">
        <f t="shared" si="22"/>
        <v>900</v>
      </c>
      <c r="F257" s="18">
        <f>E257/(B242+1)</f>
        <v>900</v>
      </c>
      <c r="G257" s="10"/>
      <c r="H257" s="2" t="s">
        <v>36</v>
      </c>
      <c r="I257" s="2">
        <f>F256</f>
        <v>500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1400</v>
      </c>
      <c r="H258" s="10" t="s">
        <v>37</v>
      </c>
      <c r="I258" s="10">
        <f>SUM(F257:F262)</f>
        <v>900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C5ED11F2-1E30-4520-ADBE-F7EE550F679B}">
      <formula1>"P/F Benefit,SSF Benefit"</formula1>
    </dataValidation>
    <dataValidation type="list" allowBlank="1" showInputMessage="1" showErrorMessage="1" sqref="C14 C36 C57 C79 C101 C123 C233 C145 C167 C189 C211 C255" xr:uid="{4F4470AB-71A9-47D0-B0D9-EAFADEDDDEE5}">
      <formula1>"Male, Female"</formula1>
    </dataValidation>
    <dataValidation type="list" allowBlank="1" showInputMessage="1" showErrorMessage="1" sqref="D2 D24 D45 D67 D89 D111 D221 D133 D243 D155 D199 D177" xr:uid="{8CF8D6D1-CA53-474E-98B1-115246C1C453}">
      <formula1>"P/F Deduction, SSF Deduction"</formula1>
    </dataValidation>
    <dataValidation type="list" allowBlank="1" showInputMessage="1" showErrorMessage="1" sqref="B14 B36 B57 B79 B101 B123 B233 B145 B167 B189 B211 B255" xr:uid="{68B38425-6A1C-4270-8DB7-9376FB3A3C66}">
      <formula1>"Unmarried, Married"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B9FB-1215-4172-A77A-E501271C3976}">
  <dimension ref="A1:K262"/>
  <sheetViews>
    <sheetView zoomScale="85" zoomScaleNormal="85" workbookViewId="0">
      <selection activeCell="N95" sqref="N95"/>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f>B2</f>
        <v>100000</v>
      </c>
      <c r="E1" s="2"/>
      <c r="F1" s="2"/>
      <c r="G1" s="2"/>
      <c r="H1" s="2"/>
      <c r="I1" s="2"/>
      <c r="J1" t="s">
        <v>2</v>
      </c>
      <c r="K1" t="s">
        <v>3</v>
      </c>
    </row>
    <row r="2" spans="1:11" x14ac:dyDescent="0.25">
      <c r="A2" s="2" t="s">
        <v>4</v>
      </c>
      <c r="B2" s="3">
        <v>100000</v>
      </c>
      <c r="C2" s="2"/>
      <c r="D2" s="2" t="str">
        <f>IF(A5= "P/F Benefit","P/F Deduction","SSF Deduction")</f>
        <v>P/F Deduction</v>
      </c>
      <c r="E2" s="2" t="s">
        <v>5</v>
      </c>
      <c r="F2" s="2" t="s">
        <v>6</v>
      </c>
      <c r="G2" s="2" t="s">
        <v>7</v>
      </c>
      <c r="H2" s="2">
        <v>500000</v>
      </c>
      <c r="I2" s="2" t="s">
        <v>8</v>
      </c>
      <c r="J2" s="4" t="s">
        <v>9</v>
      </c>
      <c r="K2" s="4" t="s">
        <v>39</v>
      </c>
    </row>
    <row r="3" spans="1:11" x14ac:dyDescent="0.25">
      <c r="A3" s="2" t="s">
        <v>10</v>
      </c>
      <c r="C3" s="2" t="s">
        <v>11</v>
      </c>
      <c r="D3" s="2">
        <v>0</v>
      </c>
      <c r="E3" s="2">
        <v>0</v>
      </c>
      <c r="F3" s="2">
        <v>0</v>
      </c>
      <c r="G3" s="2" t="s">
        <v>12</v>
      </c>
      <c r="H3" s="2">
        <f>B12/3</f>
        <v>473333.33333333331</v>
      </c>
      <c r="I3" s="2">
        <f>IF(K2="Yes",IF(D6&gt;=500000, 0, MIN(500000, H3) - D6),0)</f>
        <v>233333.33333333331</v>
      </c>
    </row>
    <row r="4" spans="1:11" x14ac:dyDescent="0.25">
      <c r="A4" s="2" t="s">
        <v>13</v>
      </c>
      <c r="B4" s="5">
        <v>0</v>
      </c>
      <c r="C4" s="2" t="s">
        <v>14</v>
      </c>
      <c r="D4" s="2">
        <f>IF(D2="P/F Deduction",B2*20%,IF(D2="SSF Deduction",B2*31%))</f>
        <v>20000</v>
      </c>
      <c r="E4" s="2"/>
      <c r="F4" s="2">
        <f>J3</f>
        <v>0</v>
      </c>
      <c r="G4" s="2" t="s">
        <v>15</v>
      </c>
      <c r="H4" s="2">
        <f>D6+F6+I6</f>
        <v>473333.33333333331</v>
      </c>
      <c r="I4" s="2"/>
    </row>
    <row r="5" spans="1:11" x14ac:dyDescent="0.25">
      <c r="A5" s="2" t="s">
        <v>16</v>
      </c>
      <c r="B5" s="2">
        <f>IF(A5="P/F Benefit", B2*10%, IF(A5="SSF Benefit", B2*20%,0))</f>
        <v>10000</v>
      </c>
      <c r="C5" s="2" t="s">
        <v>17</v>
      </c>
      <c r="D5" s="2">
        <f>D4*B1</f>
        <v>220000</v>
      </c>
      <c r="E5" s="2">
        <f>E4*B1</f>
        <v>0</v>
      </c>
      <c r="F5" s="2">
        <f>F4*B1</f>
        <v>0</v>
      </c>
      <c r="G5" s="2" t="s">
        <v>18</v>
      </c>
      <c r="H5" s="2">
        <v>20000</v>
      </c>
      <c r="I5" s="2">
        <f>I4*B1</f>
        <v>0</v>
      </c>
    </row>
    <row r="6" spans="1:11" x14ac:dyDescent="0.25">
      <c r="A6" s="2" t="s">
        <v>5</v>
      </c>
      <c r="B6" s="2">
        <v>0</v>
      </c>
      <c r="C6" s="2" t="s">
        <v>19</v>
      </c>
      <c r="D6" s="2">
        <f>D3+D4+D5</f>
        <v>240000</v>
      </c>
      <c r="E6" s="2">
        <f>E3+E4+E5</f>
        <v>0</v>
      </c>
      <c r="F6" s="2">
        <f>F3+F4+F5</f>
        <v>0</v>
      </c>
      <c r="G6" s="2" t="s">
        <v>20</v>
      </c>
      <c r="H6" s="2"/>
      <c r="I6" s="2">
        <f>I3+I4+I5</f>
        <v>233333.33333333331</v>
      </c>
      <c r="J6" s="6"/>
    </row>
    <row r="7" spans="1:11" x14ac:dyDescent="0.25">
      <c r="A7" s="7" t="s">
        <v>21</v>
      </c>
      <c r="B7" s="7">
        <f>B2+B3+B5+B6+B4</f>
        <v>110000</v>
      </c>
      <c r="C7" s="2"/>
      <c r="D7" s="2"/>
      <c r="E7" s="2"/>
      <c r="F7" s="2"/>
      <c r="G7" s="2" t="s">
        <v>22</v>
      </c>
      <c r="H7" s="2"/>
      <c r="I7" s="2">
        <f>I6/12</f>
        <v>19444.444444444442</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1320000</v>
      </c>
    </row>
    <row r="10" spans="1:11" x14ac:dyDescent="0.25">
      <c r="A10" s="2" t="s">
        <v>14</v>
      </c>
      <c r="B10" s="2">
        <f>B7</f>
        <v>110000</v>
      </c>
      <c r="C10" s="2"/>
      <c r="D10" s="2"/>
      <c r="E10" s="2"/>
      <c r="F10" s="2"/>
      <c r="G10" s="2"/>
      <c r="H10" s="2"/>
      <c r="I10" s="2"/>
    </row>
    <row r="11" spans="1:11" x14ac:dyDescent="0.25">
      <c r="A11" s="2" t="s">
        <v>17</v>
      </c>
      <c r="B11" s="2">
        <f>B10*B1</f>
        <v>1210000</v>
      </c>
      <c r="C11" s="2"/>
      <c r="D11" s="2"/>
      <c r="E11" s="2"/>
      <c r="F11" s="2"/>
      <c r="G11" s="2"/>
      <c r="H11" s="2"/>
      <c r="I11" s="2"/>
    </row>
    <row r="12" spans="1:11" x14ac:dyDescent="0.25">
      <c r="A12" s="2" t="s">
        <v>24</v>
      </c>
      <c r="B12" s="2">
        <f>B9+B10+B11+D1</f>
        <v>1420000</v>
      </c>
      <c r="C12" s="9"/>
      <c r="D12" s="9"/>
      <c r="E12" s="2"/>
      <c r="F12" s="2"/>
      <c r="G12" s="2"/>
      <c r="H12" s="2" t="s">
        <v>25</v>
      </c>
      <c r="I12" s="7">
        <f>B7</f>
        <v>110000</v>
      </c>
    </row>
    <row r="13" spans="1:11" x14ac:dyDescent="0.25">
      <c r="A13" s="2" t="s">
        <v>26</v>
      </c>
      <c r="B13" s="2">
        <f>B12-MIN(H2,H3,H4)-H5-H6-H7-E6-H8</f>
        <v>926666.66666666674</v>
      </c>
      <c r="C13" s="9"/>
      <c r="D13" s="9"/>
      <c r="E13" s="2"/>
      <c r="F13" s="2"/>
      <c r="G13" s="10"/>
      <c r="H13" s="2" t="s">
        <v>27</v>
      </c>
      <c r="I13" s="11">
        <f>D4+E4+F4+G17+I7</f>
        <v>43294.444444444438</v>
      </c>
    </row>
    <row r="14" spans="1:11" x14ac:dyDescent="0.25">
      <c r="A14" s="12" t="s">
        <v>28</v>
      </c>
      <c r="B14" s="13" t="s">
        <v>29</v>
      </c>
      <c r="C14" s="14" t="s">
        <v>30</v>
      </c>
      <c r="D14" s="15"/>
      <c r="E14" s="15"/>
      <c r="F14" s="9"/>
      <c r="G14" s="10"/>
      <c r="H14" s="12" t="s">
        <v>31</v>
      </c>
      <c r="I14" s="16">
        <f>I12-I13</f>
        <v>66705.555555555562</v>
      </c>
    </row>
    <row r="15" spans="1:11"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3400.0000000000009</v>
      </c>
    </row>
    <row r="16" spans="1:11"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450</v>
      </c>
      <c r="K16">
        <f>K15*2</f>
        <v>6800.0000000000018</v>
      </c>
    </row>
    <row r="17" spans="1:11" x14ac:dyDescent="0.25">
      <c r="A17" s="17">
        <v>0.2</v>
      </c>
      <c r="B17" s="2">
        <f>IF((B13-B15-B16)&gt;300000,300000,(B13-B15-B16))</f>
        <v>126666.66666666674</v>
      </c>
      <c r="C17" s="2">
        <f t="shared" si="0"/>
        <v>25333.33333333335</v>
      </c>
      <c r="D17" s="9">
        <f>IF(C14="Female",C17*10%,IF(C14="Male",0))</f>
        <v>2533.3333333333353</v>
      </c>
      <c r="E17" s="2">
        <f t="shared" si="1"/>
        <v>22800.000000000015</v>
      </c>
      <c r="F17" s="18">
        <f>E17/(B1+1)</f>
        <v>1900.0000000000011</v>
      </c>
      <c r="G17" s="19">
        <f>SUM(F15:F20)</f>
        <v>3850.0000000000009</v>
      </c>
      <c r="H17" s="10" t="s">
        <v>37</v>
      </c>
      <c r="I17" s="10">
        <f>SUM(F16:F21)</f>
        <v>3400.0000000000009</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233333.33333333331</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473333.33333333331</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20000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233333.33333333331</v>
      </c>
    </row>
    <row r="29" spans="1:11" x14ac:dyDescent="0.25">
      <c r="A29" s="2" t="s">
        <v>21</v>
      </c>
      <c r="B29" s="7">
        <f>B24+B25+B27+B28+B26</f>
        <v>110000</v>
      </c>
      <c r="C29" s="2"/>
      <c r="D29" s="2"/>
      <c r="E29" s="2"/>
      <c r="F29" s="2"/>
      <c r="G29" s="2" t="s">
        <v>22</v>
      </c>
      <c r="H29" s="2">
        <f>H7</f>
        <v>0</v>
      </c>
      <c r="I29" s="2">
        <f>I28/12</f>
        <v>19444.444444444442</v>
      </c>
    </row>
    <row r="30" spans="1:11" x14ac:dyDescent="0.25">
      <c r="A30" s="2"/>
      <c r="B30" s="2"/>
      <c r="C30" s="2"/>
      <c r="D30" s="2"/>
      <c r="E30" s="2"/>
      <c r="F30" s="2"/>
      <c r="G30" s="2" t="s">
        <v>23</v>
      </c>
      <c r="H30" s="2">
        <f>IF(J2="Yes", IF(B36="Married",600000*50%, IF(B36="Unmarried",500000*50%)),0)</f>
        <v>0</v>
      </c>
      <c r="I30" s="2"/>
      <c r="K30" s="8">
        <f>B35+B12</f>
        <v>2346666.666666667</v>
      </c>
    </row>
    <row r="31" spans="1:11" x14ac:dyDescent="0.25">
      <c r="A31" s="2" t="s">
        <v>11</v>
      </c>
      <c r="B31" s="2">
        <f>B10</f>
        <v>110000</v>
      </c>
      <c r="C31" s="2"/>
      <c r="D31" s="2"/>
      <c r="E31" s="2"/>
      <c r="F31" s="2"/>
      <c r="G31" s="2"/>
      <c r="H31" s="2"/>
      <c r="I31" s="2"/>
      <c r="K31" s="8">
        <f>K30-N27</f>
        <v>2346666.666666667</v>
      </c>
    </row>
    <row r="32" spans="1:11" x14ac:dyDescent="0.25">
      <c r="A32" s="2" t="s">
        <v>14</v>
      </c>
      <c r="B32" s="2">
        <f>B29</f>
        <v>110000</v>
      </c>
      <c r="C32" s="2"/>
      <c r="D32" s="2"/>
      <c r="E32" s="2"/>
      <c r="F32" s="2"/>
      <c r="G32" s="2"/>
      <c r="H32" s="2"/>
      <c r="I32" s="2"/>
    </row>
    <row r="33" spans="1:11" x14ac:dyDescent="0.25">
      <c r="A33" s="2" t="s">
        <v>17</v>
      </c>
      <c r="B33" s="2">
        <f>B32*B23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926666.66666666674</v>
      </c>
      <c r="C35" s="9"/>
      <c r="D35" s="9"/>
      <c r="E35" s="2"/>
      <c r="F35" s="2"/>
      <c r="G35" s="10"/>
      <c r="H35" s="2" t="s">
        <v>27</v>
      </c>
      <c r="I35" s="11">
        <f>D26+E26+F26+G39+I29</f>
        <v>43294.444444444438</v>
      </c>
    </row>
    <row r="36" spans="1:11" x14ac:dyDescent="0.25">
      <c r="A36" s="12" t="s">
        <v>28</v>
      </c>
      <c r="B36" s="13" t="str">
        <f>B14</f>
        <v>Married</v>
      </c>
      <c r="C36" s="14" t="str">
        <f>C14</f>
        <v>Female</v>
      </c>
      <c r="D36" s="15"/>
      <c r="E36" s="9"/>
      <c r="F36" s="9"/>
      <c r="G36" s="10"/>
      <c r="H36" s="2" t="s">
        <v>31</v>
      </c>
      <c r="I36" s="16">
        <f>I34-I35</f>
        <v>66705.555555555562</v>
      </c>
      <c r="J36" s="8"/>
    </row>
    <row r="37" spans="1:11"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row>
    <row r="38" spans="1:11"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450</v>
      </c>
    </row>
    <row r="39" spans="1:11" x14ac:dyDescent="0.25">
      <c r="A39" s="17">
        <v>0.2</v>
      </c>
      <c r="B39" s="2">
        <f>IF((B35-B37-B38)&gt;300000,300000,(B35-B37-B38))</f>
        <v>126666.66666666674</v>
      </c>
      <c r="C39" s="2">
        <f t="shared" si="2"/>
        <v>25333.33333333335</v>
      </c>
      <c r="D39" s="9">
        <f>IF(C36="Female",C39*10%,IF(C36="Male",0))</f>
        <v>2533.3333333333353</v>
      </c>
      <c r="E39" s="2">
        <f t="shared" si="3"/>
        <v>20900.000000000015</v>
      </c>
      <c r="F39" s="18">
        <f>E39/(B23+1)</f>
        <v>1900.0000000000014</v>
      </c>
      <c r="G39" s="19">
        <f>SUM(F37:F42)</f>
        <v>3850.0000000000014</v>
      </c>
      <c r="H39" s="10" t="s">
        <v>37</v>
      </c>
      <c r="I39" s="10">
        <f>SUM(F38:F43)</f>
        <v>3400.0000000000014</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1900.0000000000014</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3800.0000000000027</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233333.33333333331</v>
      </c>
      <c r="J46">
        <f>J3</f>
        <v>0</v>
      </c>
    </row>
    <row r="47" spans="1:11" x14ac:dyDescent="0.25">
      <c r="A47" s="2" t="s">
        <v>13</v>
      </c>
      <c r="B47" s="5">
        <v>0</v>
      </c>
      <c r="C47" s="2" t="s">
        <v>14</v>
      </c>
      <c r="D47" s="2">
        <f>IF(D45="P/F Deduction",B45*20%,IF(D45="SSF Deduction",B45*31%))</f>
        <v>20000</v>
      </c>
      <c r="E47" s="2">
        <f>B49</f>
        <v>0</v>
      </c>
      <c r="F47" s="2">
        <f>J46</f>
        <v>0</v>
      </c>
      <c r="G47" s="2" t="s">
        <v>15</v>
      </c>
      <c r="H47" s="2">
        <f>D49+F49+I49</f>
        <v>473333.33333333331</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20000</v>
      </c>
      <c r="I48" s="2">
        <f>I47*B44</f>
        <v>0</v>
      </c>
    </row>
    <row r="49" spans="1:10" x14ac:dyDescent="0.25">
      <c r="A49" s="2" t="s">
        <v>5</v>
      </c>
      <c r="B49" s="2">
        <v>0</v>
      </c>
      <c r="C49" s="2" t="s">
        <v>19</v>
      </c>
      <c r="D49" s="2">
        <f>D46+D47+D48</f>
        <v>240000</v>
      </c>
      <c r="E49" s="2">
        <f>E46+E47+E48</f>
        <v>0</v>
      </c>
      <c r="F49" s="2">
        <f>F46+F47+F48</f>
        <v>0</v>
      </c>
      <c r="G49" s="2" t="s">
        <v>20</v>
      </c>
      <c r="H49" s="2">
        <f>H6</f>
        <v>0</v>
      </c>
      <c r="I49" s="2">
        <f>I46+I47+I48</f>
        <v>233333.33333333331</v>
      </c>
      <c r="J49" s="8"/>
    </row>
    <row r="50" spans="1:10" x14ac:dyDescent="0.25">
      <c r="A50" s="2" t="s">
        <v>21</v>
      </c>
      <c r="B50" s="7">
        <f>B45+B46+B48+B49+B47+D44</f>
        <v>210000</v>
      </c>
      <c r="C50" s="2"/>
      <c r="D50" s="2"/>
      <c r="E50" s="2"/>
      <c r="F50" s="2"/>
      <c r="G50" s="2" t="s">
        <v>22</v>
      </c>
      <c r="H50" s="2">
        <f>H7</f>
        <v>0</v>
      </c>
      <c r="I50" s="2">
        <f>I49/12</f>
        <v>19444.444444444442</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220000</v>
      </c>
      <c r="C52" s="2"/>
      <c r="D52" s="2"/>
      <c r="E52" s="2"/>
      <c r="F52" s="2"/>
      <c r="G52" s="2"/>
      <c r="H52" s="2"/>
      <c r="I52" s="2"/>
    </row>
    <row r="53" spans="1:10" x14ac:dyDescent="0.25">
      <c r="A53" s="2" t="s">
        <v>14</v>
      </c>
      <c r="B53" s="2">
        <f>B50</f>
        <v>210000</v>
      </c>
      <c r="C53" s="2"/>
      <c r="D53" s="2"/>
      <c r="E53" s="2"/>
      <c r="F53" s="2"/>
      <c r="G53" s="2"/>
      <c r="H53" s="2"/>
      <c r="I53" s="2"/>
    </row>
    <row r="54" spans="1:10" x14ac:dyDescent="0.25">
      <c r="A54" s="2" t="s">
        <v>17</v>
      </c>
      <c r="B54" s="2">
        <f>SUM(B45+B46+B47+B48+B49)*B44</f>
        <v>990000</v>
      </c>
      <c r="C54" s="2"/>
      <c r="D54" s="2"/>
      <c r="E54" s="2"/>
      <c r="F54" s="2"/>
      <c r="G54" s="2"/>
      <c r="H54" s="2"/>
      <c r="I54" s="2"/>
    </row>
    <row r="55" spans="1:10" x14ac:dyDescent="0.25">
      <c r="A55" s="2" t="s">
        <v>19</v>
      </c>
      <c r="B55" s="2">
        <f>B52+B53+B54</f>
        <v>1420000</v>
      </c>
      <c r="C55" s="9"/>
      <c r="D55" s="9"/>
      <c r="E55" s="2"/>
      <c r="F55" s="2"/>
      <c r="G55" s="2"/>
      <c r="H55" s="2" t="s">
        <v>25</v>
      </c>
      <c r="I55" s="7">
        <f>B50</f>
        <v>210000</v>
      </c>
    </row>
    <row r="56" spans="1:10" x14ac:dyDescent="0.25">
      <c r="A56" s="2" t="s">
        <v>26</v>
      </c>
      <c r="B56" s="2">
        <f>B55-MIN(H45,H46,H47)-H48-H49-H50-E49-H51</f>
        <v>926666.66666666674</v>
      </c>
      <c r="C56" s="9"/>
      <c r="D56" s="9"/>
      <c r="E56" s="2"/>
      <c r="F56" s="2"/>
      <c r="G56" s="10"/>
      <c r="H56" s="2" t="s">
        <v>27</v>
      </c>
      <c r="I56" s="11">
        <f>D47+E47+F47+G60+I50</f>
        <v>43294.444444444438</v>
      </c>
    </row>
    <row r="57" spans="1:10" x14ac:dyDescent="0.25">
      <c r="A57" s="12" t="s">
        <v>28</v>
      </c>
      <c r="B57" s="13" t="str">
        <f>B36</f>
        <v>Married</v>
      </c>
      <c r="C57" s="14" t="str">
        <f>C36</f>
        <v>Female</v>
      </c>
      <c r="D57" s="15"/>
      <c r="E57" s="15"/>
      <c r="F57" s="9"/>
      <c r="G57" s="10"/>
      <c r="H57" s="2" t="s">
        <v>31</v>
      </c>
      <c r="I57" s="16">
        <f>I55-I56</f>
        <v>166705.55555555556</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450</v>
      </c>
    </row>
    <row r="60" spans="1:10" x14ac:dyDescent="0.25">
      <c r="A60" s="17">
        <v>0.2</v>
      </c>
      <c r="B60" s="2">
        <f>IF((B56-B58-B59)&gt;300000,300000,(B56-B58-B59))</f>
        <v>126666.66666666674</v>
      </c>
      <c r="C60" s="2">
        <f t="shared" si="4"/>
        <v>25333.33333333335</v>
      </c>
      <c r="D60" s="9">
        <f>IF(C57="Female",C60*10%,IF(C57="Male",0))</f>
        <v>2533.3333333333353</v>
      </c>
      <c r="E60" s="2">
        <f t="shared" si="5"/>
        <v>19000.000000000015</v>
      </c>
      <c r="F60" s="18">
        <f>E60/(B44+1)</f>
        <v>1900.0000000000014</v>
      </c>
      <c r="G60" s="26">
        <f>SUM(F58:F64)</f>
        <v>3850.0000000000014</v>
      </c>
      <c r="H60" s="10" t="s">
        <v>37</v>
      </c>
      <c r="I60" s="10">
        <f>SUM(F59:F64)</f>
        <v>3400.0000000000014</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100000</v>
      </c>
      <c r="E66" s="2"/>
      <c r="F66" s="2"/>
      <c r="G66" s="2"/>
      <c r="H66" s="2"/>
      <c r="I66" s="2"/>
    </row>
    <row r="67" spans="1:11" x14ac:dyDescent="0.25">
      <c r="A67" s="2" t="s">
        <v>4</v>
      </c>
      <c r="B67" s="3">
        <f>B45</f>
        <v>100000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60000</v>
      </c>
      <c r="E68" s="2">
        <f>E47+E46</f>
        <v>0</v>
      </c>
      <c r="F68" s="2">
        <f>F47+F46</f>
        <v>0</v>
      </c>
      <c r="G68" s="2" t="s">
        <v>12</v>
      </c>
      <c r="H68" s="2">
        <f>B77/3</f>
        <v>473333.33333333331</v>
      </c>
      <c r="I68" s="2">
        <f>IF(K2="Yes",IF(D71&gt;=500000, 0, MIN(500000, H68) - D71),0)</f>
        <v>233333.33333333331</v>
      </c>
      <c r="J68">
        <f>J46</f>
        <v>0</v>
      </c>
    </row>
    <row r="69" spans="1:11" x14ac:dyDescent="0.25">
      <c r="A69" s="2" t="s">
        <v>13</v>
      </c>
      <c r="B69" s="5">
        <v>0</v>
      </c>
      <c r="C69" s="2" t="s">
        <v>14</v>
      </c>
      <c r="D69" s="2">
        <f>IF(D67="P/F Deduction",B67*20%,IF(D67="SSF Deduction",B67*31%))</f>
        <v>20000</v>
      </c>
      <c r="E69" s="2">
        <f>B71</f>
        <v>0</v>
      </c>
      <c r="F69" s="2">
        <f>J68</f>
        <v>0</v>
      </c>
      <c r="G69" s="2" t="s">
        <v>15</v>
      </c>
      <c r="H69" s="2">
        <f>D71+I71+F71</f>
        <v>473333.33333333331</v>
      </c>
      <c r="I69" s="2">
        <v>0</v>
      </c>
    </row>
    <row r="70" spans="1:11" x14ac:dyDescent="0.25">
      <c r="A70" s="2" t="str">
        <f>A48</f>
        <v>P/F Benefit</v>
      </c>
      <c r="B70" s="2">
        <f>IF(A70="P/F Benefit", B67*10%, IF(A70="SSF Benefit", B67*20%,0))</f>
        <v>10000</v>
      </c>
      <c r="C70" s="2" t="s">
        <v>17</v>
      </c>
      <c r="D70" s="2">
        <f>D69*B66</f>
        <v>160000</v>
      </c>
      <c r="E70" s="2">
        <f>E69*B66</f>
        <v>0</v>
      </c>
      <c r="F70" s="2">
        <f>F69*B66</f>
        <v>0</v>
      </c>
      <c r="G70" s="2" t="s">
        <v>18</v>
      </c>
      <c r="H70" s="2">
        <f>H5</f>
        <v>20000</v>
      </c>
      <c r="I70" s="2">
        <f>I69*B66</f>
        <v>0</v>
      </c>
    </row>
    <row r="71" spans="1:11" x14ac:dyDescent="0.25">
      <c r="A71" s="2" t="s">
        <v>5</v>
      </c>
      <c r="B71" s="2">
        <v>0</v>
      </c>
      <c r="C71" s="2" t="s">
        <v>19</v>
      </c>
      <c r="D71" s="2">
        <f>D68+D69+D70</f>
        <v>240000</v>
      </c>
      <c r="E71" s="2">
        <f>E68+E69+E70</f>
        <v>0</v>
      </c>
      <c r="F71" s="2">
        <f>F68+F69+F70</f>
        <v>0</v>
      </c>
      <c r="G71" s="2" t="s">
        <v>20</v>
      </c>
      <c r="H71" s="2">
        <f>H6</f>
        <v>0</v>
      </c>
      <c r="I71" s="2">
        <f>I68+I69+I70</f>
        <v>233333.33333333331</v>
      </c>
    </row>
    <row r="72" spans="1:11" x14ac:dyDescent="0.25">
      <c r="A72" s="2" t="s">
        <v>21</v>
      </c>
      <c r="B72" s="7">
        <f>B67+B68+B70+B71+B6</f>
        <v>110000</v>
      </c>
      <c r="C72" s="2"/>
      <c r="D72" s="2"/>
      <c r="E72" s="2"/>
      <c r="F72" s="2"/>
      <c r="G72" s="2" t="s">
        <v>22</v>
      </c>
      <c r="H72" s="2">
        <f>H7</f>
        <v>0</v>
      </c>
      <c r="I72" s="2">
        <f>I71/12</f>
        <v>19444.444444444442</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430000</v>
      </c>
      <c r="C74" s="2"/>
      <c r="D74" s="2"/>
      <c r="E74" s="2"/>
      <c r="F74" s="2"/>
      <c r="G74" s="2"/>
      <c r="H74" s="2"/>
      <c r="I74" s="2"/>
      <c r="K74" s="8">
        <f>I71/11262.96</f>
        <v>20.716874900854954</v>
      </c>
    </row>
    <row r="75" spans="1:11" x14ac:dyDescent="0.25">
      <c r="A75" s="2" t="s">
        <v>14</v>
      </c>
      <c r="B75" s="2">
        <f>B72+E66</f>
        <v>110000</v>
      </c>
      <c r="C75" s="2"/>
      <c r="D75" s="2"/>
      <c r="E75" s="2"/>
      <c r="F75" s="2"/>
      <c r="G75" s="2"/>
      <c r="H75" s="2"/>
      <c r="I75" s="2"/>
    </row>
    <row r="76" spans="1:11" x14ac:dyDescent="0.25">
      <c r="A76" s="2" t="s">
        <v>17</v>
      </c>
      <c r="B76" s="2">
        <f>SUM(B67+B68+B69+B70+B71)*B66</f>
        <v>880000</v>
      </c>
      <c r="C76" s="2"/>
      <c r="D76" s="2"/>
      <c r="E76" s="2"/>
      <c r="F76" s="2"/>
      <c r="G76" s="2"/>
      <c r="H76" s="2"/>
      <c r="I76" s="2"/>
    </row>
    <row r="77" spans="1:11" x14ac:dyDescent="0.25">
      <c r="A77" s="2" t="s">
        <v>24</v>
      </c>
      <c r="B77" s="2">
        <f>B74+B75+B76</f>
        <v>1420000</v>
      </c>
      <c r="C77" s="9"/>
      <c r="D77" s="9"/>
      <c r="E77" s="2"/>
      <c r="F77" s="2"/>
      <c r="G77" s="2"/>
      <c r="H77" s="2" t="s">
        <v>25</v>
      </c>
      <c r="I77" s="7">
        <f>B72+E66</f>
        <v>110000</v>
      </c>
    </row>
    <row r="78" spans="1:11" x14ac:dyDescent="0.25">
      <c r="A78" s="2" t="s">
        <v>26</v>
      </c>
      <c r="B78" s="2">
        <f>B77-MIN(H67,H68,H69)-H70-H71-H72-E71-H73</f>
        <v>926666.66666666674</v>
      </c>
      <c r="C78" s="9"/>
      <c r="D78" s="9"/>
      <c r="E78" s="2"/>
      <c r="F78" s="2"/>
      <c r="G78" s="10"/>
      <c r="H78" s="2" t="s">
        <v>27</v>
      </c>
      <c r="I78" s="11">
        <f>D69+E69+F69+G82+I72</f>
        <v>43294.444444444438</v>
      </c>
    </row>
    <row r="79" spans="1:11" x14ac:dyDescent="0.25">
      <c r="A79" s="12" t="s">
        <v>28</v>
      </c>
      <c r="B79" s="13" t="str">
        <f>B57</f>
        <v>Married</v>
      </c>
      <c r="C79" s="14" t="str">
        <f>C57</f>
        <v>Female</v>
      </c>
      <c r="D79" s="15"/>
      <c r="E79" s="15"/>
      <c r="F79" s="9"/>
      <c r="G79" s="10"/>
      <c r="H79" s="2" t="s">
        <v>31</v>
      </c>
      <c r="I79" s="16">
        <f>I77-I78</f>
        <v>66705.555555555562</v>
      </c>
    </row>
    <row r="80" spans="1:11"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450</v>
      </c>
    </row>
    <row r="82" spans="1:10" x14ac:dyDescent="0.25">
      <c r="A82" s="17">
        <v>0.2</v>
      </c>
      <c r="B82" s="2">
        <f>IF((B78-B80-B81)&gt;300000,300000,(B78-B80-B81))</f>
        <v>126666.66666666674</v>
      </c>
      <c r="C82" s="2">
        <f t="shared" si="6"/>
        <v>25333.33333333335</v>
      </c>
      <c r="D82" s="9">
        <f>IF(C79="Female",C82*10%,IF(C79="Male",0))</f>
        <v>2533.3333333333353</v>
      </c>
      <c r="E82" s="2">
        <f t="shared" si="7"/>
        <v>17100.000000000015</v>
      </c>
      <c r="F82" s="18">
        <f>E82/(B66+1)</f>
        <v>1900.0000000000016</v>
      </c>
      <c r="G82" s="26">
        <f>SUM(F80:F86)</f>
        <v>3850.0000000000018</v>
      </c>
      <c r="H82" s="10" t="s">
        <v>37</v>
      </c>
      <c r="I82" s="10">
        <f>SUM(F81:F86)</f>
        <v>3400.0000000000018</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473333.33333333331</v>
      </c>
      <c r="I90" s="2">
        <f>IF(K2="Yes",IF(D93&gt;=500000, 0, MIN(500000, H90) - D93),0)</f>
        <v>233333.33333333331</v>
      </c>
      <c r="J90">
        <f>J68</f>
        <v>0</v>
      </c>
    </row>
    <row r="91" spans="1:10" x14ac:dyDescent="0.25">
      <c r="A91" s="2" t="s">
        <v>13</v>
      </c>
      <c r="B91" s="5">
        <v>0</v>
      </c>
      <c r="C91" s="2" t="s">
        <v>14</v>
      </c>
      <c r="D91" s="2">
        <f>IF(D89="P/F Deduction",B89*20%,IF(D89="SSF Deduction",B89*31%))</f>
        <v>20000</v>
      </c>
      <c r="E91" s="2">
        <f>B93</f>
        <v>0</v>
      </c>
      <c r="F91" s="2">
        <f>J90</f>
        <v>0</v>
      </c>
      <c r="G91" s="2" t="s">
        <v>15</v>
      </c>
      <c r="H91" s="2">
        <f>D93+I93+F93</f>
        <v>473333.33333333331</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20000</v>
      </c>
      <c r="I92" s="2">
        <f>I91*B88</f>
        <v>0</v>
      </c>
    </row>
    <row r="93" spans="1:10" x14ac:dyDescent="0.25">
      <c r="A93" s="2" t="s">
        <v>5</v>
      </c>
      <c r="B93" s="2">
        <v>0</v>
      </c>
      <c r="C93" s="2" t="s">
        <v>19</v>
      </c>
      <c r="D93" s="2">
        <f>D90+D91+D92</f>
        <v>240000</v>
      </c>
      <c r="E93" s="2">
        <f>E90+E91+E92</f>
        <v>0</v>
      </c>
      <c r="F93" s="2">
        <f>F90+F91+F92</f>
        <v>0</v>
      </c>
      <c r="G93" s="2" t="s">
        <v>20</v>
      </c>
      <c r="H93" s="2">
        <f>H6</f>
        <v>0</v>
      </c>
      <c r="I93" s="2">
        <f>I90+I91+I92</f>
        <v>233333.33333333331</v>
      </c>
    </row>
    <row r="94" spans="1:10" x14ac:dyDescent="0.25">
      <c r="A94" s="2" t="s">
        <v>21</v>
      </c>
      <c r="B94" s="7">
        <f>B89+B90+B92+B93+B28</f>
        <v>110000</v>
      </c>
      <c r="C94" s="2"/>
      <c r="D94" s="2"/>
      <c r="E94" s="2"/>
      <c r="F94" s="2"/>
      <c r="G94" s="2" t="s">
        <v>22</v>
      </c>
      <c r="H94" s="2">
        <f>H7</f>
        <v>0</v>
      </c>
      <c r="I94" s="2">
        <f>I93/12</f>
        <v>19444.444444444442</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540000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1420000</v>
      </c>
      <c r="C99" s="9"/>
      <c r="D99" s="9"/>
      <c r="E99" s="2"/>
      <c r="F99" s="2"/>
      <c r="G99" s="2"/>
      <c r="H99" s="2" t="s">
        <v>25</v>
      </c>
      <c r="I99" s="7">
        <f>B94</f>
        <v>110000</v>
      </c>
    </row>
    <row r="100" spans="1:10" x14ac:dyDescent="0.25">
      <c r="A100" s="2" t="s">
        <v>26</v>
      </c>
      <c r="B100" s="2">
        <f>B99-MIN(H89,H90,H91)-H92-H93-H94-E93-H95</f>
        <v>926666.66666666674</v>
      </c>
      <c r="C100" s="9"/>
      <c r="D100" s="9"/>
      <c r="E100" s="2"/>
      <c r="F100" s="2"/>
      <c r="G100" s="10"/>
      <c r="H100" s="2" t="s">
        <v>27</v>
      </c>
      <c r="I100" s="11">
        <f>D91+E91+F91+G104+I94</f>
        <v>43294.444444444438</v>
      </c>
    </row>
    <row r="101" spans="1:10" x14ac:dyDescent="0.25">
      <c r="A101" s="12" t="s">
        <v>28</v>
      </c>
      <c r="B101" s="13" t="str">
        <f>B79</f>
        <v>Married</v>
      </c>
      <c r="C101" s="14" t="str">
        <f>C79</f>
        <v>Female</v>
      </c>
      <c r="D101" s="15"/>
      <c r="E101" s="15"/>
      <c r="F101" s="9"/>
      <c r="G101" s="10"/>
      <c r="H101" s="2" t="s">
        <v>31</v>
      </c>
      <c r="I101" s="16">
        <f>I99-I100</f>
        <v>66705.555555555562</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450</v>
      </c>
    </row>
    <row r="104" spans="1:10" x14ac:dyDescent="0.25">
      <c r="A104" s="17">
        <v>0.2</v>
      </c>
      <c r="B104" s="2">
        <f>IF((B100-B102-B103)&gt;300000,300000,(B100-B102-B103))</f>
        <v>126666.66666666674</v>
      </c>
      <c r="C104" s="2">
        <f t="shared" si="8"/>
        <v>25333.33333333335</v>
      </c>
      <c r="D104" s="9">
        <f>IF(C101="Female",C104*10%,IF(C101="Male",0))</f>
        <v>2533.3333333333353</v>
      </c>
      <c r="E104" s="2">
        <f t="shared" si="9"/>
        <v>15200.000000000013</v>
      </c>
      <c r="F104" s="18">
        <f>E104/(B88+1)</f>
        <v>1900.0000000000016</v>
      </c>
      <c r="G104" s="26">
        <f>SUM(F102:F108)</f>
        <v>3850.0000000000018</v>
      </c>
      <c r="H104" s="10" t="s">
        <v>37</v>
      </c>
      <c r="I104" s="10">
        <f>SUM(F103:F108)</f>
        <v>3400.0000000000018</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473333.33333333331</v>
      </c>
      <c r="I112" s="2">
        <f>IF(K2="Yes",IF(D115&gt;=500000, 0, MIN(500000, H112) - D115),0)</f>
        <v>233333.33333333331</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473333.33333333331</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20000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233333.33333333331</v>
      </c>
    </row>
    <row r="116" spans="1:9" x14ac:dyDescent="0.25">
      <c r="A116" s="2" t="s">
        <v>21</v>
      </c>
      <c r="B116" s="7">
        <f>SUM(B111:B115)</f>
        <v>110000</v>
      </c>
      <c r="C116" s="2"/>
      <c r="D116" s="2"/>
      <c r="E116" s="2"/>
      <c r="F116" s="2"/>
      <c r="G116" s="2" t="s">
        <v>22</v>
      </c>
      <c r="H116" s="2">
        <f>H7</f>
        <v>0</v>
      </c>
      <c r="I116" s="2">
        <f>I115/12</f>
        <v>19444.444444444442</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650000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1420000</v>
      </c>
      <c r="C121" s="9"/>
      <c r="D121" s="9"/>
      <c r="E121" s="2"/>
      <c r="F121" s="2"/>
      <c r="G121" s="2"/>
      <c r="H121" s="2" t="s">
        <v>25</v>
      </c>
      <c r="I121" s="7">
        <f>B116</f>
        <v>110000</v>
      </c>
    </row>
    <row r="122" spans="1:9" x14ac:dyDescent="0.25">
      <c r="A122" s="2" t="s">
        <v>43</v>
      </c>
      <c r="B122" s="2">
        <f>B121-MIN(H111,H112,H113)-H114-H115-H116-E115-H117</f>
        <v>926666.66666666674</v>
      </c>
      <c r="C122" s="9"/>
      <c r="D122" s="9"/>
      <c r="E122" s="2"/>
      <c r="F122" s="2"/>
      <c r="G122" s="10"/>
      <c r="H122" s="2" t="s">
        <v>27</v>
      </c>
      <c r="I122" s="11">
        <f>D113+E113+F113+G126+I116</f>
        <v>43294.444444444438</v>
      </c>
    </row>
    <row r="123" spans="1:9" x14ac:dyDescent="0.25">
      <c r="A123" s="12" t="s">
        <v>44</v>
      </c>
      <c r="B123" s="13" t="str">
        <f>B101</f>
        <v>Married</v>
      </c>
      <c r="C123" s="14" t="str">
        <f>C101</f>
        <v>Female</v>
      </c>
      <c r="D123" s="15"/>
      <c r="E123" s="15"/>
      <c r="F123" s="9"/>
      <c r="G123" s="10"/>
      <c r="H123" s="2" t="s">
        <v>31</v>
      </c>
      <c r="I123" s="16">
        <f>I121-I122</f>
        <v>66705.555555555562</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450</v>
      </c>
    </row>
    <row r="126" spans="1:9" x14ac:dyDescent="0.25">
      <c r="A126" s="17">
        <v>0.2</v>
      </c>
      <c r="B126" s="2">
        <f>IF((B122-B124-B125)&gt;300000,300000,(B122-B124-B125))</f>
        <v>126666.66666666674</v>
      </c>
      <c r="C126" s="2">
        <f t="shared" si="10"/>
        <v>25333.33333333335</v>
      </c>
      <c r="D126" s="9">
        <f>IF(C123="Female",C126*10%,IF(C123="Male",0))</f>
        <v>2533.3333333333353</v>
      </c>
      <c r="E126" s="2">
        <f t="shared" si="11"/>
        <v>13300.000000000011</v>
      </c>
      <c r="F126" s="18">
        <f>E126/(B110+1)</f>
        <v>1900.0000000000016</v>
      </c>
      <c r="G126" s="26">
        <f>SUM(F124:F130)</f>
        <v>3850.0000000000018</v>
      </c>
      <c r="H126" s="10" t="s">
        <v>37</v>
      </c>
      <c r="I126" s="10">
        <f>SUM(F125:F130)</f>
        <v>3400.0000000000018</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473333.33333333331</v>
      </c>
      <c r="I134" s="2">
        <f>IF(K2="Yes",IF(D115&gt;=500000, 0, MIN(500000, H112) - D115),0)</f>
        <v>233333.33333333331</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473333.33333333331</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20000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233333.33333333331</v>
      </c>
    </row>
    <row r="138" spans="1:10" x14ac:dyDescent="0.25">
      <c r="A138" s="2" t="s">
        <v>21</v>
      </c>
      <c r="B138" s="7">
        <f>SUM(B133:B137)</f>
        <v>110000</v>
      </c>
      <c r="C138" s="2"/>
      <c r="D138" s="2"/>
      <c r="E138" s="2"/>
      <c r="F138" s="2"/>
      <c r="G138" s="2" t="s">
        <v>22</v>
      </c>
      <c r="H138" s="2">
        <f>H7</f>
        <v>0</v>
      </c>
      <c r="I138" s="2">
        <f>I137/12</f>
        <v>19444.444444444442</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760000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1420000</v>
      </c>
      <c r="C143" s="9"/>
      <c r="D143" s="9"/>
      <c r="E143" s="2"/>
      <c r="F143" s="2"/>
      <c r="G143" s="2"/>
      <c r="H143" s="2" t="s">
        <v>25</v>
      </c>
      <c r="I143" s="7">
        <f>B138</f>
        <v>110000</v>
      </c>
    </row>
    <row r="144" spans="1:10" x14ac:dyDescent="0.25">
      <c r="A144" s="2" t="s">
        <v>26</v>
      </c>
      <c r="B144" s="2">
        <f>B143-MIN(H133,H134,H135)-H136-H137-H138-E137-H139</f>
        <v>926666.66666666674</v>
      </c>
      <c r="C144" s="9"/>
      <c r="D144" s="9"/>
      <c r="E144" s="2"/>
      <c r="F144" s="2"/>
      <c r="G144" s="10"/>
      <c r="H144" s="2" t="s">
        <v>27</v>
      </c>
      <c r="I144" s="11">
        <f>D135+E135+F135+G148+I138</f>
        <v>43294.444444444438</v>
      </c>
    </row>
    <row r="145" spans="1:10" x14ac:dyDescent="0.25">
      <c r="A145" s="12" t="s">
        <v>28</v>
      </c>
      <c r="B145" s="13" t="str">
        <f>B123</f>
        <v>Married</v>
      </c>
      <c r="C145" s="14" t="str">
        <f>C123</f>
        <v>Female</v>
      </c>
      <c r="D145" s="15"/>
      <c r="E145" s="15"/>
      <c r="F145" s="9"/>
      <c r="G145" s="10"/>
      <c r="H145" s="2" t="s">
        <v>31</v>
      </c>
      <c r="I145" s="16">
        <f>I143-I144</f>
        <v>66705.555555555562</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450</v>
      </c>
    </row>
    <row r="148" spans="1:10" x14ac:dyDescent="0.25">
      <c r="A148" s="17">
        <v>0.2</v>
      </c>
      <c r="B148" s="2">
        <f>IF((B144-B146-B147)&gt;300000,300000,(B144-B146-B147))</f>
        <v>126666.66666666674</v>
      </c>
      <c r="C148" s="2">
        <f t="shared" si="13"/>
        <v>25333.33333333335</v>
      </c>
      <c r="D148" s="9">
        <f>IF(C145="Female",C148*10%,IF(C145="Male",0))</f>
        <v>2533.3333333333353</v>
      </c>
      <c r="E148" s="2">
        <f t="shared" si="12"/>
        <v>11400.000000000009</v>
      </c>
      <c r="F148" s="18">
        <f>E148/(B132+1)</f>
        <v>1900.0000000000016</v>
      </c>
      <c r="G148" s="26">
        <f>SUM(F146:F152)</f>
        <v>3850.0000000000018</v>
      </c>
      <c r="H148" s="10" t="s">
        <v>37</v>
      </c>
      <c r="I148" s="10">
        <f>SUM(F147:F152)</f>
        <v>3400.0000000000018</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473333.33333333331</v>
      </c>
      <c r="I156" s="2">
        <f>IF(K2="Yes",IF(D115&gt;=500000, 0, MIN(500000, H112) - D115),0)</f>
        <v>233333.33333333331</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473333.33333333331</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20000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233333.33333333331</v>
      </c>
    </row>
    <row r="160" spans="1:10" x14ac:dyDescent="0.25">
      <c r="A160" s="2" t="s">
        <v>21</v>
      </c>
      <c r="B160" s="7">
        <f>SUM(B155:B159)</f>
        <v>110000</v>
      </c>
      <c r="C160" s="2"/>
      <c r="D160" s="2"/>
      <c r="E160" s="2"/>
      <c r="F160" s="2"/>
      <c r="G160" s="2" t="s">
        <v>22</v>
      </c>
      <c r="H160" s="2">
        <f>H7</f>
        <v>0</v>
      </c>
      <c r="I160" s="2">
        <f>I159/12</f>
        <v>19444.444444444442</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870000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1420000</v>
      </c>
      <c r="C165" s="9"/>
      <c r="D165" s="9"/>
      <c r="E165" s="2"/>
      <c r="F165" s="2"/>
      <c r="G165" s="2"/>
      <c r="H165" s="2" t="s">
        <v>25</v>
      </c>
      <c r="I165" s="7">
        <f>B160</f>
        <v>110000</v>
      </c>
    </row>
    <row r="166" spans="1:9" x14ac:dyDescent="0.25">
      <c r="A166" s="2" t="s">
        <v>26</v>
      </c>
      <c r="B166" s="2">
        <f>B165-MIN(H155,H156,H157)-H158-H159-H160-E159-H161</f>
        <v>926666.66666666674</v>
      </c>
      <c r="C166" s="9"/>
      <c r="D166" s="9"/>
      <c r="E166" s="2"/>
      <c r="F166" s="2"/>
      <c r="G166" s="10"/>
      <c r="H166" s="2" t="s">
        <v>27</v>
      </c>
      <c r="I166" s="11">
        <f>D157+E157+F157+G170+I160</f>
        <v>43294.444444444438</v>
      </c>
    </row>
    <row r="167" spans="1:9" x14ac:dyDescent="0.25">
      <c r="A167" s="12" t="s">
        <v>28</v>
      </c>
      <c r="B167" s="13" t="str">
        <f>B145</f>
        <v>Married</v>
      </c>
      <c r="C167" s="14" t="str">
        <f>C145</f>
        <v>Female</v>
      </c>
      <c r="D167" s="15"/>
      <c r="E167" s="15"/>
      <c r="F167" s="9"/>
      <c r="G167" s="10"/>
      <c r="H167" s="2" t="s">
        <v>31</v>
      </c>
      <c r="I167" s="16">
        <f>I165-I166</f>
        <v>66705.555555555562</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450</v>
      </c>
    </row>
    <row r="170" spans="1:9" x14ac:dyDescent="0.25">
      <c r="A170" s="17">
        <v>0.2</v>
      </c>
      <c r="B170" s="2">
        <f>IF((B166-B168-B169)&gt;300000,300000,(B166-B168-B169))</f>
        <v>126666.66666666674</v>
      </c>
      <c r="C170" s="2">
        <f t="shared" si="15"/>
        <v>25333.33333333335</v>
      </c>
      <c r="D170" s="9">
        <f>IF(C167="Female",C170*10%,IF(C167="Male",0))</f>
        <v>2533.3333333333353</v>
      </c>
      <c r="E170" s="2">
        <f t="shared" si="14"/>
        <v>9500.0000000000073</v>
      </c>
      <c r="F170" s="18">
        <f>E170/(B154+1)</f>
        <v>1900.0000000000014</v>
      </c>
      <c r="G170" s="26">
        <f>SUM(F168:F174)</f>
        <v>3850.0000000000014</v>
      </c>
      <c r="H170" s="10" t="s">
        <v>37</v>
      </c>
      <c r="I170" s="10">
        <f>SUM(F169:F174)</f>
        <v>3400.0000000000014</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473333.33333333331</v>
      </c>
      <c r="I178" s="2">
        <f>IF(K2="Yes",IF(D115&gt;=500000, 0, MIN(500000, H112) - D115),0)</f>
        <v>233333.33333333331</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473333.33333333331</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20000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233333.33333333331</v>
      </c>
    </row>
    <row r="182" spans="1:10" x14ac:dyDescent="0.25">
      <c r="A182" s="2" t="s">
        <v>21</v>
      </c>
      <c r="B182" s="7">
        <f>SUM(B177:B181)</f>
        <v>110000</v>
      </c>
      <c r="C182" s="2"/>
      <c r="D182" s="2"/>
      <c r="E182" s="2"/>
      <c r="F182" s="2"/>
      <c r="G182" s="2" t="s">
        <v>22</v>
      </c>
      <c r="H182" s="2">
        <f>H7</f>
        <v>0</v>
      </c>
      <c r="I182" s="2">
        <f>I181/12</f>
        <v>19444.444444444442</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980000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1420000</v>
      </c>
      <c r="C187" s="9"/>
      <c r="D187" s="9"/>
      <c r="E187" s="2"/>
      <c r="F187" s="2"/>
      <c r="G187" s="2"/>
      <c r="H187" s="2" t="s">
        <v>25</v>
      </c>
      <c r="I187" s="7">
        <f>B182</f>
        <v>110000</v>
      </c>
    </row>
    <row r="188" spans="1:10" x14ac:dyDescent="0.25">
      <c r="A188" s="2" t="s">
        <v>26</v>
      </c>
      <c r="B188" s="2">
        <f>B187-MIN(H177,H178,H179)-H180-H181-H182-E181-H183</f>
        <v>926666.66666666674</v>
      </c>
      <c r="C188" s="9"/>
      <c r="D188" s="9"/>
      <c r="E188" s="2"/>
      <c r="F188" s="2"/>
      <c r="G188" s="10"/>
      <c r="H188" s="2" t="s">
        <v>27</v>
      </c>
      <c r="I188" s="11">
        <f>D179+E179+F179+G192+I182</f>
        <v>43294.444444444438</v>
      </c>
    </row>
    <row r="189" spans="1:10" x14ac:dyDescent="0.25">
      <c r="A189" s="12" t="s">
        <v>28</v>
      </c>
      <c r="B189" s="13" t="str">
        <f>B167</f>
        <v>Married</v>
      </c>
      <c r="C189" s="14" t="str">
        <f>C167</f>
        <v>Female</v>
      </c>
      <c r="D189" s="15"/>
      <c r="E189" s="15"/>
      <c r="F189" s="9"/>
      <c r="G189" s="10"/>
      <c r="H189" s="2" t="s">
        <v>31</v>
      </c>
      <c r="I189" s="16">
        <f>I187-I188</f>
        <v>66705.555555555562</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450</v>
      </c>
    </row>
    <row r="192" spans="1:10" x14ac:dyDescent="0.25">
      <c r="A192" s="17">
        <v>0.2</v>
      </c>
      <c r="B192" s="2">
        <f>IF((B188-B190-B191)&gt;300000,300000,(B188-B190-B191))</f>
        <v>126666.66666666674</v>
      </c>
      <c r="C192" s="2">
        <f t="shared" si="17"/>
        <v>25333.33333333335</v>
      </c>
      <c r="D192" s="9">
        <f>IF(C189="Female",C192*10%,IF(C189="Male",0))</f>
        <v>2533.3333333333353</v>
      </c>
      <c r="E192" s="2">
        <f t="shared" si="16"/>
        <v>7600.0000000000064</v>
      </c>
      <c r="F192" s="18">
        <f>E192/(B176+1)</f>
        <v>1900.0000000000016</v>
      </c>
      <c r="G192" s="26">
        <f>SUM(F190:F196)</f>
        <v>3850.0000000000018</v>
      </c>
      <c r="H192" s="10" t="s">
        <v>37</v>
      </c>
      <c r="I192" s="10">
        <f>SUM(F191:F196)</f>
        <v>3400.0000000000018</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473333.33333333331</v>
      </c>
      <c r="I200" s="2">
        <f>IF(K2="Yes",IF(D115&gt;=500000, 0, MIN(500000, H112) - D115),0)</f>
        <v>233333.33333333331</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473333.33333333331</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20000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233333.33333333331</v>
      </c>
    </row>
    <row r="204" spans="1:10" x14ac:dyDescent="0.25">
      <c r="A204" s="2" t="s">
        <v>21</v>
      </c>
      <c r="B204" s="7">
        <f>SUM(B199:B203)</f>
        <v>110000</v>
      </c>
      <c r="C204" s="2"/>
      <c r="D204" s="2"/>
      <c r="E204" s="2"/>
      <c r="F204" s="2"/>
      <c r="G204" s="2" t="s">
        <v>22</v>
      </c>
      <c r="H204" s="2">
        <f>H7</f>
        <v>0</v>
      </c>
      <c r="I204" s="2">
        <f>I203/12</f>
        <v>19444.444444444442</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1090000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1420000</v>
      </c>
      <c r="C209" s="9"/>
      <c r="D209" s="9"/>
      <c r="E209" s="2"/>
      <c r="F209" s="2"/>
      <c r="G209" s="2"/>
      <c r="H209" s="2" t="s">
        <v>25</v>
      </c>
      <c r="I209" s="7">
        <f>B204</f>
        <v>110000</v>
      </c>
    </row>
    <row r="210" spans="1:10" x14ac:dyDescent="0.25">
      <c r="A210" s="2" t="s">
        <v>26</v>
      </c>
      <c r="B210" s="2">
        <f>B209-MIN(H199,H200,H201)-H202-H203-H204-E203-H205</f>
        <v>926666.66666666674</v>
      </c>
      <c r="C210" s="9"/>
      <c r="D210" s="9"/>
      <c r="E210" s="2"/>
      <c r="F210" s="2"/>
      <c r="G210" s="10"/>
      <c r="H210" s="2" t="s">
        <v>27</v>
      </c>
      <c r="I210" s="11">
        <f>D201+E201+F201+G214+I204</f>
        <v>43294.444444444438</v>
      </c>
    </row>
    <row r="211" spans="1:10" x14ac:dyDescent="0.25">
      <c r="A211" s="12" t="s">
        <v>28</v>
      </c>
      <c r="B211" s="13" t="str">
        <f>B189</f>
        <v>Married</v>
      </c>
      <c r="C211" s="14" t="str">
        <f>C189</f>
        <v>Female</v>
      </c>
      <c r="D211" s="15"/>
      <c r="E211" s="15"/>
      <c r="F211" s="9"/>
      <c r="G211" s="10"/>
      <c r="H211" s="2" t="s">
        <v>31</v>
      </c>
      <c r="I211" s="16">
        <f>I209-I210</f>
        <v>66705.555555555562</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450</v>
      </c>
    </row>
    <row r="214" spans="1:10" x14ac:dyDescent="0.25">
      <c r="A214" s="17">
        <v>0.2</v>
      </c>
      <c r="B214" s="2">
        <f>IF((B210-B212-B213)&gt;300000,300000,(B210-B212-B213))</f>
        <v>126666.66666666674</v>
      </c>
      <c r="C214" s="2">
        <f t="shared" si="19"/>
        <v>25333.33333333335</v>
      </c>
      <c r="D214" s="9">
        <f>IF(C211="Female",C214*10%,IF(C211="Male",0))</f>
        <v>2533.3333333333353</v>
      </c>
      <c r="E214" s="2">
        <f t="shared" si="18"/>
        <v>5700.0000000000045</v>
      </c>
      <c r="F214" s="18">
        <f>E214/(B198+1)</f>
        <v>1900.0000000000016</v>
      </c>
      <c r="G214" s="26">
        <f>SUM(F212:F218)</f>
        <v>3850.0000000000018</v>
      </c>
      <c r="H214" s="10" t="s">
        <v>37</v>
      </c>
      <c r="I214" s="10">
        <f>SUM(F213:F218)</f>
        <v>3400.0000000000018</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473333.33333333331</v>
      </c>
      <c r="I222" s="2">
        <f>IF(K2="Yes",IF(D115&gt;=500000, 0, MIN(500000, H112) - D115),0)</f>
        <v>233333.33333333331</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473333.33333333331</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20000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233333.33333333331</v>
      </c>
    </row>
    <row r="226" spans="1:9" x14ac:dyDescent="0.25">
      <c r="A226" s="2" t="s">
        <v>21</v>
      </c>
      <c r="B226" s="7">
        <f>SUM(B221:B225)</f>
        <v>110000</v>
      </c>
      <c r="C226" s="2"/>
      <c r="D226" s="2"/>
      <c r="E226" s="2"/>
      <c r="F226" s="2"/>
      <c r="G226" s="2" t="s">
        <v>22</v>
      </c>
      <c r="H226" s="2">
        <f>H7</f>
        <v>0</v>
      </c>
      <c r="I226" s="2">
        <f>I225/12</f>
        <v>19444.444444444442</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1200000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1420000</v>
      </c>
      <c r="C231" s="9"/>
      <c r="D231" s="9"/>
      <c r="E231" s="2"/>
      <c r="F231" s="2"/>
      <c r="G231" s="2"/>
      <c r="H231" s="2" t="s">
        <v>25</v>
      </c>
      <c r="I231" s="7">
        <f>B226</f>
        <v>110000</v>
      </c>
    </row>
    <row r="232" spans="1:9" x14ac:dyDescent="0.25">
      <c r="A232" s="2" t="s">
        <v>26</v>
      </c>
      <c r="B232" s="2">
        <f>B231-MIN(H221,H222,H223)-H224-H225-H226-E225-H227</f>
        <v>926666.66666666674</v>
      </c>
      <c r="C232" s="9"/>
      <c r="D232" s="9"/>
      <c r="E232" s="2"/>
      <c r="F232" s="2"/>
      <c r="G232" s="10"/>
      <c r="H232" s="2" t="s">
        <v>27</v>
      </c>
      <c r="I232" s="11">
        <f>D223+E223+F223+G236+I226</f>
        <v>43294.444444444438</v>
      </c>
    </row>
    <row r="233" spans="1:9" x14ac:dyDescent="0.25">
      <c r="A233" s="12" t="s">
        <v>28</v>
      </c>
      <c r="B233" s="13" t="str">
        <f>B211</f>
        <v>Married</v>
      </c>
      <c r="C233" s="14" t="str">
        <f>C211</f>
        <v>Female</v>
      </c>
      <c r="D233" s="15"/>
      <c r="E233" s="15"/>
      <c r="F233" s="9"/>
      <c r="G233" s="10"/>
      <c r="H233" s="2" t="s">
        <v>31</v>
      </c>
      <c r="I233" s="16">
        <f>I231-I232</f>
        <v>66705.555555555562</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450</v>
      </c>
    </row>
    <row r="236" spans="1:9" x14ac:dyDescent="0.25">
      <c r="A236" s="17">
        <v>0.2</v>
      </c>
      <c r="B236" s="2">
        <f>IF((B232-B234-B235)&gt;300000,300000,(B232-B234-B235))</f>
        <v>126666.66666666674</v>
      </c>
      <c r="C236" s="2">
        <f t="shared" si="21"/>
        <v>25333.33333333335</v>
      </c>
      <c r="D236" s="9">
        <f>IF(C233="Female",C236*10%,IF(C233="Male",0))</f>
        <v>2533.3333333333353</v>
      </c>
      <c r="E236" s="2">
        <f t="shared" si="20"/>
        <v>3800.0000000000027</v>
      </c>
      <c r="F236" s="18">
        <f>E236/(B220+1)</f>
        <v>1900.0000000000014</v>
      </c>
      <c r="G236" s="26">
        <f>SUM(F234:F240)</f>
        <v>3850.0000000000014</v>
      </c>
      <c r="H236" s="10" t="s">
        <v>37</v>
      </c>
      <c r="I236" s="10">
        <f>SUM(F235:F240)</f>
        <v>3400.0000000000014</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473333.33333333331</v>
      </c>
      <c r="I244" s="2">
        <f>IF(K2="Yes",IF(D115&gt;=500000, 0, MIN(500000, H112) - D115),0)</f>
        <v>233333.33333333331</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473333.33333333331</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20000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233333.33333333331</v>
      </c>
    </row>
    <row r="248" spans="1:10" x14ac:dyDescent="0.25">
      <c r="A248" s="2" t="s">
        <v>21</v>
      </c>
      <c r="B248" s="7">
        <f>SUM(B243:B247)</f>
        <v>110000</v>
      </c>
      <c r="C248" s="2"/>
      <c r="D248" s="2"/>
      <c r="E248" s="2"/>
      <c r="F248" s="2"/>
      <c r="G248" s="2" t="s">
        <v>22</v>
      </c>
      <c r="H248" s="2">
        <f>H7</f>
        <v>0</v>
      </c>
      <c r="I248" s="2">
        <f>I247/12</f>
        <v>19444.444444444442</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1310000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1420000</v>
      </c>
      <c r="C253" s="9"/>
      <c r="D253" s="9"/>
      <c r="E253" s="2"/>
      <c r="F253" s="2"/>
      <c r="G253" s="2"/>
      <c r="H253" s="2" t="s">
        <v>25</v>
      </c>
      <c r="I253" s="7">
        <f>B248</f>
        <v>110000</v>
      </c>
    </row>
    <row r="254" spans="1:10" x14ac:dyDescent="0.25">
      <c r="A254" s="2" t="s">
        <v>26</v>
      </c>
      <c r="B254" s="2">
        <f>B253-MIN(H243,H244,H245)-H246-H247-H248-E247-H249</f>
        <v>926666.66666666674</v>
      </c>
      <c r="C254" s="9"/>
      <c r="D254" s="9"/>
      <c r="E254" s="2"/>
      <c r="F254" s="2"/>
      <c r="G254" s="10"/>
      <c r="H254" s="2" t="s">
        <v>27</v>
      </c>
      <c r="I254" s="11">
        <f>D245+E245+F245+G258+I248</f>
        <v>43294.444444444438</v>
      </c>
    </row>
    <row r="255" spans="1:10" x14ac:dyDescent="0.25">
      <c r="A255" s="12" t="s">
        <v>28</v>
      </c>
      <c r="B255" s="13" t="str">
        <f>B233</f>
        <v>Married</v>
      </c>
      <c r="C255" s="14" t="str">
        <f>C233</f>
        <v>Female</v>
      </c>
      <c r="D255" s="15"/>
      <c r="E255" s="15"/>
      <c r="F255" s="9"/>
      <c r="G255" s="10"/>
      <c r="H255" s="2" t="s">
        <v>31</v>
      </c>
      <c r="I255" s="16">
        <f>I253-I254</f>
        <v>66705.555555555562</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450</v>
      </c>
    </row>
    <row r="258" spans="1:9" x14ac:dyDescent="0.25">
      <c r="A258" s="17">
        <v>0.2</v>
      </c>
      <c r="B258" s="2">
        <f>IF((B254-B256-B257)&gt;300000,300000,(B254-B256-B257))</f>
        <v>126666.66666666674</v>
      </c>
      <c r="C258" s="2">
        <f t="shared" si="23"/>
        <v>25333.33333333335</v>
      </c>
      <c r="D258" s="9">
        <f>IF(C255="Female",C258*10%,IF(C255="Male",0))</f>
        <v>2533.3333333333353</v>
      </c>
      <c r="E258" s="2">
        <f t="shared" si="22"/>
        <v>1900.0000000000011</v>
      </c>
      <c r="F258" s="18">
        <f>E258/(B242+1)</f>
        <v>1900.0000000000011</v>
      </c>
      <c r="G258" s="26">
        <f>SUM(F256:F262)</f>
        <v>3850.0000000000009</v>
      </c>
      <c r="H258" s="10" t="s">
        <v>37</v>
      </c>
      <c r="I258" s="10">
        <f>SUM(F257:F262)</f>
        <v>3400.0000000000009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F554C112-5F40-4802-84CD-3B375960780D}">
      <formula1>"P/F Benefit,SSF Benefit"</formula1>
    </dataValidation>
    <dataValidation type="list" allowBlank="1" showInputMessage="1" showErrorMessage="1" sqref="C14 C36 C57 C79 C101 C123 C233 C145 C167 C189 C211 C255" xr:uid="{7E61E57E-4E2D-403A-8BF4-46AE56585E7E}">
      <formula1>"Male, Female"</formula1>
    </dataValidation>
    <dataValidation type="list" allowBlank="1" showInputMessage="1" showErrorMessage="1" sqref="D2 D24 D45 D67 D89 D111 D221 D133 D243 D155 D199 D177" xr:uid="{0C487EED-B6E7-420C-B7C6-6C22E10329D7}">
      <formula1>"P/F Deduction, SSF Deduction"</formula1>
    </dataValidation>
    <dataValidation type="list" allowBlank="1" showInputMessage="1" showErrorMessage="1" sqref="B14 B36 B57 B79 B101 B123 B233 B145 B167 B189 B211 B255" xr:uid="{931F29D0-2D89-4702-BDC6-DFDBE0C43E1B}">
      <formula1>"Unmarried, Married"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8123-F7D2-490F-9A2F-C3311F5B9072}">
  <dimension ref="A1:K262"/>
  <sheetViews>
    <sheetView topLeftCell="A28" workbookViewId="0">
      <selection activeCell="I36" sqref="I36"/>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c r="E1" s="2"/>
      <c r="F1" s="2"/>
      <c r="G1" s="2"/>
      <c r="H1" s="2"/>
      <c r="I1" s="2"/>
      <c r="J1" t="s">
        <v>2</v>
      </c>
      <c r="K1" t="s">
        <v>3</v>
      </c>
    </row>
    <row r="2" spans="1:11" x14ac:dyDescent="0.25">
      <c r="A2" s="2" t="s">
        <v>4</v>
      </c>
      <c r="B2" s="3">
        <v>40000</v>
      </c>
      <c r="C2" s="2"/>
      <c r="D2" s="2" t="str">
        <f>IF(A5= "P/F Benefit","P/F Deduction","SSF Deduction")</f>
        <v>P/F Deduction</v>
      </c>
      <c r="E2" s="2" t="s">
        <v>5</v>
      </c>
      <c r="F2" s="2" t="s">
        <v>6</v>
      </c>
      <c r="G2" s="2" t="s">
        <v>7</v>
      </c>
      <c r="H2" s="2">
        <v>500000</v>
      </c>
      <c r="I2" s="2" t="s">
        <v>8</v>
      </c>
      <c r="J2" s="4" t="s">
        <v>9</v>
      </c>
      <c r="K2" s="4" t="s">
        <v>9</v>
      </c>
    </row>
    <row r="3" spans="1:11" x14ac:dyDescent="0.25">
      <c r="A3" s="2" t="s">
        <v>10</v>
      </c>
      <c r="C3" s="2" t="s">
        <v>11</v>
      </c>
      <c r="D3" s="2">
        <v>0</v>
      </c>
      <c r="E3" s="2">
        <v>0</v>
      </c>
      <c r="F3" s="2">
        <v>0</v>
      </c>
      <c r="G3" s="2" t="s">
        <v>12</v>
      </c>
      <c r="H3" s="2">
        <f>B12/3</f>
        <v>176000</v>
      </c>
      <c r="I3" s="2">
        <f>IF(K2="Yes",IF(D6&gt;=500000, 0, MIN(500000, H3) - D6),0)</f>
        <v>0</v>
      </c>
    </row>
    <row r="4" spans="1:11" x14ac:dyDescent="0.25">
      <c r="A4" s="2" t="s">
        <v>13</v>
      </c>
      <c r="B4" s="5">
        <v>0</v>
      </c>
      <c r="C4" s="2" t="s">
        <v>14</v>
      </c>
      <c r="D4" s="2">
        <f>IF(D2="P/F Deduction",B2*20%,IF(D2="SSF Deduction",B2*31%))</f>
        <v>8000</v>
      </c>
      <c r="E4" s="2"/>
      <c r="F4" s="2">
        <f>J3</f>
        <v>0</v>
      </c>
      <c r="G4" s="2" t="s">
        <v>15</v>
      </c>
      <c r="H4" s="2">
        <f>D6+F6+I6</f>
        <v>96000</v>
      </c>
      <c r="I4" s="2"/>
    </row>
    <row r="5" spans="1:11" x14ac:dyDescent="0.25">
      <c r="A5" s="2" t="s">
        <v>16</v>
      </c>
      <c r="B5" s="2">
        <f>IF(A5="P/F Benefit", B2*10%, IF(A5="SSF Benefit", B2*20%,0))</f>
        <v>4000</v>
      </c>
      <c r="C5" s="2" t="s">
        <v>17</v>
      </c>
      <c r="D5" s="2">
        <f>D4*B1</f>
        <v>88000</v>
      </c>
      <c r="E5" s="2">
        <f>E4*B1</f>
        <v>0</v>
      </c>
      <c r="F5" s="2">
        <f>F4*B1</f>
        <v>0</v>
      </c>
      <c r="G5" s="2" t="s">
        <v>18</v>
      </c>
      <c r="H5" s="2"/>
      <c r="I5" s="2">
        <f>I4*B1</f>
        <v>0</v>
      </c>
    </row>
    <row r="6" spans="1:11" x14ac:dyDescent="0.25">
      <c r="A6" s="2" t="s">
        <v>5</v>
      </c>
      <c r="B6" s="2">
        <v>0</v>
      </c>
      <c r="C6" s="2" t="s">
        <v>19</v>
      </c>
      <c r="D6" s="2">
        <f>D3+D4+D5</f>
        <v>96000</v>
      </c>
      <c r="E6" s="2">
        <f>E3+E4+E5</f>
        <v>0</v>
      </c>
      <c r="F6" s="2">
        <f>F3+F4+F5</f>
        <v>0</v>
      </c>
      <c r="G6" s="2" t="s">
        <v>20</v>
      </c>
      <c r="H6" s="2"/>
      <c r="I6" s="2">
        <f>I3+I4+I5</f>
        <v>0</v>
      </c>
      <c r="J6" s="6"/>
    </row>
    <row r="7" spans="1:11" x14ac:dyDescent="0.25">
      <c r="A7" s="7" t="s">
        <v>21</v>
      </c>
      <c r="B7" s="7">
        <f>B2+B3+B5+B6+B4</f>
        <v>44000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528000</v>
      </c>
    </row>
    <row r="10" spans="1:11" x14ac:dyDescent="0.25">
      <c r="A10" s="2" t="s">
        <v>14</v>
      </c>
      <c r="B10" s="2">
        <f>B7</f>
        <v>44000</v>
      </c>
      <c r="C10" s="2"/>
      <c r="D10" s="2"/>
      <c r="E10" s="2"/>
      <c r="F10" s="2"/>
      <c r="G10" s="2"/>
      <c r="H10" s="2"/>
      <c r="I10" s="2"/>
    </row>
    <row r="11" spans="1:11" x14ac:dyDescent="0.25">
      <c r="A11" s="2" t="s">
        <v>17</v>
      </c>
      <c r="B11" s="2">
        <f>B10*B1</f>
        <v>484000</v>
      </c>
      <c r="C11" s="2"/>
      <c r="D11" s="2"/>
      <c r="E11" s="2"/>
      <c r="F11" s="2"/>
      <c r="G11" s="2"/>
      <c r="H11" s="2"/>
      <c r="I11" s="2"/>
    </row>
    <row r="12" spans="1:11" x14ac:dyDescent="0.25">
      <c r="A12" s="2" t="s">
        <v>24</v>
      </c>
      <c r="B12" s="2">
        <f>B9+B10+B11+D1</f>
        <v>528000</v>
      </c>
      <c r="C12" s="9"/>
      <c r="D12" s="9"/>
      <c r="E12" s="2"/>
      <c r="F12" s="2"/>
      <c r="G12" s="2"/>
      <c r="H12" s="2" t="s">
        <v>25</v>
      </c>
      <c r="I12" s="7">
        <f>B7</f>
        <v>44000</v>
      </c>
    </row>
    <row r="13" spans="1:11" x14ac:dyDescent="0.25">
      <c r="A13" s="2" t="s">
        <v>26</v>
      </c>
      <c r="B13" s="2">
        <f>B12-MIN(H2,H3,H4)-H5-H6-H7-E6-H8</f>
        <v>432000</v>
      </c>
      <c r="C13" s="9"/>
      <c r="D13" s="9"/>
      <c r="E13" s="2"/>
      <c r="F13" s="2"/>
      <c r="G13" s="10"/>
      <c r="H13" s="2" t="s">
        <v>27</v>
      </c>
      <c r="I13" s="11">
        <f>D4+E4+F4+G17+I7</f>
        <v>8360</v>
      </c>
    </row>
    <row r="14" spans="1:11" x14ac:dyDescent="0.25">
      <c r="A14" s="12" t="s">
        <v>28</v>
      </c>
      <c r="B14" s="13" t="s">
        <v>29</v>
      </c>
      <c r="C14" s="14" t="s">
        <v>45</v>
      </c>
      <c r="D14" s="15"/>
      <c r="E14" s="15"/>
      <c r="F14" s="9"/>
      <c r="G14" s="10"/>
      <c r="H14" s="12" t="s">
        <v>31</v>
      </c>
      <c r="I14" s="16">
        <f>I12-I13</f>
        <v>35640</v>
      </c>
    </row>
    <row r="15" spans="1:11" x14ac:dyDescent="0.25">
      <c r="A15" s="17">
        <v>0.01</v>
      </c>
      <c r="B15" s="2">
        <f>IF(B14="Married", MIN(600000,B13), MIN(500000, B13))</f>
        <v>432000</v>
      </c>
      <c r="C15" s="2">
        <f t="shared" ref="C15:C20" si="0">B15*A15</f>
        <v>4320</v>
      </c>
      <c r="D15" s="9">
        <f>IF(C14="Female",10%*C15,IF(C14="Male",0))</f>
        <v>0</v>
      </c>
      <c r="E15" s="2">
        <f t="shared" ref="E15:E20" si="1">C15-D15</f>
        <v>4320</v>
      </c>
      <c r="F15" s="18">
        <f>IF(A5="SSF Benefit",0,E15/(B1+1))</f>
        <v>360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360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360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0</v>
      </c>
      <c r="E23" s="2"/>
      <c r="F23" s="2"/>
      <c r="G23" s="2"/>
      <c r="H23" s="2"/>
      <c r="I23" s="2"/>
    </row>
    <row r="24" spans="1:11" x14ac:dyDescent="0.25">
      <c r="A24" s="2" t="s">
        <v>4</v>
      </c>
      <c r="B24" s="3">
        <f>B2</f>
        <v>40000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8000</v>
      </c>
      <c r="E25" s="2">
        <f>E4</f>
        <v>0</v>
      </c>
      <c r="F25" s="2">
        <f>F4</f>
        <v>0</v>
      </c>
      <c r="G25" s="2" t="s">
        <v>12</v>
      </c>
      <c r="H25" s="2">
        <f>B34/3</f>
        <v>176000</v>
      </c>
      <c r="I25" s="2">
        <f>IF(K2="Yes",IF(D28&gt;=500000, 0, MIN(500000, H25) - D28),0)</f>
        <v>0</v>
      </c>
      <c r="J25">
        <f>J3</f>
        <v>0</v>
      </c>
      <c r="K25" s="22">
        <f>B25+B2</f>
        <v>40000</v>
      </c>
    </row>
    <row r="26" spans="1:11" x14ac:dyDescent="0.25">
      <c r="A26" s="2" t="s">
        <v>13</v>
      </c>
      <c r="B26" s="5"/>
      <c r="C26" s="2" t="s">
        <v>14</v>
      </c>
      <c r="D26" s="2">
        <f>IF(D24="P/F Deduction",B24*20%,IF(D24="SSF Deduction",B24*31%))</f>
        <v>8000</v>
      </c>
      <c r="E26" s="2">
        <f>B28</f>
        <v>0</v>
      </c>
      <c r="F26" s="2">
        <f>J25</f>
        <v>0</v>
      </c>
      <c r="G26" s="2" t="s">
        <v>15</v>
      </c>
      <c r="H26" s="2">
        <f>D28+F28+I28</f>
        <v>96000</v>
      </c>
      <c r="I26" s="2">
        <v>0</v>
      </c>
      <c r="K26" s="8">
        <f>K25+B5+B28</f>
        <v>44000</v>
      </c>
    </row>
    <row r="27" spans="1:11" x14ac:dyDescent="0.25">
      <c r="A27" s="2" t="str">
        <f>A5</f>
        <v>P/F Benefit</v>
      </c>
      <c r="B27" s="2">
        <f>IF(A27="P/F Benefit", B24*10%, IF(A27="SSF Benefit", B24*20%,0))</f>
        <v>4000</v>
      </c>
      <c r="C27" s="2" t="s">
        <v>17</v>
      </c>
      <c r="D27" s="2">
        <f>D26*B23</f>
        <v>80000</v>
      </c>
      <c r="E27" s="2">
        <f>E26*B23</f>
        <v>0</v>
      </c>
      <c r="F27" s="2">
        <f>F26*B23</f>
        <v>0</v>
      </c>
      <c r="G27" s="2" t="s">
        <v>18</v>
      </c>
      <c r="H27" s="2">
        <f>H5</f>
        <v>0</v>
      </c>
      <c r="I27" s="2">
        <f>I26*B23</f>
        <v>0</v>
      </c>
      <c r="J27" s="8"/>
      <c r="K27" s="8">
        <f>K26*12</f>
        <v>528000</v>
      </c>
    </row>
    <row r="28" spans="1:11" x14ac:dyDescent="0.25">
      <c r="A28" s="2" t="s">
        <v>5</v>
      </c>
      <c r="B28" s="2">
        <v>0</v>
      </c>
      <c r="C28" s="2" t="s">
        <v>19</v>
      </c>
      <c r="D28" s="2">
        <f>D25+D26+D27</f>
        <v>96000</v>
      </c>
      <c r="E28" s="2">
        <f>E25+E26+E27</f>
        <v>0</v>
      </c>
      <c r="F28" s="2">
        <f>F25+F26+F27</f>
        <v>0</v>
      </c>
      <c r="G28" s="2" t="s">
        <v>20</v>
      </c>
      <c r="H28" s="2">
        <f>H6</f>
        <v>0</v>
      </c>
      <c r="I28" s="2">
        <f>I25+I26+I27</f>
        <v>0</v>
      </c>
    </row>
    <row r="29" spans="1:11" x14ac:dyDescent="0.25">
      <c r="A29" s="2" t="s">
        <v>21</v>
      </c>
      <c r="B29" s="7">
        <f>B24+B25+B27+B28+B26</f>
        <v>44000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960000</v>
      </c>
    </row>
    <row r="31" spans="1:11" x14ac:dyDescent="0.25">
      <c r="A31" s="2" t="s">
        <v>11</v>
      </c>
      <c r="B31" s="2">
        <f>B10</f>
        <v>44000</v>
      </c>
      <c r="C31" s="2"/>
      <c r="D31" s="2"/>
      <c r="E31" s="2"/>
      <c r="F31" s="2"/>
      <c r="G31" s="2"/>
      <c r="H31" s="2"/>
      <c r="I31" s="2"/>
      <c r="K31" s="8">
        <f>K30-N27</f>
        <v>960000</v>
      </c>
    </row>
    <row r="32" spans="1:11" x14ac:dyDescent="0.25">
      <c r="A32" s="2" t="s">
        <v>14</v>
      </c>
      <c r="B32" s="2">
        <f>B29</f>
        <v>44000</v>
      </c>
      <c r="C32" s="2"/>
      <c r="D32" s="2"/>
      <c r="E32" s="2"/>
      <c r="F32" s="2"/>
      <c r="G32" s="2"/>
      <c r="H32" s="2"/>
      <c r="I32" s="2"/>
    </row>
    <row r="33" spans="1:11" x14ac:dyDescent="0.25">
      <c r="A33" s="2" t="s">
        <v>17</v>
      </c>
      <c r="B33" s="2">
        <f>B32*B23</f>
        <v>440000</v>
      </c>
      <c r="C33" s="2"/>
      <c r="D33" s="2"/>
      <c r="E33" s="2"/>
      <c r="F33" s="2"/>
      <c r="G33" s="2"/>
      <c r="H33" s="2"/>
      <c r="I33" s="2"/>
    </row>
    <row r="34" spans="1:11" x14ac:dyDescent="0.25">
      <c r="A34" s="2" t="s">
        <v>24</v>
      </c>
      <c r="B34" s="2">
        <f>B31+B32+B33+D23</f>
        <v>528000</v>
      </c>
      <c r="C34" s="9"/>
      <c r="D34" s="9"/>
      <c r="E34" s="2"/>
      <c r="F34" s="2"/>
      <c r="G34" s="2"/>
      <c r="H34" s="2" t="s">
        <v>25</v>
      </c>
      <c r="I34" s="7">
        <f>B29</f>
        <v>44000</v>
      </c>
    </row>
    <row r="35" spans="1:11" x14ac:dyDescent="0.25">
      <c r="A35" s="2" t="s">
        <v>26</v>
      </c>
      <c r="B35" s="2">
        <f>B34-MIN(H24,H25,H26)-H27-H28-H29-E28-H30</f>
        <v>432000</v>
      </c>
      <c r="C35" s="9"/>
      <c r="D35" s="9"/>
      <c r="E35" s="2"/>
      <c r="F35" s="2"/>
      <c r="G35" s="10"/>
      <c r="H35" s="2" t="s">
        <v>27</v>
      </c>
      <c r="I35" s="11">
        <f>D26+E26+F26+G39+I29</f>
        <v>8360</v>
      </c>
    </row>
    <row r="36" spans="1:11" x14ac:dyDescent="0.25">
      <c r="A36" s="12" t="s">
        <v>28</v>
      </c>
      <c r="B36" s="13" t="str">
        <f>B14</f>
        <v>Married</v>
      </c>
      <c r="C36" s="14" t="str">
        <f>C14</f>
        <v>Male</v>
      </c>
      <c r="D36" s="15"/>
      <c r="E36" s="9"/>
      <c r="F36" s="9"/>
      <c r="G36" s="10"/>
      <c r="H36" s="2" t="s">
        <v>31</v>
      </c>
      <c r="I36" s="16">
        <f>I34-I35</f>
        <v>35640</v>
      </c>
      <c r="J36" s="8"/>
    </row>
    <row r="37" spans="1:11" x14ac:dyDescent="0.25">
      <c r="A37" s="17">
        <v>0.01</v>
      </c>
      <c r="B37" s="2">
        <f>IF(B36="Married", MIN(600000,B35), MIN(500000, B35))</f>
        <v>432000</v>
      </c>
      <c r="C37" s="2">
        <f t="shared" ref="C37:C42" si="2">B37*A37</f>
        <v>4320</v>
      </c>
      <c r="D37" s="9">
        <f>IF(C36="Female",10%*C37,IF(C36="Male",0))</f>
        <v>0</v>
      </c>
      <c r="E37" s="2">
        <f t="shared" ref="E37:E42" si="3">C37-D37-F15</f>
        <v>3960</v>
      </c>
      <c r="F37" s="18">
        <f>IF(A27="SSF Benefit",0,E37/(B23+1))</f>
        <v>360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360</v>
      </c>
    </row>
    <row r="39" spans="1:11" x14ac:dyDescent="0.25">
      <c r="A39" s="17">
        <v>0.2</v>
      </c>
      <c r="B39" s="2">
        <f>IF((B35-B37-B38)&gt;300000,300000,(B35-B37-B38))</f>
        <v>0</v>
      </c>
      <c r="C39" s="2">
        <f t="shared" si="2"/>
        <v>0</v>
      </c>
      <c r="D39" s="9">
        <f>IF(C36="Female",C39*10%,IF(C36="Male",0))</f>
        <v>0</v>
      </c>
      <c r="E39" s="2">
        <f t="shared" si="3"/>
        <v>0</v>
      </c>
      <c r="F39" s="18">
        <f>E39/(B23+1)</f>
        <v>0</v>
      </c>
      <c r="G39" s="19">
        <f>SUM(F37:F42)</f>
        <v>360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0</v>
      </c>
      <c r="E44" s="2"/>
      <c r="F44" s="2"/>
      <c r="G44" s="2"/>
      <c r="H44" s="2"/>
      <c r="I44" s="2"/>
    </row>
    <row r="45" spans="1:11" x14ac:dyDescent="0.25">
      <c r="A45" s="2" t="s">
        <v>4</v>
      </c>
      <c r="B45" s="3">
        <f>B24</f>
        <v>40000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16000</v>
      </c>
      <c r="E46" s="2">
        <f>E25+E26</f>
        <v>0</v>
      </c>
      <c r="F46" s="2">
        <f>F25+F26</f>
        <v>0</v>
      </c>
      <c r="G46" s="2" t="s">
        <v>12</v>
      </c>
      <c r="H46" s="2">
        <f>B55/3</f>
        <v>176000</v>
      </c>
      <c r="I46" s="2">
        <f>IF(K2="Yes",IF(D49&gt;=500000, 0, MIN(500000, H46) - D49),0)</f>
        <v>0</v>
      </c>
      <c r="J46">
        <f>J3</f>
        <v>0</v>
      </c>
    </row>
    <row r="47" spans="1:11" x14ac:dyDescent="0.25">
      <c r="A47" s="2" t="s">
        <v>13</v>
      </c>
      <c r="B47" s="5">
        <v>0</v>
      </c>
      <c r="C47" s="2" t="s">
        <v>14</v>
      </c>
      <c r="D47" s="2">
        <f>IF(D45="P/F Deduction",B45*20%,IF(D45="SSF Deduction",B45*31%))</f>
        <v>8000</v>
      </c>
      <c r="E47" s="2">
        <f>B49</f>
        <v>0</v>
      </c>
      <c r="F47" s="2">
        <f>J46</f>
        <v>0</v>
      </c>
      <c r="G47" s="2" t="s">
        <v>15</v>
      </c>
      <c r="H47" s="2">
        <f>D49+F49+I49</f>
        <v>96000</v>
      </c>
      <c r="I47" s="2">
        <v>0</v>
      </c>
    </row>
    <row r="48" spans="1:11" x14ac:dyDescent="0.25">
      <c r="A48" s="2" t="str">
        <f>A27</f>
        <v>P/F Benefit</v>
      </c>
      <c r="B48" s="2">
        <f>IF(A48="P/F Benefit", B45*10%, IF(A48="SSF Benefit", B45*20%,0))</f>
        <v>4000</v>
      </c>
      <c r="C48" s="2" t="s">
        <v>17</v>
      </c>
      <c r="D48" s="2">
        <f>D47*B44</f>
        <v>72000</v>
      </c>
      <c r="E48" s="2">
        <f>E47*B44</f>
        <v>0</v>
      </c>
      <c r="F48" s="2">
        <f>F47*B44</f>
        <v>0</v>
      </c>
      <c r="G48" s="2" t="s">
        <v>18</v>
      </c>
      <c r="H48" s="2">
        <f>H5</f>
        <v>0</v>
      </c>
      <c r="I48" s="2">
        <f>I47*B44</f>
        <v>0</v>
      </c>
    </row>
    <row r="49" spans="1:10" x14ac:dyDescent="0.25">
      <c r="A49" s="2" t="s">
        <v>5</v>
      </c>
      <c r="B49" s="2">
        <v>0</v>
      </c>
      <c r="C49" s="2" t="s">
        <v>19</v>
      </c>
      <c r="D49" s="2">
        <f>D46+D47+D48</f>
        <v>96000</v>
      </c>
      <c r="E49" s="2">
        <f>E46+E47+E48</f>
        <v>0</v>
      </c>
      <c r="F49" s="2">
        <f>F46+F47+F48</f>
        <v>0</v>
      </c>
      <c r="G49" s="2" t="s">
        <v>20</v>
      </c>
      <c r="H49" s="2">
        <f>H6</f>
        <v>0</v>
      </c>
      <c r="I49" s="2">
        <f>I46+I47+I48</f>
        <v>0</v>
      </c>
      <c r="J49" s="8"/>
    </row>
    <row r="50" spans="1:10" x14ac:dyDescent="0.25">
      <c r="A50" s="2" t="s">
        <v>21</v>
      </c>
      <c r="B50" s="7">
        <f>B45+B46+B48+B49+B47+D44</f>
        <v>44000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88000</v>
      </c>
      <c r="C52" s="2"/>
      <c r="D52" s="2"/>
      <c r="E52" s="2"/>
      <c r="F52" s="2"/>
      <c r="G52" s="2"/>
      <c r="H52" s="2"/>
      <c r="I52" s="2"/>
    </row>
    <row r="53" spans="1:10" x14ac:dyDescent="0.25">
      <c r="A53" s="2" t="s">
        <v>14</v>
      </c>
      <c r="B53" s="2">
        <f>B50</f>
        <v>44000</v>
      </c>
      <c r="C53" s="2"/>
      <c r="D53" s="2"/>
      <c r="E53" s="2"/>
      <c r="F53" s="2"/>
      <c r="G53" s="2"/>
      <c r="H53" s="2"/>
      <c r="I53" s="2"/>
    </row>
    <row r="54" spans="1:10" x14ac:dyDescent="0.25">
      <c r="A54" s="2" t="s">
        <v>17</v>
      </c>
      <c r="B54" s="2">
        <f>SUM(B45+B46+B47+B48+B49)*B44</f>
        <v>396000</v>
      </c>
      <c r="C54" s="2"/>
      <c r="D54" s="2"/>
      <c r="E54" s="2"/>
      <c r="F54" s="2"/>
      <c r="G54" s="2"/>
      <c r="H54" s="2"/>
      <c r="I54" s="2"/>
    </row>
    <row r="55" spans="1:10" x14ac:dyDescent="0.25">
      <c r="A55" s="2" t="s">
        <v>19</v>
      </c>
      <c r="B55" s="2">
        <f>B52+B53+B54</f>
        <v>528000</v>
      </c>
      <c r="C55" s="9"/>
      <c r="D55" s="9"/>
      <c r="E55" s="2"/>
      <c r="F55" s="2"/>
      <c r="G55" s="2"/>
      <c r="H55" s="2" t="s">
        <v>25</v>
      </c>
      <c r="I55" s="7">
        <f>B50</f>
        <v>44000</v>
      </c>
    </row>
    <row r="56" spans="1:10" x14ac:dyDescent="0.25">
      <c r="A56" s="2" t="s">
        <v>26</v>
      </c>
      <c r="B56" s="2">
        <f>B55-MIN(H45,H46,H47)-H48-H49-H50-E49-H51</f>
        <v>432000</v>
      </c>
      <c r="C56" s="9"/>
      <c r="D56" s="9"/>
      <c r="E56" s="2"/>
      <c r="F56" s="2"/>
      <c r="G56" s="10"/>
      <c r="H56" s="2" t="s">
        <v>27</v>
      </c>
      <c r="I56" s="11">
        <f>D47+E47+F47+G60+I50</f>
        <v>8360</v>
      </c>
    </row>
    <row r="57" spans="1:10" x14ac:dyDescent="0.25">
      <c r="A57" s="12" t="s">
        <v>28</v>
      </c>
      <c r="B57" s="13" t="str">
        <f>B36</f>
        <v>Married</v>
      </c>
      <c r="C57" s="14" t="str">
        <f>C36</f>
        <v>Male</v>
      </c>
      <c r="D57" s="15"/>
      <c r="E57" s="15"/>
      <c r="F57" s="9"/>
      <c r="G57" s="10"/>
      <c r="H57" s="2" t="s">
        <v>31</v>
      </c>
      <c r="I57" s="16">
        <f>I55-I56</f>
        <v>35640</v>
      </c>
    </row>
    <row r="58" spans="1:10" x14ac:dyDescent="0.25">
      <c r="A58" s="17">
        <v>0.01</v>
      </c>
      <c r="B58" s="2">
        <f>IF(B57="Married", MIN(600000,B56), MIN(500000, B56))</f>
        <v>432000</v>
      </c>
      <c r="C58" s="2">
        <f t="shared" ref="C58:C63" si="4">B58*A58</f>
        <v>4320</v>
      </c>
      <c r="D58" s="9">
        <f>IF(C57="Female",10%*C58,IF(C57="Male",0))</f>
        <v>0</v>
      </c>
      <c r="E58" s="2">
        <f t="shared" ref="E58:E63" si="5">C58-D58-F37-F15</f>
        <v>3600</v>
      </c>
      <c r="F58" s="18">
        <f>IF(A48="SSF Benefit",0,E58/(B44+1))</f>
        <v>360</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360</v>
      </c>
    </row>
    <row r="60" spans="1:10" x14ac:dyDescent="0.25">
      <c r="A60" s="17">
        <v>0.2</v>
      </c>
      <c r="B60" s="2">
        <f>IF((B56-B58-B59)&gt;300000,300000,(B56-B58-B59))</f>
        <v>0</v>
      </c>
      <c r="C60" s="2">
        <f t="shared" si="4"/>
        <v>0</v>
      </c>
      <c r="D60" s="9">
        <f>IF(C57="Female",C60*10%,IF(C57="Male",0))</f>
        <v>0</v>
      </c>
      <c r="E60" s="2">
        <f t="shared" si="5"/>
        <v>0</v>
      </c>
      <c r="F60" s="18">
        <f>E60/(B44+1)</f>
        <v>0</v>
      </c>
      <c r="G60" s="26">
        <f>SUM(F58:F64)</f>
        <v>360</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0</v>
      </c>
      <c r="E66" s="2"/>
      <c r="F66" s="2"/>
      <c r="G66" s="2"/>
      <c r="H66" s="2"/>
      <c r="I66" s="2"/>
    </row>
    <row r="67" spans="1:11" x14ac:dyDescent="0.25">
      <c r="A67" s="2" t="s">
        <v>4</v>
      </c>
      <c r="B67" s="3">
        <f>B45</f>
        <v>40000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24000</v>
      </c>
      <c r="E68" s="2">
        <f>E47+E46</f>
        <v>0</v>
      </c>
      <c r="F68" s="2">
        <f>F47+F46</f>
        <v>0</v>
      </c>
      <c r="G68" s="2" t="s">
        <v>12</v>
      </c>
      <c r="H68" s="2">
        <f>B77/3</f>
        <v>176000</v>
      </c>
      <c r="I68" s="2">
        <f>IF(K2="Yes",IF(D71&gt;=500000, 0, MIN(500000, H68) - D71),0)</f>
        <v>0</v>
      </c>
      <c r="J68">
        <f>J46</f>
        <v>0</v>
      </c>
    </row>
    <row r="69" spans="1:11" x14ac:dyDescent="0.25">
      <c r="A69" s="2" t="s">
        <v>13</v>
      </c>
      <c r="B69" s="5">
        <v>0</v>
      </c>
      <c r="C69" s="2" t="s">
        <v>14</v>
      </c>
      <c r="D69" s="2">
        <f>IF(D67="P/F Deduction",B67*20%,IF(D67="SSF Deduction",B67*31%))</f>
        <v>8000</v>
      </c>
      <c r="E69" s="2">
        <f>B71</f>
        <v>0</v>
      </c>
      <c r="F69" s="2">
        <f>J68</f>
        <v>0</v>
      </c>
      <c r="G69" s="2" t="s">
        <v>15</v>
      </c>
      <c r="H69" s="2">
        <f>D71+I71+F71</f>
        <v>96000</v>
      </c>
      <c r="I69" s="2">
        <v>0</v>
      </c>
    </row>
    <row r="70" spans="1:11" x14ac:dyDescent="0.25">
      <c r="A70" s="2" t="str">
        <f>A48</f>
        <v>P/F Benefit</v>
      </c>
      <c r="B70" s="2">
        <f>IF(A70="P/F Benefit", B67*10%, IF(A70="SSF Benefit", B67*20%,0))</f>
        <v>4000</v>
      </c>
      <c r="C70" s="2" t="s">
        <v>17</v>
      </c>
      <c r="D70" s="2">
        <f>D69*B66</f>
        <v>64000</v>
      </c>
      <c r="E70" s="2">
        <f>E69*B66</f>
        <v>0</v>
      </c>
      <c r="F70" s="2">
        <f>F69*B66</f>
        <v>0</v>
      </c>
      <c r="G70" s="2" t="s">
        <v>18</v>
      </c>
      <c r="H70" s="2">
        <f>H5</f>
        <v>0</v>
      </c>
      <c r="I70" s="2">
        <f>I69*B66</f>
        <v>0</v>
      </c>
    </row>
    <row r="71" spans="1:11" x14ac:dyDescent="0.25">
      <c r="A71" s="2" t="s">
        <v>5</v>
      </c>
      <c r="B71" s="2">
        <v>0</v>
      </c>
      <c r="C71" s="2" t="s">
        <v>19</v>
      </c>
      <c r="D71" s="2">
        <f>D68+D69+D70</f>
        <v>96000</v>
      </c>
      <c r="E71" s="2">
        <f>E68+E69+E70</f>
        <v>0</v>
      </c>
      <c r="F71" s="2">
        <f>F68+F69+F70</f>
        <v>0</v>
      </c>
      <c r="G71" s="2" t="s">
        <v>20</v>
      </c>
      <c r="H71" s="2">
        <f>H6</f>
        <v>0</v>
      </c>
      <c r="I71" s="2">
        <f>I68+I69+I70</f>
        <v>0</v>
      </c>
    </row>
    <row r="72" spans="1:11" x14ac:dyDescent="0.25">
      <c r="A72" s="2" t="s">
        <v>21</v>
      </c>
      <c r="B72" s="7">
        <f>B67+B68+B70+B71+B6</f>
        <v>44000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132000</v>
      </c>
      <c r="C74" s="2"/>
      <c r="D74" s="2"/>
      <c r="E74" s="2"/>
      <c r="F74" s="2"/>
      <c r="G74" s="2"/>
      <c r="H74" s="2"/>
      <c r="I74" s="2"/>
      <c r="K74" s="8">
        <f>I71/11262.96</f>
        <v>0</v>
      </c>
    </row>
    <row r="75" spans="1:11" x14ac:dyDescent="0.25">
      <c r="A75" s="2" t="s">
        <v>14</v>
      </c>
      <c r="B75" s="2">
        <f>B72+E66</f>
        <v>44000</v>
      </c>
      <c r="C75" s="2"/>
      <c r="D75" s="2"/>
      <c r="E75" s="2"/>
      <c r="F75" s="2"/>
      <c r="G75" s="2"/>
      <c r="H75" s="2"/>
      <c r="I75" s="2"/>
    </row>
    <row r="76" spans="1:11" x14ac:dyDescent="0.25">
      <c r="A76" s="2" t="s">
        <v>17</v>
      </c>
      <c r="B76" s="2">
        <f>SUM(B67+B68+B69+B70+B71)*B66</f>
        <v>352000</v>
      </c>
      <c r="C76" s="2"/>
      <c r="D76" s="2"/>
      <c r="E76" s="2"/>
      <c r="F76" s="2"/>
      <c r="G76" s="2"/>
      <c r="H76" s="2"/>
      <c r="I76" s="2"/>
    </row>
    <row r="77" spans="1:11" x14ac:dyDescent="0.25">
      <c r="A77" s="2" t="s">
        <v>24</v>
      </c>
      <c r="B77" s="2">
        <f>B74+B75+B76</f>
        <v>528000</v>
      </c>
      <c r="C77" s="9"/>
      <c r="D77" s="9"/>
      <c r="E77" s="2"/>
      <c r="F77" s="2"/>
      <c r="G77" s="2"/>
      <c r="H77" s="2" t="s">
        <v>25</v>
      </c>
      <c r="I77" s="7">
        <f>B72+E66</f>
        <v>44000</v>
      </c>
    </row>
    <row r="78" spans="1:11" x14ac:dyDescent="0.25">
      <c r="A78" s="2" t="s">
        <v>26</v>
      </c>
      <c r="B78" s="2">
        <f>B77-MIN(H67,H68,H69)-H70-H71-H72-E71-H73</f>
        <v>432000</v>
      </c>
      <c r="C78" s="9"/>
      <c r="D78" s="9"/>
      <c r="E78" s="2"/>
      <c r="F78" s="2"/>
      <c r="G78" s="10"/>
      <c r="H78" s="2" t="s">
        <v>27</v>
      </c>
      <c r="I78" s="11">
        <f>D69+E69+F69+G82+I72</f>
        <v>8360</v>
      </c>
    </row>
    <row r="79" spans="1:11" x14ac:dyDescent="0.25">
      <c r="A79" s="12" t="s">
        <v>28</v>
      </c>
      <c r="B79" s="13" t="str">
        <f>B57</f>
        <v>Married</v>
      </c>
      <c r="C79" s="14" t="str">
        <f>C57</f>
        <v>Male</v>
      </c>
      <c r="D79" s="15"/>
      <c r="E79" s="15"/>
      <c r="F79" s="9"/>
      <c r="G79" s="10"/>
      <c r="H79" s="2" t="s">
        <v>31</v>
      </c>
      <c r="I79" s="16">
        <f>I77-I78</f>
        <v>35640</v>
      </c>
    </row>
    <row r="80" spans="1:11" x14ac:dyDescent="0.25">
      <c r="A80" s="17">
        <v>0.01</v>
      </c>
      <c r="B80" s="2">
        <f>IF(B79="Married", MIN(600000,B78), MIN(500000, B78))</f>
        <v>432000</v>
      </c>
      <c r="C80" s="2">
        <f t="shared" ref="C80:C85" si="6">B80*A80</f>
        <v>4320</v>
      </c>
      <c r="D80" s="9">
        <f>IF(C79="Female",10%*C80,IF(C79="Male",0))</f>
        <v>0</v>
      </c>
      <c r="E80" s="2">
        <f t="shared" ref="E80:E85" si="7">C80-D80-F58-F37-F15</f>
        <v>3240</v>
      </c>
      <c r="F80" s="18">
        <f>IF(A70="SSF Benefit",0,E80/(B66+1))</f>
        <v>360</v>
      </c>
      <c r="G80" s="10"/>
      <c r="H80" s="10"/>
      <c r="I80" s="2"/>
    </row>
    <row r="81" spans="1:10" x14ac:dyDescent="0.25">
      <c r="A81" s="17">
        <v>0.1</v>
      </c>
      <c r="B81" s="2">
        <f>IF((B78-B80)&gt;200000,200000,(B78-B80))</f>
        <v>0</v>
      </c>
      <c r="C81" s="2">
        <f t="shared" si="6"/>
        <v>0</v>
      </c>
      <c r="D81" s="9">
        <f>IF(C79="Female",C81*10%,IF(C79="Male",0))</f>
        <v>0</v>
      </c>
      <c r="E81" s="2">
        <f t="shared" si="7"/>
        <v>0</v>
      </c>
      <c r="F81" s="18">
        <f>E81/(B66+1)</f>
        <v>0</v>
      </c>
      <c r="G81" s="10"/>
      <c r="H81" s="2" t="s">
        <v>36</v>
      </c>
      <c r="I81" s="2">
        <f>F80</f>
        <v>360</v>
      </c>
    </row>
    <row r="82" spans="1:10" x14ac:dyDescent="0.25">
      <c r="A82" s="17">
        <v>0.2</v>
      </c>
      <c r="B82" s="2">
        <f>IF((B78-B80-B81)&gt;300000,300000,(B78-B80-B81))</f>
        <v>0</v>
      </c>
      <c r="C82" s="2">
        <f t="shared" si="6"/>
        <v>0</v>
      </c>
      <c r="D82" s="9">
        <f>IF(C79="Female",C82*10%,IF(C79="Male",0))</f>
        <v>0</v>
      </c>
      <c r="E82" s="2">
        <f t="shared" si="7"/>
        <v>0</v>
      </c>
      <c r="F82" s="18">
        <f>E82/(B66+1)</f>
        <v>0</v>
      </c>
      <c r="G82" s="26">
        <f>SUM(F80:F86)</f>
        <v>360</v>
      </c>
      <c r="H82" s="10" t="s">
        <v>37</v>
      </c>
      <c r="I82" s="10">
        <f>SUM(F81:F86)</f>
        <v>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40000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32000</v>
      </c>
      <c r="E90" s="2">
        <f>E69+E68</f>
        <v>0</v>
      </c>
      <c r="F90" s="2">
        <f>F69+F68</f>
        <v>0</v>
      </c>
      <c r="G90" s="2" t="s">
        <v>12</v>
      </c>
      <c r="H90" s="2">
        <f>B99/3</f>
        <v>176000</v>
      </c>
      <c r="I90" s="2">
        <f>IF(K2="Yes",IF(D93&gt;=500000, 0, MIN(500000, H90) - D93),0)</f>
        <v>0</v>
      </c>
      <c r="J90">
        <f>J68</f>
        <v>0</v>
      </c>
    </row>
    <row r="91" spans="1:10" x14ac:dyDescent="0.25">
      <c r="A91" s="2" t="s">
        <v>13</v>
      </c>
      <c r="B91" s="5">
        <v>0</v>
      </c>
      <c r="C91" s="2" t="s">
        <v>14</v>
      </c>
      <c r="D91" s="2">
        <f>IF(D89="P/F Deduction",B89*20%,IF(D89="SSF Deduction",B89*31%))</f>
        <v>8000</v>
      </c>
      <c r="E91" s="2">
        <f>B93</f>
        <v>0</v>
      </c>
      <c r="F91" s="2">
        <f>J90</f>
        <v>0</v>
      </c>
      <c r="G91" s="2" t="s">
        <v>15</v>
      </c>
      <c r="H91" s="2">
        <f>D93+I93+F93</f>
        <v>96000</v>
      </c>
      <c r="I91" s="2">
        <v>0</v>
      </c>
    </row>
    <row r="92" spans="1:10" x14ac:dyDescent="0.25">
      <c r="A92" s="2" t="str">
        <f>A70</f>
        <v>P/F Benefit</v>
      </c>
      <c r="B92" s="2">
        <f>IF(A92="P/F Benefit", B89*10%, IF(A92="SSF Benefit", B89*20%,0))</f>
        <v>4000</v>
      </c>
      <c r="C92" s="2" t="s">
        <v>17</v>
      </c>
      <c r="D92" s="2">
        <f>D91*B88</f>
        <v>56000</v>
      </c>
      <c r="E92" s="2">
        <f>E91*B88</f>
        <v>0</v>
      </c>
      <c r="F92" s="2">
        <f>F91*B88</f>
        <v>0</v>
      </c>
      <c r="G92" s="2" t="s">
        <v>18</v>
      </c>
      <c r="H92" s="2">
        <f>H5</f>
        <v>0</v>
      </c>
      <c r="I92" s="2">
        <f>I91*B88</f>
        <v>0</v>
      </c>
    </row>
    <row r="93" spans="1:10" x14ac:dyDescent="0.25">
      <c r="A93" s="2" t="s">
        <v>5</v>
      </c>
      <c r="B93" s="2">
        <v>0</v>
      </c>
      <c r="C93" s="2" t="s">
        <v>19</v>
      </c>
      <c r="D93" s="2">
        <f>D90+D91+D92</f>
        <v>96000</v>
      </c>
      <c r="E93" s="2">
        <f>E90+E91+E92</f>
        <v>0</v>
      </c>
      <c r="F93" s="2">
        <f>F90+F91+F92</f>
        <v>0</v>
      </c>
      <c r="G93" s="2" t="s">
        <v>20</v>
      </c>
      <c r="H93" s="2">
        <f>H6</f>
        <v>0</v>
      </c>
      <c r="I93" s="2">
        <f>I90+I91+I92</f>
        <v>0</v>
      </c>
    </row>
    <row r="94" spans="1:10" x14ac:dyDescent="0.25">
      <c r="A94" s="2" t="s">
        <v>21</v>
      </c>
      <c r="B94" s="7">
        <f>B89+B90+B92+B93+B28</f>
        <v>44000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176000</v>
      </c>
      <c r="C96" s="2"/>
      <c r="D96" s="2"/>
      <c r="E96" s="2"/>
      <c r="F96" s="2"/>
      <c r="G96" s="2"/>
      <c r="H96" s="2"/>
      <c r="I96" s="2"/>
    </row>
    <row r="97" spans="1:10" x14ac:dyDescent="0.25">
      <c r="A97" s="2" t="s">
        <v>14</v>
      </c>
      <c r="B97" s="2">
        <f>B94</f>
        <v>44000</v>
      </c>
      <c r="C97" s="2"/>
      <c r="D97" s="2"/>
      <c r="E97" s="2"/>
      <c r="F97" s="2"/>
      <c r="G97" s="2"/>
      <c r="H97" s="2"/>
      <c r="I97" s="2"/>
    </row>
    <row r="98" spans="1:10" x14ac:dyDescent="0.25">
      <c r="A98" s="2" t="s">
        <v>17</v>
      </c>
      <c r="B98" s="2">
        <f>SUM(B89+B90+B91+B92+B93)*B88</f>
        <v>308000</v>
      </c>
      <c r="C98" s="2"/>
      <c r="D98" s="2"/>
      <c r="E98" s="2"/>
      <c r="F98" s="2"/>
      <c r="G98" s="2"/>
      <c r="H98" s="2"/>
      <c r="I98" s="2"/>
    </row>
    <row r="99" spans="1:10" x14ac:dyDescent="0.25">
      <c r="A99" s="2" t="s">
        <v>24</v>
      </c>
      <c r="B99" s="2">
        <f>B96+B97+B98</f>
        <v>528000</v>
      </c>
      <c r="C99" s="9"/>
      <c r="D99" s="9"/>
      <c r="E99" s="2"/>
      <c r="F99" s="2"/>
      <c r="G99" s="2"/>
      <c r="H99" s="2" t="s">
        <v>25</v>
      </c>
      <c r="I99" s="7">
        <f>B94</f>
        <v>44000</v>
      </c>
    </row>
    <row r="100" spans="1:10" x14ac:dyDescent="0.25">
      <c r="A100" s="2" t="s">
        <v>26</v>
      </c>
      <c r="B100" s="2">
        <f>B99-MIN(H89,H90,H91)-H92-H93-H94-E93-H95</f>
        <v>432000</v>
      </c>
      <c r="C100" s="9"/>
      <c r="D100" s="9"/>
      <c r="E100" s="2"/>
      <c r="F100" s="2"/>
      <c r="G100" s="10"/>
      <c r="H100" s="2" t="s">
        <v>27</v>
      </c>
      <c r="I100" s="11">
        <f>D91+E91+F91+G104+I94</f>
        <v>8360</v>
      </c>
    </row>
    <row r="101" spans="1:10" x14ac:dyDescent="0.25">
      <c r="A101" s="12" t="s">
        <v>28</v>
      </c>
      <c r="B101" s="13" t="str">
        <f>B79</f>
        <v>Married</v>
      </c>
      <c r="C101" s="14" t="str">
        <f>C79</f>
        <v>Male</v>
      </c>
      <c r="D101" s="15"/>
      <c r="E101" s="15"/>
      <c r="F101" s="9"/>
      <c r="G101" s="10"/>
      <c r="H101" s="2" t="s">
        <v>31</v>
      </c>
      <c r="I101" s="16">
        <f>I99-I100</f>
        <v>35640</v>
      </c>
    </row>
    <row r="102" spans="1:10" x14ac:dyDescent="0.25">
      <c r="A102" s="17">
        <v>0.01</v>
      </c>
      <c r="B102" s="2">
        <f>IF(B101="Married", MIN(600000,B100), MIN(500000, B100))</f>
        <v>432000</v>
      </c>
      <c r="C102" s="2">
        <f t="shared" ref="C102:C107" si="8">B102*A102</f>
        <v>4320</v>
      </c>
      <c r="D102" s="9">
        <f>IF(C101="Female",10%*C102,IF(C101="Male",0))</f>
        <v>0</v>
      </c>
      <c r="E102" s="2">
        <f t="shared" ref="E102:E107" si="9">C102-D102-F80-F58-F37-F15</f>
        <v>2880</v>
      </c>
      <c r="F102" s="18">
        <f>IF(A92="SSF Benefit",0,E102/(B88+1))</f>
        <v>360</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360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360</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40000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40000</v>
      </c>
      <c r="E112" s="2">
        <f>E91+E90</f>
        <v>0</v>
      </c>
      <c r="F112" s="2">
        <f>F91+F90</f>
        <v>0</v>
      </c>
      <c r="G112" s="2" t="s">
        <v>12</v>
      </c>
      <c r="H112" s="2">
        <f>B121/3</f>
        <v>176000</v>
      </c>
      <c r="I112" s="2">
        <f>IF(K2="Yes",IF(D115&gt;=500000, 0, MIN(500000, H112) - D115),0)</f>
        <v>0</v>
      </c>
      <c r="J112">
        <f>J90</f>
        <v>0</v>
      </c>
    </row>
    <row r="113" spans="1:9" x14ac:dyDescent="0.25">
      <c r="A113" s="2" t="s">
        <v>13</v>
      </c>
      <c r="B113" s="5">
        <v>0</v>
      </c>
      <c r="C113" s="2" t="s">
        <v>14</v>
      </c>
      <c r="D113" s="2">
        <f>IF(D111="P/F Deduction",B111*20%,IF(D111="SSF Deduction",B111*31%))</f>
        <v>8000</v>
      </c>
      <c r="E113" s="2">
        <f>B115</f>
        <v>0</v>
      </c>
      <c r="F113" s="2">
        <f>J112</f>
        <v>0</v>
      </c>
      <c r="G113" s="2" t="s">
        <v>15</v>
      </c>
      <c r="H113" s="2">
        <f>D115+I115+F115</f>
        <v>96000</v>
      </c>
      <c r="I113" s="2">
        <v>0</v>
      </c>
    </row>
    <row r="114" spans="1:9" x14ac:dyDescent="0.25">
      <c r="A114" s="2" t="str">
        <f>A92</f>
        <v>P/F Benefit</v>
      </c>
      <c r="B114" s="2">
        <f>IF(A114="P/F Benefit", B111*10%, IF(A114="SSF Benefit", B111*20%,0))</f>
        <v>4000</v>
      </c>
      <c r="C114" s="2" t="s">
        <v>17</v>
      </c>
      <c r="D114" s="2">
        <f>D113*B110</f>
        <v>48000</v>
      </c>
      <c r="E114" s="2">
        <f>E113*B110</f>
        <v>0</v>
      </c>
      <c r="F114" s="2">
        <f>F113*B110</f>
        <v>0</v>
      </c>
      <c r="G114" s="2" t="s">
        <v>18</v>
      </c>
      <c r="H114" s="2">
        <f>H5</f>
        <v>0</v>
      </c>
      <c r="I114" s="2">
        <f>I113*B110</f>
        <v>0</v>
      </c>
    </row>
    <row r="115" spans="1:9" x14ac:dyDescent="0.25">
      <c r="A115" s="2" t="s">
        <v>5</v>
      </c>
      <c r="B115" s="2">
        <v>0</v>
      </c>
      <c r="C115" s="2" t="s">
        <v>19</v>
      </c>
      <c r="D115" s="2">
        <f>D112+D113+D114</f>
        <v>96000</v>
      </c>
      <c r="E115" s="2">
        <f>E112+E113+E114</f>
        <v>0</v>
      </c>
      <c r="F115" s="2">
        <f>F112+F113+F114</f>
        <v>0</v>
      </c>
      <c r="G115" s="2" t="s">
        <v>20</v>
      </c>
      <c r="H115" s="2">
        <f>H6</f>
        <v>0</v>
      </c>
      <c r="I115" s="2">
        <f>I112+I113+I114</f>
        <v>0</v>
      </c>
    </row>
    <row r="116" spans="1:9" x14ac:dyDescent="0.25">
      <c r="A116" s="2" t="s">
        <v>21</v>
      </c>
      <c r="B116" s="7">
        <f>SUM(B111:B115)</f>
        <v>44000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220000</v>
      </c>
      <c r="C118" s="2"/>
      <c r="D118" s="2"/>
      <c r="E118" s="2"/>
      <c r="F118" s="2"/>
      <c r="G118" s="2"/>
      <c r="H118" s="2"/>
      <c r="I118" s="2"/>
    </row>
    <row r="119" spans="1:9" x14ac:dyDescent="0.25">
      <c r="A119" s="2" t="s">
        <v>14</v>
      </c>
      <c r="B119" s="2">
        <f>B116</f>
        <v>44000</v>
      </c>
      <c r="C119" s="2"/>
      <c r="D119" s="2"/>
      <c r="E119" s="2"/>
      <c r="F119" s="2"/>
      <c r="G119" s="2"/>
      <c r="H119" s="2"/>
      <c r="I119" s="2"/>
    </row>
    <row r="120" spans="1:9" x14ac:dyDescent="0.25">
      <c r="A120" s="2" t="s">
        <v>17</v>
      </c>
      <c r="B120" s="2">
        <f>B119*B110</f>
        <v>264000</v>
      </c>
      <c r="C120" s="2"/>
      <c r="D120" s="2"/>
      <c r="E120" s="2"/>
      <c r="F120" s="2"/>
      <c r="G120" s="2"/>
      <c r="H120" s="2"/>
      <c r="I120" s="2"/>
    </row>
    <row r="121" spans="1:9" x14ac:dyDescent="0.25">
      <c r="A121" s="2" t="s">
        <v>24</v>
      </c>
      <c r="B121" s="2">
        <f>B118+B119+B120</f>
        <v>528000</v>
      </c>
      <c r="C121" s="9"/>
      <c r="D121" s="9"/>
      <c r="E121" s="2"/>
      <c r="F121" s="2"/>
      <c r="G121" s="2"/>
      <c r="H121" s="2" t="s">
        <v>25</v>
      </c>
      <c r="I121" s="7">
        <f>B116</f>
        <v>44000</v>
      </c>
    </row>
    <row r="122" spans="1:9" x14ac:dyDescent="0.25">
      <c r="A122" s="2" t="s">
        <v>43</v>
      </c>
      <c r="B122" s="2">
        <f>B121-MIN(H111,H112,H113)-H114-H115-H116-E115-H117</f>
        <v>432000</v>
      </c>
      <c r="C122" s="9"/>
      <c r="D122" s="9"/>
      <c r="E122" s="2"/>
      <c r="F122" s="2"/>
      <c r="G122" s="10"/>
      <c r="H122" s="2" t="s">
        <v>27</v>
      </c>
      <c r="I122" s="11">
        <f>D113+E113+F113+G126+I116</f>
        <v>8360</v>
      </c>
    </row>
    <row r="123" spans="1:9" x14ac:dyDescent="0.25">
      <c r="A123" s="12" t="s">
        <v>44</v>
      </c>
      <c r="B123" s="13" t="str">
        <f>B101</f>
        <v>Married</v>
      </c>
      <c r="C123" s="14" t="str">
        <f>C101</f>
        <v>Male</v>
      </c>
      <c r="D123" s="15"/>
      <c r="E123" s="15"/>
      <c r="F123" s="9"/>
      <c r="G123" s="10"/>
      <c r="H123" s="2" t="s">
        <v>31</v>
      </c>
      <c r="I123" s="16">
        <f>I121-I122</f>
        <v>35640</v>
      </c>
    </row>
    <row r="124" spans="1:9" x14ac:dyDescent="0.25">
      <c r="A124" s="17">
        <v>0.01</v>
      </c>
      <c r="B124" s="2">
        <f>IF(B123="Married", MIN(600000,B122), MIN(500000, B122))</f>
        <v>432000</v>
      </c>
      <c r="C124" s="2">
        <f t="shared" ref="C124:C129" si="10">B124*A124</f>
        <v>4320</v>
      </c>
      <c r="D124" s="9">
        <f>IF(C123="Female",10%*C124,IF(C123="Male",0))</f>
        <v>0</v>
      </c>
      <c r="E124" s="2">
        <f t="shared" ref="E124:E129" si="11">C124-D124-F102-F80-F58-F37-F15</f>
        <v>2520</v>
      </c>
      <c r="F124" s="18">
        <f>IF(A114="SSF Benefit",0,E124/(B110+1))</f>
        <v>360</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360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360</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40000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48000</v>
      </c>
      <c r="E134" s="2">
        <f>E113+E112</f>
        <v>0</v>
      </c>
      <c r="F134" s="2">
        <f>F113+F112</f>
        <v>0</v>
      </c>
      <c r="G134" s="2" t="s">
        <v>12</v>
      </c>
      <c r="H134" s="2">
        <f>B143/3</f>
        <v>176000</v>
      </c>
      <c r="I134" s="2">
        <f>IF(K2="Yes",IF(D115&gt;=500000, 0, MIN(500000, H112) - D115),0)</f>
        <v>0</v>
      </c>
      <c r="J134">
        <f>J112</f>
        <v>0</v>
      </c>
    </row>
    <row r="135" spans="1:10" x14ac:dyDescent="0.25">
      <c r="A135" s="2" t="s">
        <v>13</v>
      </c>
      <c r="B135" s="5">
        <v>0</v>
      </c>
      <c r="C135" s="2" t="s">
        <v>14</v>
      </c>
      <c r="D135" s="2">
        <f>IF(D133="P/F Deduction",B133*20%,IF(D133="SSF Deduction",B133*31%))</f>
        <v>8000</v>
      </c>
      <c r="E135" s="2">
        <f>B137</f>
        <v>0</v>
      </c>
      <c r="F135" s="2">
        <f>J134</f>
        <v>0</v>
      </c>
      <c r="G135" s="2" t="s">
        <v>15</v>
      </c>
      <c r="H135" s="2">
        <f>D137+F137+I137</f>
        <v>96000</v>
      </c>
      <c r="I135" s="2">
        <v>0</v>
      </c>
    </row>
    <row r="136" spans="1:10" x14ac:dyDescent="0.25">
      <c r="A136" s="2" t="str">
        <f>A114</f>
        <v>P/F Benefit</v>
      </c>
      <c r="B136" s="2">
        <f>IF(A136="P/F Benefit", B133*10%, IF(A136="SSF Benefit", B133*20%,0))</f>
        <v>4000</v>
      </c>
      <c r="C136" s="2" t="s">
        <v>17</v>
      </c>
      <c r="D136" s="2">
        <f>D135*B132</f>
        <v>40000</v>
      </c>
      <c r="E136" s="2">
        <f>E135*B132</f>
        <v>0</v>
      </c>
      <c r="F136" s="2">
        <f>F135*B132</f>
        <v>0</v>
      </c>
      <c r="G136" s="2" t="s">
        <v>18</v>
      </c>
      <c r="H136" s="2">
        <f>H5</f>
        <v>0</v>
      </c>
      <c r="I136" s="2">
        <f>I135*B132</f>
        <v>0</v>
      </c>
    </row>
    <row r="137" spans="1:10" x14ac:dyDescent="0.25">
      <c r="A137" s="2" t="s">
        <v>5</v>
      </c>
      <c r="B137" s="2">
        <v>0</v>
      </c>
      <c r="C137" s="2" t="s">
        <v>19</v>
      </c>
      <c r="D137" s="2">
        <f>D134+D135+D136</f>
        <v>96000</v>
      </c>
      <c r="E137" s="2">
        <f>E134+E135+E136</f>
        <v>0</v>
      </c>
      <c r="F137" s="2">
        <f>F134+F135+F136</f>
        <v>0</v>
      </c>
      <c r="G137" s="2" t="s">
        <v>20</v>
      </c>
      <c r="H137" s="2">
        <f>H6</f>
        <v>0</v>
      </c>
      <c r="I137" s="2">
        <f>I134+I135+I136</f>
        <v>0</v>
      </c>
    </row>
    <row r="138" spans="1:10" x14ac:dyDescent="0.25">
      <c r="A138" s="2" t="s">
        <v>21</v>
      </c>
      <c r="B138" s="7">
        <f>SUM(B133:B137)</f>
        <v>44000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264000</v>
      </c>
      <c r="C140" s="2"/>
      <c r="D140" s="2"/>
      <c r="E140" s="2"/>
      <c r="F140" s="2"/>
      <c r="G140" s="2"/>
      <c r="H140" s="2"/>
      <c r="I140" s="2"/>
    </row>
    <row r="141" spans="1:10" x14ac:dyDescent="0.25">
      <c r="A141" s="2" t="s">
        <v>14</v>
      </c>
      <c r="B141" s="2">
        <f>B138</f>
        <v>44000</v>
      </c>
      <c r="C141" s="2"/>
      <c r="D141" s="2"/>
      <c r="E141" s="2"/>
      <c r="F141" s="2"/>
      <c r="G141" s="2"/>
      <c r="H141" s="2"/>
      <c r="I141" s="2"/>
    </row>
    <row r="142" spans="1:10" x14ac:dyDescent="0.25">
      <c r="A142" s="2" t="s">
        <v>17</v>
      </c>
      <c r="B142" s="2">
        <f>B141*B132</f>
        <v>220000</v>
      </c>
      <c r="C142" s="2"/>
      <c r="D142" s="2"/>
      <c r="E142" s="2"/>
      <c r="F142" s="2"/>
      <c r="G142" s="2"/>
      <c r="H142" s="2"/>
      <c r="I142" s="2"/>
    </row>
    <row r="143" spans="1:10" x14ac:dyDescent="0.25">
      <c r="A143" s="2" t="s">
        <v>24</v>
      </c>
      <c r="B143" s="2">
        <f>B140+B141+B142</f>
        <v>528000</v>
      </c>
      <c r="C143" s="9"/>
      <c r="D143" s="9"/>
      <c r="E143" s="2"/>
      <c r="F143" s="2"/>
      <c r="G143" s="2"/>
      <c r="H143" s="2" t="s">
        <v>25</v>
      </c>
      <c r="I143" s="7">
        <f>B138</f>
        <v>44000</v>
      </c>
    </row>
    <row r="144" spans="1:10" x14ac:dyDescent="0.25">
      <c r="A144" s="2" t="s">
        <v>26</v>
      </c>
      <c r="B144" s="2">
        <f>B143-MIN(H133,H134,H135)-H136-H137-H138-E137-H139</f>
        <v>432000</v>
      </c>
      <c r="C144" s="9"/>
      <c r="D144" s="9"/>
      <c r="E144" s="2"/>
      <c r="F144" s="2"/>
      <c r="G144" s="10"/>
      <c r="H144" s="2" t="s">
        <v>27</v>
      </c>
      <c r="I144" s="11">
        <f>D135+E135+F135+G148+I138</f>
        <v>8360</v>
      </c>
    </row>
    <row r="145" spans="1:10" x14ac:dyDescent="0.25">
      <c r="A145" s="12" t="s">
        <v>28</v>
      </c>
      <c r="B145" s="13" t="str">
        <f>B123</f>
        <v>Married</v>
      </c>
      <c r="C145" s="14" t="str">
        <f>C123</f>
        <v>Male</v>
      </c>
      <c r="D145" s="15"/>
      <c r="E145" s="15"/>
      <c r="F145" s="9"/>
      <c r="G145" s="10"/>
      <c r="H145" s="2" t="s">
        <v>31</v>
      </c>
      <c r="I145" s="16">
        <f>I143-I144</f>
        <v>35640</v>
      </c>
    </row>
    <row r="146" spans="1:10" x14ac:dyDescent="0.25">
      <c r="A146" s="17">
        <v>0.01</v>
      </c>
      <c r="B146" s="2">
        <f>IF(B145="Married", MIN(600000,B144), MIN(500000, B144))</f>
        <v>432000</v>
      </c>
      <c r="C146" s="2">
        <f>B146*A146</f>
        <v>4320</v>
      </c>
      <c r="D146" s="9">
        <f>IF(C145="Female",10%*C146,IF(C145="Male",0))</f>
        <v>0</v>
      </c>
      <c r="E146" s="2">
        <f t="shared" ref="E146:E151" si="12">C146-D146-F124-F102-F80-F58-F37-F15</f>
        <v>2160</v>
      </c>
      <c r="F146" s="18">
        <f>IF(A136="SSF Benefit",0,E146/(B132+1))</f>
        <v>360</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360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360</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40000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56000</v>
      </c>
      <c r="E156" s="2">
        <f>E135+E134</f>
        <v>0</v>
      </c>
      <c r="F156" s="2">
        <f>F135+F134</f>
        <v>0</v>
      </c>
      <c r="G156" s="2" t="s">
        <v>12</v>
      </c>
      <c r="H156" s="2">
        <f>B165/3</f>
        <v>176000</v>
      </c>
      <c r="I156" s="2">
        <f>IF(K2="Yes",IF(D115&gt;=500000, 0, MIN(500000, H112) - D115),0)</f>
        <v>0</v>
      </c>
      <c r="J156">
        <f>J134</f>
        <v>0</v>
      </c>
    </row>
    <row r="157" spans="1:10" x14ac:dyDescent="0.25">
      <c r="A157" s="2" t="s">
        <v>13</v>
      </c>
      <c r="B157" s="5">
        <v>0</v>
      </c>
      <c r="C157" s="2" t="s">
        <v>14</v>
      </c>
      <c r="D157" s="2">
        <f>IF(D155="P/F Deduction",B155*20%,IF(D155="SSF Deduction",B155*31%))</f>
        <v>8000</v>
      </c>
      <c r="E157" s="2">
        <f>B159</f>
        <v>0</v>
      </c>
      <c r="F157" s="2">
        <f>J156</f>
        <v>0</v>
      </c>
      <c r="G157" s="2" t="s">
        <v>15</v>
      </c>
      <c r="H157" s="2">
        <f>D159+F159+I159</f>
        <v>96000</v>
      </c>
      <c r="I157" s="2">
        <v>0</v>
      </c>
    </row>
    <row r="158" spans="1:10" x14ac:dyDescent="0.25">
      <c r="A158" s="2" t="str">
        <f>A136</f>
        <v>P/F Benefit</v>
      </c>
      <c r="B158" s="2">
        <f>IF(A158="P/F Benefit", B155*10%, IF(A158="SSF Benefit", B155*20%,0))</f>
        <v>4000</v>
      </c>
      <c r="C158" s="2" t="s">
        <v>17</v>
      </c>
      <c r="D158" s="2">
        <f>D157*B154</f>
        <v>32000</v>
      </c>
      <c r="E158" s="2">
        <f>E157*B154</f>
        <v>0</v>
      </c>
      <c r="F158" s="2">
        <f>F157*B154</f>
        <v>0</v>
      </c>
      <c r="G158" s="2" t="s">
        <v>18</v>
      </c>
      <c r="H158" s="2">
        <f>H5</f>
        <v>0</v>
      </c>
      <c r="I158" s="2">
        <f>I157*B154</f>
        <v>0</v>
      </c>
    </row>
    <row r="159" spans="1:10" x14ac:dyDescent="0.25">
      <c r="A159" s="2" t="s">
        <v>5</v>
      </c>
      <c r="B159" s="2">
        <v>0</v>
      </c>
      <c r="C159" s="2" t="s">
        <v>19</v>
      </c>
      <c r="D159" s="2">
        <f>D156+D157+D158</f>
        <v>96000</v>
      </c>
      <c r="E159" s="2">
        <f>E156+E157+E158</f>
        <v>0</v>
      </c>
      <c r="F159" s="2">
        <f>F156+F157+F158</f>
        <v>0</v>
      </c>
      <c r="G159" s="2" t="s">
        <v>20</v>
      </c>
      <c r="H159" s="2">
        <f>H6</f>
        <v>0</v>
      </c>
      <c r="I159" s="2">
        <f>I156+I157+I158</f>
        <v>0</v>
      </c>
    </row>
    <row r="160" spans="1:10" x14ac:dyDescent="0.25">
      <c r="A160" s="2" t="s">
        <v>21</v>
      </c>
      <c r="B160" s="7">
        <f>SUM(B155:B159)</f>
        <v>44000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308000</v>
      </c>
      <c r="C162" s="2"/>
      <c r="D162" s="2"/>
      <c r="E162" s="2"/>
      <c r="F162" s="2"/>
      <c r="G162" s="2"/>
      <c r="H162" s="2"/>
      <c r="I162" s="2"/>
    </row>
    <row r="163" spans="1:9" x14ac:dyDescent="0.25">
      <c r="A163" s="2" t="s">
        <v>14</v>
      </c>
      <c r="B163" s="2">
        <f>B160</f>
        <v>44000</v>
      </c>
      <c r="C163" s="2"/>
      <c r="D163" s="2"/>
      <c r="E163" s="2"/>
      <c r="F163" s="2"/>
      <c r="G163" s="2"/>
      <c r="H163" s="2"/>
      <c r="I163" s="2"/>
    </row>
    <row r="164" spans="1:9" x14ac:dyDescent="0.25">
      <c r="A164" s="2" t="s">
        <v>17</v>
      </c>
      <c r="B164" s="2">
        <f>B163*B154</f>
        <v>176000</v>
      </c>
      <c r="C164" s="2"/>
      <c r="D164" s="2"/>
      <c r="E164" s="2"/>
      <c r="F164" s="2"/>
      <c r="G164" s="2"/>
      <c r="H164" s="2"/>
      <c r="I164" s="2"/>
    </row>
    <row r="165" spans="1:9" x14ac:dyDescent="0.25">
      <c r="A165" s="2" t="s">
        <v>24</v>
      </c>
      <c r="B165" s="2">
        <f>B162+B163+B164</f>
        <v>528000</v>
      </c>
      <c r="C165" s="9"/>
      <c r="D165" s="9"/>
      <c r="E165" s="2"/>
      <c r="F165" s="2"/>
      <c r="G165" s="2"/>
      <c r="H165" s="2" t="s">
        <v>25</v>
      </c>
      <c r="I165" s="7">
        <f>B160</f>
        <v>44000</v>
      </c>
    </row>
    <row r="166" spans="1:9" x14ac:dyDescent="0.25">
      <c r="A166" s="2" t="s">
        <v>26</v>
      </c>
      <c r="B166" s="2">
        <f>B165-MIN(H155,H156,H157)-H158-H159-H160-E159-H161</f>
        <v>432000</v>
      </c>
      <c r="C166" s="9"/>
      <c r="D166" s="9"/>
      <c r="E166" s="2"/>
      <c r="F166" s="2"/>
      <c r="G166" s="10"/>
      <c r="H166" s="2" t="s">
        <v>27</v>
      </c>
      <c r="I166" s="11">
        <f>D157+E157+F157+G170+I160</f>
        <v>8360</v>
      </c>
    </row>
    <row r="167" spans="1:9" x14ac:dyDescent="0.25">
      <c r="A167" s="12" t="s">
        <v>28</v>
      </c>
      <c r="B167" s="13" t="str">
        <f>B145</f>
        <v>Married</v>
      </c>
      <c r="C167" s="14" t="str">
        <f>C145</f>
        <v>Male</v>
      </c>
      <c r="D167" s="15"/>
      <c r="E167" s="15"/>
      <c r="F167" s="9"/>
      <c r="G167" s="10"/>
      <c r="H167" s="2" t="s">
        <v>31</v>
      </c>
      <c r="I167" s="16">
        <f>I165-I166</f>
        <v>35640</v>
      </c>
    </row>
    <row r="168" spans="1:9" x14ac:dyDescent="0.25">
      <c r="A168" s="17">
        <v>0.01</v>
      </c>
      <c r="B168" s="2">
        <f>IF(B167="Married", MIN(600000,B166), MIN(500000, B166))</f>
        <v>432000</v>
      </c>
      <c r="C168" s="2">
        <f>B168*A168</f>
        <v>4320</v>
      </c>
      <c r="D168" s="9">
        <f>IF(C167="Female",10%*C168,IF(C167="Male",0))</f>
        <v>0</v>
      </c>
      <c r="E168" s="2">
        <f t="shared" ref="E168:E173" si="14">C168-D168-F146-F124-F102-F80-F58-F37-F15</f>
        <v>1800</v>
      </c>
      <c r="F168" s="18">
        <f>IF(A158="SSF Benefit",0,E168/(B154+1))</f>
        <v>360</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360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360</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40000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64000</v>
      </c>
      <c r="E178" s="2">
        <f>E157+E156</f>
        <v>0</v>
      </c>
      <c r="F178" s="2">
        <f>F157+F156</f>
        <v>0</v>
      </c>
      <c r="G178" s="2" t="s">
        <v>12</v>
      </c>
      <c r="H178" s="2">
        <f>B187/3</f>
        <v>176000</v>
      </c>
      <c r="I178" s="2">
        <f>IF(K2="Yes",IF(D115&gt;=500000, 0, MIN(500000, H112) - D115),0)</f>
        <v>0</v>
      </c>
      <c r="J178">
        <f>J156</f>
        <v>0</v>
      </c>
    </row>
    <row r="179" spans="1:10" x14ac:dyDescent="0.25">
      <c r="A179" s="2" t="s">
        <v>13</v>
      </c>
      <c r="B179" s="5">
        <v>0</v>
      </c>
      <c r="C179" s="2" t="s">
        <v>14</v>
      </c>
      <c r="D179" s="2">
        <f>IF(D177="P/F Deduction",B177*20%,IF(D177="SSF Deduction",B177*31%))</f>
        <v>8000</v>
      </c>
      <c r="E179" s="2">
        <f>B181</f>
        <v>0</v>
      </c>
      <c r="F179" s="2">
        <f>J178</f>
        <v>0</v>
      </c>
      <c r="G179" s="2" t="s">
        <v>15</v>
      </c>
      <c r="H179" s="2">
        <f>D181+F181+I181</f>
        <v>96000</v>
      </c>
      <c r="I179" s="2">
        <v>0</v>
      </c>
    </row>
    <row r="180" spans="1:10" x14ac:dyDescent="0.25">
      <c r="A180" s="2" t="str">
        <f>A158</f>
        <v>P/F Benefit</v>
      </c>
      <c r="B180" s="2">
        <f>IF(A180="P/F Benefit", B177*10%, IF(A180="SSF Benefit", B177*20%,0))</f>
        <v>4000</v>
      </c>
      <c r="C180" s="2" t="s">
        <v>17</v>
      </c>
      <c r="D180" s="2">
        <f>D179*B176</f>
        <v>24000</v>
      </c>
      <c r="E180" s="2">
        <f>E179*B176</f>
        <v>0</v>
      </c>
      <c r="F180" s="2">
        <f>F179*B176</f>
        <v>0</v>
      </c>
      <c r="G180" s="2" t="s">
        <v>18</v>
      </c>
      <c r="H180" s="2">
        <f>H5</f>
        <v>0</v>
      </c>
      <c r="I180" s="2">
        <f>I179*B176</f>
        <v>0</v>
      </c>
    </row>
    <row r="181" spans="1:10" x14ac:dyDescent="0.25">
      <c r="A181" s="2" t="s">
        <v>5</v>
      </c>
      <c r="B181" s="2">
        <v>0</v>
      </c>
      <c r="C181" s="2" t="s">
        <v>19</v>
      </c>
      <c r="D181" s="2">
        <f>D178+D179+D180</f>
        <v>96000</v>
      </c>
      <c r="E181" s="2">
        <f>E178+E179+E180</f>
        <v>0</v>
      </c>
      <c r="F181" s="2">
        <f>F178+F179+F180</f>
        <v>0</v>
      </c>
      <c r="G181" s="2" t="s">
        <v>20</v>
      </c>
      <c r="H181" s="2">
        <f>H6</f>
        <v>0</v>
      </c>
      <c r="I181" s="2">
        <f>I178+I179+I180</f>
        <v>0</v>
      </c>
    </row>
    <row r="182" spans="1:10" x14ac:dyDescent="0.25">
      <c r="A182" s="2" t="s">
        <v>21</v>
      </c>
      <c r="B182" s="7">
        <f>SUM(B177:B181)</f>
        <v>44000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352000</v>
      </c>
      <c r="C184" s="2"/>
      <c r="D184" s="2"/>
      <c r="E184" s="2"/>
      <c r="F184" s="2"/>
      <c r="G184" s="2"/>
      <c r="H184" s="2"/>
      <c r="I184" s="2"/>
    </row>
    <row r="185" spans="1:10" x14ac:dyDescent="0.25">
      <c r="A185" s="2" t="s">
        <v>14</v>
      </c>
      <c r="B185" s="2">
        <f>B182</f>
        <v>44000</v>
      </c>
      <c r="C185" s="2"/>
      <c r="D185" s="2"/>
      <c r="E185" s="2"/>
      <c r="F185" s="2"/>
      <c r="G185" s="2"/>
      <c r="H185" s="2"/>
      <c r="I185" s="2"/>
    </row>
    <row r="186" spans="1:10" x14ac:dyDescent="0.25">
      <c r="A186" s="2" t="s">
        <v>17</v>
      </c>
      <c r="B186" s="2">
        <f>B185*B176</f>
        <v>132000</v>
      </c>
      <c r="C186" s="2"/>
      <c r="D186" s="2"/>
      <c r="E186" s="2"/>
      <c r="F186" s="2"/>
      <c r="G186" s="2"/>
      <c r="H186" s="2"/>
      <c r="I186" s="2"/>
    </row>
    <row r="187" spans="1:10" x14ac:dyDescent="0.25">
      <c r="A187" s="2" t="s">
        <v>24</v>
      </c>
      <c r="B187" s="2">
        <f>B184+B185+B186</f>
        <v>528000</v>
      </c>
      <c r="C187" s="9"/>
      <c r="D187" s="9"/>
      <c r="E187" s="2"/>
      <c r="F187" s="2"/>
      <c r="G187" s="2"/>
      <c r="H187" s="2" t="s">
        <v>25</v>
      </c>
      <c r="I187" s="7">
        <f>B182</f>
        <v>44000</v>
      </c>
    </row>
    <row r="188" spans="1:10" x14ac:dyDescent="0.25">
      <c r="A188" s="2" t="s">
        <v>26</v>
      </c>
      <c r="B188" s="2">
        <f>B187-MIN(H177,H178,H179)-H180-H181-H182-E181-H183</f>
        <v>432000</v>
      </c>
      <c r="C188" s="9"/>
      <c r="D188" s="9"/>
      <c r="E188" s="2"/>
      <c r="F188" s="2"/>
      <c r="G188" s="10"/>
      <c r="H188" s="2" t="s">
        <v>27</v>
      </c>
      <c r="I188" s="11">
        <f>D179+E179+F179+G192+I182</f>
        <v>8360</v>
      </c>
    </row>
    <row r="189" spans="1:10" x14ac:dyDescent="0.25">
      <c r="A189" s="12" t="s">
        <v>28</v>
      </c>
      <c r="B189" s="13" t="str">
        <f>B167</f>
        <v>Married</v>
      </c>
      <c r="C189" s="14" t="str">
        <f>C167</f>
        <v>Male</v>
      </c>
      <c r="D189" s="15"/>
      <c r="E189" s="15"/>
      <c r="F189" s="9"/>
      <c r="G189" s="10"/>
      <c r="H189" s="2" t="s">
        <v>31</v>
      </c>
      <c r="I189" s="16">
        <f>I187-I188</f>
        <v>35640</v>
      </c>
    </row>
    <row r="190" spans="1:10" x14ac:dyDescent="0.25">
      <c r="A190" s="17">
        <v>0.01</v>
      </c>
      <c r="B190" s="2">
        <f>IF(B189="Married", MIN(600000,B188), MIN(500000, B188))</f>
        <v>432000</v>
      </c>
      <c r="C190" s="2">
        <f>B190*A190</f>
        <v>4320</v>
      </c>
      <c r="D190" s="9">
        <f>IF(C189="Female",10%*C190,IF(C189="Male",0))</f>
        <v>0</v>
      </c>
      <c r="E190" s="2">
        <f t="shared" ref="E190:E195" si="16">C190-D190-F168-F146-F124-F102-F80-F58-F37-F15</f>
        <v>1440</v>
      </c>
      <c r="F190" s="18">
        <f>IF(A180="SSF Benefit",0,E190/(B176+1))</f>
        <v>360</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360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360</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40000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72000</v>
      </c>
      <c r="E200" s="2">
        <f>E179+E178</f>
        <v>0</v>
      </c>
      <c r="F200" s="2">
        <f>F179+F178</f>
        <v>0</v>
      </c>
      <c r="G200" s="2" t="s">
        <v>12</v>
      </c>
      <c r="H200" s="2">
        <f>B209/3</f>
        <v>176000</v>
      </c>
      <c r="I200" s="2">
        <f>IF(K2="Yes",IF(D115&gt;=500000, 0, MIN(500000, H112) - D115),0)</f>
        <v>0</v>
      </c>
      <c r="J200">
        <f>J178</f>
        <v>0</v>
      </c>
    </row>
    <row r="201" spans="1:10" x14ac:dyDescent="0.25">
      <c r="A201" s="2" t="s">
        <v>13</v>
      </c>
      <c r="B201" s="5">
        <v>0</v>
      </c>
      <c r="C201" s="2" t="s">
        <v>14</v>
      </c>
      <c r="D201" s="2">
        <f>IF(D199="P/F Deduction",B199*20%,IF(D199="SSF Deduction",B199*31%))</f>
        <v>8000</v>
      </c>
      <c r="E201" s="2">
        <f>B203</f>
        <v>0</v>
      </c>
      <c r="F201" s="2">
        <f>J200</f>
        <v>0</v>
      </c>
      <c r="G201" s="2" t="s">
        <v>15</v>
      </c>
      <c r="H201" s="2">
        <f>D203+F203+I203</f>
        <v>96000</v>
      </c>
      <c r="I201" s="2">
        <v>0</v>
      </c>
    </row>
    <row r="202" spans="1:10" x14ac:dyDescent="0.25">
      <c r="A202" s="2" t="str">
        <f>A180</f>
        <v>P/F Benefit</v>
      </c>
      <c r="B202" s="2">
        <f>IF(A202="P/F Benefit", B199*10%, IF(A202="SSF Benefit", B199*20%,0))</f>
        <v>4000</v>
      </c>
      <c r="C202" s="2" t="s">
        <v>17</v>
      </c>
      <c r="D202" s="2">
        <f>D201*B198</f>
        <v>16000</v>
      </c>
      <c r="E202" s="2">
        <f>E201*B198</f>
        <v>0</v>
      </c>
      <c r="F202" s="2">
        <f>F201*B198</f>
        <v>0</v>
      </c>
      <c r="G202" s="2" t="s">
        <v>18</v>
      </c>
      <c r="H202" s="2">
        <f>H5</f>
        <v>0</v>
      </c>
      <c r="I202" s="2">
        <f>I201*B198</f>
        <v>0</v>
      </c>
    </row>
    <row r="203" spans="1:10" x14ac:dyDescent="0.25">
      <c r="A203" s="2" t="s">
        <v>5</v>
      </c>
      <c r="B203" s="2">
        <v>0</v>
      </c>
      <c r="C203" s="2" t="s">
        <v>19</v>
      </c>
      <c r="D203" s="2">
        <f>D200+D201+D202</f>
        <v>96000</v>
      </c>
      <c r="E203" s="2">
        <f>E200+E201+E202</f>
        <v>0</v>
      </c>
      <c r="F203" s="2">
        <f>F200+F201+F202</f>
        <v>0</v>
      </c>
      <c r="G203" s="2" t="s">
        <v>20</v>
      </c>
      <c r="H203" s="2">
        <f>H6</f>
        <v>0</v>
      </c>
      <c r="I203" s="2">
        <f>I200+I201+I202</f>
        <v>0</v>
      </c>
    </row>
    <row r="204" spans="1:10" x14ac:dyDescent="0.25">
      <c r="A204" s="2" t="s">
        <v>21</v>
      </c>
      <c r="B204" s="7">
        <f>SUM(B199:B203)</f>
        <v>44000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396000</v>
      </c>
      <c r="C206" s="2"/>
      <c r="D206" s="2"/>
      <c r="E206" s="2"/>
      <c r="F206" s="2"/>
      <c r="G206" s="2"/>
      <c r="H206" s="2"/>
      <c r="I206" s="2"/>
    </row>
    <row r="207" spans="1:10" x14ac:dyDescent="0.25">
      <c r="A207" s="2" t="s">
        <v>14</v>
      </c>
      <c r="B207" s="2">
        <f>B204</f>
        <v>44000</v>
      </c>
      <c r="C207" s="2"/>
      <c r="D207" s="2"/>
      <c r="E207" s="2"/>
      <c r="F207" s="2"/>
      <c r="G207" s="2"/>
      <c r="H207" s="2"/>
      <c r="I207" s="2"/>
    </row>
    <row r="208" spans="1:10" x14ac:dyDescent="0.25">
      <c r="A208" s="2" t="s">
        <v>17</v>
      </c>
      <c r="B208" s="2">
        <f>B207*B198</f>
        <v>88000</v>
      </c>
      <c r="C208" s="2"/>
      <c r="D208" s="2"/>
      <c r="E208" s="2"/>
      <c r="F208" s="2"/>
      <c r="G208" s="2"/>
      <c r="H208" s="2"/>
      <c r="I208" s="2"/>
    </row>
    <row r="209" spans="1:10" x14ac:dyDescent="0.25">
      <c r="A209" s="2" t="s">
        <v>24</v>
      </c>
      <c r="B209" s="2">
        <f>B206+B207+B208</f>
        <v>528000</v>
      </c>
      <c r="C209" s="9"/>
      <c r="D209" s="9"/>
      <c r="E209" s="2"/>
      <c r="F209" s="2"/>
      <c r="G209" s="2"/>
      <c r="H209" s="2" t="s">
        <v>25</v>
      </c>
      <c r="I209" s="7">
        <f>B204</f>
        <v>44000</v>
      </c>
    </row>
    <row r="210" spans="1:10" x14ac:dyDescent="0.25">
      <c r="A210" s="2" t="s">
        <v>26</v>
      </c>
      <c r="B210" s="2">
        <f>B209-MIN(H199,H200,H201)-H202-H203-H204-E203-H205</f>
        <v>432000</v>
      </c>
      <c r="C210" s="9"/>
      <c r="D210" s="9"/>
      <c r="E210" s="2"/>
      <c r="F210" s="2"/>
      <c r="G210" s="10"/>
      <c r="H210" s="2" t="s">
        <v>27</v>
      </c>
      <c r="I210" s="11">
        <f>D201+E201+F201+G214+I204</f>
        <v>8360</v>
      </c>
    </row>
    <row r="211" spans="1:10" x14ac:dyDescent="0.25">
      <c r="A211" s="12" t="s">
        <v>28</v>
      </c>
      <c r="B211" s="13" t="str">
        <f>B189</f>
        <v>Married</v>
      </c>
      <c r="C211" s="14" t="str">
        <f>C189</f>
        <v>Male</v>
      </c>
      <c r="D211" s="15"/>
      <c r="E211" s="15"/>
      <c r="F211" s="9"/>
      <c r="G211" s="10"/>
      <c r="H211" s="2" t="s">
        <v>31</v>
      </c>
      <c r="I211" s="16">
        <f>I209-I210</f>
        <v>35640</v>
      </c>
    </row>
    <row r="212" spans="1:10" x14ac:dyDescent="0.25">
      <c r="A212" s="17">
        <v>0.01</v>
      </c>
      <c r="B212" s="2">
        <f>IF(B211="Married", MIN(600000,B210), MIN(500000, B210))</f>
        <v>432000</v>
      </c>
      <c r="C212" s="2">
        <f>B212*A212</f>
        <v>4320</v>
      </c>
      <c r="D212" s="9">
        <f>IF(C211="Female",10%*C212,IF(C211="Male",0))</f>
        <v>0</v>
      </c>
      <c r="E212" s="2">
        <f t="shared" ref="E212:E217" si="18">C212-D212-F190-F168-F146-F124-F102-F80-F58-F37-F15</f>
        <v>1080</v>
      </c>
      <c r="F212" s="18">
        <f>IF(A202="SSF Benefit",0,E212/(B198+1))</f>
        <v>360</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360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360</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40000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80000</v>
      </c>
      <c r="E222" s="2">
        <f>E201+E200</f>
        <v>0</v>
      </c>
      <c r="F222" s="2">
        <f>F201+F200</f>
        <v>0</v>
      </c>
      <c r="G222" s="2" t="s">
        <v>12</v>
      </c>
      <c r="H222" s="2">
        <f>B231/3</f>
        <v>176000</v>
      </c>
      <c r="I222" s="2">
        <f>IF(K2="Yes",IF(D115&gt;=500000, 0, MIN(500000, H112) - D115),0)</f>
        <v>0</v>
      </c>
      <c r="J222">
        <f>J200</f>
        <v>0</v>
      </c>
    </row>
    <row r="223" spans="1:10" x14ac:dyDescent="0.25">
      <c r="A223" s="2" t="s">
        <v>13</v>
      </c>
      <c r="B223" s="5">
        <v>0</v>
      </c>
      <c r="C223" s="2" t="s">
        <v>14</v>
      </c>
      <c r="D223" s="2">
        <f>IF(D221="P/F Deduction",B221*20%,IF(D221="SSF Deduction",B221*31%))</f>
        <v>8000</v>
      </c>
      <c r="E223" s="2">
        <f>B225</f>
        <v>0</v>
      </c>
      <c r="F223" s="2">
        <f>J222</f>
        <v>0</v>
      </c>
      <c r="G223" s="2" t="s">
        <v>15</v>
      </c>
      <c r="H223" s="2">
        <f>D225+F225+I225</f>
        <v>96000</v>
      </c>
      <c r="I223" s="2">
        <v>0</v>
      </c>
    </row>
    <row r="224" spans="1:10" x14ac:dyDescent="0.25">
      <c r="A224" s="2" t="str">
        <f>A202</f>
        <v>P/F Benefit</v>
      </c>
      <c r="B224" s="2">
        <f>IF(A224="P/F Benefit", B221*10%, IF(A224="SSF Benefit", B221*20%,0))</f>
        <v>4000</v>
      </c>
      <c r="C224" s="2" t="s">
        <v>17</v>
      </c>
      <c r="D224" s="2">
        <f>D223*B220</f>
        <v>8000</v>
      </c>
      <c r="E224" s="2">
        <f>E223*B220</f>
        <v>0</v>
      </c>
      <c r="F224" s="2">
        <f>F223*B220</f>
        <v>0</v>
      </c>
      <c r="G224" s="2" t="s">
        <v>18</v>
      </c>
      <c r="H224" s="2">
        <f>H5</f>
        <v>0</v>
      </c>
      <c r="I224" s="2">
        <f>I223*B220</f>
        <v>0</v>
      </c>
    </row>
    <row r="225" spans="1:9" x14ac:dyDescent="0.25">
      <c r="A225" s="2" t="s">
        <v>5</v>
      </c>
      <c r="B225" s="2">
        <v>0</v>
      </c>
      <c r="C225" s="2" t="s">
        <v>19</v>
      </c>
      <c r="D225" s="2">
        <f>D222+D223+D224</f>
        <v>96000</v>
      </c>
      <c r="E225" s="2">
        <f>E222+E223+E224</f>
        <v>0</v>
      </c>
      <c r="F225" s="2">
        <f>F222+F223+F224</f>
        <v>0</v>
      </c>
      <c r="G225" s="2" t="s">
        <v>20</v>
      </c>
      <c r="H225" s="2">
        <f>H6</f>
        <v>0</v>
      </c>
      <c r="I225" s="2">
        <f>I222+I223+I224</f>
        <v>0</v>
      </c>
    </row>
    <row r="226" spans="1:9" x14ac:dyDescent="0.25">
      <c r="A226" s="2" t="s">
        <v>21</v>
      </c>
      <c r="B226" s="7">
        <f>SUM(B221:B225)</f>
        <v>44000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440000</v>
      </c>
      <c r="C228" s="2"/>
      <c r="D228" s="2"/>
      <c r="E228" s="2"/>
      <c r="F228" s="2"/>
      <c r="G228" s="2"/>
      <c r="H228" s="2"/>
      <c r="I228" s="2"/>
    </row>
    <row r="229" spans="1:9" x14ac:dyDescent="0.25">
      <c r="A229" s="2" t="s">
        <v>14</v>
      </c>
      <c r="B229" s="2">
        <f>B226</f>
        <v>44000</v>
      </c>
      <c r="C229" s="2"/>
      <c r="D229" s="2"/>
      <c r="E229" s="2"/>
      <c r="F229" s="2"/>
      <c r="G229" s="2"/>
      <c r="H229" s="2"/>
      <c r="I229" s="2"/>
    </row>
    <row r="230" spans="1:9" x14ac:dyDescent="0.25">
      <c r="A230" s="2" t="s">
        <v>17</v>
      </c>
      <c r="B230" s="2">
        <f>B229*B220</f>
        <v>44000</v>
      </c>
      <c r="C230" s="2"/>
      <c r="D230" s="2"/>
      <c r="E230" s="2"/>
      <c r="F230" s="2"/>
      <c r="G230" s="2"/>
      <c r="H230" s="2"/>
      <c r="I230" s="2"/>
    </row>
    <row r="231" spans="1:9" x14ac:dyDescent="0.25">
      <c r="A231" s="2" t="s">
        <v>24</v>
      </c>
      <c r="B231" s="2">
        <f>B228+B229+B230</f>
        <v>528000</v>
      </c>
      <c r="C231" s="9"/>
      <c r="D231" s="9"/>
      <c r="E231" s="2"/>
      <c r="F231" s="2"/>
      <c r="G231" s="2"/>
      <c r="H231" s="2" t="s">
        <v>25</v>
      </c>
      <c r="I231" s="7">
        <f>B226</f>
        <v>44000</v>
      </c>
    </row>
    <row r="232" spans="1:9" x14ac:dyDescent="0.25">
      <c r="A232" s="2" t="s">
        <v>26</v>
      </c>
      <c r="B232" s="2">
        <f>B231-MIN(H221,H222,H223)-H224-H225-H226-E225-H227</f>
        <v>432000</v>
      </c>
      <c r="C232" s="9"/>
      <c r="D232" s="9"/>
      <c r="E232" s="2"/>
      <c r="F232" s="2"/>
      <c r="G232" s="10"/>
      <c r="H232" s="2" t="s">
        <v>27</v>
      </c>
      <c r="I232" s="11">
        <f>D223+E223+F223+G236+I226</f>
        <v>8360</v>
      </c>
    </row>
    <row r="233" spans="1:9" x14ac:dyDescent="0.25">
      <c r="A233" s="12" t="s">
        <v>28</v>
      </c>
      <c r="B233" s="13" t="str">
        <f>B211</f>
        <v>Married</v>
      </c>
      <c r="C233" s="14" t="str">
        <f>C211</f>
        <v>Male</v>
      </c>
      <c r="D233" s="15"/>
      <c r="E233" s="15"/>
      <c r="F233" s="9"/>
      <c r="G233" s="10"/>
      <c r="H233" s="2" t="s">
        <v>31</v>
      </c>
      <c r="I233" s="16">
        <f>I231-I232</f>
        <v>35640</v>
      </c>
    </row>
    <row r="234" spans="1:9" x14ac:dyDescent="0.25">
      <c r="A234" s="17">
        <v>0.01</v>
      </c>
      <c r="B234" s="2">
        <f>IF(B233="Married", MIN(600000,B232), MIN(500000, B232))</f>
        <v>432000</v>
      </c>
      <c r="C234" s="2">
        <f>B234*A234</f>
        <v>4320</v>
      </c>
      <c r="D234" s="9">
        <f>IF(C233="Female",10%*C234,IF(C233="Male",0))</f>
        <v>0</v>
      </c>
      <c r="E234" s="2">
        <f t="shared" ref="E234:E239" si="20">C234-D234-F212-F190-F168-F146-F124-F102-F80-F58-F37-F15</f>
        <v>720</v>
      </c>
      <c r="F234" s="18">
        <f>IF(A224="SSF Benefit",0,E234/(B220+1))</f>
        <v>360</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360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360</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40000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88000</v>
      </c>
      <c r="E244" s="2">
        <f>E223+E222</f>
        <v>0</v>
      </c>
      <c r="F244" s="2">
        <f>F223+F222</f>
        <v>0</v>
      </c>
      <c r="G244" s="2" t="s">
        <v>12</v>
      </c>
      <c r="H244" s="2">
        <f>B253/3</f>
        <v>176000</v>
      </c>
      <c r="I244" s="2">
        <f>IF(K2="Yes",IF(D115&gt;=500000, 0, MIN(500000, H112) - D115),0)</f>
        <v>0</v>
      </c>
      <c r="J244">
        <f>J222</f>
        <v>0</v>
      </c>
    </row>
    <row r="245" spans="1:10" x14ac:dyDescent="0.25">
      <c r="A245" s="2" t="s">
        <v>13</v>
      </c>
      <c r="B245" s="5">
        <v>0</v>
      </c>
      <c r="C245" s="2" t="s">
        <v>14</v>
      </c>
      <c r="D245" s="2">
        <f>IF(D243="P/F Deduction",B243*20%,IF(D243="SSF Deduction",B243*31%))</f>
        <v>8000</v>
      </c>
      <c r="E245" s="2">
        <f>B247</f>
        <v>0</v>
      </c>
      <c r="F245" s="2">
        <f>J244</f>
        <v>0</v>
      </c>
      <c r="G245" s="2" t="s">
        <v>15</v>
      </c>
      <c r="H245" s="2">
        <f>D247+F247+I247</f>
        <v>96000</v>
      </c>
      <c r="I245" s="2">
        <v>0</v>
      </c>
    </row>
    <row r="246" spans="1:10" x14ac:dyDescent="0.25">
      <c r="A246" s="2" t="str">
        <f>A224</f>
        <v>P/F Benefit</v>
      </c>
      <c r="B246" s="2">
        <f>IF(A246="P/F Benefit", B243*10%, IF(A246="SSF Benefit", B243*20%,0))</f>
        <v>4000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96000</v>
      </c>
      <c r="E247" s="2">
        <f>E244+E245+E246</f>
        <v>0</v>
      </c>
      <c r="F247" s="2">
        <f>F244+F245+F246</f>
        <v>0</v>
      </c>
      <c r="G247" s="2" t="s">
        <v>20</v>
      </c>
      <c r="H247" s="2">
        <f>H6</f>
        <v>0</v>
      </c>
      <c r="I247" s="2">
        <f>I244+I245+I246</f>
        <v>0</v>
      </c>
    </row>
    <row r="248" spans="1:10" x14ac:dyDescent="0.25">
      <c r="A248" s="2" t="s">
        <v>21</v>
      </c>
      <c r="B248" s="7">
        <f>SUM(B243:B247)</f>
        <v>44000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484000</v>
      </c>
      <c r="C250" s="2"/>
      <c r="D250" s="2"/>
      <c r="E250" s="2"/>
      <c r="F250" s="2"/>
      <c r="G250" s="2"/>
      <c r="H250" s="2"/>
      <c r="I250" s="2"/>
    </row>
    <row r="251" spans="1:10" x14ac:dyDescent="0.25">
      <c r="A251" s="2" t="s">
        <v>14</v>
      </c>
      <c r="B251" s="2">
        <f>B248</f>
        <v>44000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528000</v>
      </c>
      <c r="C253" s="9"/>
      <c r="D253" s="9"/>
      <c r="E253" s="2"/>
      <c r="F253" s="2"/>
      <c r="G253" s="2"/>
      <c r="H253" s="2" t="s">
        <v>25</v>
      </c>
      <c r="I253" s="7">
        <f>B248</f>
        <v>44000</v>
      </c>
    </row>
    <row r="254" spans="1:10" x14ac:dyDescent="0.25">
      <c r="A254" s="2" t="s">
        <v>26</v>
      </c>
      <c r="B254" s="2">
        <f>B253-MIN(H243,H244,H245)-H246-H247-H248-E247-H249</f>
        <v>432000</v>
      </c>
      <c r="C254" s="9"/>
      <c r="D254" s="9"/>
      <c r="E254" s="2"/>
      <c r="F254" s="2"/>
      <c r="G254" s="10"/>
      <c r="H254" s="2" t="s">
        <v>27</v>
      </c>
      <c r="I254" s="11">
        <f>D245+E245+F245+G258+I248</f>
        <v>8360</v>
      </c>
    </row>
    <row r="255" spans="1:10" x14ac:dyDescent="0.25">
      <c r="A255" s="12" t="s">
        <v>28</v>
      </c>
      <c r="B255" s="13" t="str">
        <f>B233</f>
        <v>Married</v>
      </c>
      <c r="C255" s="14" t="str">
        <f>C233</f>
        <v>Male</v>
      </c>
      <c r="D255" s="15"/>
      <c r="E255" s="15"/>
      <c r="F255" s="9"/>
      <c r="G255" s="10"/>
      <c r="H255" s="2" t="s">
        <v>31</v>
      </c>
      <c r="I255" s="16">
        <f>I253-I254</f>
        <v>35640</v>
      </c>
    </row>
    <row r="256" spans="1:10" x14ac:dyDescent="0.25">
      <c r="A256" s="17">
        <v>0.01</v>
      </c>
      <c r="B256" s="2">
        <f>IF(B255="Married", MIN(600000,B254), MIN(500000, B254))</f>
        <v>432000</v>
      </c>
      <c r="C256" s="2">
        <f>B256*A256</f>
        <v>4320</v>
      </c>
      <c r="D256" s="9">
        <f>IF(C255="Female",10%*C256,IF(C255="Male",0))</f>
        <v>0</v>
      </c>
      <c r="E256" s="2">
        <f t="shared" ref="E256:E261" si="22">C256-D256-F234-F212-F190-F168-F146-F124-F102-F80-F58-F37-F15</f>
        <v>360</v>
      </c>
      <c r="F256" s="18">
        <f>IF(A246="SSF Benefit",0,E256/(B242+1))</f>
        <v>360</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360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360</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AEB339B5-FE5A-4E89-84D4-9DF5E392311A}">
      <formula1>"Unmarried, Married"</formula1>
    </dataValidation>
    <dataValidation type="list" allowBlank="1" showInputMessage="1" showErrorMessage="1" sqref="D2 D24 D45 D67 D89 D111 D221 D133 D243 D155 D199 D177" xr:uid="{CAFBC733-3965-4159-B353-3D9B9A64C8EF}">
      <formula1>"P/F Deduction, SSF Deduction"</formula1>
    </dataValidation>
    <dataValidation type="list" allowBlank="1" showInputMessage="1" showErrorMessage="1" sqref="C14 C36 C57 C79 C101 C123 C233 C145 C167 C189 C211 C255" xr:uid="{13C45A05-009C-4269-B672-93F26BE576C3}">
      <formula1>"Male, Female"</formula1>
    </dataValidation>
    <dataValidation type="list" allowBlank="1" showInputMessage="1" showErrorMessage="1" sqref="A5 A27 A114 A48 A70 A92 A224 A136 A158 A180 A202 A246" xr:uid="{CFB63EA9-7D7A-4D1E-A9A3-E28EE9D3D40C}">
      <formula1>"P/F Benefit,SSF Benefit"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F234-F03F-4DE8-8431-70DD92E5EA4D}">
  <dimension ref="A1:K262"/>
  <sheetViews>
    <sheetView zoomScale="85" zoomScaleNormal="85" workbookViewId="0">
      <selection activeCell="A27" sqref="A2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f>B2</f>
        <v>100000</v>
      </c>
      <c r="E1" s="2"/>
      <c r="F1" s="2"/>
      <c r="G1" s="2"/>
      <c r="H1" s="2"/>
      <c r="I1" s="2"/>
      <c r="J1" t="s">
        <v>2</v>
      </c>
      <c r="K1" t="s">
        <v>3</v>
      </c>
    </row>
    <row r="2" spans="1:11" x14ac:dyDescent="0.25">
      <c r="A2" s="2" t="s">
        <v>4</v>
      </c>
      <c r="B2" s="3">
        <v>100000</v>
      </c>
      <c r="C2" s="2"/>
      <c r="D2" s="2" t="str">
        <f>IF(A5= "P/F Benefit","P/F Deduction","SSF Deduction")</f>
        <v>P/F Deduction</v>
      </c>
      <c r="E2" s="2" t="s">
        <v>5</v>
      </c>
      <c r="F2" s="2" t="s">
        <v>6</v>
      </c>
      <c r="G2" s="2" t="s">
        <v>7</v>
      </c>
      <c r="H2" s="2">
        <v>500000</v>
      </c>
      <c r="I2" s="2" t="s">
        <v>8</v>
      </c>
      <c r="J2" s="4" t="s">
        <v>39</v>
      </c>
      <c r="K2" s="4" t="s">
        <v>39</v>
      </c>
    </row>
    <row r="3" spans="1:11" x14ac:dyDescent="0.25">
      <c r="A3" s="2" t="s">
        <v>10</v>
      </c>
      <c r="C3" s="2" t="s">
        <v>11</v>
      </c>
      <c r="D3" s="2">
        <v>0</v>
      </c>
      <c r="E3" s="2">
        <v>0</v>
      </c>
      <c r="F3" s="2">
        <v>0</v>
      </c>
      <c r="G3" s="2" t="s">
        <v>12</v>
      </c>
      <c r="H3" s="2">
        <f>B12/3</f>
        <v>473333.33333333331</v>
      </c>
      <c r="I3" s="2">
        <f>IF(K2="Yes",IF(D6&gt;=500000, 0, MIN(500000, H3) - D6),0)</f>
        <v>233333.33333333331</v>
      </c>
    </row>
    <row r="4" spans="1:11" x14ac:dyDescent="0.25">
      <c r="A4" s="2" t="s">
        <v>13</v>
      </c>
      <c r="B4" s="5">
        <v>0</v>
      </c>
      <c r="C4" s="2" t="s">
        <v>14</v>
      </c>
      <c r="D4" s="2">
        <f>IF(D2="P/F Deduction",B2*20%,IF(D2="SSF Deduction",B2*31%))</f>
        <v>20000</v>
      </c>
      <c r="E4" s="2"/>
      <c r="F4" s="2">
        <f>J3</f>
        <v>0</v>
      </c>
      <c r="G4" s="2" t="s">
        <v>15</v>
      </c>
      <c r="H4" s="2">
        <f>D6+F6+I6</f>
        <v>473333.33333333331</v>
      </c>
      <c r="I4" s="2"/>
    </row>
    <row r="5" spans="1:11" x14ac:dyDescent="0.25">
      <c r="A5" s="2" t="s">
        <v>16</v>
      </c>
      <c r="B5" s="2">
        <f>IF(A5="P/F Benefit", B2*10%, IF(A5="SSF Benefit", B2*20%,0))</f>
        <v>10000</v>
      </c>
      <c r="C5" s="2" t="s">
        <v>17</v>
      </c>
      <c r="D5" s="2">
        <f>D4*B1</f>
        <v>220000</v>
      </c>
      <c r="E5" s="2">
        <f>E4*B1</f>
        <v>0</v>
      </c>
      <c r="F5" s="2">
        <f>F4*B1</f>
        <v>0</v>
      </c>
      <c r="G5" s="2" t="s">
        <v>18</v>
      </c>
      <c r="H5" s="2"/>
      <c r="I5" s="2">
        <f>I4*B1</f>
        <v>0</v>
      </c>
    </row>
    <row r="6" spans="1:11" x14ac:dyDescent="0.25">
      <c r="A6" s="2" t="s">
        <v>5</v>
      </c>
      <c r="B6" s="2">
        <v>0</v>
      </c>
      <c r="C6" s="2" t="s">
        <v>19</v>
      </c>
      <c r="D6" s="2">
        <f>D3+D4+D5</f>
        <v>240000</v>
      </c>
      <c r="E6" s="2">
        <f>E3+E4+E5</f>
        <v>0</v>
      </c>
      <c r="F6" s="2">
        <f>F3+F4+F5</f>
        <v>0</v>
      </c>
      <c r="G6" s="2" t="s">
        <v>20</v>
      </c>
      <c r="H6" s="2"/>
      <c r="I6" s="2">
        <f>I3+I4+I5</f>
        <v>233333.33333333331</v>
      </c>
      <c r="J6" s="6"/>
    </row>
    <row r="7" spans="1:11" x14ac:dyDescent="0.25">
      <c r="A7" s="7" t="s">
        <v>21</v>
      </c>
      <c r="B7" s="7">
        <f>B2+B3+B5+B6+B4</f>
        <v>110000</v>
      </c>
      <c r="C7" s="2"/>
      <c r="D7" s="2"/>
      <c r="E7" s="2"/>
      <c r="F7" s="2"/>
      <c r="G7" s="2" t="s">
        <v>22</v>
      </c>
      <c r="H7" s="2"/>
      <c r="I7" s="2">
        <f>I6/12</f>
        <v>19444.444444444442</v>
      </c>
    </row>
    <row r="8" spans="1:11" x14ac:dyDescent="0.25">
      <c r="A8" s="2"/>
      <c r="B8" s="2"/>
      <c r="C8" s="2"/>
      <c r="D8" s="2"/>
      <c r="E8" s="2"/>
      <c r="F8" s="2"/>
      <c r="G8" s="2" t="s">
        <v>23</v>
      </c>
      <c r="H8" s="2">
        <f>IF(J2="Yes", IF(B14="Married",600000*50%, IF(B14="Unmarried",500000*50%)),0)</f>
        <v>300000</v>
      </c>
      <c r="I8" s="2"/>
    </row>
    <row r="9" spans="1:11" x14ac:dyDescent="0.25">
      <c r="A9" s="2" t="s">
        <v>11</v>
      </c>
      <c r="B9" s="2">
        <v>0</v>
      </c>
      <c r="C9" s="2"/>
      <c r="D9" s="2"/>
      <c r="E9" s="2"/>
      <c r="F9" s="2"/>
      <c r="G9" s="2"/>
      <c r="H9" s="2"/>
      <c r="I9" s="2"/>
      <c r="J9" s="8">
        <f>B7*12</f>
        <v>1320000</v>
      </c>
    </row>
    <row r="10" spans="1:11" x14ac:dyDescent="0.25">
      <c r="A10" s="2" t="s">
        <v>14</v>
      </c>
      <c r="B10" s="2">
        <f>B7</f>
        <v>110000</v>
      </c>
      <c r="C10" s="2"/>
      <c r="D10" s="2"/>
      <c r="E10" s="2"/>
      <c r="F10" s="2"/>
      <c r="G10" s="2"/>
      <c r="H10" s="2"/>
      <c r="I10" s="2"/>
    </row>
    <row r="11" spans="1:11" x14ac:dyDescent="0.25">
      <c r="A11" s="2" t="s">
        <v>17</v>
      </c>
      <c r="B11" s="2">
        <f>B10*B1</f>
        <v>1210000</v>
      </c>
      <c r="C11" s="2"/>
      <c r="D11" s="2"/>
      <c r="E11" s="2"/>
      <c r="F11" s="2"/>
      <c r="G11" s="2"/>
      <c r="H11" s="2"/>
      <c r="I11" s="2"/>
    </row>
    <row r="12" spans="1:11" x14ac:dyDescent="0.25">
      <c r="A12" s="2" t="s">
        <v>24</v>
      </c>
      <c r="B12" s="2">
        <f>B9+B10+B11+D1</f>
        <v>1420000</v>
      </c>
      <c r="C12" s="9"/>
      <c r="D12" s="9"/>
      <c r="E12" s="2"/>
      <c r="F12" s="2"/>
      <c r="G12" s="2"/>
      <c r="H12" s="2" t="s">
        <v>25</v>
      </c>
      <c r="I12" s="7">
        <f>B7</f>
        <v>110000</v>
      </c>
    </row>
    <row r="13" spans="1:11" x14ac:dyDescent="0.25">
      <c r="A13" s="2" t="s">
        <v>26</v>
      </c>
      <c r="B13" s="2">
        <f>B12-MIN(H2,H3,H4)-H5-H6-H7-E6-H8</f>
        <v>646666.66666666674</v>
      </c>
      <c r="C13" s="9"/>
      <c r="D13" s="9"/>
      <c r="E13" s="2"/>
      <c r="F13" s="2"/>
      <c r="G13" s="10"/>
      <c r="H13" s="2" t="s">
        <v>27</v>
      </c>
      <c r="I13" s="11">
        <f>D4+E4+F4+G17+I7</f>
        <v>40244.444444444438</v>
      </c>
    </row>
    <row r="14" spans="1:11" x14ac:dyDescent="0.25">
      <c r="A14" s="12" t="s">
        <v>28</v>
      </c>
      <c r="B14" s="13" t="s">
        <v>29</v>
      </c>
      <c r="C14" s="14" t="s">
        <v>30</v>
      </c>
      <c r="D14" s="15"/>
      <c r="E14" s="15"/>
      <c r="F14" s="9"/>
      <c r="G14" s="10"/>
      <c r="H14" s="12" t="s">
        <v>31</v>
      </c>
      <c r="I14" s="16">
        <f>I12-I13</f>
        <v>69755.555555555562</v>
      </c>
    </row>
    <row r="15" spans="1:11"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350.00000000000063</v>
      </c>
    </row>
    <row r="16" spans="1:11" x14ac:dyDescent="0.25">
      <c r="A16" s="17">
        <v>0.1</v>
      </c>
      <c r="B16" s="2">
        <f>IF((B13-B15)&gt;200000,200000,(B13-B15))</f>
        <v>46666.666666666744</v>
      </c>
      <c r="C16" s="2">
        <f t="shared" si="0"/>
        <v>4666.6666666666742</v>
      </c>
      <c r="D16" s="9">
        <f>IF(C14="Female",C16*10%,IF(C14="Male",0))</f>
        <v>466.66666666666742</v>
      </c>
      <c r="E16" s="2">
        <f t="shared" si="1"/>
        <v>4200.0000000000073</v>
      </c>
      <c r="F16" s="18">
        <f>E16/(B1+1)</f>
        <v>350.00000000000063</v>
      </c>
      <c r="G16" s="10"/>
      <c r="H16" s="2" t="s">
        <v>36</v>
      </c>
      <c r="I16" s="2">
        <f>F15</f>
        <v>450</v>
      </c>
      <c r="K16">
        <f>K15*2</f>
        <v>700.00000000000125</v>
      </c>
    </row>
    <row r="17" spans="1:11" x14ac:dyDescent="0.25">
      <c r="A17" s="17">
        <v>0.2</v>
      </c>
      <c r="B17" s="2">
        <f>IF((B13-B15-B16)&gt;300000,300000,(B13-B15-B16))</f>
        <v>0</v>
      </c>
      <c r="C17" s="2">
        <f t="shared" si="0"/>
        <v>0</v>
      </c>
      <c r="D17" s="9">
        <f>IF(C14="Female",C17*10%,IF(C14="Male",0))</f>
        <v>0</v>
      </c>
      <c r="E17" s="2">
        <f t="shared" si="1"/>
        <v>0</v>
      </c>
      <c r="F17" s="18">
        <f>E17/(B1+1)</f>
        <v>0</v>
      </c>
      <c r="G17" s="19">
        <f>SUM(F15:F20)</f>
        <v>800.00000000000068</v>
      </c>
      <c r="H17" s="10" t="s">
        <v>37</v>
      </c>
      <c r="I17" s="10">
        <f>SUM(F16:F21)</f>
        <v>350.00000000000063</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233333.33333333331</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473333.33333333331</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233333.33333333331</v>
      </c>
    </row>
    <row r="29" spans="1:11" x14ac:dyDescent="0.25">
      <c r="A29" s="2" t="s">
        <v>21</v>
      </c>
      <c r="B29" s="7">
        <f>B24+B25+B27+B28+B26</f>
        <v>110000</v>
      </c>
      <c r="C29" s="2"/>
      <c r="D29" s="2"/>
      <c r="E29" s="2"/>
      <c r="F29" s="2"/>
      <c r="G29" s="2" t="s">
        <v>22</v>
      </c>
      <c r="H29" s="2">
        <f>H7</f>
        <v>0</v>
      </c>
      <c r="I29" s="2">
        <f>I28/12</f>
        <v>19444.444444444442</v>
      </c>
    </row>
    <row r="30" spans="1:11" x14ac:dyDescent="0.25">
      <c r="A30" s="2"/>
      <c r="B30" s="2"/>
      <c r="C30" s="2"/>
      <c r="D30" s="2"/>
      <c r="E30" s="2"/>
      <c r="F30" s="2"/>
      <c r="G30" s="2" t="s">
        <v>23</v>
      </c>
      <c r="H30" s="2">
        <f>IF(J2="Yes", IF(B36="Married",600000*50%, IF(B36="Unmarried",500000*50%)),0)</f>
        <v>300000</v>
      </c>
      <c r="I30" s="2"/>
      <c r="K30" s="8">
        <f>B35+B12</f>
        <v>2066666.6666666667</v>
      </c>
    </row>
    <row r="31" spans="1:11" x14ac:dyDescent="0.25">
      <c r="A31" s="2" t="s">
        <v>11</v>
      </c>
      <c r="B31" s="2">
        <f>B10</f>
        <v>110000</v>
      </c>
      <c r="C31" s="2"/>
      <c r="D31" s="2"/>
      <c r="E31" s="2"/>
      <c r="F31" s="2"/>
      <c r="G31" s="2"/>
      <c r="H31" s="2"/>
      <c r="I31" s="2"/>
      <c r="K31" s="8">
        <f>K30-N27</f>
        <v>2066666.6666666667</v>
      </c>
    </row>
    <row r="32" spans="1:11" x14ac:dyDescent="0.25">
      <c r="A32" s="2" t="s">
        <v>14</v>
      </c>
      <c r="B32" s="2">
        <f>B29</f>
        <v>110000</v>
      </c>
      <c r="C32" s="2"/>
      <c r="D32" s="2"/>
      <c r="E32" s="2"/>
      <c r="F32" s="2"/>
      <c r="G32" s="2"/>
      <c r="H32" s="2"/>
      <c r="I32" s="2"/>
    </row>
    <row r="33" spans="1:11" x14ac:dyDescent="0.25">
      <c r="A33" s="2" t="s">
        <v>17</v>
      </c>
      <c r="B33" s="2">
        <f>B32*B23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646666.66666666674</v>
      </c>
      <c r="C35" s="9"/>
      <c r="D35" s="9"/>
      <c r="E35" s="2"/>
      <c r="F35" s="2"/>
      <c r="G35" s="10"/>
      <c r="H35" s="2" t="s">
        <v>27</v>
      </c>
      <c r="I35" s="11">
        <f>D26+E26+F26+G39+I29</f>
        <v>40244.444444444438</v>
      </c>
    </row>
    <row r="36" spans="1:11" x14ac:dyDescent="0.25">
      <c r="A36" s="12" t="s">
        <v>28</v>
      </c>
      <c r="B36" s="13" t="str">
        <f>B14</f>
        <v>Married</v>
      </c>
      <c r="C36" s="14" t="str">
        <f>C14</f>
        <v>Female</v>
      </c>
      <c r="D36" s="15"/>
      <c r="E36" s="9"/>
      <c r="F36" s="9"/>
      <c r="G36" s="10"/>
      <c r="H36" s="2" t="s">
        <v>31</v>
      </c>
      <c r="I36" s="16">
        <f>I34-I35</f>
        <v>69755.555555555562</v>
      </c>
      <c r="J36" s="8"/>
    </row>
    <row r="37" spans="1:11"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row>
    <row r="38" spans="1:11" x14ac:dyDescent="0.25">
      <c r="A38" s="17">
        <v>0.1</v>
      </c>
      <c r="B38" s="2">
        <f>IF((B35-B37)&gt;200000,200000,(B35-B37))</f>
        <v>46666.666666666744</v>
      </c>
      <c r="C38" s="2">
        <f t="shared" si="2"/>
        <v>4666.6666666666742</v>
      </c>
      <c r="D38" s="9">
        <f>IF(C36="Female",C38*10%,IF(C36="Male",0))</f>
        <v>466.66666666666742</v>
      </c>
      <c r="E38" s="2">
        <f t="shared" si="3"/>
        <v>3850.0000000000068</v>
      </c>
      <c r="F38" s="18">
        <f>E38/(B23+1)</f>
        <v>350.00000000000063</v>
      </c>
      <c r="G38" s="10"/>
      <c r="H38" s="2" t="s">
        <v>36</v>
      </c>
      <c r="I38" s="2">
        <f>F37</f>
        <v>450</v>
      </c>
    </row>
    <row r="39" spans="1:11" x14ac:dyDescent="0.25">
      <c r="A39" s="17">
        <v>0.2</v>
      </c>
      <c r="B39" s="2">
        <f>IF((B35-B37-B38)&gt;300000,300000,(B35-B37-B38))</f>
        <v>0</v>
      </c>
      <c r="C39" s="2">
        <f t="shared" si="2"/>
        <v>0</v>
      </c>
      <c r="D39" s="9">
        <f>IF(C36="Female",C39*10%,IF(C36="Male",0))</f>
        <v>0</v>
      </c>
      <c r="E39" s="2">
        <f t="shared" si="3"/>
        <v>0</v>
      </c>
      <c r="F39" s="18">
        <f>E39/(B23+1)</f>
        <v>0</v>
      </c>
      <c r="G39" s="19">
        <f>SUM(F37:F42)</f>
        <v>800.00000000000068</v>
      </c>
      <c r="H39" s="10" t="s">
        <v>37</v>
      </c>
      <c r="I39" s="10">
        <f>SUM(F38:F43)</f>
        <v>350.00000000000063</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233333.33333333331</v>
      </c>
      <c r="J46">
        <f>J3</f>
        <v>0</v>
      </c>
    </row>
    <row r="47" spans="1:11" x14ac:dyDescent="0.25">
      <c r="A47" s="2" t="s">
        <v>13</v>
      </c>
      <c r="B47" s="5">
        <v>0</v>
      </c>
      <c r="C47" s="2" t="s">
        <v>14</v>
      </c>
      <c r="D47" s="2">
        <f>IF(D45="P/F Deduction",B45*20%,IF(D45="SSF Deduction",B45*31%))</f>
        <v>20000</v>
      </c>
      <c r="E47" s="2">
        <f>B49</f>
        <v>0</v>
      </c>
      <c r="F47" s="2">
        <f>J46</f>
        <v>0</v>
      </c>
      <c r="G47" s="2" t="s">
        <v>15</v>
      </c>
      <c r="H47" s="2">
        <f>D49+F49+I49</f>
        <v>473333.33333333331</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0</v>
      </c>
      <c r="I48" s="2">
        <f>I47*B44</f>
        <v>0</v>
      </c>
    </row>
    <row r="49" spans="1:10" x14ac:dyDescent="0.25">
      <c r="A49" s="2" t="s">
        <v>5</v>
      </c>
      <c r="B49" s="2">
        <v>0</v>
      </c>
      <c r="C49" s="2" t="s">
        <v>19</v>
      </c>
      <c r="D49" s="2">
        <f>D46+D47+D48</f>
        <v>240000</v>
      </c>
      <c r="E49" s="2">
        <f>E46+E47+E48</f>
        <v>0</v>
      </c>
      <c r="F49" s="2">
        <f>F46+F47+F48</f>
        <v>0</v>
      </c>
      <c r="G49" s="2" t="s">
        <v>20</v>
      </c>
      <c r="H49" s="2">
        <f>H6</f>
        <v>0</v>
      </c>
      <c r="I49" s="2">
        <f>I46+I47+I48</f>
        <v>233333.33333333331</v>
      </c>
      <c r="J49" s="8"/>
    </row>
    <row r="50" spans="1:10" x14ac:dyDescent="0.25">
      <c r="A50" s="2" t="s">
        <v>21</v>
      </c>
      <c r="B50" s="7">
        <f>B45+B46+B48+B49+B47+D44</f>
        <v>210000</v>
      </c>
      <c r="C50" s="2"/>
      <c r="D50" s="2"/>
      <c r="E50" s="2"/>
      <c r="F50" s="2"/>
      <c r="G50" s="2" t="s">
        <v>22</v>
      </c>
      <c r="H50" s="2">
        <f>H7</f>
        <v>0</v>
      </c>
      <c r="I50" s="2">
        <f>I49/12</f>
        <v>19444.444444444442</v>
      </c>
    </row>
    <row r="51" spans="1:10" x14ac:dyDescent="0.25">
      <c r="A51" s="2"/>
      <c r="B51" s="2"/>
      <c r="C51" s="2"/>
      <c r="D51" s="2"/>
      <c r="E51" s="2"/>
      <c r="F51" s="2"/>
      <c r="G51" s="2" t="s">
        <v>23</v>
      </c>
      <c r="H51" s="2">
        <f>IF(J2="Yes", IF(B57="Married",600000*50%, IF(B57="Unmarried",500000*50%)),0)</f>
        <v>300000</v>
      </c>
      <c r="I51" s="2"/>
    </row>
    <row r="52" spans="1:10" x14ac:dyDescent="0.25">
      <c r="A52" s="2" t="s">
        <v>11</v>
      </c>
      <c r="B52" s="2">
        <f>B31+B32</f>
        <v>220000</v>
      </c>
      <c r="C52" s="2"/>
      <c r="D52" s="2"/>
      <c r="E52" s="2"/>
      <c r="F52" s="2"/>
      <c r="G52" s="2"/>
      <c r="H52" s="2"/>
      <c r="I52" s="2"/>
    </row>
    <row r="53" spans="1:10" x14ac:dyDescent="0.25">
      <c r="A53" s="2" t="s">
        <v>14</v>
      </c>
      <c r="B53" s="2">
        <f>B50</f>
        <v>210000</v>
      </c>
      <c r="C53" s="2"/>
      <c r="D53" s="2"/>
      <c r="E53" s="2"/>
      <c r="F53" s="2"/>
      <c r="G53" s="2"/>
      <c r="H53" s="2"/>
      <c r="I53" s="2"/>
    </row>
    <row r="54" spans="1:10" x14ac:dyDescent="0.25">
      <c r="A54" s="2" t="s">
        <v>17</v>
      </c>
      <c r="B54" s="2">
        <f>SUM(B45+B46+B47+B48+B49)*B44</f>
        <v>990000</v>
      </c>
      <c r="C54" s="2"/>
      <c r="D54" s="2"/>
      <c r="E54" s="2"/>
      <c r="F54" s="2"/>
      <c r="G54" s="2"/>
      <c r="H54" s="2"/>
      <c r="I54" s="2"/>
    </row>
    <row r="55" spans="1:10" x14ac:dyDescent="0.25">
      <c r="A55" s="2" t="s">
        <v>19</v>
      </c>
      <c r="B55" s="2">
        <f>B52+B53+B54</f>
        <v>1420000</v>
      </c>
      <c r="C55" s="9"/>
      <c r="D55" s="9"/>
      <c r="E55" s="2"/>
      <c r="F55" s="2"/>
      <c r="G55" s="2"/>
      <c r="H55" s="2" t="s">
        <v>25</v>
      </c>
      <c r="I55" s="7">
        <f>B50</f>
        <v>210000</v>
      </c>
    </row>
    <row r="56" spans="1:10" x14ac:dyDescent="0.25">
      <c r="A56" s="2" t="s">
        <v>26</v>
      </c>
      <c r="B56" s="2">
        <f>B55-MIN(H45,H46,H47)-H48-H49-H50-E49-H51</f>
        <v>646666.66666666674</v>
      </c>
      <c r="C56" s="9"/>
      <c r="D56" s="9"/>
      <c r="E56" s="2"/>
      <c r="F56" s="2"/>
      <c r="G56" s="10"/>
      <c r="H56" s="2" t="s">
        <v>27</v>
      </c>
      <c r="I56" s="11">
        <f>D47+E47+F47+G60+I50</f>
        <v>40244.444444444438</v>
      </c>
    </row>
    <row r="57" spans="1:10" x14ac:dyDescent="0.25">
      <c r="A57" s="12" t="s">
        <v>28</v>
      </c>
      <c r="B57" s="13" t="str">
        <f>B36</f>
        <v>Married</v>
      </c>
      <c r="C57" s="14" t="str">
        <f>C36</f>
        <v>Female</v>
      </c>
      <c r="D57" s="15"/>
      <c r="E57" s="15"/>
      <c r="F57" s="9"/>
      <c r="G57" s="10"/>
      <c r="H57" s="2" t="s">
        <v>31</v>
      </c>
      <c r="I57" s="16">
        <f>I55-I56</f>
        <v>169755.55555555556</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46666.666666666744</v>
      </c>
      <c r="C59" s="2">
        <f t="shared" si="4"/>
        <v>4666.6666666666742</v>
      </c>
      <c r="D59" s="9">
        <f>IF(C57="Female",C59*10%,IF(C57="Male",0))</f>
        <v>466.66666666666742</v>
      </c>
      <c r="E59" s="2">
        <f t="shared" si="5"/>
        <v>3500.0000000000064</v>
      </c>
      <c r="F59" s="18">
        <f>E59/(B44+1)</f>
        <v>350.00000000000063</v>
      </c>
      <c r="G59" s="10"/>
      <c r="H59" s="2" t="s">
        <v>36</v>
      </c>
      <c r="I59" s="2">
        <f>F58</f>
        <v>450</v>
      </c>
    </row>
    <row r="60" spans="1:10" x14ac:dyDescent="0.25">
      <c r="A60" s="17">
        <v>0.2</v>
      </c>
      <c r="B60" s="2">
        <f>IF((B56-B58-B59)&gt;300000,300000,(B56-B58-B59))</f>
        <v>0</v>
      </c>
      <c r="C60" s="2">
        <f t="shared" si="4"/>
        <v>0</v>
      </c>
      <c r="D60" s="9">
        <f>IF(C57="Female",C60*10%,IF(C57="Male",0))</f>
        <v>0</v>
      </c>
      <c r="E60" s="2">
        <f t="shared" si="5"/>
        <v>0</v>
      </c>
      <c r="F60" s="18">
        <f>E60/(B44+1)</f>
        <v>0</v>
      </c>
      <c r="G60" s="26">
        <f>SUM(F58:F64)</f>
        <v>800.00000000000068</v>
      </c>
      <c r="H60" s="10" t="s">
        <v>37</v>
      </c>
      <c r="I60" s="10">
        <f>SUM(F59:F64)</f>
        <v>350.00000000000063</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100000</v>
      </c>
      <c r="E66" s="2"/>
      <c r="F66" s="2"/>
      <c r="G66" s="2"/>
      <c r="H66" s="2"/>
      <c r="I66" s="2"/>
    </row>
    <row r="67" spans="1:11" x14ac:dyDescent="0.25">
      <c r="A67" s="2" t="s">
        <v>4</v>
      </c>
      <c r="B67" s="3">
        <f>B45</f>
        <v>100000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60000</v>
      </c>
      <c r="E68" s="2">
        <f>E47+E46</f>
        <v>0</v>
      </c>
      <c r="F68" s="2">
        <f>F47+F46</f>
        <v>0</v>
      </c>
      <c r="G68" s="2" t="s">
        <v>12</v>
      </c>
      <c r="H68" s="2">
        <f>B77/3</f>
        <v>473333.33333333331</v>
      </c>
      <c r="I68" s="2">
        <f>IF(K2="Yes",IF(D71&gt;=500000, 0, MIN(500000, H68) - D71),0)</f>
        <v>233333.33333333331</v>
      </c>
      <c r="J68">
        <f>J46</f>
        <v>0</v>
      </c>
    </row>
    <row r="69" spans="1:11" x14ac:dyDescent="0.25">
      <c r="A69" s="2" t="s">
        <v>13</v>
      </c>
      <c r="B69" s="5">
        <v>0</v>
      </c>
      <c r="C69" s="2" t="s">
        <v>14</v>
      </c>
      <c r="D69" s="2">
        <f>IF(D67="P/F Deduction",B67*20%,IF(D67="SSF Deduction",B67*31%))</f>
        <v>20000</v>
      </c>
      <c r="E69" s="2">
        <f>B71</f>
        <v>0</v>
      </c>
      <c r="F69" s="2">
        <f>J68</f>
        <v>0</v>
      </c>
      <c r="G69" s="2" t="s">
        <v>15</v>
      </c>
      <c r="H69" s="2">
        <f>D71+I71+F71</f>
        <v>473333.33333333331</v>
      </c>
      <c r="I69" s="2">
        <v>0</v>
      </c>
    </row>
    <row r="70" spans="1:11" x14ac:dyDescent="0.25">
      <c r="A70" s="2" t="str">
        <f>A48</f>
        <v>P/F Benefit</v>
      </c>
      <c r="B70" s="2">
        <f>IF(A70="P/F Benefit", B67*10%, IF(A70="SSF Benefit", B67*20%,0))</f>
        <v>10000</v>
      </c>
      <c r="C70" s="2" t="s">
        <v>17</v>
      </c>
      <c r="D70" s="2">
        <f>D69*B66</f>
        <v>160000</v>
      </c>
      <c r="E70" s="2">
        <f>E69*B66</f>
        <v>0</v>
      </c>
      <c r="F70" s="2">
        <f>F69*B66</f>
        <v>0</v>
      </c>
      <c r="G70" s="2" t="s">
        <v>18</v>
      </c>
      <c r="H70" s="2">
        <f>H5</f>
        <v>0</v>
      </c>
      <c r="I70" s="2">
        <f>I69*B66</f>
        <v>0</v>
      </c>
    </row>
    <row r="71" spans="1:11" x14ac:dyDescent="0.25">
      <c r="A71" s="2" t="s">
        <v>5</v>
      </c>
      <c r="B71" s="2">
        <v>0</v>
      </c>
      <c r="C71" s="2" t="s">
        <v>19</v>
      </c>
      <c r="D71" s="2">
        <f>D68+D69+D70</f>
        <v>240000</v>
      </c>
      <c r="E71" s="2">
        <f>E68+E69+E70</f>
        <v>0</v>
      </c>
      <c r="F71" s="2">
        <f>F68+F69+F70</f>
        <v>0</v>
      </c>
      <c r="G71" s="2" t="s">
        <v>20</v>
      </c>
      <c r="H71" s="2">
        <f>H6</f>
        <v>0</v>
      </c>
      <c r="I71" s="2">
        <f>I68+I69+I70</f>
        <v>233333.33333333331</v>
      </c>
    </row>
    <row r="72" spans="1:11" x14ac:dyDescent="0.25">
      <c r="A72" s="2" t="s">
        <v>21</v>
      </c>
      <c r="B72" s="7">
        <f>B67+B68+B70+B71+B6</f>
        <v>110000</v>
      </c>
      <c r="C72" s="2"/>
      <c r="D72" s="2"/>
      <c r="E72" s="2"/>
      <c r="F72" s="2"/>
      <c r="G72" s="2" t="s">
        <v>22</v>
      </c>
      <c r="H72" s="2">
        <f>H7</f>
        <v>0</v>
      </c>
      <c r="I72" s="2">
        <f>I71/12</f>
        <v>19444.444444444442</v>
      </c>
    </row>
    <row r="73" spans="1:11" x14ac:dyDescent="0.25">
      <c r="A73" s="2"/>
      <c r="B73" s="2"/>
      <c r="C73" s="2"/>
      <c r="D73" s="2"/>
      <c r="E73" s="2"/>
      <c r="F73" s="2"/>
      <c r="G73" s="2" t="s">
        <v>23</v>
      </c>
      <c r="H73" s="2">
        <f>IF(J2="Yes", IF(B57="Married",600000*50%, IF(B57="Unmarried",500000*50%)),0)</f>
        <v>300000</v>
      </c>
      <c r="I73" s="2"/>
    </row>
    <row r="74" spans="1:11" x14ac:dyDescent="0.25">
      <c r="A74" s="2" t="s">
        <v>11</v>
      </c>
      <c r="B74" s="2">
        <f>B53+B52</f>
        <v>430000</v>
      </c>
      <c r="C74" s="2"/>
      <c r="D74" s="2"/>
      <c r="E74" s="2"/>
      <c r="F74" s="2"/>
      <c r="G74" s="2"/>
      <c r="H74" s="2"/>
      <c r="I74" s="2"/>
      <c r="K74" s="8">
        <f>I71/11262.96</f>
        <v>20.716874900854954</v>
      </c>
    </row>
    <row r="75" spans="1:11" x14ac:dyDescent="0.25">
      <c r="A75" s="2" t="s">
        <v>14</v>
      </c>
      <c r="B75" s="2">
        <f>B72+E66</f>
        <v>110000</v>
      </c>
      <c r="C75" s="2"/>
      <c r="D75" s="2"/>
      <c r="E75" s="2"/>
      <c r="F75" s="2"/>
      <c r="G75" s="2"/>
      <c r="H75" s="2"/>
      <c r="I75" s="2"/>
    </row>
    <row r="76" spans="1:11" x14ac:dyDescent="0.25">
      <c r="A76" s="2" t="s">
        <v>17</v>
      </c>
      <c r="B76" s="2">
        <f>SUM(B67+B68+B69+B70+B71)*B66</f>
        <v>880000</v>
      </c>
      <c r="C76" s="2"/>
      <c r="D76" s="2"/>
      <c r="E76" s="2"/>
      <c r="F76" s="2"/>
      <c r="G76" s="2"/>
      <c r="H76" s="2"/>
      <c r="I76" s="2"/>
    </row>
    <row r="77" spans="1:11" x14ac:dyDescent="0.25">
      <c r="A77" s="2" t="s">
        <v>24</v>
      </c>
      <c r="B77" s="2">
        <f>B74+B75+B76</f>
        <v>1420000</v>
      </c>
      <c r="C77" s="9"/>
      <c r="D77" s="9"/>
      <c r="E77" s="2"/>
      <c r="F77" s="2"/>
      <c r="G77" s="2"/>
      <c r="H77" s="2" t="s">
        <v>25</v>
      </c>
      <c r="I77" s="7">
        <f>B72+E66</f>
        <v>110000</v>
      </c>
    </row>
    <row r="78" spans="1:11" x14ac:dyDescent="0.25">
      <c r="A78" s="2" t="s">
        <v>26</v>
      </c>
      <c r="B78" s="2">
        <f>B77-MIN(H67,H68,H69)-H70-H71-H72-E71-H73</f>
        <v>646666.66666666674</v>
      </c>
      <c r="C78" s="9"/>
      <c r="D78" s="9"/>
      <c r="E78" s="2"/>
      <c r="F78" s="2"/>
      <c r="G78" s="10"/>
      <c r="H78" s="2" t="s">
        <v>27</v>
      </c>
      <c r="I78" s="11">
        <f>D69+E69+F69+G82+I72</f>
        <v>40244.444444444438</v>
      </c>
    </row>
    <row r="79" spans="1:11" x14ac:dyDescent="0.25">
      <c r="A79" s="12" t="s">
        <v>28</v>
      </c>
      <c r="B79" s="13" t="str">
        <f>B57</f>
        <v>Married</v>
      </c>
      <c r="C79" s="14" t="str">
        <f>C57</f>
        <v>Female</v>
      </c>
      <c r="D79" s="15"/>
      <c r="E79" s="15"/>
      <c r="F79" s="9"/>
      <c r="G79" s="10"/>
      <c r="H79" s="2" t="s">
        <v>31</v>
      </c>
      <c r="I79" s="16">
        <f>I77-I78</f>
        <v>69755.555555555562</v>
      </c>
    </row>
    <row r="80" spans="1:11"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46666.666666666744</v>
      </c>
      <c r="C81" s="2">
        <f t="shared" si="6"/>
        <v>4666.6666666666742</v>
      </c>
      <c r="D81" s="9">
        <f>IF(C79="Female",C81*10%,IF(C79="Male",0))</f>
        <v>466.66666666666742</v>
      </c>
      <c r="E81" s="2">
        <f t="shared" si="7"/>
        <v>3150.0000000000059</v>
      </c>
      <c r="F81" s="18">
        <f>E81/(B66+1)</f>
        <v>350.00000000000068</v>
      </c>
      <c r="G81" s="10"/>
      <c r="H81" s="2" t="s">
        <v>36</v>
      </c>
      <c r="I81" s="2">
        <f>F80</f>
        <v>450</v>
      </c>
    </row>
    <row r="82" spans="1:10" x14ac:dyDescent="0.25">
      <c r="A82" s="17">
        <v>0.2</v>
      </c>
      <c r="B82" s="2">
        <f>IF((B78-B80-B81)&gt;300000,300000,(B78-B80-B81))</f>
        <v>0</v>
      </c>
      <c r="C82" s="2">
        <f t="shared" si="6"/>
        <v>0</v>
      </c>
      <c r="D82" s="9">
        <f>IF(C79="Female",C82*10%,IF(C79="Male",0))</f>
        <v>0</v>
      </c>
      <c r="E82" s="2">
        <f t="shared" si="7"/>
        <v>0</v>
      </c>
      <c r="F82" s="18">
        <f>E82/(B66+1)</f>
        <v>0</v>
      </c>
      <c r="G82" s="26">
        <f>SUM(F80:F86)</f>
        <v>800.00000000000068</v>
      </c>
      <c r="H82" s="10" t="s">
        <v>37</v>
      </c>
      <c r="I82" s="10">
        <f>SUM(F81:F86)</f>
        <v>350.00000000000068</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473333.33333333331</v>
      </c>
      <c r="I90" s="2">
        <f>IF(K2="Yes",IF(D93&gt;=500000, 0, MIN(500000, H90) - D93),0)</f>
        <v>233333.33333333331</v>
      </c>
      <c r="J90">
        <f>J68</f>
        <v>0</v>
      </c>
    </row>
    <row r="91" spans="1:10" x14ac:dyDescent="0.25">
      <c r="A91" s="2" t="s">
        <v>13</v>
      </c>
      <c r="B91" s="5">
        <v>0</v>
      </c>
      <c r="C91" s="2" t="s">
        <v>14</v>
      </c>
      <c r="D91" s="2">
        <f>IF(D89="P/F Deduction",B89*20%,IF(D89="SSF Deduction",B89*31%))</f>
        <v>20000</v>
      </c>
      <c r="E91" s="2">
        <f>B93</f>
        <v>0</v>
      </c>
      <c r="F91" s="2">
        <f>J90</f>
        <v>0</v>
      </c>
      <c r="G91" s="2" t="s">
        <v>15</v>
      </c>
      <c r="H91" s="2">
        <f>D93+I93+F93</f>
        <v>473333.33333333331</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0</v>
      </c>
      <c r="I92" s="2">
        <f>I91*B88</f>
        <v>0</v>
      </c>
    </row>
    <row r="93" spans="1:10" x14ac:dyDescent="0.25">
      <c r="A93" s="2" t="s">
        <v>5</v>
      </c>
      <c r="B93" s="2">
        <v>0</v>
      </c>
      <c r="C93" s="2" t="s">
        <v>19</v>
      </c>
      <c r="D93" s="2">
        <f>D90+D91+D92</f>
        <v>240000</v>
      </c>
      <c r="E93" s="2">
        <f>E90+E91+E92</f>
        <v>0</v>
      </c>
      <c r="F93" s="2">
        <f>F90+F91+F92</f>
        <v>0</v>
      </c>
      <c r="G93" s="2" t="s">
        <v>20</v>
      </c>
      <c r="H93" s="2">
        <f>H6</f>
        <v>0</v>
      </c>
      <c r="I93" s="2">
        <f>I90+I91+I92</f>
        <v>233333.33333333331</v>
      </c>
    </row>
    <row r="94" spans="1:10" x14ac:dyDescent="0.25">
      <c r="A94" s="2" t="s">
        <v>21</v>
      </c>
      <c r="B94" s="7">
        <f>B89+B90+B92+B93+B28</f>
        <v>110000</v>
      </c>
      <c r="C94" s="2"/>
      <c r="D94" s="2"/>
      <c r="E94" s="2"/>
      <c r="F94" s="2"/>
      <c r="G94" s="2" t="s">
        <v>22</v>
      </c>
      <c r="H94" s="2">
        <f>H7</f>
        <v>0</v>
      </c>
      <c r="I94" s="2">
        <f>I93/12</f>
        <v>19444.444444444442</v>
      </c>
    </row>
    <row r="95" spans="1:10" x14ac:dyDescent="0.25">
      <c r="A95" s="2"/>
      <c r="B95" s="2"/>
      <c r="C95" s="2"/>
      <c r="D95" s="2"/>
      <c r="E95" s="2"/>
      <c r="F95" s="2"/>
      <c r="G95" s="2" t="s">
        <v>23</v>
      </c>
      <c r="H95" s="2">
        <f>IF(J2="Yes",IF(B57="Married",600000*50%,IF(B57="Unmarried",500000*50%)),0)</f>
        <v>300000</v>
      </c>
      <c r="I95" s="2"/>
    </row>
    <row r="96" spans="1:10" x14ac:dyDescent="0.25">
      <c r="A96" s="2" t="s">
        <v>11</v>
      </c>
      <c r="B96" s="2">
        <f>B75+B74</f>
        <v>540000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1420000</v>
      </c>
      <c r="C99" s="9"/>
      <c r="D99" s="9"/>
      <c r="E99" s="2"/>
      <c r="F99" s="2"/>
      <c r="G99" s="2"/>
      <c r="H99" s="2" t="s">
        <v>25</v>
      </c>
      <c r="I99" s="7">
        <f>B94</f>
        <v>110000</v>
      </c>
    </row>
    <row r="100" spans="1:10" x14ac:dyDescent="0.25">
      <c r="A100" s="2" t="s">
        <v>26</v>
      </c>
      <c r="B100" s="2">
        <f>B99-MIN(H89,H90,H91)-H92-H93-H94-E93-H95</f>
        <v>646666.66666666674</v>
      </c>
      <c r="C100" s="9"/>
      <c r="D100" s="9"/>
      <c r="E100" s="2"/>
      <c r="F100" s="2"/>
      <c r="G100" s="10"/>
      <c r="H100" s="2" t="s">
        <v>27</v>
      </c>
      <c r="I100" s="11">
        <f>D91+E91+F91+G104+I94</f>
        <v>40244.444444444438</v>
      </c>
    </row>
    <row r="101" spans="1:10" x14ac:dyDescent="0.25">
      <c r="A101" s="12" t="s">
        <v>28</v>
      </c>
      <c r="B101" s="13" t="str">
        <f>B79</f>
        <v>Married</v>
      </c>
      <c r="C101" s="14" t="str">
        <f>C79</f>
        <v>Female</v>
      </c>
      <c r="D101" s="15"/>
      <c r="E101" s="15"/>
      <c r="F101" s="9"/>
      <c r="G101" s="10"/>
      <c r="H101" s="2" t="s">
        <v>31</v>
      </c>
      <c r="I101" s="16">
        <f>I99-I100</f>
        <v>69755.555555555562</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46666.666666666744</v>
      </c>
      <c r="C103" s="2">
        <f t="shared" si="8"/>
        <v>4666.6666666666742</v>
      </c>
      <c r="D103" s="9">
        <f>IF(C101="Female",C103*10%,IF(C101="Male",0))</f>
        <v>466.66666666666742</v>
      </c>
      <c r="E103" s="2">
        <f t="shared" si="9"/>
        <v>2800.000000000005</v>
      </c>
      <c r="F103" s="18">
        <f>E103/(B88+1)</f>
        <v>350.00000000000063</v>
      </c>
      <c r="G103" s="10"/>
      <c r="H103" s="2" t="s">
        <v>36</v>
      </c>
      <c r="I103" s="2">
        <f>F102</f>
        <v>450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800.00000000000068</v>
      </c>
      <c r="H104" s="10" t="s">
        <v>37</v>
      </c>
      <c r="I104" s="10">
        <f>SUM(F103:F108)</f>
        <v>350.00000000000063</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473333.33333333331</v>
      </c>
      <c r="I112" s="2">
        <f>IF(K2="Yes",IF(D115&gt;=500000, 0, MIN(500000, H112) - D115),0)</f>
        <v>233333.33333333331</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473333.33333333331</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233333.33333333331</v>
      </c>
    </row>
    <row r="116" spans="1:9" x14ac:dyDescent="0.25">
      <c r="A116" s="2" t="s">
        <v>21</v>
      </c>
      <c r="B116" s="7">
        <f>SUM(B111:B115)</f>
        <v>110000</v>
      </c>
      <c r="C116" s="2"/>
      <c r="D116" s="2"/>
      <c r="E116" s="2"/>
      <c r="F116" s="2"/>
      <c r="G116" s="2" t="s">
        <v>22</v>
      </c>
      <c r="H116" s="2">
        <f>H7</f>
        <v>0</v>
      </c>
      <c r="I116" s="2">
        <f>I115/12</f>
        <v>19444.444444444442</v>
      </c>
    </row>
    <row r="117" spans="1:9" x14ac:dyDescent="0.25">
      <c r="A117" s="2"/>
      <c r="B117" s="2"/>
      <c r="C117" s="2"/>
      <c r="D117" s="2"/>
      <c r="E117" s="2"/>
      <c r="F117" s="2"/>
      <c r="G117" s="2" t="s">
        <v>23</v>
      </c>
      <c r="H117" s="2">
        <f>IF(J2="Yes",IF(B79="Married",600000*50%,IF(B79="Unmarried",500000*50%)),0)</f>
        <v>300000</v>
      </c>
      <c r="I117" s="2"/>
    </row>
    <row r="118" spans="1:9" x14ac:dyDescent="0.25">
      <c r="A118" s="2" t="s">
        <v>11</v>
      </c>
      <c r="B118" s="2">
        <f>B97+B96</f>
        <v>650000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1420000</v>
      </c>
      <c r="C121" s="9"/>
      <c r="D121" s="9"/>
      <c r="E121" s="2"/>
      <c r="F121" s="2"/>
      <c r="G121" s="2"/>
      <c r="H121" s="2" t="s">
        <v>25</v>
      </c>
      <c r="I121" s="7">
        <f>B116</f>
        <v>110000</v>
      </c>
    </row>
    <row r="122" spans="1:9" x14ac:dyDescent="0.25">
      <c r="A122" s="2" t="s">
        <v>43</v>
      </c>
      <c r="B122" s="2">
        <f>B121-MIN(H111,H112,H113)-H114-H115-H116-E115-H117</f>
        <v>646666.66666666674</v>
      </c>
      <c r="C122" s="9"/>
      <c r="D122" s="9"/>
      <c r="E122" s="2"/>
      <c r="F122" s="2"/>
      <c r="G122" s="10"/>
      <c r="H122" s="2" t="s">
        <v>27</v>
      </c>
      <c r="I122" s="11">
        <f>D113+E113+F113+G126+I116</f>
        <v>40244.444444444438</v>
      </c>
    </row>
    <row r="123" spans="1:9" x14ac:dyDescent="0.25">
      <c r="A123" s="12" t="s">
        <v>44</v>
      </c>
      <c r="B123" s="13" t="str">
        <f>B101</f>
        <v>Married</v>
      </c>
      <c r="C123" s="14" t="str">
        <f>C101</f>
        <v>Female</v>
      </c>
      <c r="D123" s="15"/>
      <c r="E123" s="15"/>
      <c r="F123" s="9"/>
      <c r="G123" s="10"/>
      <c r="H123" s="2" t="s">
        <v>31</v>
      </c>
      <c r="I123" s="16">
        <f>I121-I122</f>
        <v>69755.555555555562</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46666.666666666744</v>
      </c>
      <c r="C125" s="2">
        <f t="shared" si="10"/>
        <v>4666.6666666666742</v>
      </c>
      <c r="D125" s="9">
        <f>IF(C123="Female",C125*10%,IF(C123="Male",0))</f>
        <v>466.66666666666742</v>
      </c>
      <c r="E125" s="2">
        <f t="shared" si="11"/>
        <v>2450.000000000005</v>
      </c>
      <c r="F125" s="18">
        <f>E125/(B110+1)</f>
        <v>350.00000000000074</v>
      </c>
      <c r="G125" s="10"/>
      <c r="H125" s="2" t="s">
        <v>36</v>
      </c>
      <c r="I125" s="2">
        <f>F124</f>
        <v>450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800.00000000000068</v>
      </c>
      <c r="H126" s="10" t="s">
        <v>37</v>
      </c>
      <c r="I126" s="10">
        <f>SUM(F125:F130)</f>
        <v>350.00000000000074</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473333.33333333331</v>
      </c>
      <c r="I134" s="2">
        <f>IF(K2="Yes",IF(D115&gt;=500000, 0, MIN(500000, H112) - D115),0)</f>
        <v>233333.33333333331</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473333.33333333331</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233333.33333333331</v>
      </c>
    </row>
    <row r="138" spans="1:10" x14ac:dyDescent="0.25">
      <c r="A138" s="2" t="s">
        <v>21</v>
      </c>
      <c r="B138" s="7">
        <f>SUM(B133:B137)</f>
        <v>110000</v>
      </c>
      <c r="C138" s="2"/>
      <c r="D138" s="2"/>
      <c r="E138" s="2"/>
      <c r="F138" s="2"/>
      <c r="G138" s="2" t="s">
        <v>22</v>
      </c>
      <c r="H138" s="2">
        <f>H7</f>
        <v>0</v>
      </c>
      <c r="I138" s="2">
        <f>I137/12</f>
        <v>19444.444444444442</v>
      </c>
    </row>
    <row r="139" spans="1:10" x14ac:dyDescent="0.25">
      <c r="A139" s="2"/>
      <c r="B139" s="2"/>
      <c r="C139" s="2"/>
      <c r="D139" s="2"/>
      <c r="E139" s="2"/>
      <c r="F139" s="2"/>
      <c r="G139" s="2" t="s">
        <v>23</v>
      </c>
      <c r="H139" s="2">
        <f>IF(J2="Yes",IF(B79="Married",600000*50%,IF(B79="Unmarried",500000*50%)),0)</f>
        <v>300000</v>
      </c>
      <c r="I139" s="2"/>
    </row>
    <row r="140" spans="1:10" x14ac:dyDescent="0.25">
      <c r="A140" s="2" t="s">
        <v>11</v>
      </c>
      <c r="B140" s="2">
        <f>B119+B118</f>
        <v>760000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1420000</v>
      </c>
      <c r="C143" s="9"/>
      <c r="D143" s="9"/>
      <c r="E143" s="2"/>
      <c r="F143" s="2"/>
      <c r="G143" s="2"/>
      <c r="H143" s="2" t="s">
        <v>25</v>
      </c>
      <c r="I143" s="7">
        <f>B138</f>
        <v>110000</v>
      </c>
    </row>
    <row r="144" spans="1:10" x14ac:dyDescent="0.25">
      <c r="A144" s="2" t="s">
        <v>26</v>
      </c>
      <c r="B144" s="2">
        <f>B143-MIN(H133,H134,H135)-H136-H137-H138-E137-H139</f>
        <v>646666.66666666674</v>
      </c>
      <c r="C144" s="9"/>
      <c r="D144" s="9"/>
      <c r="E144" s="2"/>
      <c r="F144" s="2"/>
      <c r="G144" s="10"/>
      <c r="H144" s="2" t="s">
        <v>27</v>
      </c>
      <c r="I144" s="11">
        <f>D135+E135+F135+G148+I138</f>
        <v>40244.444444444438</v>
      </c>
    </row>
    <row r="145" spans="1:10" x14ac:dyDescent="0.25">
      <c r="A145" s="12" t="s">
        <v>28</v>
      </c>
      <c r="B145" s="13" t="str">
        <f>B123</f>
        <v>Married</v>
      </c>
      <c r="C145" s="14" t="str">
        <f>C123</f>
        <v>Female</v>
      </c>
      <c r="D145" s="15"/>
      <c r="E145" s="15"/>
      <c r="F145" s="9"/>
      <c r="G145" s="10"/>
      <c r="H145" s="2" t="s">
        <v>31</v>
      </c>
      <c r="I145" s="16">
        <f>I143-I144</f>
        <v>69755.555555555562</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46666.666666666744</v>
      </c>
      <c r="C147" s="2">
        <f t="shared" ref="C147:C150" si="13">B147*A147</f>
        <v>4666.6666666666742</v>
      </c>
      <c r="D147" s="9">
        <f>IF(C145="Female",C147*10%,IF(C145="Male",0))</f>
        <v>466.66666666666742</v>
      </c>
      <c r="E147" s="2">
        <f t="shared" si="12"/>
        <v>2100.0000000000041</v>
      </c>
      <c r="F147" s="18">
        <f>E147/(B132+1)</f>
        <v>350.00000000000068</v>
      </c>
      <c r="G147" s="10"/>
      <c r="H147" s="2" t="s">
        <v>36</v>
      </c>
      <c r="I147" s="2">
        <f>F146</f>
        <v>450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800.00000000000068</v>
      </c>
      <c r="H148" s="10" t="s">
        <v>37</v>
      </c>
      <c r="I148" s="10">
        <f>SUM(F147:F152)</f>
        <v>350.00000000000068</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473333.33333333331</v>
      </c>
      <c r="I156" s="2">
        <f>IF(K2="Yes",IF(D115&gt;=500000, 0, MIN(500000, H112) - D115),0)</f>
        <v>233333.33333333331</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473333.33333333331</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233333.33333333331</v>
      </c>
    </row>
    <row r="160" spans="1:10" x14ac:dyDescent="0.25">
      <c r="A160" s="2" t="s">
        <v>21</v>
      </c>
      <c r="B160" s="7">
        <f>SUM(B155:B159)</f>
        <v>110000</v>
      </c>
      <c r="C160" s="2"/>
      <c r="D160" s="2"/>
      <c r="E160" s="2"/>
      <c r="F160" s="2"/>
      <c r="G160" s="2" t="s">
        <v>22</v>
      </c>
      <c r="H160" s="2">
        <f>H7</f>
        <v>0</v>
      </c>
      <c r="I160" s="2">
        <f>I159/12</f>
        <v>19444.444444444442</v>
      </c>
    </row>
    <row r="161" spans="1:9" x14ac:dyDescent="0.25">
      <c r="A161" s="2"/>
      <c r="B161" s="2"/>
      <c r="C161" s="2"/>
      <c r="D161" s="2"/>
      <c r="E161" s="2"/>
      <c r="F161" s="2"/>
      <c r="G161" s="2" t="s">
        <v>23</v>
      </c>
      <c r="H161" s="2">
        <f>IF(J2="Yes",IF(B79="Married",600000*50%,IF(B79="Unmarried",500000*50%)),0)</f>
        <v>300000</v>
      </c>
      <c r="I161" s="2"/>
    </row>
    <row r="162" spans="1:9" x14ac:dyDescent="0.25">
      <c r="A162" s="2" t="s">
        <v>11</v>
      </c>
      <c r="B162" s="2">
        <f>B141+B140</f>
        <v>870000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1420000</v>
      </c>
      <c r="C165" s="9"/>
      <c r="D165" s="9"/>
      <c r="E165" s="2"/>
      <c r="F165" s="2"/>
      <c r="G165" s="2"/>
      <c r="H165" s="2" t="s">
        <v>25</v>
      </c>
      <c r="I165" s="7">
        <f>B160</f>
        <v>110000</v>
      </c>
    </row>
    <row r="166" spans="1:9" x14ac:dyDescent="0.25">
      <c r="A166" s="2" t="s">
        <v>26</v>
      </c>
      <c r="B166" s="2">
        <f>B165-MIN(H155,H156,H157)-H158-H159-H160-E159-H161</f>
        <v>646666.66666666674</v>
      </c>
      <c r="C166" s="9"/>
      <c r="D166" s="9"/>
      <c r="E166" s="2"/>
      <c r="F166" s="2"/>
      <c r="G166" s="10"/>
      <c r="H166" s="2" t="s">
        <v>27</v>
      </c>
      <c r="I166" s="11">
        <f>D157+E157+F157+G170+I160</f>
        <v>40244.444444444438</v>
      </c>
    </row>
    <row r="167" spans="1:9" x14ac:dyDescent="0.25">
      <c r="A167" s="12" t="s">
        <v>28</v>
      </c>
      <c r="B167" s="13" t="str">
        <f>B145</f>
        <v>Married</v>
      </c>
      <c r="C167" s="14" t="str">
        <f>C145</f>
        <v>Female</v>
      </c>
      <c r="D167" s="15"/>
      <c r="E167" s="15"/>
      <c r="F167" s="9"/>
      <c r="G167" s="10"/>
      <c r="H167" s="2" t="s">
        <v>31</v>
      </c>
      <c r="I167" s="16">
        <f>I165-I166</f>
        <v>69755.555555555562</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46666.666666666744</v>
      </c>
      <c r="C169" s="2">
        <f t="shared" ref="C169:C172" si="15">B169*A169</f>
        <v>4666.6666666666742</v>
      </c>
      <c r="D169" s="9">
        <f>IF(C167="Female",C169*10%,IF(C167="Male",0))</f>
        <v>466.66666666666742</v>
      </c>
      <c r="E169" s="2">
        <f t="shared" si="14"/>
        <v>1750.000000000003</v>
      </c>
      <c r="F169" s="18">
        <f>E169/(B154+1)</f>
        <v>350.00000000000057</v>
      </c>
      <c r="G169" s="10"/>
      <c r="H169" s="2" t="s">
        <v>36</v>
      </c>
      <c r="I169" s="2">
        <f>F168</f>
        <v>450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800.00000000000057</v>
      </c>
      <c r="H170" s="10" t="s">
        <v>37</v>
      </c>
      <c r="I170" s="10">
        <f>SUM(F169:F174)</f>
        <v>350.00000000000057</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473333.33333333331</v>
      </c>
      <c r="I178" s="2">
        <f>IF(K2="Yes",IF(D115&gt;=500000, 0, MIN(500000, H112) - D115),0)</f>
        <v>233333.33333333331</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473333.33333333331</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233333.33333333331</v>
      </c>
    </row>
    <row r="182" spans="1:10" x14ac:dyDescent="0.25">
      <c r="A182" s="2" t="s">
        <v>21</v>
      </c>
      <c r="B182" s="7">
        <f>SUM(B177:B181)</f>
        <v>110000</v>
      </c>
      <c r="C182" s="2"/>
      <c r="D182" s="2"/>
      <c r="E182" s="2"/>
      <c r="F182" s="2"/>
      <c r="G182" s="2" t="s">
        <v>22</v>
      </c>
      <c r="H182" s="2">
        <f>H7</f>
        <v>0</v>
      </c>
      <c r="I182" s="2">
        <f>I181/12</f>
        <v>19444.444444444442</v>
      </c>
    </row>
    <row r="183" spans="1:10" x14ac:dyDescent="0.25">
      <c r="A183" s="2"/>
      <c r="B183" s="2"/>
      <c r="C183" s="2"/>
      <c r="D183" s="2"/>
      <c r="E183" s="2"/>
      <c r="F183" s="2"/>
      <c r="G183" s="2" t="s">
        <v>23</v>
      </c>
      <c r="H183" s="2">
        <f>IF(J2="Yes",IF(B101="Married",600000*50%,IF(B101="Unmarried",500000*50%)),0)</f>
        <v>300000</v>
      </c>
      <c r="I183" s="2"/>
    </row>
    <row r="184" spans="1:10" x14ac:dyDescent="0.25">
      <c r="A184" s="2" t="s">
        <v>11</v>
      </c>
      <c r="B184" s="2">
        <f>B163+B162</f>
        <v>980000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1420000</v>
      </c>
      <c r="C187" s="9"/>
      <c r="D187" s="9"/>
      <c r="E187" s="2"/>
      <c r="F187" s="2"/>
      <c r="G187" s="2"/>
      <c r="H187" s="2" t="s">
        <v>25</v>
      </c>
      <c r="I187" s="7">
        <f>B182</f>
        <v>110000</v>
      </c>
    </row>
    <row r="188" spans="1:10" x14ac:dyDescent="0.25">
      <c r="A188" s="2" t="s">
        <v>26</v>
      </c>
      <c r="B188" s="2">
        <f>B187-MIN(H177,H178,H179)-H180-H181-H182-E181-H183</f>
        <v>646666.66666666674</v>
      </c>
      <c r="C188" s="9"/>
      <c r="D188" s="9"/>
      <c r="E188" s="2"/>
      <c r="F188" s="2"/>
      <c r="G188" s="10"/>
      <c r="H188" s="2" t="s">
        <v>27</v>
      </c>
      <c r="I188" s="11">
        <f>D179+E179+F179+G192+I182</f>
        <v>40244.444444444438</v>
      </c>
    </row>
    <row r="189" spans="1:10" x14ac:dyDescent="0.25">
      <c r="A189" s="12" t="s">
        <v>28</v>
      </c>
      <c r="B189" s="13" t="str">
        <f>B167</f>
        <v>Married</v>
      </c>
      <c r="C189" s="14" t="str">
        <f>C167</f>
        <v>Female</v>
      </c>
      <c r="D189" s="15"/>
      <c r="E189" s="15"/>
      <c r="F189" s="9"/>
      <c r="G189" s="10"/>
      <c r="H189" s="2" t="s">
        <v>31</v>
      </c>
      <c r="I189" s="16">
        <f>I187-I188</f>
        <v>69755.555555555562</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46666.666666666744</v>
      </c>
      <c r="C191" s="2">
        <f t="shared" ref="C191:C194" si="17">B191*A191</f>
        <v>4666.6666666666742</v>
      </c>
      <c r="D191" s="9">
        <f>IF(C189="Female",C191*10%,IF(C189="Male",0))</f>
        <v>466.66666666666742</v>
      </c>
      <c r="E191" s="2">
        <f t="shared" si="16"/>
        <v>1400.0000000000027</v>
      </c>
      <c r="F191" s="18">
        <f>E191/(B176+1)</f>
        <v>350.00000000000068</v>
      </c>
      <c r="G191" s="10"/>
      <c r="H191" s="2" t="s">
        <v>36</v>
      </c>
      <c r="I191" s="2">
        <f>F190</f>
        <v>450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800.00000000000068</v>
      </c>
      <c r="H192" s="10" t="s">
        <v>37</v>
      </c>
      <c r="I192" s="10">
        <f>SUM(F191:F196)</f>
        <v>350.00000000000068</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473333.33333333331</v>
      </c>
      <c r="I200" s="2">
        <f>IF(K2="Yes",IF(D115&gt;=500000, 0, MIN(500000, H112) - D115),0)</f>
        <v>233333.33333333331</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473333.33333333331</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233333.33333333331</v>
      </c>
    </row>
    <row r="204" spans="1:10" x14ac:dyDescent="0.25">
      <c r="A204" s="2" t="s">
        <v>21</v>
      </c>
      <c r="B204" s="7">
        <f>SUM(B199:B203)</f>
        <v>110000</v>
      </c>
      <c r="C204" s="2"/>
      <c r="D204" s="2"/>
      <c r="E204" s="2"/>
      <c r="F204" s="2"/>
      <c r="G204" s="2" t="s">
        <v>22</v>
      </c>
      <c r="H204" s="2">
        <f>H7</f>
        <v>0</v>
      </c>
      <c r="I204" s="2">
        <f>I203/12</f>
        <v>19444.444444444442</v>
      </c>
    </row>
    <row r="205" spans="1:10" x14ac:dyDescent="0.25">
      <c r="A205" s="2"/>
      <c r="B205" s="2"/>
      <c r="C205" s="2"/>
      <c r="D205" s="2"/>
      <c r="E205" s="2"/>
      <c r="F205" s="2"/>
      <c r="G205" s="2" t="s">
        <v>23</v>
      </c>
      <c r="H205" s="2">
        <f>IF(J2="Yes",IF(B145="Married",600000*50%,IF(B145="Unmarried",500000*50%)),0)</f>
        <v>300000</v>
      </c>
      <c r="I205" s="2"/>
    </row>
    <row r="206" spans="1:10" x14ac:dyDescent="0.25">
      <c r="A206" s="2" t="s">
        <v>11</v>
      </c>
      <c r="B206" s="2">
        <f>B185+B184</f>
        <v>1090000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1420000</v>
      </c>
      <c r="C209" s="9"/>
      <c r="D209" s="9"/>
      <c r="E209" s="2"/>
      <c r="F209" s="2"/>
      <c r="G209" s="2"/>
      <c r="H209" s="2" t="s">
        <v>25</v>
      </c>
      <c r="I209" s="7">
        <f>B204</f>
        <v>110000</v>
      </c>
    </row>
    <row r="210" spans="1:10" x14ac:dyDescent="0.25">
      <c r="A210" s="2" t="s">
        <v>26</v>
      </c>
      <c r="B210" s="2">
        <f>B209-MIN(H199,H200,H201)-H202-H203-H204-E203-H205</f>
        <v>646666.66666666674</v>
      </c>
      <c r="C210" s="9"/>
      <c r="D210" s="9"/>
      <c r="E210" s="2"/>
      <c r="F210" s="2"/>
      <c r="G210" s="10"/>
      <c r="H210" s="2" t="s">
        <v>27</v>
      </c>
      <c r="I210" s="11">
        <f>D201+E201+F201+G214+I204</f>
        <v>40244.444444444438</v>
      </c>
    </row>
    <row r="211" spans="1:10" x14ac:dyDescent="0.25">
      <c r="A211" s="12" t="s">
        <v>28</v>
      </c>
      <c r="B211" s="13" t="str">
        <f>B189</f>
        <v>Married</v>
      </c>
      <c r="C211" s="14" t="str">
        <f>C189</f>
        <v>Female</v>
      </c>
      <c r="D211" s="15"/>
      <c r="E211" s="15"/>
      <c r="F211" s="9"/>
      <c r="G211" s="10"/>
      <c r="H211" s="2" t="s">
        <v>31</v>
      </c>
      <c r="I211" s="16">
        <f>I209-I210</f>
        <v>69755.555555555562</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46666.666666666744</v>
      </c>
      <c r="C213" s="2">
        <f t="shared" ref="C213:C216" si="19">B213*A213</f>
        <v>4666.6666666666742</v>
      </c>
      <c r="D213" s="9">
        <f>IF(C211="Female",C213*10%,IF(C211="Male",0))</f>
        <v>466.66666666666742</v>
      </c>
      <c r="E213" s="2">
        <f t="shared" si="18"/>
        <v>1050.0000000000016</v>
      </c>
      <c r="F213" s="18">
        <f>E213/(B198+1)</f>
        <v>350.00000000000051</v>
      </c>
      <c r="G213" s="10"/>
      <c r="H213" s="2" t="s">
        <v>36</v>
      </c>
      <c r="I213" s="2">
        <f>F212</f>
        <v>450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800.00000000000045</v>
      </c>
      <c r="H214" s="10" t="s">
        <v>37</v>
      </c>
      <c r="I214" s="10">
        <f>SUM(F213:F218)</f>
        <v>350.00000000000051</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473333.33333333331</v>
      </c>
      <c r="I222" s="2">
        <f>IF(K2="Yes",IF(D115&gt;=500000, 0, MIN(500000, H112) - D115),0)</f>
        <v>233333.33333333331</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473333.33333333331</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233333.33333333331</v>
      </c>
    </row>
    <row r="226" spans="1:9" x14ac:dyDescent="0.25">
      <c r="A226" s="2" t="s">
        <v>21</v>
      </c>
      <c r="B226" s="7">
        <f>SUM(B221:B225)</f>
        <v>110000</v>
      </c>
      <c r="C226" s="2"/>
      <c r="D226" s="2"/>
      <c r="E226" s="2"/>
      <c r="F226" s="2"/>
      <c r="G226" s="2" t="s">
        <v>22</v>
      </c>
      <c r="H226" s="2">
        <f>H7</f>
        <v>0</v>
      </c>
      <c r="I226" s="2">
        <f>I225/12</f>
        <v>19444.444444444442</v>
      </c>
    </row>
    <row r="227" spans="1:9" x14ac:dyDescent="0.25">
      <c r="A227" s="2"/>
      <c r="B227" s="2"/>
      <c r="C227" s="2"/>
      <c r="D227" s="2"/>
      <c r="E227" s="2"/>
      <c r="F227" s="2"/>
      <c r="G227" s="2" t="s">
        <v>23</v>
      </c>
      <c r="H227" s="2">
        <f>IF(J2="Yes",IF(B167="Married",600000*50%,IF(B167="Unmarried",500000*50%)),0)</f>
        <v>300000</v>
      </c>
      <c r="I227" s="2"/>
    </row>
    <row r="228" spans="1:9" x14ac:dyDescent="0.25">
      <c r="A228" s="2" t="s">
        <v>11</v>
      </c>
      <c r="B228" s="2">
        <f>B207+B206</f>
        <v>1200000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1420000</v>
      </c>
      <c r="C231" s="9"/>
      <c r="D231" s="9"/>
      <c r="E231" s="2"/>
      <c r="F231" s="2"/>
      <c r="G231" s="2"/>
      <c r="H231" s="2" t="s">
        <v>25</v>
      </c>
      <c r="I231" s="7">
        <f>B226</f>
        <v>110000</v>
      </c>
    </row>
    <row r="232" spans="1:9" x14ac:dyDescent="0.25">
      <c r="A232" s="2" t="s">
        <v>26</v>
      </c>
      <c r="B232" s="2">
        <f>B231-MIN(H221,H222,H223)-H224-H225-H226-E225-H227</f>
        <v>646666.66666666674</v>
      </c>
      <c r="C232" s="9"/>
      <c r="D232" s="9"/>
      <c r="E232" s="2"/>
      <c r="F232" s="2"/>
      <c r="G232" s="10"/>
      <c r="H232" s="2" t="s">
        <v>27</v>
      </c>
      <c r="I232" s="11">
        <f>D223+E223+F223+G236+I226</f>
        <v>40244.444444444438</v>
      </c>
    </row>
    <row r="233" spans="1:9" x14ac:dyDescent="0.25">
      <c r="A233" s="12" t="s">
        <v>28</v>
      </c>
      <c r="B233" s="13" t="str">
        <f>B211</f>
        <v>Married</v>
      </c>
      <c r="C233" s="14" t="str">
        <f>C211</f>
        <v>Female</v>
      </c>
      <c r="D233" s="15"/>
      <c r="E233" s="15"/>
      <c r="F233" s="9"/>
      <c r="G233" s="10"/>
      <c r="H233" s="2" t="s">
        <v>31</v>
      </c>
      <c r="I233" s="16">
        <f>I231-I232</f>
        <v>69755.555555555562</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46666.666666666744</v>
      </c>
      <c r="C235" s="2">
        <f t="shared" ref="C235:C238" si="21">B235*A235</f>
        <v>4666.6666666666742</v>
      </c>
      <c r="D235" s="9">
        <f>IF(C233="Female",C235*10%,IF(C233="Male",0))</f>
        <v>466.66666666666742</v>
      </c>
      <c r="E235" s="2">
        <f t="shared" si="20"/>
        <v>700.00000000000136</v>
      </c>
      <c r="F235" s="18">
        <f>E235/(B220+1)</f>
        <v>350.00000000000068</v>
      </c>
      <c r="G235" s="10"/>
      <c r="H235" s="2" t="s">
        <v>36</v>
      </c>
      <c r="I235" s="2">
        <f>F234</f>
        <v>450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800.00000000000068</v>
      </c>
      <c r="H236" s="10" t="s">
        <v>37</v>
      </c>
      <c r="I236" s="10">
        <f>SUM(F235:F240)</f>
        <v>350.00000000000068</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473333.33333333331</v>
      </c>
      <c r="I244" s="2">
        <f>IF(K2="Yes",IF(D115&gt;=500000, 0, MIN(500000, H112) - D115),0)</f>
        <v>233333.33333333331</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473333.33333333331</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233333.33333333331</v>
      </c>
    </row>
    <row r="248" spans="1:10" x14ac:dyDescent="0.25">
      <c r="A248" s="2" t="s">
        <v>21</v>
      </c>
      <c r="B248" s="7">
        <f>SUM(B243:B247)</f>
        <v>110000</v>
      </c>
      <c r="C248" s="2"/>
      <c r="D248" s="2"/>
      <c r="E248" s="2"/>
      <c r="F248" s="2"/>
      <c r="G248" s="2" t="s">
        <v>22</v>
      </c>
      <c r="H248" s="2">
        <f>H7</f>
        <v>0</v>
      </c>
      <c r="I248" s="2">
        <f>I247/12</f>
        <v>19444.444444444442</v>
      </c>
    </row>
    <row r="249" spans="1:10" x14ac:dyDescent="0.25">
      <c r="A249" s="2"/>
      <c r="B249" s="2"/>
      <c r="C249" s="2"/>
      <c r="D249" s="2"/>
      <c r="E249" s="2"/>
      <c r="F249" s="2"/>
      <c r="G249" s="2"/>
      <c r="H249" s="2">
        <f>IF(J2="Yes",IF(B189="Married",600000*50%,IF(B189="Unmarried",500000*50%)),0)</f>
        <v>300000</v>
      </c>
      <c r="I249" s="2"/>
    </row>
    <row r="250" spans="1:10" x14ac:dyDescent="0.25">
      <c r="A250" s="2" t="s">
        <v>11</v>
      </c>
      <c r="B250" s="2">
        <f>B229+B228</f>
        <v>1310000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1420000</v>
      </c>
      <c r="C253" s="9"/>
      <c r="D253" s="9"/>
      <c r="E253" s="2"/>
      <c r="F253" s="2"/>
      <c r="G253" s="2"/>
      <c r="H253" s="2" t="s">
        <v>25</v>
      </c>
      <c r="I253" s="7">
        <f>B248</f>
        <v>110000</v>
      </c>
    </row>
    <row r="254" spans="1:10" x14ac:dyDescent="0.25">
      <c r="A254" s="2" t="s">
        <v>26</v>
      </c>
      <c r="B254" s="2">
        <f>B253-MIN(H243,H244,H245)-H246-H247-H248-E247-H249</f>
        <v>646666.66666666674</v>
      </c>
      <c r="C254" s="9"/>
      <c r="D254" s="9"/>
      <c r="E254" s="2"/>
      <c r="F254" s="2"/>
      <c r="G254" s="10"/>
      <c r="H254" s="2" t="s">
        <v>27</v>
      </c>
      <c r="I254" s="11">
        <f>D245+E245+F245+G258+I248</f>
        <v>40244.444444444438</v>
      </c>
    </row>
    <row r="255" spans="1:10" x14ac:dyDescent="0.25">
      <c r="A255" s="12" t="s">
        <v>28</v>
      </c>
      <c r="B255" s="13" t="str">
        <f>B233</f>
        <v>Married</v>
      </c>
      <c r="C255" s="14" t="str">
        <f>C233</f>
        <v>Female</v>
      </c>
      <c r="D255" s="15"/>
      <c r="E255" s="15"/>
      <c r="F255" s="9"/>
      <c r="G255" s="10"/>
      <c r="H255" s="2" t="s">
        <v>31</v>
      </c>
      <c r="I255" s="16">
        <f>I253-I254</f>
        <v>69755.555555555562</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46666.666666666744</v>
      </c>
      <c r="C257" s="2">
        <f t="shared" ref="C257:C260" si="23">B257*A257</f>
        <v>4666.6666666666742</v>
      </c>
      <c r="D257" s="9">
        <f>IF(C255="Female",C257*10%,IF(C255="Male",0))</f>
        <v>466.66666666666742</v>
      </c>
      <c r="E257" s="2">
        <f t="shared" si="22"/>
        <v>350.00000000000028</v>
      </c>
      <c r="F257" s="18">
        <f>E257/(B242+1)</f>
        <v>350.00000000000028</v>
      </c>
      <c r="G257" s="10"/>
      <c r="H257" s="2" t="s">
        <v>36</v>
      </c>
      <c r="I257" s="2">
        <f>F256</f>
        <v>450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800.00000000000023</v>
      </c>
      <c r="H258" s="10" t="s">
        <v>37</v>
      </c>
      <c r="I258" s="10">
        <f>SUM(F257:F262)</f>
        <v>350.00000000000028</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30B987EC-F9AB-4E02-834B-F305E7388E5E}">
      <formula1>"Unmarried, Married"</formula1>
    </dataValidation>
    <dataValidation type="list" allowBlank="1" showInputMessage="1" showErrorMessage="1" sqref="D2 D24 D45 D67 D89 D111 D221 D133 D243 D155 D199 D177" xr:uid="{5D0C328F-B31D-4B51-A92A-FA1D69CF9FA4}">
      <formula1>"P/F Deduction, SSF Deduction"</formula1>
    </dataValidation>
    <dataValidation type="list" allowBlank="1" showInputMessage="1" showErrorMessage="1" sqref="C14 C36 C57 C79 C101 C123 C233 C145 C167 C189 C211 C255" xr:uid="{302D6F25-E68F-4B8B-B500-43709C3821B7}">
      <formula1>"Male, Female"</formula1>
    </dataValidation>
    <dataValidation type="list" allowBlank="1" showInputMessage="1" showErrorMessage="1" sqref="A5 A27 A114 A48 A70 A92 A224 A136 A158 A180 A202 A246" xr:uid="{136AF9B7-D6C1-4A90-A1A3-3F69E8ADADEF}">
      <formula1>"P/F Benefit,SSF Benefit"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9AD3-D86B-4A98-9DFC-9D26EED396BA}">
  <dimension ref="A1:O262"/>
  <sheetViews>
    <sheetView topLeftCell="A64" zoomScale="85" zoomScaleNormal="85" workbookViewId="0">
      <selection activeCell="I57" sqref="I5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1" max="11" width="11.5703125" bestFit="1" customWidth="1"/>
    <col min="14" max="15" width="9.5703125" bestFit="1" customWidth="1"/>
  </cols>
  <sheetData>
    <row r="1" spans="1:11" x14ac:dyDescent="0.25">
      <c r="A1" s="1" t="s">
        <v>0</v>
      </c>
      <c r="B1" s="1">
        <v>11</v>
      </c>
      <c r="C1" s="2" t="s">
        <v>1</v>
      </c>
      <c r="D1" s="2">
        <f>B2</f>
        <v>95000</v>
      </c>
      <c r="E1" s="2"/>
      <c r="F1" s="2"/>
      <c r="G1" s="2"/>
      <c r="H1" s="2"/>
      <c r="I1" s="2"/>
      <c r="J1" t="s">
        <v>2</v>
      </c>
      <c r="K1" t="s">
        <v>3</v>
      </c>
    </row>
    <row r="2" spans="1:11" x14ac:dyDescent="0.25">
      <c r="A2" s="2" t="s">
        <v>4</v>
      </c>
      <c r="B2" s="3">
        <v>95000</v>
      </c>
      <c r="C2" s="2"/>
      <c r="D2" s="2" t="str">
        <f>IF(A5= "P/F Benefit","P/F Deduction","SSF Deduction")</f>
        <v>SSF Deduction</v>
      </c>
      <c r="E2" s="2" t="s">
        <v>5</v>
      </c>
      <c r="F2" s="2" t="s">
        <v>6</v>
      </c>
      <c r="G2" s="2" t="s">
        <v>7</v>
      </c>
      <c r="H2" s="2">
        <v>500000</v>
      </c>
      <c r="I2" s="2" t="s">
        <v>8</v>
      </c>
      <c r="J2" s="4" t="s">
        <v>9</v>
      </c>
      <c r="K2" s="4" t="s">
        <v>39</v>
      </c>
    </row>
    <row r="3" spans="1:11" x14ac:dyDescent="0.25">
      <c r="A3" s="2" t="s">
        <v>10</v>
      </c>
      <c r="C3" s="2" t="s">
        <v>11</v>
      </c>
      <c r="D3" s="2">
        <v>0</v>
      </c>
      <c r="E3" s="2">
        <v>0</v>
      </c>
      <c r="F3" s="2">
        <v>0</v>
      </c>
      <c r="G3" s="2" t="s">
        <v>12</v>
      </c>
      <c r="H3" s="2">
        <f>B12/3</f>
        <v>487666.66666666669</v>
      </c>
      <c r="I3" s="2">
        <f>IF(K2="Yes",IF(D6&gt;=500000, 0, MIN(500000, H3) - D6),0)</f>
        <v>134266.66666666669</v>
      </c>
    </row>
    <row r="4" spans="1:11" x14ac:dyDescent="0.25">
      <c r="A4" s="2" t="s">
        <v>13</v>
      </c>
      <c r="B4" s="5">
        <v>0</v>
      </c>
      <c r="C4" s="2" t="s">
        <v>14</v>
      </c>
      <c r="D4" s="2">
        <f>IF(D2="P/F Deduction",B2*20%,IF(D2="SSF Deduction",B2*31%))</f>
        <v>29450</v>
      </c>
      <c r="E4" s="2"/>
      <c r="F4" s="2">
        <f>J3</f>
        <v>0</v>
      </c>
      <c r="G4" s="2" t="s">
        <v>15</v>
      </c>
      <c r="H4" s="2">
        <f>D6+F6+I6</f>
        <v>487666.66666666669</v>
      </c>
      <c r="I4" s="2"/>
    </row>
    <row r="5" spans="1:11" x14ac:dyDescent="0.25">
      <c r="A5" s="2" t="s">
        <v>40</v>
      </c>
      <c r="B5" s="2">
        <f>IF(A5="P/F Benefit", B2*10%, IF(A5="SSF Benefit", B2*20%,0))</f>
        <v>19000</v>
      </c>
      <c r="C5" s="2" t="s">
        <v>17</v>
      </c>
      <c r="D5" s="2">
        <f>D4*B1</f>
        <v>323950</v>
      </c>
      <c r="E5" s="2">
        <f>E4*B1</f>
        <v>0</v>
      </c>
      <c r="F5" s="2">
        <f>F4*B1</f>
        <v>0</v>
      </c>
      <c r="G5" s="2" t="s">
        <v>18</v>
      </c>
      <c r="H5" s="2">
        <v>30000</v>
      </c>
      <c r="I5" s="2">
        <f>I4*B1</f>
        <v>0</v>
      </c>
    </row>
    <row r="6" spans="1:11" x14ac:dyDescent="0.25">
      <c r="A6" s="2" t="s">
        <v>5</v>
      </c>
      <c r="B6" s="2">
        <v>0</v>
      </c>
      <c r="C6" s="2" t="s">
        <v>19</v>
      </c>
      <c r="D6" s="2">
        <f>D3+D4+D5</f>
        <v>353400</v>
      </c>
      <c r="E6" s="2">
        <f>E3+E4+E5</f>
        <v>0</v>
      </c>
      <c r="F6" s="2">
        <f>F3+F4+F5</f>
        <v>0</v>
      </c>
      <c r="G6" s="2" t="s">
        <v>20</v>
      </c>
      <c r="H6" s="2"/>
      <c r="I6" s="2">
        <f>I3+I4+I5</f>
        <v>134266.66666666669</v>
      </c>
      <c r="J6" s="6"/>
    </row>
    <row r="7" spans="1:11" x14ac:dyDescent="0.25">
      <c r="A7" s="7" t="s">
        <v>21</v>
      </c>
      <c r="B7" s="7">
        <f>B2+B3+B5+B6+B4</f>
        <v>114000</v>
      </c>
      <c r="C7" s="2"/>
      <c r="D7" s="2"/>
      <c r="E7" s="2"/>
      <c r="F7" s="2"/>
      <c r="G7" s="2" t="s">
        <v>22</v>
      </c>
      <c r="H7" s="2"/>
      <c r="I7" s="2">
        <f>I6/12</f>
        <v>11188.888888888891</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1368000</v>
      </c>
    </row>
    <row r="10" spans="1:11" x14ac:dyDescent="0.25">
      <c r="A10" s="2" t="s">
        <v>14</v>
      </c>
      <c r="B10" s="2">
        <f>B7</f>
        <v>114000</v>
      </c>
      <c r="C10" s="2"/>
      <c r="D10" s="2"/>
      <c r="E10" s="2"/>
      <c r="F10" s="2"/>
      <c r="G10" s="2"/>
      <c r="H10" s="2"/>
      <c r="I10" s="2"/>
    </row>
    <row r="11" spans="1:11" x14ac:dyDescent="0.25">
      <c r="A11" s="2" t="s">
        <v>17</v>
      </c>
      <c r="B11" s="2">
        <f>B10*B1</f>
        <v>1254000</v>
      </c>
      <c r="C11" s="2"/>
      <c r="D11" s="2"/>
      <c r="E11" s="2"/>
      <c r="F11" s="2"/>
      <c r="G11" s="2"/>
      <c r="H11" s="2"/>
      <c r="I11" s="2"/>
    </row>
    <row r="12" spans="1:11" x14ac:dyDescent="0.25">
      <c r="A12" s="2" t="s">
        <v>24</v>
      </c>
      <c r="B12" s="2">
        <f>B9+B10+B11+D1</f>
        <v>1463000</v>
      </c>
      <c r="C12" s="9"/>
      <c r="D12" s="9"/>
      <c r="E12" s="2"/>
      <c r="F12" s="2"/>
      <c r="G12" s="2"/>
      <c r="H12" s="2" t="s">
        <v>25</v>
      </c>
      <c r="I12" s="7">
        <f>B7</f>
        <v>114000</v>
      </c>
    </row>
    <row r="13" spans="1:11" x14ac:dyDescent="0.25">
      <c r="A13" s="2" t="s">
        <v>26</v>
      </c>
      <c r="B13" s="2">
        <f>B12-MIN(H2,H3,H4)-H5-H6-H7-E6-H8</f>
        <v>945333.33333333326</v>
      </c>
      <c r="C13" s="9"/>
      <c r="D13" s="9"/>
      <c r="E13" s="2"/>
      <c r="F13" s="2"/>
      <c r="G13" s="10"/>
      <c r="H13" s="2" t="s">
        <v>27</v>
      </c>
      <c r="I13" s="11">
        <f>D4+E4+F4+G17+I7</f>
        <v>45818.888888888891</v>
      </c>
    </row>
    <row r="14" spans="1:11" x14ac:dyDescent="0.25">
      <c r="A14" s="12" t="s">
        <v>28</v>
      </c>
      <c r="B14" s="13" t="s">
        <v>38</v>
      </c>
      <c r="C14" s="14" t="s">
        <v>30</v>
      </c>
      <c r="D14" s="15"/>
      <c r="E14" s="15"/>
      <c r="F14" s="9"/>
      <c r="G14" s="10"/>
      <c r="H14" s="12" t="s">
        <v>31</v>
      </c>
      <c r="I14" s="16">
        <f>I12-I13</f>
        <v>68181.111111111109</v>
      </c>
    </row>
    <row r="15" spans="1:11" x14ac:dyDescent="0.25">
      <c r="A15" s="17">
        <v>0.01</v>
      </c>
      <c r="B15" s="2">
        <f>IF(B14="Married", MIN(600000,B13), MIN(500000, B13))</f>
        <v>500000</v>
      </c>
      <c r="C15" s="2">
        <f t="shared" ref="C15:C20" si="0">B15*A15</f>
        <v>5000</v>
      </c>
      <c r="D15" s="9">
        <f>IF(C14="Female",10%*C15,IF(C14="Male",0))</f>
        <v>500</v>
      </c>
      <c r="E15" s="2">
        <f t="shared" ref="E15:E20" si="1">C15-D15</f>
        <v>4500</v>
      </c>
      <c r="F15" s="18">
        <f>IF(A5="SSF Benefit",0,E15/(B1+1))</f>
        <v>0</v>
      </c>
      <c r="G15" s="10"/>
      <c r="H15" s="10"/>
      <c r="I15" s="2"/>
      <c r="K15">
        <f>SUM(F16:F18)</f>
        <v>5180</v>
      </c>
    </row>
    <row r="16" spans="1:11"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0</v>
      </c>
      <c r="K16">
        <f>K15*2</f>
        <v>10360</v>
      </c>
    </row>
    <row r="17" spans="1:11" x14ac:dyDescent="0.25">
      <c r="A17" s="17">
        <v>0.2</v>
      </c>
      <c r="B17" s="2">
        <f>IF((B13-B15-B16)&gt;300000,300000,(B13-B15-B16))</f>
        <v>245333.33333333326</v>
      </c>
      <c r="C17" s="2">
        <f t="shared" si="0"/>
        <v>49066.666666666657</v>
      </c>
      <c r="D17" s="9">
        <f>IF(C14="Female",C17*10%,IF(C14="Male",0))</f>
        <v>4906.6666666666661</v>
      </c>
      <c r="E17" s="2">
        <f t="shared" si="1"/>
        <v>44159.999999999993</v>
      </c>
      <c r="F17" s="18">
        <f>E17/(B1+1)</f>
        <v>3679.9999999999995</v>
      </c>
      <c r="G17" s="19">
        <f>SUM(F15:F20)</f>
        <v>5180</v>
      </c>
      <c r="H17" s="10" t="s">
        <v>37</v>
      </c>
      <c r="I17" s="10">
        <f>SUM(F16:F21)</f>
        <v>5180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95000</v>
      </c>
      <c r="E23" s="2"/>
      <c r="F23" s="2"/>
      <c r="G23" s="2"/>
      <c r="H23" s="2"/>
      <c r="I23" s="2"/>
    </row>
    <row r="24" spans="1:11" x14ac:dyDescent="0.25">
      <c r="A24" s="2" t="s">
        <v>4</v>
      </c>
      <c r="B24" s="3">
        <f>B2</f>
        <v>95000</v>
      </c>
      <c r="C24" s="2"/>
      <c r="D24" s="2" t="str">
        <f>IF(A27= "P/F Benefit","P/F Deduction","SSF Deduction")</f>
        <v>SSF Deduction</v>
      </c>
      <c r="E24" s="2" t="s">
        <v>5</v>
      </c>
      <c r="F24" s="2" t="s">
        <v>6</v>
      </c>
      <c r="G24" s="2" t="s">
        <v>7</v>
      </c>
      <c r="H24" s="2">
        <v>500000</v>
      </c>
      <c r="I24" s="2" t="s">
        <v>6</v>
      </c>
    </row>
    <row r="25" spans="1:11" x14ac:dyDescent="0.25">
      <c r="A25" s="2" t="s">
        <v>10</v>
      </c>
      <c r="B25">
        <f>B3</f>
        <v>0</v>
      </c>
      <c r="C25" s="2" t="s">
        <v>11</v>
      </c>
      <c r="D25" s="2">
        <f>D4</f>
        <v>29450</v>
      </c>
      <c r="E25" s="2">
        <f>E4</f>
        <v>0</v>
      </c>
      <c r="F25" s="2">
        <f>F4</f>
        <v>0</v>
      </c>
      <c r="G25" s="2" t="s">
        <v>12</v>
      </c>
      <c r="H25" s="2">
        <f>B34/3</f>
        <v>487666.66666666669</v>
      </c>
      <c r="I25" s="2">
        <f>IF(K2="Yes",IF(D28&gt;=500000, 0, MIN(500000, H25) - D28),0)</f>
        <v>134266.66666666669</v>
      </c>
      <c r="K25" s="22">
        <f>B25+B2</f>
        <v>95000</v>
      </c>
    </row>
    <row r="26" spans="1:11" x14ac:dyDescent="0.25">
      <c r="A26" s="2" t="s">
        <v>13</v>
      </c>
      <c r="B26" s="5"/>
      <c r="C26" s="2" t="s">
        <v>14</v>
      </c>
      <c r="D26" s="2">
        <f>IF(D24="P/F Deduction",B24*20%,IF(D24="SSF Deduction",B24*31%))</f>
        <v>29450</v>
      </c>
      <c r="E26" s="2">
        <f>B28</f>
        <v>0</v>
      </c>
      <c r="F26" s="2">
        <f>J25</f>
        <v>0</v>
      </c>
      <c r="G26" s="2" t="s">
        <v>15</v>
      </c>
      <c r="H26" s="2">
        <f>D28+F28+I28</f>
        <v>487666.66666666669</v>
      </c>
      <c r="I26" s="2">
        <v>0</v>
      </c>
      <c r="K26" s="8">
        <f>K25+B5+B28</f>
        <v>114000</v>
      </c>
    </row>
    <row r="27" spans="1:11" x14ac:dyDescent="0.25">
      <c r="A27" s="2" t="str">
        <f>A5</f>
        <v>SSF Benefit</v>
      </c>
      <c r="B27" s="2">
        <f>IF(A27="P/F Benefit", B24*10%, IF(A27="SSF Benefit", B24*20%,0))</f>
        <v>19000</v>
      </c>
      <c r="C27" s="2" t="s">
        <v>17</v>
      </c>
      <c r="D27" s="2">
        <f>D26*B23</f>
        <v>294500</v>
      </c>
      <c r="E27" s="2">
        <f>E26*B23</f>
        <v>0</v>
      </c>
      <c r="F27" s="2">
        <f>F26*B23</f>
        <v>0</v>
      </c>
      <c r="G27" s="2" t="s">
        <v>18</v>
      </c>
      <c r="H27" s="2">
        <f>H5</f>
        <v>30000</v>
      </c>
      <c r="I27" s="2">
        <f>I26*B23</f>
        <v>0</v>
      </c>
      <c r="J27" s="8"/>
      <c r="K27" s="8">
        <f>K26*12</f>
        <v>1368000</v>
      </c>
    </row>
    <row r="28" spans="1:11" x14ac:dyDescent="0.25">
      <c r="A28" s="2" t="s">
        <v>5</v>
      </c>
      <c r="B28" s="2">
        <v>0</v>
      </c>
      <c r="C28" s="2" t="s">
        <v>19</v>
      </c>
      <c r="D28" s="2">
        <f>D25+D26+D27</f>
        <v>353400</v>
      </c>
      <c r="E28" s="2">
        <f>E25+E26+E27</f>
        <v>0</v>
      </c>
      <c r="F28" s="2">
        <f>F25+F26+F27</f>
        <v>0</v>
      </c>
      <c r="G28" s="2" t="s">
        <v>20</v>
      </c>
      <c r="H28" s="2">
        <f>H6</f>
        <v>0</v>
      </c>
      <c r="I28" s="2">
        <f>I25+I26+I27</f>
        <v>134266.66666666669</v>
      </c>
    </row>
    <row r="29" spans="1:11" x14ac:dyDescent="0.25">
      <c r="A29" s="2" t="s">
        <v>21</v>
      </c>
      <c r="B29" s="7">
        <f>B24+B25+B27+B28+B26</f>
        <v>114000</v>
      </c>
      <c r="C29" s="2"/>
      <c r="D29" s="2"/>
      <c r="E29" s="2"/>
      <c r="F29" s="2"/>
      <c r="G29" s="2" t="s">
        <v>22</v>
      </c>
      <c r="H29" s="2">
        <f>H7</f>
        <v>0</v>
      </c>
      <c r="I29" s="2">
        <f>I28/12</f>
        <v>11188.888888888891</v>
      </c>
    </row>
    <row r="30" spans="1:11" x14ac:dyDescent="0.25">
      <c r="A30" s="2"/>
      <c r="B30" s="2"/>
      <c r="C30" s="2"/>
      <c r="D30" s="2"/>
      <c r="E30" s="2"/>
      <c r="F30" s="2"/>
      <c r="G30" s="2" t="s">
        <v>23</v>
      </c>
      <c r="H30" s="2">
        <f>IF(J2="Yes", IF(B36="Married",600000*50%, IF(B36="Unmarried",500000*50%)),0)</f>
        <v>0</v>
      </c>
      <c r="I30" s="2"/>
      <c r="K30" s="8">
        <f>B35+B12</f>
        <v>2408333.333333333</v>
      </c>
    </row>
    <row r="31" spans="1:11" x14ac:dyDescent="0.25">
      <c r="A31" s="2" t="s">
        <v>11</v>
      </c>
      <c r="B31" s="2">
        <f>B10</f>
        <v>114000</v>
      </c>
      <c r="C31" s="2"/>
      <c r="D31" s="2"/>
      <c r="E31" s="2"/>
      <c r="F31" s="2"/>
      <c r="G31" s="2"/>
      <c r="H31" s="2"/>
      <c r="I31" s="2"/>
      <c r="K31" s="8">
        <f>K30-N27</f>
        <v>2408333.333333333</v>
      </c>
    </row>
    <row r="32" spans="1:11" x14ac:dyDescent="0.25">
      <c r="A32" s="2" t="s">
        <v>14</v>
      </c>
      <c r="B32" s="2">
        <f>B29</f>
        <v>114000</v>
      </c>
      <c r="C32" s="2"/>
      <c r="D32" s="2"/>
      <c r="E32" s="2"/>
      <c r="F32" s="2"/>
      <c r="G32" s="2"/>
      <c r="H32" s="2"/>
      <c r="I32" s="2"/>
    </row>
    <row r="33" spans="1:11" x14ac:dyDescent="0.25">
      <c r="A33" s="2" t="s">
        <v>17</v>
      </c>
      <c r="B33" s="2">
        <f>B32*B23</f>
        <v>1140000</v>
      </c>
      <c r="C33" s="2"/>
      <c r="D33" s="2"/>
      <c r="E33" s="2"/>
      <c r="F33" s="2"/>
      <c r="G33" s="2"/>
      <c r="H33" s="2"/>
      <c r="I33" s="2"/>
    </row>
    <row r="34" spans="1:11" x14ac:dyDescent="0.25">
      <c r="A34" s="2" t="s">
        <v>24</v>
      </c>
      <c r="B34" s="2">
        <f>B31+B32+B33+D23</f>
        <v>1463000</v>
      </c>
      <c r="C34" s="9"/>
      <c r="D34" s="9"/>
      <c r="E34" s="2"/>
      <c r="F34" s="2"/>
      <c r="G34" s="2"/>
      <c r="H34" s="2" t="s">
        <v>25</v>
      </c>
      <c r="I34" s="7">
        <f>B29</f>
        <v>114000</v>
      </c>
    </row>
    <row r="35" spans="1:11" x14ac:dyDescent="0.25">
      <c r="A35" s="2" t="s">
        <v>26</v>
      </c>
      <c r="B35" s="2">
        <f>B34-MIN(H24,H25,H26)-H27-H28-H29-E28-H30</f>
        <v>945333.33333333326</v>
      </c>
      <c r="C35" s="9"/>
      <c r="D35" s="9"/>
      <c r="E35" s="2"/>
      <c r="F35" s="2"/>
      <c r="G35" s="10"/>
      <c r="H35" s="2" t="s">
        <v>27</v>
      </c>
      <c r="I35" s="11">
        <f>D26+E26+F26+G39+I29</f>
        <v>45818.888888888891</v>
      </c>
    </row>
    <row r="36" spans="1:11" x14ac:dyDescent="0.25">
      <c r="A36" s="12" t="s">
        <v>28</v>
      </c>
      <c r="B36" s="13" t="str">
        <f>B14</f>
        <v>Unmarried</v>
      </c>
      <c r="C36" s="14" t="str">
        <f>C14</f>
        <v>Female</v>
      </c>
      <c r="D36" s="15"/>
      <c r="E36" s="9"/>
      <c r="F36" s="9"/>
      <c r="G36" s="10"/>
      <c r="H36" s="2" t="s">
        <v>31</v>
      </c>
      <c r="I36" s="16">
        <f>I34-I35</f>
        <v>68181.111111111109</v>
      </c>
      <c r="J36" s="8"/>
    </row>
    <row r="37" spans="1:11" x14ac:dyDescent="0.25">
      <c r="A37" s="17">
        <v>0.01</v>
      </c>
      <c r="B37" s="2">
        <f>IF(B36="Married", MIN(600000,B35), MIN(500000, B35))</f>
        <v>500000</v>
      </c>
      <c r="C37" s="2">
        <f t="shared" ref="C37:C42" si="2">B37*A37</f>
        <v>5000</v>
      </c>
      <c r="D37" s="9">
        <f>IF(C36="Female",10%*C37,IF(C36="Male",0))</f>
        <v>500</v>
      </c>
      <c r="E37" s="2">
        <f t="shared" ref="E37:E42" si="3">C37-D37-F15</f>
        <v>4500</v>
      </c>
      <c r="F37" s="18">
        <f>IF(A27="SSF Benefit",0,E37/(B23+1))</f>
        <v>0</v>
      </c>
      <c r="G37" s="10"/>
      <c r="H37" s="10"/>
      <c r="I37" s="2"/>
    </row>
    <row r="38" spans="1:11"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0</v>
      </c>
    </row>
    <row r="39" spans="1:11" x14ac:dyDescent="0.25">
      <c r="A39" s="17">
        <v>0.2</v>
      </c>
      <c r="B39" s="2">
        <f>IF((B35-B37-B38)&gt;300000,300000,(B35-B37-B38))</f>
        <v>245333.33333333326</v>
      </c>
      <c r="C39" s="2">
        <f t="shared" si="2"/>
        <v>49066.666666666657</v>
      </c>
      <c r="D39" s="9">
        <f>IF(C36="Female",C39*10%,IF(C36="Male",0))</f>
        <v>4906.6666666666661</v>
      </c>
      <c r="E39" s="2">
        <f t="shared" si="3"/>
        <v>40479.999999999993</v>
      </c>
      <c r="F39" s="18">
        <f>E39/(B23+1)</f>
        <v>3679.9999999999995</v>
      </c>
      <c r="G39" s="19">
        <f>SUM(F37:F42)</f>
        <v>5180</v>
      </c>
      <c r="H39" s="10" t="s">
        <v>37</v>
      </c>
      <c r="I39" s="10">
        <f>SUM(F38:F43)</f>
        <v>5180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3679.9999999999995</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7359.9999999999991</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95000</v>
      </c>
      <c r="E44" s="2"/>
      <c r="F44" s="2"/>
      <c r="G44" s="2"/>
      <c r="H44" s="2"/>
      <c r="I44" s="2"/>
    </row>
    <row r="45" spans="1:11" x14ac:dyDescent="0.25">
      <c r="A45" s="2" t="s">
        <v>4</v>
      </c>
      <c r="B45" s="3">
        <f>B24</f>
        <v>95000</v>
      </c>
      <c r="C45" s="2"/>
      <c r="D45" s="2" t="str">
        <f>IF(A48= "P/F Benefit","P/F Deduction","SSF Deduction")</f>
        <v>SSF Deduction</v>
      </c>
      <c r="E45" s="2" t="s">
        <v>5</v>
      </c>
      <c r="F45" s="2" t="s">
        <v>6</v>
      </c>
      <c r="G45" s="2" t="s">
        <v>7</v>
      </c>
      <c r="H45" s="2">
        <v>500000</v>
      </c>
      <c r="I45" s="2" t="s">
        <v>6</v>
      </c>
    </row>
    <row r="46" spans="1:11" x14ac:dyDescent="0.25">
      <c r="A46" s="2" t="s">
        <v>10</v>
      </c>
      <c r="B46">
        <f>B25</f>
        <v>0</v>
      </c>
      <c r="C46" s="2" t="s">
        <v>11</v>
      </c>
      <c r="D46" s="2">
        <f>D25+D26</f>
        <v>58900</v>
      </c>
      <c r="E46" s="2">
        <f>E25+E26</f>
        <v>0</v>
      </c>
      <c r="F46" s="2">
        <f>F25+F26</f>
        <v>0</v>
      </c>
      <c r="G46" s="2" t="s">
        <v>12</v>
      </c>
      <c r="H46" s="2">
        <f>B55/3</f>
        <v>487666.66666666669</v>
      </c>
      <c r="I46" s="2">
        <f>IF(K2="Yes",IF(D49&gt;=500000, 0, MIN(500000, H46) - D49),0)</f>
        <v>134266.66666666669</v>
      </c>
    </row>
    <row r="47" spans="1:11" x14ac:dyDescent="0.25">
      <c r="A47" s="2" t="s">
        <v>13</v>
      </c>
      <c r="B47" s="5">
        <v>0</v>
      </c>
      <c r="C47" s="2" t="s">
        <v>14</v>
      </c>
      <c r="D47" s="2">
        <f>IF(D45="P/F Deduction",B45*20%,IF(D45="SSF Deduction",B45*31%))</f>
        <v>29450</v>
      </c>
      <c r="E47" s="2">
        <f>B49</f>
        <v>0</v>
      </c>
      <c r="F47" s="2">
        <f>J46</f>
        <v>0</v>
      </c>
      <c r="G47" s="2" t="s">
        <v>15</v>
      </c>
      <c r="H47" s="2">
        <f>D49+F49+I49</f>
        <v>487666.66666666669</v>
      </c>
      <c r="I47" s="2">
        <v>0</v>
      </c>
    </row>
    <row r="48" spans="1:11" x14ac:dyDescent="0.25">
      <c r="A48" s="2" t="str">
        <f>A27</f>
        <v>SSF Benefit</v>
      </c>
      <c r="B48" s="2">
        <f>IF(A48="P/F Benefit", B45*10%, IF(A48="SSF Benefit", B45*20%,0))</f>
        <v>19000</v>
      </c>
      <c r="C48" s="2" t="s">
        <v>17</v>
      </c>
      <c r="D48" s="2">
        <f>D47*B44</f>
        <v>265050</v>
      </c>
      <c r="E48" s="2">
        <f>E47*B44</f>
        <v>0</v>
      </c>
      <c r="F48" s="2">
        <f>F47*B44</f>
        <v>0</v>
      </c>
      <c r="G48" s="2" t="s">
        <v>18</v>
      </c>
      <c r="H48" s="2">
        <f>H5</f>
        <v>30000</v>
      </c>
      <c r="I48" s="2">
        <f>I47*B44</f>
        <v>0</v>
      </c>
    </row>
    <row r="49" spans="1:15" x14ac:dyDescent="0.25">
      <c r="A49" s="2" t="s">
        <v>5</v>
      </c>
      <c r="B49" s="2">
        <v>0</v>
      </c>
      <c r="C49" s="2" t="s">
        <v>19</v>
      </c>
      <c r="D49" s="2">
        <f>D46+D47+D48</f>
        <v>353400</v>
      </c>
      <c r="E49" s="2">
        <f>E46+E47+E48</f>
        <v>0</v>
      </c>
      <c r="F49" s="2">
        <f>F46+F47+F48</f>
        <v>0</v>
      </c>
      <c r="G49" s="2" t="s">
        <v>20</v>
      </c>
      <c r="H49" s="2">
        <f>H6</f>
        <v>0</v>
      </c>
      <c r="I49" s="2">
        <f>I46+I47+I48</f>
        <v>134266.66666666669</v>
      </c>
      <c r="J49" s="8"/>
    </row>
    <row r="50" spans="1:15" x14ac:dyDescent="0.25">
      <c r="A50" s="2" t="s">
        <v>21</v>
      </c>
      <c r="B50" s="7">
        <f>B45+B46+B48+B49+B47+D44</f>
        <v>209000</v>
      </c>
      <c r="C50" s="2"/>
      <c r="D50" s="2"/>
      <c r="E50" s="2"/>
      <c r="F50" s="2"/>
      <c r="G50" s="2" t="s">
        <v>22</v>
      </c>
      <c r="H50" s="2">
        <f>H7</f>
        <v>0</v>
      </c>
      <c r="I50" s="2">
        <f>I49/12</f>
        <v>11188.888888888891</v>
      </c>
    </row>
    <row r="51" spans="1:15" x14ac:dyDescent="0.25">
      <c r="A51" s="2"/>
      <c r="B51" s="2"/>
      <c r="C51" s="2"/>
      <c r="D51" s="2"/>
      <c r="E51" s="2"/>
      <c r="F51" s="2"/>
      <c r="G51" s="2" t="s">
        <v>23</v>
      </c>
      <c r="H51" s="2">
        <f>IF(J2="Yes", IF(B57="Married",600000*50%, IF(B57="Unmarried",500000*50%)),0)</f>
        <v>0</v>
      </c>
      <c r="I51" s="2"/>
    </row>
    <row r="52" spans="1:15" x14ac:dyDescent="0.25">
      <c r="A52" s="2" t="s">
        <v>11</v>
      </c>
      <c r="B52" s="2">
        <f>B31+B32</f>
        <v>228000</v>
      </c>
      <c r="C52" s="2"/>
      <c r="D52" s="2"/>
      <c r="E52" s="2"/>
      <c r="F52" s="2"/>
      <c r="G52" s="2"/>
      <c r="H52" s="2"/>
      <c r="I52" s="2"/>
    </row>
    <row r="53" spans="1:15" x14ac:dyDescent="0.25">
      <c r="A53" s="2" t="s">
        <v>14</v>
      </c>
      <c r="B53" s="2">
        <f>B50</f>
        <v>209000</v>
      </c>
      <c r="C53" s="2"/>
      <c r="D53" s="2"/>
      <c r="E53" s="2"/>
      <c r="F53" s="2"/>
      <c r="G53" s="2"/>
      <c r="H53" s="2"/>
      <c r="I53" s="2"/>
    </row>
    <row r="54" spans="1:15" x14ac:dyDescent="0.25">
      <c r="A54" s="2" t="s">
        <v>17</v>
      </c>
      <c r="B54" s="2">
        <f>SUM(B45+B46+B47+B48+B49)*B44</f>
        <v>1026000</v>
      </c>
      <c r="C54" s="2"/>
      <c r="D54" s="2"/>
      <c r="E54" s="2"/>
      <c r="F54" s="2"/>
      <c r="G54" s="2"/>
      <c r="H54" s="2"/>
      <c r="I54" s="2"/>
    </row>
    <row r="55" spans="1:15" x14ac:dyDescent="0.25">
      <c r="A55" s="2" t="s">
        <v>19</v>
      </c>
      <c r="B55" s="2">
        <f>B52+B53+B54</f>
        <v>1463000</v>
      </c>
      <c r="C55" s="9"/>
      <c r="D55" s="9"/>
      <c r="E55" s="2"/>
      <c r="F55" s="2"/>
      <c r="G55" s="2"/>
      <c r="H55" s="2" t="s">
        <v>25</v>
      </c>
      <c r="I55" s="7">
        <f>B50</f>
        <v>209000</v>
      </c>
    </row>
    <row r="56" spans="1:15" x14ac:dyDescent="0.25">
      <c r="A56" s="2" t="s">
        <v>26</v>
      </c>
      <c r="B56" s="2">
        <f>B55-MIN(H45,H46,H47)-H48-H49-H50-E49-H51</f>
        <v>945333.33333333326</v>
      </c>
      <c r="C56" s="9"/>
      <c r="D56" s="9"/>
      <c r="E56" s="2"/>
      <c r="F56" s="2"/>
      <c r="G56" s="10"/>
      <c r="H56" s="2" t="s">
        <v>27</v>
      </c>
      <c r="I56" s="11">
        <f>D47+E47+F47+G60+I50</f>
        <v>45818.888888888891</v>
      </c>
    </row>
    <row r="57" spans="1:15" x14ac:dyDescent="0.25">
      <c r="A57" s="12" t="s">
        <v>28</v>
      </c>
      <c r="B57" s="13" t="str">
        <f>B36</f>
        <v>Unmarried</v>
      </c>
      <c r="C57" s="14" t="str">
        <f>C36</f>
        <v>Female</v>
      </c>
      <c r="D57" s="15"/>
      <c r="E57" s="15"/>
      <c r="F57" s="9"/>
      <c r="G57" s="10"/>
      <c r="H57" s="2" t="s">
        <v>31</v>
      </c>
      <c r="I57" s="16">
        <f>I55-I56</f>
        <v>163181.11111111112</v>
      </c>
      <c r="L57">
        <v>33360.000000000015</v>
      </c>
      <c r="M57">
        <f>L57-360</f>
        <v>33000.000000000015</v>
      </c>
      <c r="N57" s="8">
        <f>M57/9</f>
        <v>3666.6666666666683</v>
      </c>
    </row>
    <row r="58" spans="1:15"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0</v>
      </c>
      <c r="G58" s="10"/>
      <c r="H58" s="10"/>
      <c r="I58" s="2"/>
    </row>
    <row r="59" spans="1:15"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0</v>
      </c>
    </row>
    <row r="60" spans="1:15" x14ac:dyDescent="0.25">
      <c r="A60" s="17">
        <v>0.2</v>
      </c>
      <c r="B60" s="2">
        <f>IF((B56-B58-B59)&gt;300000,300000,(B56-B58-B59))</f>
        <v>245333.33333333326</v>
      </c>
      <c r="C60" s="2">
        <f t="shared" si="4"/>
        <v>49066.666666666657</v>
      </c>
      <c r="D60" s="9">
        <f>IF(C57="Female",C60*10%,IF(C57="Male",0))</f>
        <v>4906.6666666666661</v>
      </c>
      <c r="E60" s="2">
        <f t="shared" si="5"/>
        <v>36799.999999999993</v>
      </c>
      <c r="F60" s="18">
        <f>E60/(B44+1)</f>
        <v>3679.9999999999991</v>
      </c>
      <c r="G60" s="26">
        <f>SUM(F58:F64)</f>
        <v>5179.9999999999991</v>
      </c>
      <c r="H60" s="10" t="s">
        <v>37</v>
      </c>
      <c r="I60" s="10">
        <f>SUM(F59:F64)</f>
        <v>5179.9999999999991</v>
      </c>
    </row>
    <row r="61" spans="1:15"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L61">
        <v>2000</v>
      </c>
      <c r="M61">
        <f>L61*20%</f>
        <v>400</v>
      </c>
      <c r="N61">
        <f>M61*10%</f>
        <v>40</v>
      </c>
      <c r="O61">
        <f>M61-N61</f>
        <v>360</v>
      </c>
    </row>
    <row r="62" spans="1:15" x14ac:dyDescent="0.25">
      <c r="A62" s="20">
        <v>0.36</v>
      </c>
      <c r="B62" s="2">
        <f>IF((B56-B58-B59-B60-B61)&gt;3000000,3000000,(B56-B58-B59-B60-B61))</f>
        <v>0</v>
      </c>
      <c r="C62" s="2">
        <f t="shared" si="4"/>
        <v>0</v>
      </c>
      <c r="D62" s="9">
        <f>IF(C57="Female",C62*10%,IF(C57="Male",0))</f>
        <v>0</v>
      </c>
      <c r="E62" s="2">
        <f t="shared" si="5"/>
        <v>0</v>
      </c>
      <c r="F62" s="18">
        <f>E62/(B44+1)</f>
        <v>0</v>
      </c>
      <c r="G62" s="10"/>
      <c r="H62" s="10"/>
      <c r="I62" s="10"/>
      <c r="O62" s="8">
        <f>O61+N57</f>
        <v>4026.6666666666683</v>
      </c>
    </row>
    <row r="63" spans="1:15" x14ac:dyDescent="0.25">
      <c r="A63" s="20">
        <v>0.39</v>
      </c>
      <c r="B63" s="21">
        <f>B56-B58-B59-B60-B61-B62</f>
        <v>0</v>
      </c>
      <c r="C63" s="2">
        <f t="shared" si="4"/>
        <v>0</v>
      </c>
      <c r="D63" s="9">
        <f>IF(C57="Female",C63*10%,IF(C57="Male",0))</f>
        <v>0</v>
      </c>
      <c r="E63" s="2">
        <f t="shared" si="5"/>
        <v>0</v>
      </c>
      <c r="F63" s="18">
        <f>E63/(B44+1)</f>
        <v>0</v>
      </c>
      <c r="G63" s="10"/>
      <c r="H63" s="10"/>
      <c r="I63" s="10"/>
    </row>
    <row r="64" spans="1:15" x14ac:dyDescent="0.25">
      <c r="A64" s="20"/>
      <c r="B64" s="21"/>
      <c r="C64" s="2"/>
      <c r="D64" s="9"/>
      <c r="E64" s="2"/>
      <c r="F64" s="18"/>
      <c r="G64" s="10"/>
      <c r="H64" s="10"/>
      <c r="I64" s="10"/>
    </row>
    <row r="66" spans="1:11" x14ac:dyDescent="0.25">
      <c r="A66" s="1" t="s">
        <v>34</v>
      </c>
      <c r="B66" s="1">
        <v>8</v>
      </c>
      <c r="C66" s="2" t="s">
        <v>1</v>
      </c>
      <c r="D66" s="2">
        <f>D44</f>
        <v>95000</v>
      </c>
      <c r="E66" s="2">
        <v>2000</v>
      </c>
      <c r="F66" s="2"/>
      <c r="G66" s="2"/>
      <c r="H66" s="2"/>
      <c r="I66" s="2"/>
    </row>
    <row r="67" spans="1:11" x14ac:dyDescent="0.25">
      <c r="A67" s="2" t="s">
        <v>4</v>
      </c>
      <c r="B67" s="3">
        <f>B45</f>
        <v>95000</v>
      </c>
      <c r="C67" s="2"/>
      <c r="D67" s="2" t="str">
        <f>IF(A70= "P/F Benefit","P/F Deduction","SSF Deduction")</f>
        <v>SSF Deduction</v>
      </c>
      <c r="E67" s="2" t="s">
        <v>5</v>
      </c>
      <c r="F67" s="2" t="s">
        <v>6</v>
      </c>
      <c r="G67" s="2" t="s">
        <v>7</v>
      </c>
      <c r="H67" s="2">
        <v>500000</v>
      </c>
      <c r="I67" s="2" t="s">
        <v>6</v>
      </c>
      <c r="K67" s="8"/>
    </row>
    <row r="68" spans="1:11" x14ac:dyDescent="0.25">
      <c r="A68" s="2" t="s">
        <v>10</v>
      </c>
      <c r="B68">
        <f>B46</f>
        <v>0</v>
      </c>
      <c r="C68" s="2" t="s">
        <v>11</v>
      </c>
      <c r="D68" s="2">
        <f>D47+D46</f>
        <v>88350</v>
      </c>
      <c r="E68" s="2">
        <f>E47+E46</f>
        <v>0</v>
      </c>
      <c r="F68" s="2">
        <f>F47+F46</f>
        <v>0</v>
      </c>
      <c r="G68" s="2" t="s">
        <v>12</v>
      </c>
      <c r="H68" s="2">
        <f>B77/3</f>
        <v>488333.33333333331</v>
      </c>
      <c r="I68" s="2">
        <f>IF(K2="Yes",IF(D71&gt;=500000, 0, MIN(500000, H68) - D71),0)</f>
        <v>134933.33333333331</v>
      </c>
    </row>
    <row r="69" spans="1:11" x14ac:dyDescent="0.25">
      <c r="A69" s="2" t="s">
        <v>13</v>
      </c>
      <c r="B69" s="5">
        <v>0</v>
      </c>
      <c r="C69" s="2" t="s">
        <v>14</v>
      </c>
      <c r="D69" s="2">
        <f>IF(D67="P/F Deduction",B67*20%,IF(D67="SSF Deduction",B67*31%))</f>
        <v>29450</v>
      </c>
      <c r="E69" s="2">
        <f>B71</f>
        <v>0</v>
      </c>
      <c r="F69" s="2">
        <f>J68</f>
        <v>0</v>
      </c>
      <c r="G69" s="2" t="s">
        <v>15</v>
      </c>
      <c r="H69" s="2">
        <f>D71+I71+F71</f>
        <v>488333.33333333331</v>
      </c>
      <c r="I69" s="2">
        <v>0</v>
      </c>
    </row>
    <row r="70" spans="1:11" x14ac:dyDescent="0.25">
      <c r="A70" s="2" t="str">
        <f>A48</f>
        <v>SSF Benefit</v>
      </c>
      <c r="B70" s="2">
        <f>IF(A70="P/F Benefit", B67*10%, IF(A70="SSF Benefit", B67*20%,0))</f>
        <v>19000</v>
      </c>
      <c r="C70" s="2" t="s">
        <v>17</v>
      </c>
      <c r="D70" s="2">
        <f>D69*B66</f>
        <v>235600</v>
      </c>
      <c r="E70" s="2">
        <f>E69*B66</f>
        <v>0</v>
      </c>
      <c r="F70" s="2">
        <f>F69*B66</f>
        <v>0</v>
      </c>
      <c r="G70" s="2" t="s">
        <v>18</v>
      </c>
      <c r="H70" s="2">
        <f>H5</f>
        <v>30000</v>
      </c>
      <c r="I70" s="2">
        <f>I69*B66</f>
        <v>0</v>
      </c>
    </row>
    <row r="71" spans="1:11" x14ac:dyDescent="0.25">
      <c r="A71" s="2" t="s">
        <v>5</v>
      </c>
      <c r="B71" s="2">
        <v>0</v>
      </c>
      <c r="C71" s="2" t="s">
        <v>19</v>
      </c>
      <c r="D71" s="2">
        <f>D68+D69+D70</f>
        <v>353400</v>
      </c>
      <c r="E71" s="2">
        <f>E68+E69+E70</f>
        <v>0</v>
      </c>
      <c r="F71" s="2">
        <f>F68+F69+F70</f>
        <v>0</v>
      </c>
      <c r="G71" s="2" t="s">
        <v>20</v>
      </c>
      <c r="H71" s="2">
        <f>H6</f>
        <v>0</v>
      </c>
      <c r="I71" s="2">
        <f>I68+I69+I70</f>
        <v>134933.33333333331</v>
      </c>
    </row>
    <row r="72" spans="1:11" x14ac:dyDescent="0.25">
      <c r="A72" s="2" t="s">
        <v>21</v>
      </c>
      <c r="B72" s="7">
        <f>B67+B68+B70+B71+B6</f>
        <v>114000</v>
      </c>
      <c r="C72" s="2"/>
      <c r="D72" s="2"/>
      <c r="E72" s="2"/>
      <c r="F72" s="2"/>
      <c r="G72" s="2" t="s">
        <v>22</v>
      </c>
      <c r="H72" s="2">
        <f>H7</f>
        <v>0</v>
      </c>
      <c r="I72" s="2">
        <f>I71/12</f>
        <v>11244.444444444443</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437000</v>
      </c>
      <c r="C74" s="2"/>
      <c r="D74" s="2"/>
      <c r="E74" s="2"/>
      <c r="F74" s="2"/>
      <c r="G74" s="2"/>
      <c r="H74" s="2"/>
      <c r="I74" s="2"/>
      <c r="K74" s="8">
        <f>I71/11262.96</f>
        <v>11.980272799808693</v>
      </c>
    </row>
    <row r="75" spans="1:11" x14ac:dyDescent="0.25">
      <c r="A75" s="2" t="s">
        <v>14</v>
      </c>
      <c r="B75" s="2">
        <f>B72+E66</f>
        <v>116000</v>
      </c>
      <c r="C75" s="2"/>
      <c r="D75" s="2"/>
      <c r="E75" s="2"/>
      <c r="F75" s="2"/>
      <c r="G75" s="2"/>
      <c r="H75" s="2"/>
      <c r="I75" s="2"/>
    </row>
    <row r="76" spans="1:11" x14ac:dyDescent="0.25">
      <c r="A76" s="2" t="s">
        <v>17</v>
      </c>
      <c r="B76" s="2">
        <f>SUM(B67+B68+B69+B70+B71)*B66</f>
        <v>912000</v>
      </c>
      <c r="C76" s="2"/>
      <c r="D76" s="2"/>
      <c r="E76" s="2"/>
      <c r="F76" s="2"/>
      <c r="G76" s="2"/>
      <c r="H76" s="2"/>
      <c r="I76" s="2"/>
    </row>
    <row r="77" spans="1:11" x14ac:dyDescent="0.25">
      <c r="A77" s="2" t="s">
        <v>24</v>
      </c>
      <c r="B77" s="2">
        <f>B74+B75+B76</f>
        <v>1465000</v>
      </c>
      <c r="C77" s="9"/>
      <c r="D77" s="9"/>
      <c r="E77" s="2"/>
      <c r="F77" s="2"/>
      <c r="G77" s="2"/>
      <c r="H77" s="2" t="s">
        <v>25</v>
      </c>
      <c r="I77" s="7">
        <f>B72+E66</f>
        <v>116000</v>
      </c>
    </row>
    <row r="78" spans="1:11" x14ac:dyDescent="0.25">
      <c r="A78" s="2" t="s">
        <v>26</v>
      </c>
      <c r="B78" s="2">
        <f>B77-MIN(H67,H68,H69)-H70-H71-H72-E71-H73</f>
        <v>946666.66666666674</v>
      </c>
      <c r="C78" s="9"/>
      <c r="D78" s="9"/>
      <c r="E78" s="2"/>
      <c r="F78" s="2"/>
      <c r="G78" s="10"/>
      <c r="H78" s="2" t="s">
        <v>27</v>
      </c>
      <c r="I78" s="11">
        <f>D69+E69+F69+G82+I72</f>
        <v>46221.111111111117</v>
      </c>
    </row>
    <row r="79" spans="1:11" x14ac:dyDescent="0.25">
      <c r="A79" s="12" t="s">
        <v>28</v>
      </c>
      <c r="B79" s="13" t="str">
        <f>B57</f>
        <v>Unmarried</v>
      </c>
      <c r="C79" s="14" t="str">
        <f>C57</f>
        <v>Female</v>
      </c>
      <c r="D79" s="15"/>
      <c r="E79" s="15"/>
      <c r="F79" s="9"/>
      <c r="G79" s="10"/>
      <c r="H79" s="2" t="s">
        <v>31</v>
      </c>
      <c r="I79" s="16">
        <f>I77-I78</f>
        <v>69778.888888888876</v>
      </c>
    </row>
    <row r="80" spans="1:11" x14ac:dyDescent="0.25">
      <c r="A80" s="17">
        <v>0.01</v>
      </c>
      <c r="B80" s="2">
        <f>IF(B79="Married", MIN(600000,B78), MIN(500000, B78))</f>
        <v>500000</v>
      </c>
      <c r="C80" s="2">
        <f t="shared" ref="C80:C85" si="6">B80*A80</f>
        <v>5000</v>
      </c>
      <c r="D80" s="9">
        <f>IF(C79="Female",10%*C80,IF(C79="Male",0))</f>
        <v>500</v>
      </c>
      <c r="E80" s="2">
        <f t="shared" ref="E80:E85" si="7">C80-D80-F58-F37-F15</f>
        <v>4500</v>
      </c>
      <c r="F80" s="18">
        <f>IF(A70="SSF Benefit",0,E80/(B66+1))</f>
        <v>0</v>
      </c>
      <c r="G80" s="10"/>
      <c r="H80" s="10"/>
      <c r="I80" s="2"/>
    </row>
    <row r="81" spans="1:10"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0</v>
      </c>
    </row>
    <row r="82" spans="1:10" x14ac:dyDescent="0.25">
      <c r="A82" s="17">
        <v>0.2</v>
      </c>
      <c r="B82" s="2">
        <f>IF((B78-B80-B81)&gt;300000,300000,(B78-B80-B81))</f>
        <v>246666.66666666674</v>
      </c>
      <c r="C82" s="2">
        <f t="shared" si="6"/>
        <v>49333.33333333335</v>
      </c>
      <c r="D82" s="9">
        <f>IF(C79="Female",C82*10%,IF(C79="Male",0))</f>
        <v>4933.3333333333358</v>
      </c>
      <c r="E82" s="2">
        <f t="shared" si="7"/>
        <v>33360.000000000015</v>
      </c>
      <c r="F82" s="18">
        <v>4026.6666666666683</v>
      </c>
      <c r="G82" s="26">
        <f>SUM(F80:F86)</f>
        <v>5526.6666666666679</v>
      </c>
      <c r="H82" s="10" t="s">
        <v>37</v>
      </c>
      <c r="I82" s="10">
        <f>SUM(F81:F86)</f>
        <v>5526.6666666666679</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95000</v>
      </c>
      <c r="E88" s="2"/>
      <c r="F88" s="2"/>
      <c r="G88" s="2"/>
      <c r="H88" s="2"/>
      <c r="I88" s="2"/>
    </row>
    <row r="89" spans="1:10" x14ac:dyDescent="0.25">
      <c r="A89" s="2" t="s">
        <v>4</v>
      </c>
      <c r="B89" s="3">
        <f>B67</f>
        <v>95000</v>
      </c>
      <c r="C89" s="2"/>
      <c r="D89" s="2" t="str">
        <f>IF(A92= "P/F Benefit","P/F Deduction","SSF Deduction")</f>
        <v>SSF Deduction</v>
      </c>
      <c r="E89" s="2" t="s">
        <v>5</v>
      </c>
      <c r="F89" s="2" t="s">
        <v>6</v>
      </c>
      <c r="G89" s="2" t="s">
        <v>7</v>
      </c>
      <c r="H89" s="2">
        <v>500000</v>
      </c>
      <c r="I89" s="2" t="s">
        <v>6</v>
      </c>
    </row>
    <row r="90" spans="1:10" x14ac:dyDescent="0.25">
      <c r="A90" s="2" t="s">
        <v>10</v>
      </c>
      <c r="B90">
        <f>B68</f>
        <v>0</v>
      </c>
      <c r="C90" s="2" t="s">
        <v>11</v>
      </c>
      <c r="D90" s="2">
        <f>D69+D68</f>
        <v>117800</v>
      </c>
      <c r="E90" s="2">
        <f>E69+E68</f>
        <v>0</v>
      </c>
      <c r="F90" s="2">
        <f>F69+F68</f>
        <v>0</v>
      </c>
      <c r="G90" s="2" t="s">
        <v>12</v>
      </c>
      <c r="H90" s="2">
        <f>B99/3</f>
        <v>488333.33333333331</v>
      </c>
      <c r="I90" s="2">
        <f>IF(K2="Yes",IF(D93&gt;=500000, 0, MIN(500000, H90) - D93),0)</f>
        <v>134933.33333333331</v>
      </c>
      <c r="J90">
        <f>J68</f>
        <v>0</v>
      </c>
    </row>
    <row r="91" spans="1:10" x14ac:dyDescent="0.25">
      <c r="A91" s="2" t="s">
        <v>13</v>
      </c>
      <c r="B91" s="5">
        <v>0</v>
      </c>
      <c r="C91" s="2" t="s">
        <v>14</v>
      </c>
      <c r="D91" s="2">
        <f>IF(D89="P/F Deduction",B89*20%,IF(D89="SSF Deduction",B89*31%))</f>
        <v>29450</v>
      </c>
      <c r="E91" s="2">
        <f>B93</f>
        <v>0</v>
      </c>
      <c r="F91" s="2">
        <f>J90</f>
        <v>0</v>
      </c>
      <c r="G91" s="2" t="s">
        <v>15</v>
      </c>
      <c r="H91" s="2">
        <f>D93+I93+F93</f>
        <v>488333.33333333331</v>
      </c>
      <c r="I91" s="2">
        <v>0</v>
      </c>
    </row>
    <row r="92" spans="1:10" x14ac:dyDescent="0.25">
      <c r="A92" s="2" t="str">
        <f>A70</f>
        <v>SSF Benefit</v>
      </c>
      <c r="B92" s="2">
        <f>IF(A92="P/F Benefit", B89*10%, IF(A92="SSF Benefit", B89*20%,0))</f>
        <v>19000</v>
      </c>
      <c r="C92" s="2" t="s">
        <v>17</v>
      </c>
      <c r="D92" s="2">
        <f>D91*B88</f>
        <v>206150</v>
      </c>
      <c r="E92" s="2">
        <f>E91*B88</f>
        <v>0</v>
      </c>
      <c r="F92" s="2">
        <f>F91*B88</f>
        <v>0</v>
      </c>
      <c r="G92" s="2" t="s">
        <v>18</v>
      </c>
      <c r="H92" s="2">
        <f>H5</f>
        <v>30000</v>
      </c>
      <c r="I92" s="2">
        <f>I91*B88</f>
        <v>0</v>
      </c>
    </row>
    <row r="93" spans="1:10" x14ac:dyDescent="0.25">
      <c r="A93" s="2" t="s">
        <v>5</v>
      </c>
      <c r="B93" s="2">
        <v>0</v>
      </c>
      <c r="C93" s="2" t="s">
        <v>19</v>
      </c>
      <c r="D93" s="2">
        <f>D90+D91+D92</f>
        <v>353400</v>
      </c>
      <c r="E93" s="2">
        <f>E90+E91+E92</f>
        <v>0</v>
      </c>
      <c r="F93" s="2">
        <f>F90+F91+F92</f>
        <v>0</v>
      </c>
      <c r="G93" s="2" t="s">
        <v>20</v>
      </c>
      <c r="H93" s="2">
        <f>H6</f>
        <v>0</v>
      </c>
      <c r="I93" s="2">
        <f>I90+I91+I92</f>
        <v>134933.33333333331</v>
      </c>
    </row>
    <row r="94" spans="1:10" x14ac:dyDescent="0.25">
      <c r="A94" s="2" t="s">
        <v>21</v>
      </c>
      <c r="B94" s="7">
        <f>B89+B90+B92+B93+B28</f>
        <v>114000</v>
      </c>
      <c r="C94" s="2"/>
      <c r="D94" s="2"/>
      <c r="E94" s="2"/>
      <c r="F94" s="2"/>
      <c r="G94" s="2" t="s">
        <v>22</v>
      </c>
      <c r="H94" s="2">
        <f>H7</f>
        <v>0</v>
      </c>
      <c r="I94" s="2">
        <f>I93/12</f>
        <v>11244.444444444443</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553000</v>
      </c>
      <c r="C96" s="2"/>
      <c r="D96" s="2"/>
      <c r="E96" s="2"/>
      <c r="F96" s="2"/>
      <c r="G96" s="2"/>
      <c r="H96" s="2"/>
      <c r="I96" s="2"/>
    </row>
    <row r="97" spans="1:10" x14ac:dyDescent="0.25">
      <c r="A97" s="2" t="s">
        <v>14</v>
      </c>
      <c r="B97" s="2">
        <f>B94</f>
        <v>114000</v>
      </c>
      <c r="C97" s="2"/>
      <c r="D97" s="2"/>
      <c r="E97" s="2"/>
      <c r="F97" s="2"/>
      <c r="G97" s="2"/>
      <c r="H97" s="2"/>
      <c r="I97" s="2"/>
    </row>
    <row r="98" spans="1:10" x14ac:dyDescent="0.25">
      <c r="A98" s="2" t="s">
        <v>17</v>
      </c>
      <c r="B98" s="2">
        <f>SUM(B89+B90+B91+B92+B93)*B88</f>
        <v>798000</v>
      </c>
      <c r="C98" s="2"/>
      <c r="D98" s="2"/>
      <c r="E98" s="2"/>
      <c r="F98" s="2"/>
      <c r="G98" s="2"/>
      <c r="H98" s="2"/>
      <c r="I98" s="2"/>
    </row>
    <row r="99" spans="1:10" x14ac:dyDescent="0.25">
      <c r="A99" s="2" t="s">
        <v>24</v>
      </c>
      <c r="B99" s="2">
        <f>B96+B97+B98</f>
        <v>1465000</v>
      </c>
      <c r="C99" s="9"/>
      <c r="D99" s="9"/>
      <c r="E99" s="2"/>
      <c r="F99" s="2"/>
      <c r="G99" s="2"/>
      <c r="H99" s="2" t="s">
        <v>25</v>
      </c>
      <c r="I99" s="7">
        <f>B94</f>
        <v>114000</v>
      </c>
    </row>
    <row r="100" spans="1:10" x14ac:dyDescent="0.25">
      <c r="A100" s="2" t="s">
        <v>26</v>
      </c>
      <c r="B100" s="2">
        <f>B99-MIN(H89,H90,H91)-H92-H93-H94-E93-H95</f>
        <v>946666.66666666674</v>
      </c>
      <c r="C100" s="9"/>
      <c r="D100" s="9"/>
      <c r="E100" s="2"/>
      <c r="F100" s="2"/>
      <c r="G100" s="10"/>
      <c r="H100" s="2" t="s">
        <v>27</v>
      </c>
      <c r="I100" s="11">
        <f>D91+E91+F91+G104+I94</f>
        <v>45861.111111111117</v>
      </c>
    </row>
    <row r="101" spans="1:10" x14ac:dyDescent="0.25">
      <c r="A101" s="12" t="s">
        <v>28</v>
      </c>
      <c r="B101" s="13" t="str">
        <f>B79</f>
        <v>Unmarried</v>
      </c>
      <c r="C101" s="14" t="str">
        <f>C79</f>
        <v>Female</v>
      </c>
      <c r="D101" s="15"/>
      <c r="E101" s="15"/>
      <c r="F101" s="9"/>
      <c r="G101" s="10"/>
      <c r="H101" s="2" t="s">
        <v>31</v>
      </c>
      <c r="I101" s="16">
        <f>I99-I100</f>
        <v>68138.888888888876</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4500</v>
      </c>
      <c r="F102" s="18">
        <f>IF(A92="SSF Benefit",0,E102/(B88+1))</f>
        <v>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0</v>
      </c>
    </row>
    <row r="104" spans="1:10" x14ac:dyDescent="0.25">
      <c r="A104" s="17">
        <v>0.2</v>
      </c>
      <c r="B104" s="2">
        <f>IF((B100-B102-B103)&gt;300000,300000,(B100-B102-B103))</f>
        <v>246666.66666666674</v>
      </c>
      <c r="C104" s="2">
        <f t="shared" si="8"/>
        <v>49333.33333333335</v>
      </c>
      <c r="D104" s="9">
        <f>IF(C101="Female",C104*10%,IF(C101="Male",0))</f>
        <v>4933.3333333333358</v>
      </c>
      <c r="E104" s="2">
        <f t="shared" si="9"/>
        <v>29333.333333333343</v>
      </c>
      <c r="F104" s="18">
        <f>E104/(B88+1)</f>
        <v>3666.6666666666679</v>
      </c>
      <c r="G104" s="26">
        <f>SUM(F102:F108)</f>
        <v>5166.6666666666679</v>
      </c>
      <c r="H104" s="10" t="s">
        <v>37</v>
      </c>
      <c r="I104" s="10">
        <f>SUM(F103:F108)</f>
        <v>5166.6666666666679</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95000</v>
      </c>
      <c r="E110" s="2"/>
      <c r="F110" s="2"/>
      <c r="G110" s="2"/>
      <c r="H110" s="2"/>
      <c r="I110" s="2"/>
    </row>
    <row r="111" spans="1:10" x14ac:dyDescent="0.25">
      <c r="A111" s="2" t="s">
        <v>4</v>
      </c>
      <c r="B111" s="3">
        <f>B89</f>
        <v>95000</v>
      </c>
      <c r="C111" s="2"/>
      <c r="D111" s="2" t="str">
        <f>IF(A114= "P/F Benefit","P/F Deduction","SSF Deduction")</f>
        <v>SSF Deduction</v>
      </c>
      <c r="E111" s="2" t="s">
        <v>5</v>
      </c>
      <c r="F111" s="2" t="s">
        <v>6</v>
      </c>
      <c r="G111" s="2" t="s">
        <v>7</v>
      </c>
      <c r="H111" s="2">
        <v>500000</v>
      </c>
      <c r="I111" s="2" t="s">
        <v>6</v>
      </c>
    </row>
    <row r="112" spans="1:10" x14ac:dyDescent="0.25">
      <c r="A112" s="2" t="s">
        <v>10</v>
      </c>
      <c r="B112">
        <f>B90</f>
        <v>0</v>
      </c>
      <c r="C112" s="2" t="s">
        <v>11</v>
      </c>
      <c r="D112" s="2">
        <f>D91+D90</f>
        <v>147250</v>
      </c>
      <c r="E112" s="2">
        <f>E91+E90</f>
        <v>0</v>
      </c>
      <c r="F112" s="2">
        <f>F91+F90</f>
        <v>0</v>
      </c>
      <c r="G112" s="2" t="s">
        <v>12</v>
      </c>
      <c r="H112" s="2">
        <f>B121/3</f>
        <v>488333.33333333331</v>
      </c>
      <c r="I112" s="2">
        <f>IF(K2="Yes",IF(D115&gt;=500000, 0, MIN(500000, H112) - D115),0)</f>
        <v>134933.33333333331</v>
      </c>
      <c r="J112">
        <f>J90</f>
        <v>0</v>
      </c>
    </row>
    <row r="113" spans="1:9" x14ac:dyDescent="0.25">
      <c r="A113" s="2" t="s">
        <v>13</v>
      </c>
      <c r="B113" s="5">
        <v>0</v>
      </c>
      <c r="C113" s="2" t="s">
        <v>14</v>
      </c>
      <c r="D113" s="2">
        <f>IF(D111="P/F Deduction",B111*20%,IF(D111="SSF Deduction",B111*31%))</f>
        <v>29450</v>
      </c>
      <c r="E113" s="2">
        <f>B115</f>
        <v>0</v>
      </c>
      <c r="F113" s="2">
        <f>J112</f>
        <v>0</v>
      </c>
      <c r="G113" s="2" t="s">
        <v>15</v>
      </c>
      <c r="H113" s="2">
        <f>D115+I115+F115</f>
        <v>488333.33333333331</v>
      </c>
      <c r="I113" s="2">
        <v>0</v>
      </c>
    </row>
    <row r="114" spans="1:9" x14ac:dyDescent="0.25">
      <c r="A114" s="2" t="str">
        <f>A92</f>
        <v>SSF Benefit</v>
      </c>
      <c r="B114" s="2">
        <f>IF(A114="P/F Benefit", B111*10%, IF(A114="SSF Benefit", B111*20%,0))</f>
        <v>19000</v>
      </c>
      <c r="C114" s="2" t="s">
        <v>17</v>
      </c>
      <c r="D114" s="2">
        <f>D113*B110</f>
        <v>176700</v>
      </c>
      <c r="E114" s="2">
        <f>E113*B110</f>
        <v>0</v>
      </c>
      <c r="F114" s="2">
        <f>F113*B110</f>
        <v>0</v>
      </c>
      <c r="G114" s="2" t="s">
        <v>18</v>
      </c>
      <c r="H114" s="2">
        <f>H5</f>
        <v>30000</v>
      </c>
      <c r="I114" s="2">
        <f>I113*B110</f>
        <v>0</v>
      </c>
    </row>
    <row r="115" spans="1:9" x14ac:dyDescent="0.25">
      <c r="A115" s="2" t="s">
        <v>5</v>
      </c>
      <c r="B115" s="2">
        <v>0</v>
      </c>
      <c r="C115" s="2" t="s">
        <v>19</v>
      </c>
      <c r="D115" s="2">
        <f>D112+D113+D114</f>
        <v>353400</v>
      </c>
      <c r="E115" s="2">
        <f>E112+E113+E114</f>
        <v>0</v>
      </c>
      <c r="F115" s="2">
        <f>F112+F113+F114</f>
        <v>0</v>
      </c>
      <c r="G115" s="2" t="s">
        <v>20</v>
      </c>
      <c r="H115" s="2">
        <f>H6</f>
        <v>0</v>
      </c>
      <c r="I115" s="2">
        <f>I112+I113+I114</f>
        <v>134933.33333333331</v>
      </c>
    </row>
    <row r="116" spans="1:9" x14ac:dyDescent="0.25">
      <c r="A116" s="2" t="s">
        <v>21</v>
      </c>
      <c r="B116" s="7">
        <f>SUM(B111:B115)</f>
        <v>114000</v>
      </c>
      <c r="C116" s="2"/>
      <c r="D116" s="2"/>
      <c r="E116" s="2"/>
      <c r="F116" s="2"/>
      <c r="G116" s="2" t="s">
        <v>22</v>
      </c>
      <c r="H116" s="2">
        <f>H7</f>
        <v>0</v>
      </c>
      <c r="I116" s="2">
        <f>I115/12</f>
        <v>11244.444444444443</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667000</v>
      </c>
      <c r="C118" s="2"/>
      <c r="D118" s="2"/>
      <c r="E118" s="2"/>
      <c r="F118" s="2"/>
      <c r="G118" s="2"/>
      <c r="H118" s="2"/>
      <c r="I118" s="2"/>
    </row>
    <row r="119" spans="1:9" x14ac:dyDescent="0.25">
      <c r="A119" s="2" t="s">
        <v>14</v>
      </c>
      <c r="B119" s="2">
        <f>B116</f>
        <v>114000</v>
      </c>
      <c r="C119" s="2"/>
      <c r="D119" s="2"/>
      <c r="E119" s="2"/>
      <c r="F119" s="2"/>
      <c r="G119" s="2"/>
      <c r="H119" s="2"/>
      <c r="I119" s="2"/>
    </row>
    <row r="120" spans="1:9" x14ac:dyDescent="0.25">
      <c r="A120" s="2" t="s">
        <v>17</v>
      </c>
      <c r="B120" s="2">
        <f>B119*B110</f>
        <v>684000</v>
      </c>
      <c r="C120" s="2"/>
      <c r="D120" s="2"/>
      <c r="E120" s="2"/>
      <c r="F120" s="2"/>
      <c r="G120" s="2"/>
      <c r="H120" s="2"/>
      <c r="I120" s="2"/>
    </row>
    <row r="121" spans="1:9" x14ac:dyDescent="0.25">
      <c r="A121" s="2" t="s">
        <v>24</v>
      </c>
      <c r="B121" s="2">
        <f>B118+B119+B120</f>
        <v>1465000</v>
      </c>
      <c r="C121" s="9"/>
      <c r="D121" s="9"/>
      <c r="E121" s="2"/>
      <c r="F121" s="2"/>
      <c r="G121" s="2"/>
      <c r="H121" s="2" t="s">
        <v>25</v>
      </c>
      <c r="I121" s="7">
        <f>B116</f>
        <v>114000</v>
      </c>
    </row>
    <row r="122" spans="1:9" x14ac:dyDescent="0.25">
      <c r="A122" s="2" t="s">
        <v>43</v>
      </c>
      <c r="B122" s="2">
        <f>B121-MIN(H111,H112,H113)-H114-H115-H116-E115-H117</f>
        <v>946666.66666666674</v>
      </c>
      <c r="C122" s="9"/>
      <c r="D122" s="9"/>
      <c r="E122" s="2"/>
      <c r="F122" s="2"/>
      <c r="G122" s="10"/>
      <c r="H122" s="2" t="s">
        <v>27</v>
      </c>
      <c r="I122" s="11">
        <f>D113+E113+F113+G126+I116</f>
        <v>45861.111111111117</v>
      </c>
    </row>
    <row r="123" spans="1:9" x14ac:dyDescent="0.25">
      <c r="A123" s="12" t="s">
        <v>44</v>
      </c>
      <c r="B123" s="13" t="str">
        <f>B101</f>
        <v>Unmarried</v>
      </c>
      <c r="C123" s="14" t="str">
        <f>C101</f>
        <v>Female</v>
      </c>
      <c r="D123" s="15"/>
      <c r="E123" s="15"/>
      <c r="F123" s="9"/>
      <c r="G123" s="10"/>
      <c r="H123" s="2" t="s">
        <v>31</v>
      </c>
      <c r="I123" s="16">
        <f>I121-I122</f>
        <v>68138.888888888876</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4500</v>
      </c>
      <c r="F124" s="18">
        <f>IF(A114="SSF Benefit",0,E124/(B110+1))</f>
        <v>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0</v>
      </c>
    </row>
    <row r="126" spans="1:9" x14ac:dyDescent="0.25">
      <c r="A126" s="17">
        <v>0.2</v>
      </c>
      <c r="B126" s="2">
        <f>IF((B122-B124-B125)&gt;300000,300000,(B122-B124-B125))</f>
        <v>246666.66666666674</v>
      </c>
      <c r="C126" s="2">
        <f t="shared" si="10"/>
        <v>49333.33333333335</v>
      </c>
      <c r="D126" s="9">
        <f>IF(C123="Female",C126*10%,IF(C123="Male",0))</f>
        <v>4933.3333333333358</v>
      </c>
      <c r="E126" s="2">
        <f t="shared" si="11"/>
        <v>25666.666666666672</v>
      </c>
      <c r="F126" s="18">
        <f>E126/(B110+1)</f>
        <v>3666.6666666666674</v>
      </c>
      <c r="G126" s="26">
        <f>SUM(F124:F130)</f>
        <v>5166.6666666666679</v>
      </c>
      <c r="H126" s="10" t="s">
        <v>37</v>
      </c>
      <c r="I126" s="10">
        <f>SUM(F125:F130)</f>
        <v>5166.6666666666679</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95000</v>
      </c>
      <c r="E132" s="2"/>
      <c r="F132" s="2"/>
      <c r="G132" s="2"/>
      <c r="H132" s="2"/>
      <c r="I132" s="2"/>
    </row>
    <row r="133" spans="1:10" x14ac:dyDescent="0.25">
      <c r="A133" s="2" t="s">
        <v>4</v>
      </c>
      <c r="B133" s="3">
        <f>B111</f>
        <v>95000</v>
      </c>
      <c r="C133" s="2"/>
      <c r="D133" s="2" t="str">
        <f>IF(A136= "P/F Benefit","P/F Deduction","SSF Deduction")</f>
        <v>SSF Deduction</v>
      </c>
      <c r="E133" s="2" t="s">
        <v>5</v>
      </c>
      <c r="F133" s="2" t="s">
        <v>6</v>
      </c>
      <c r="G133" s="2" t="s">
        <v>7</v>
      </c>
      <c r="H133" s="2">
        <v>500000</v>
      </c>
      <c r="I133" s="2" t="s">
        <v>6</v>
      </c>
    </row>
    <row r="134" spans="1:10" x14ac:dyDescent="0.25">
      <c r="A134" s="2" t="s">
        <v>10</v>
      </c>
      <c r="B134">
        <f>B112</f>
        <v>0</v>
      </c>
      <c r="C134" s="2" t="s">
        <v>11</v>
      </c>
      <c r="D134" s="2">
        <f>D113+D112</f>
        <v>176700</v>
      </c>
      <c r="E134" s="2">
        <f>E113+E112</f>
        <v>0</v>
      </c>
      <c r="F134" s="2">
        <f>F113+F112</f>
        <v>0</v>
      </c>
      <c r="G134" s="2" t="s">
        <v>12</v>
      </c>
      <c r="H134" s="2">
        <f>B143/3</f>
        <v>488333.33333333331</v>
      </c>
      <c r="I134" s="2">
        <f>IF(K2="Yes",IF(D115&gt;=500000, 0, MIN(500000, H112) - D115),0)</f>
        <v>134933.33333333331</v>
      </c>
      <c r="J134">
        <f>J112</f>
        <v>0</v>
      </c>
    </row>
    <row r="135" spans="1:10" x14ac:dyDescent="0.25">
      <c r="A135" s="2" t="s">
        <v>13</v>
      </c>
      <c r="B135" s="5">
        <v>0</v>
      </c>
      <c r="C135" s="2" t="s">
        <v>14</v>
      </c>
      <c r="D135" s="2">
        <f>IF(D133="P/F Deduction",B133*20%,IF(D133="SSF Deduction",B133*31%))</f>
        <v>29450</v>
      </c>
      <c r="E135" s="2">
        <f>B137</f>
        <v>0</v>
      </c>
      <c r="F135" s="2">
        <f>J134</f>
        <v>0</v>
      </c>
      <c r="G135" s="2" t="s">
        <v>15</v>
      </c>
      <c r="H135" s="2">
        <f>D137+F137+I137</f>
        <v>488333.33333333331</v>
      </c>
      <c r="I135" s="2">
        <v>0</v>
      </c>
    </row>
    <row r="136" spans="1:10" x14ac:dyDescent="0.25">
      <c r="A136" s="2" t="str">
        <f>A114</f>
        <v>SSF Benefit</v>
      </c>
      <c r="B136" s="2">
        <f>IF(A136="P/F Benefit", B133*10%, IF(A136="SSF Benefit", B133*20%,0))</f>
        <v>19000</v>
      </c>
      <c r="C136" s="2" t="s">
        <v>17</v>
      </c>
      <c r="D136" s="2">
        <f>D135*B132</f>
        <v>147250</v>
      </c>
      <c r="E136" s="2">
        <f>E135*B132</f>
        <v>0</v>
      </c>
      <c r="F136" s="2">
        <f>F135*B132</f>
        <v>0</v>
      </c>
      <c r="G136" s="2" t="s">
        <v>18</v>
      </c>
      <c r="H136" s="2">
        <f>H5</f>
        <v>30000</v>
      </c>
      <c r="I136" s="2">
        <f>I135*B132</f>
        <v>0</v>
      </c>
    </row>
    <row r="137" spans="1:10" x14ac:dyDescent="0.25">
      <c r="A137" s="2" t="s">
        <v>5</v>
      </c>
      <c r="B137" s="2">
        <v>0</v>
      </c>
      <c r="C137" s="2" t="s">
        <v>19</v>
      </c>
      <c r="D137" s="2">
        <f>D134+D135+D136</f>
        <v>353400</v>
      </c>
      <c r="E137" s="2">
        <f>E134+E135+E136</f>
        <v>0</v>
      </c>
      <c r="F137" s="2">
        <f>F134+F135+F136</f>
        <v>0</v>
      </c>
      <c r="G137" s="2" t="s">
        <v>20</v>
      </c>
      <c r="H137" s="2">
        <f>H6</f>
        <v>0</v>
      </c>
      <c r="I137" s="2">
        <f>I134+I135+I136</f>
        <v>134933.33333333331</v>
      </c>
    </row>
    <row r="138" spans="1:10" x14ac:dyDescent="0.25">
      <c r="A138" s="2" t="s">
        <v>21</v>
      </c>
      <c r="B138" s="7">
        <f>SUM(B133:B137)</f>
        <v>114000</v>
      </c>
      <c r="C138" s="2"/>
      <c r="D138" s="2"/>
      <c r="E138" s="2"/>
      <c r="F138" s="2"/>
      <c r="G138" s="2" t="s">
        <v>22</v>
      </c>
      <c r="H138" s="2">
        <f>H7</f>
        <v>0</v>
      </c>
      <c r="I138" s="2">
        <f>I137/12</f>
        <v>11244.444444444443</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781000</v>
      </c>
      <c r="C140" s="2"/>
      <c r="D140" s="2"/>
      <c r="E140" s="2"/>
      <c r="F140" s="2"/>
      <c r="G140" s="2"/>
      <c r="H140" s="2"/>
      <c r="I140" s="2"/>
    </row>
    <row r="141" spans="1:10" x14ac:dyDescent="0.25">
      <c r="A141" s="2" t="s">
        <v>14</v>
      </c>
      <c r="B141" s="2">
        <f>B138</f>
        <v>114000</v>
      </c>
      <c r="C141" s="2"/>
      <c r="D141" s="2"/>
      <c r="E141" s="2"/>
      <c r="F141" s="2"/>
      <c r="G141" s="2"/>
      <c r="H141" s="2"/>
      <c r="I141" s="2"/>
    </row>
    <row r="142" spans="1:10" x14ac:dyDescent="0.25">
      <c r="A142" s="2" t="s">
        <v>17</v>
      </c>
      <c r="B142" s="2">
        <f>B141*B132</f>
        <v>570000</v>
      </c>
      <c r="C142" s="2"/>
      <c r="D142" s="2"/>
      <c r="E142" s="2"/>
      <c r="F142" s="2"/>
      <c r="G142" s="2"/>
      <c r="H142" s="2"/>
      <c r="I142" s="2"/>
    </row>
    <row r="143" spans="1:10" x14ac:dyDescent="0.25">
      <c r="A143" s="2" t="s">
        <v>24</v>
      </c>
      <c r="B143" s="2">
        <f>B140+B141+B142</f>
        <v>1465000</v>
      </c>
      <c r="C143" s="9"/>
      <c r="D143" s="9"/>
      <c r="E143" s="2"/>
      <c r="F143" s="2"/>
      <c r="G143" s="2"/>
      <c r="H143" s="2" t="s">
        <v>25</v>
      </c>
      <c r="I143" s="7">
        <f>B138</f>
        <v>114000</v>
      </c>
    </row>
    <row r="144" spans="1:10" x14ac:dyDescent="0.25">
      <c r="A144" s="2" t="s">
        <v>26</v>
      </c>
      <c r="B144" s="2">
        <f>B143-MIN(H133,H134,H135)-H136-H137-H138-E137-H139</f>
        <v>946666.66666666674</v>
      </c>
      <c r="C144" s="9"/>
      <c r="D144" s="9"/>
      <c r="E144" s="2"/>
      <c r="F144" s="2"/>
      <c r="G144" s="10"/>
      <c r="H144" s="2" t="s">
        <v>27</v>
      </c>
      <c r="I144" s="11">
        <f>D135+E135+F135+G148+I138</f>
        <v>45861.111111111117</v>
      </c>
    </row>
    <row r="145" spans="1:10" x14ac:dyDescent="0.25">
      <c r="A145" s="12" t="s">
        <v>28</v>
      </c>
      <c r="B145" s="13" t="str">
        <f>B123</f>
        <v>Unmarried</v>
      </c>
      <c r="C145" s="14" t="str">
        <f>C123</f>
        <v>Female</v>
      </c>
      <c r="D145" s="15"/>
      <c r="E145" s="15"/>
      <c r="F145" s="9"/>
      <c r="G145" s="10"/>
      <c r="H145" s="2" t="s">
        <v>31</v>
      </c>
      <c r="I145" s="16">
        <f>I143-I144</f>
        <v>68138.888888888876</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4500</v>
      </c>
      <c r="F146" s="18">
        <f>IF(A136="SSF Benefit",0,E146/(B132+1))</f>
        <v>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0</v>
      </c>
    </row>
    <row r="148" spans="1:10" x14ac:dyDescent="0.25">
      <c r="A148" s="17">
        <v>0.2</v>
      </c>
      <c r="B148" s="2">
        <f>IF((B144-B146-B147)&gt;300000,300000,(B144-B146-B147))</f>
        <v>246666.66666666674</v>
      </c>
      <c r="C148" s="2">
        <f t="shared" si="13"/>
        <v>49333.33333333335</v>
      </c>
      <c r="D148" s="9">
        <f>IF(C145="Female",C148*10%,IF(C145="Male",0))</f>
        <v>4933.3333333333358</v>
      </c>
      <c r="E148" s="2">
        <f t="shared" si="12"/>
        <v>22000.000000000015</v>
      </c>
      <c r="F148" s="18">
        <f>E148/(B132+1)</f>
        <v>3666.6666666666692</v>
      </c>
      <c r="G148" s="26">
        <f>SUM(F146:F152)</f>
        <v>5166.6666666666697</v>
      </c>
      <c r="H148" s="10" t="s">
        <v>37</v>
      </c>
      <c r="I148" s="10">
        <f>SUM(F147:F152)</f>
        <v>5166.6666666666697</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95000</v>
      </c>
      <c r="E154" s="2"/>
      <c r="F154" s="2"/>
      <c r="G154" s="2"/>
      <c r="H154" s="2"/>
      <c r="I154" s="2"/>
    </row>
    <row r="155" spans="1:10" x14ac:dyDescent="0.25">
      <c r="A155" s="2" t="s">
        <v>4</v>
      </c>
      <c r="B155" s="3">
        <f>B133</f>
        <v>95000</v>
      </c>
      <c r="C155" s="2"/>
      <c r="D155" s="2" t="str">
        <f>IF(A158= "P/F Benefit","P/F Deduction","SSF Deduction")</f>
        <v>SSF Deduction</v>
      </c>
      <c r="E155" s="2" t="s">
        <v>5</v>
      </c>
      <c r="F155" s="2" t="s">
        <v>6</v>
      </c>
      <c r="G155" s="2" t="s">
        <v>7</v>
      </c>
      <c r="H155" s="2">
        <v>500000</v>
      </c>
      <c r="I155" s="2" t="s">
        <v>6</v>
      </c>
    </row>
    <row r="156" spans="1:10" x14ac:dyDescent="0.25">
      <c r="A156" s="2" t="s">
        <v>10</v>
      </c>
      <c r="B156">
        <f>B134</f>
        <v>0</v>
      </c>
      <c r="C156" s="2" t="s">
        <v>11</v>
      </c>
      <c r="D156" s="2">
        <f>D135+D134</f>
        <v>206150</v>
      </c>
      <c r="E156" s="2">
        <f>E135+E134</f>
        <v>0</v>
      </c>
      <c r="F156" s="2">
        <f>F135+F134</f>
        <v>0</v>
      </c>
      <c r="G156" s="2" t="s">
        <v>12</v>
      </c>
      <c r="H156" s="2">
        <f>B165/3</f>
        <v>488333.33333333331</v>
      </c>
      <c r="I156" s="2">
        <f>IF(K2="Yes",IF(D115&gt;=500000, 0, MIN(500000, H112) - D115),0)</f>
        <v>134933.33333333331</v>
      </c>
      <c r="J156">
        <f>J134</f>
        <v>0</v>
      </c>
    </row>
    <row r="157" spans="1:10" x14ac:dyDescent="0.25">
      <c r="A157" s="2" t="s">
        <v>13</v>
      </c>
      <c r="B157" s="5">
        <v>0</v>
      </c>
      <c r="C157" s="2" t="s">
        <v>14</v>
      </c>
      <c r="D157" s="2">
        <f>IF(D155="P/F Deduction",B155*20%,IF(D155="SSF Deduction",B155*31%))</f>
        <v>29450</v>
      </c>
      <c r="E157" s="2">
        <f>B159</f>
        <v>0</v>
      </c>
      <c r="F157" s="2">
        <f>J156</f>
        <v>0</v>
      </c>
      <c r="G157" s="2" t="s">
        <v>15</v>
      </c>
      <c r="H157" s="2">
        <f>D159+F159+I159</f>
        <v>488333.33333333331</v>
      </c>
      <c r="I157" s="2">
        <v>0</v>
      </c>
    </row>
    <row r="158" spans="1:10" x14ac:dyDescent="0.25">
      <c r="A158" s="2" t="str">
        <f>A136</f>
        <v>SSF Benefit</v>
      </c>
      <c r="B158" s="2">
        <f>IF(A158="P/F Benefit", B155*10%, IF(A158="SSF Benefit", B155*20%,0))</f>
        <v>19000</v>
      </c>
      <c r="C158" s="2" t="s">
        <v>17</v>
      </c>
      <c r="D158" s="2">
        <f>D157*B154</f>
        <v>117800</v>
      </c>
      <c r="E158" s="2">
        <f>E157*B154</f>
        <v>0</v>
      </c>
      <c r="F158" s="2">
        <f>F157*B154</f>
        <v>0</v>
      </c>
      <c r="G158" s="2" t="s">
        <v>18</v>
      </c>
      <c r="H158" s="2">
        <f>H5</f>
        <v>30000</v>
      </c>
      <c r="I158" s="2">
        <f>I157*B154</f>
        <v>0</v>
      </c>
    </row>
    <row r="159" spans="1:10" x14ac:dyDescent="0.25">
      <c r="A159" s="2" t="s">
        <v>5</v>
      </c>
      <c r="B159" s="2">
        <v>0</v>
      </c>
      <c r="C159" s="2" t="s">
        <v>19</v>
      </c>
      <c r="D159" s="2">
        <f>D156+D157+D158</f>
        <v>353400</v>
      </c>
      <c r="E159" s="2">
        <f>E156+E157+E158</f>
        <v>0</v>
      </c>
      <c r="F159" s="2">
        <f>F156+F157+F158</f>
        <v>0</v>
      </c>
      <c r="G159" s="2" t="s">
        <v>20</v>
      </c>
      <c r="H159" s="2">
        <f>H6</f>
        <v>0</v>
      </c>
      <c r="I159" s="2">
        <f>I156+I157+I158</f>
        <v>134933.33333333331</v>
      </c>
    </row>
    <row r="160" spans="1:10" x14ac:dyDescent="0.25">
      <c r="A160" s="2" t="s">
        <v>21</v>
      </c>
      <c r="B160" s="7">
        <f>SUM(B155:B159)</f>
        <v>114000</v>
      </c>
      <c r="C160" s="2"/>
      <c r="D160" s="2"/>
      <c r="E160" s="2"/>
      <c r="F160" s="2"/>
      <c r="G160" s="2" t="s">
        <v>22</v>
      </c>
      <c r="H160" s="2">
        <f>H7</f>
        <v>0</v>
      </c>
      <c r="I160" s="2">
        <f>I159/12</f>
        <v>11244.444444444443</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895000</v>
      </c>
      <c r="C162" s="2"/>
      <c r="D162" s="2"/>
      <c r="E162" s="2"/>
      <c r="F162" s="2"/>
      <c r="G162" s="2"/>
      <c r="H162" s="2"/>
      <c r="I162" s="2"/>
    </row>
    <row r="163" spans="1:9" x14ac:dyDescent="0.25">
      <c r="A163" s="2" t="s">
        <v>14</v>
      </c>
      <c r="B163" s="2">
        <f>B160</f>
        <v>114000</v>
      </c>
      <c r="C163" s="2"/>
      <c r="D163" s="2"/>
      <c r="E163" s="2"/>
      <c r="F163" s="2"/>
      <c r="G163" s="2"/>
      <c r="H163" s="2"/>
      <c r="I163" s="2"/>
    </row>
    <row r="164" spans="1:9" x14ac:dyDescent="0.25">
      <c r="A164" s="2" t="s">
        <v>17</v>
      </c>
      <c r="B164" s="2">
        <f>B163*B154</f>
        <v>456000</v>
      </c>
      <c r="C164" s="2"/>
      <c r="D164" s="2"/>
      <c r="E164" s="2"/>
      <c r="F164" s="2"/>
      <c r="G164" s="2"/>
      <c r="H164" s="2"/>
      <c r="I164" s="2"/>
    </row>
    <row r="165" spans="1:9" x14ac:dyDescent="0.25">
      <c r="A165" s="2" t="s">
        <v>24</v>
      </c>
      <c r="B165" s="2">
        <f>B162+B163+B164</f>
        <v>1465000</v>
      </c>
      <c r="C165" s="9"/>
      <c r="D165" s="9"/>
      <c r="E165" s="2"/>
      <c r="F165" s="2"/>
      <c r="G165" s="2"/>
      <c r="H165" s="2" t="s">
        <v>25</v>
      </c>
      <c r="I165" s="7">
        <f>B160</f>
        <v>114000</v>
      </c>
    </row>
    <row r="166" spans="1:9" x14ac:dyDescent="0.25">
      <c r="A166" s="2" t="s">
        <v>26</v>
      </c>
      <c r="B166" s="2">
        <f>B165-MIN(H155,H156,H157)-H158-H159-H160-E159-H161</f>
        <v>946666.66666666674</v>
      </c>
      <c r="C166" s="9"/>
      <c r="D166" s="9"/>
      <c r="E166" s="2"/>
      <c r="F166" s="2"/>
      <c r="G166" s="10"/>
      <c r="H166" s="2" t="s">
        <v>27</v>
      </c>
      <c r="I166" s="11">
        <f>D157+E157+F157+G170+I160</f>
        <v>45861.111111111117</v>
      </c>
    </row>
    <row r="167" spans="1:9" x14ac:dyDescent="0.25">
      <c r="A167" s="12" t="s">
        <v>28</v>
      </c>
      <c r="B167" s="13" t="str">
        <f>B145</f>
        <v>Unmarried</v>
      </c>
      <c r="C167" s="14" t="str">
        <f>C145</f>
        <v>Female</v>
      </c>
      <c r="D167" s="15"/>
      <c r="E167" s="15"/>
      <c r="F167" s="9"/>
      <c r="G167" s="10"/>
      <c r="H167" s="2" t="s">
        <v>31</v>
      </c>
      <c r="I167" s="16">
        <f>I165-I166</f>
        <v>68138.888888888876</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4500</v>
      </c>
      <c r="F168" s="18">
        <f>IF(A158="SSF Benefit",0,E168/(B154+1))</f>
        <v>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0</v>
      </c>
    </row>
    <row r="170" spans="1:9" x14ac:dyDescent="0.25">
      <c r="A170" s="17">
        <v>0.2</v>
      </c>
      <c r="B170" s="2">
        <f>IF((B166-B168-B169)&gt;300000,300000,(B166-B168-B169))</f>
        <v>246666.66666666674</v>
      </c>
      <c r="C170" s="2">
        <f t="shared" si="15"/>
        <v>49333.33333333335</v>
      </c>
      <c r="D170" s="9">
        <f>IF(C167="Female",C170*10%,IF(C167="Male",0))</f>
        <v>4933.3333333333358</v>
      </c>
      <c r="E170" s="2">
        <f t="shared" si="14"/>
        <v>18333.333333333347</v>
      </c>
      <c r="F170" s="18">
        <f>E170/(B154+1)</f>
        <v>3666.6666666666692</v>
      </c>
      <c r="G170" s="26">
        <f>SUM(F168:F174)</f>
        <v>5166.6666666666697</v>
      </c>
      <c r="H170" s="10" t="s">
        <v>37</v>
      </c>
      <c r="I170" s="10">
        <f>SUM(F169:F174)</f>
        <v>5166.6666666666697</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95000</v>
      </c>
      <c r="E176" s="2"/>
      <c r="F176" s="2"/>
      <c r="G176" s="2"/>
      <c r="H176" s="2"/>
      <c r="I176" s="2"/>
    </row>
    <row r="177" spans="1:10" x14ac:dyDescent="0.25">
      <c r="A177" s="2" t="s">
        <v>4</v>
      </c>
      <c r="B177" s="3">
        <f>B155</f>
        <v>95000</v>
      </c>
      <c r="C177" s="2"/>
      <c r="D177" s="2" t="str">
        <f>IF(A180= "P/F Benefit","P/F Deduction","SSF Deduction")</f>
        <v>SSF Deduction</v>
      </c>
      <c r="E177" s="2" t="s">
        <v>5</v>
      </c>
      <c r="F177" s="2" t="s">
        <v>6</v>
      </c>
      <c r="G177" s="2" t="s">
        <v>7</v>
      </c>
      <c r="H177" s="2">
        <v>500000</v>
      </c>
      <c r="I177" s="2" t="s">
        <v>6</v>
      </c>
    </row>
    <row r="178" spans="1:10" x14ac:dyDescent="0.25">
      <c r="A178" s="2" t="s">
        <v>10</v>
      </c>
      <c r="B178">
        <f>B156</f>
        <v>0</v>
      </c>
      <c r="C178" s="2" t="s">
        <v>11</v>
      </c>
      <c r="D178" s="2">
        <f>D157+D156</f>
        <v>235600</v>
      </c>
      <c r="E178" s="2">
        <f>E157+E156</f>
        <v>0</v>
      </c>
      <c r="F178" s="2">
        <f>F157+F156</f>
        <v>0</v>
      </c>
      <c r="G178" s="2" t="s">
        <v>12</v>
      </c>
      <c r="H178" s="2">
        <f>B187/3</f>
        <v>488333.33333333331</v>
      </c>
      <c r="I178" s="2">
        <f>IF(K2="Yes",IF(D115&gt;=500000, 0, MIN(500000, H112) - D115),0)</f>
        <v>134933.33333333331</v>
      </c>
      <c r="J178">
        <f>J156</f>
        <v>0</v>
      </c>
    </row>
    <row r="179" spans="1:10" x14ac:dyDescent="0.25">
      <c r="A179" s="2" t="s">
        <v>13</v>
      </c>
      <c r="B179" s="5">
        <v>0</v>
      </c>
      <c r="C179" s="2" t="s">
        <v>14</v>
      </c>
      <c r="D179" s="2">
        <f>IF(D177="P/F Deduction",B177*20%,IF(D177="SSF Deduction",B177*31%))</f>
        <v>29450</v>
      </c>
      <c r="E179" s="2">
        <f>B181</f>
        <v>0</v>
      </c>
      <c r="F179" s="2">
        <f>J178</f>
        <v>0</v>
      </c>
      <c r="G179" s="2" t="s">
        <v>15</v>
      </c>
      <c r="H179" s="2">
        <f>D181+F181+I181</f>
        <v>488333.33333333331</v>
      </c>
      <c r="I179" s="2">
        <v>0</v>
      </c>
    </row>
    <row r="180" spans="1:10" x14ac:dyDescent="0.25">
      <c r="A180" s="2" t="str">
        <f>A158</f>
        <v>SSF Benefit</v>
      </c>
      <c r="B180" s="2">
        <f>IF(A180="P/F Benefit", B177*10%, IF(A180="SSF Benefit", B177*20%,0))</f>
        <v>19000</v>
      </c>
      <c r="C180" s="2" t="s">
        <v>17</v>
      </c>
      <c r="D180" s="2">
        <f>D179*B176</f>
        <v>88350</v>
      </c>
      <c r="E180" s="2">
        <f>E179*B176</f>
        <v>0</v>
      </c>
      <c r="F180" s="2">
        <f>F179*B176</f>
        <v>0</v>
      </c>
      <c r="G180" s="2" t="s">
        <v>18</v>
      </c>
      <c r="H180" s="2">
        <f>H5</f>
        <v>30000</v>
      </c>
      <c r="I180" s="2">
        <f>I179*B176</f>
        <v>0</v>
      </c>
    </row>
    <row r="181" spans="1:10" x14ac:dyDescent="0.25">
      <c r="A181" s="2" t="s">
        <v>5</v>
      </c>
      <c r="B181" s="2">
        <v>0</v>
      </c>
      <c r="C181" s="2" t="s">
        <v>19</v>
      </c>
      <c r="D181" s="2">
        <f>D178+D179+D180</f>
        <v>353400</v>
      </c>
      <c r="E181" s="2">
        <f>E178+E179+E180</f>
        <v>0</v>
      </c>
      <c r="F181" s="2">
        <f>F178+F179+F180</f>
        <v>0</v>
      </c>
      <c r="G181" s="2" t="s">
        <v>20</v>
      </c>
      <c r="H181" s="2">
        <f>H6</f>
        <v>0</v>
      </c>
      <c r="I181" s="2">
        <f>I178+I179+I180</f>
        <v>134933.33333333331</v>
      </c>
    </row>
    <row r="182" spans="1:10" x14ac:dyDescent="0.25">
      <c r="A182" s="2" t="s">
        <v>21</v>
      </c>
      <c r="B182" s="7">
        <f>SUM(B177:B181)</f>
        <v>114000</v>
      </c>
      <c r="C182" s="2"/>
      <c r="D182" s="2"/>
      <c r="E182" s="2"/>
      <c r="F182" s="2"/>
      <c r="G182" s="2" t="s">
        <v>22</v>
      </c>
      <c r="H182" s="2">
        <f>H7</f>
        <v>0</v>
      </c>
      <c r="I182" s="2">
        <f>I181/12</f>
        <v>11244.444444444443</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1009000</v>
      </c>
      <c r="C184" s="2"/>
      <c r="D184" s="2"/>
      <c r="E184" s="2"/>
      <c r="F184" s="2"/>
      <c r="G184" s="2"/>
      <c r="H184" s="2"/>
      <c r="I184" s="2"/>
    </row>
    <row r="185" spans="1:10" x14ac:dyDescent="0.25">
      <c r="A185" s="2" t="s">
        <v>14</v>
      </c>
      <c r="B185" s="2">
        <f>B182</f>
        <v>114000</v>
      </c>
      <c r="C185" s="2"/>
      <c r="D185" s="2"/>
      <c r="E185" s="2"/>
      <c r="F185" s="2"/>
      <c r="G185" s="2"/>
      <c r="H185" s="2"/>
      <c r="I185" s="2"/>
    </row>
    <row r="186" spans="1:10" x14ac:dyDescent="0.25">
      <c r="A186" s="2" t="s">
        <v>17</v>
      </c>
      <c r="B186" s="2">
        <f>B185*B176</f>
        <v>342000</v>
      </c>
      <c r="C186" s="2"/>
      <c r="D186" s="2"/>
      <c r="E186" s="2"/>
      <c r="F186" s="2"/>
      <c r="G186" s="2"/>
      <c r="H186" s="2"/>
      <c r="I186" s="2"/>
    </row>
    <row r="187" spans="1:10" x14ac:dyDescent="0.25">
      <c r="A187" s="2" t="s">
        <v>24</v>
      </c>
      <c r="B187" s="2">
        <f>B184+B185+B186</f>
        <v>1465000</v>
      </c>
      <c r="C187" s="9"/>
      <c r="D187" s="9"/>
      <c r="E187" s="2"/>
      <c r="F187" s="2"/>
      <c r="G187" s="2"/>
      <c r="H187" s="2" t="s">
        <v>25</v>
      </c>
      <c r="I187" s="7">
        <f>B182</f>
        <v>114000</v>
      </c>
    </row>
    <row r="188" spans="1:10" x14ac:dyDescent="0.25">
      <c r="A188" s="2" t="s">
        <v>26</v>
      </c>
      <c r="B188" s="2">
        <f>B187-MIN(H177,H178,H179)-H180-H181-H182-E181-H183</f>
        <v>946666.66666666674</v>
      </c>
      <c r="C188" s="9"/>
      <c r="D188" s="9"/>
      <c r="E188" s="2"/>
      <c r="F188" s="2"/>
      <c r="G188" s="10"/>
      <c r="H188" s="2" t="s">
        <v>27</v>
      </c>
      <c r="I188" s="11">
        <f>D179+E179+F179+G192+I182</f>
        <v>45861.111111111117</v>
      </c>
    </row>
    <row r="189" spans="1:10" x14ac:dyDescent="0.25">
      <c r="A189" s="12" t="s">
        <v>28</v>
      </c>
      <c r="B189" s="13" t="str">
        <f>B167</f>
        <v>Unmarried</v>
      </c>
      <c r="C189" s="14" t="str">
        <f>C167</f>
        <v>Female</v>
      </c>
      <c r="D189" s="15"/>
      <c r="E189" s="15"/>
      <c r="F189" s="9"/>
      <c r="G189" s="10"/>
      <c r="H189" s="2" t="s">
        <v>31</v>
      </c>
      <c r="I189" s="16">
        <f>I187-I188</f>
        <v>68138.888888888876</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4500</v>
      </c>
      <c r="F190" s="18">
        <f>IF(A180="SSF Benefit",0,E190/(B176+1))</f>
        <v>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0</v>
      </c>
    </row>
    <row r="192" spans="1:10" x14ac:dyDescent="0.25">
      <c r="A192" s="17">
        <v>0.2</v>
      </c>
      <c r="B192" s="2">
        <f>IF((B188-B190-B191)&gt;300000,300000,(B188-B190-B191))</f>
        <v>246666.66666666674</v>
      </c>
      <c r="C192" s="2">
        <f t="shared" si="17"/>
        <v>49333.33333333335</v>
      </c>
      <c r="D192" s="9">
        <f>IF(C189="Female",C192*10%,IF(C189="Male",0))</f>
        <v>4933.3333333333358</v>
      </c>
      <c r="E192" s="2">
        <f t="shared" si="16"/>
        <v>14666.666666666672</v>
      </c>
      <c r="F192" s="18">
        <f>E192/(B176+1)</f>
        <v>3666.6666666666679</v>
      </c>
      <c r="G192" s="26">
        <f>SUM(F190:F196)</f>
        <v>5166.6666666666679</v>
      </c>
      <c r="H192" s="10" t="s">
        <v>37</v>
      </c>
      <c r="I192" s="10">
        <f>SUM(F191:F196)</f>
        <v>5166.6666666666679</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95000</v>
      </c>
      <c r="E198" s="2"/>
      <c r="F198" s="2"/>
      <c r="G198" s="2"/>
      <c r="H198" s="2"/>
      <c r="I198" s="2"/>
    </row>
    <row r="199" spans="1:10" x14ac:dyDescent="0.25">
      <c r="A199" s="2" t="s">
        <v>4</v>
      </c>
      <c r="B199" s="3">
        <f>B177</f>
        <v>95000</v>
      </c>
      <c r="C199" s="2"/>
      <c r="D199" s="2" t="str">
        <f>IF(A202= "P/F Benefit","P/F Deduction","SSF Deduction")</f>
        <v>SSF Deduction</v>
      </c>
      <c r="E199" s="2" t="s">
        <v>5</v>
      </c>
      <c r="F199" s="2" t="s">
        <v>6</v>
      </c>
      <c r="G199" s="2" t="s">
        <v>7</v>
      </c>
      <c r="H199" s="2">
        <v>500000</v>
      </c>
      <c r="I199" s="2" t="s">
        <v>6</v>
      </c>
    </row>
    <row r="200" spans="1:10" x14ac:dyDescent="0.25">
      <c r="A200" s="2" t="s">
        <v>10</v>
      </c>
      <c r="B200">
        <f>B178</f>
        <v>0</v>
      </c>
      <c r="C200" s="2" t="s">
        <v>11</v>
      </c>
      <c r="D200" s="2">
        <f>D179+D178</f>
        <v>265050</v>
      </c>
      <c r="E200" s="2">
        <f>E179+E178</f>
        <v>0</v>
      </c>
      <c r="F200" s="2">
        <f>F179+F178</f>
        <v>0</v>
      </c>
      <c r="G200" s="2" t="s">
        <v>12</v>
      </c>
      <c r="H200" s="2">
        <f>B209/3</f>
        <v>488333.33333333331</v>
      </c>
      <c r="I200" s="2">
        <f>IF(K2="Yes",IF(D115&gt;=500000, 0, MIN(500000, H112) - D115),0)</f>
        <v>134933.33333333331</v>
      </c>
      <c r="J200">
        <f>J178</f>
        <v>0</v>
      </c>
    </row>
    <row r="201" spans="1:10" x14ac:dyDescent="0.25">
      <c r="A201" s="2" t="s">
        <v>13</v>
      </c>
      <c r="B201" s="5">
        <v>0</v>
      </c>
      <c r="C201" s="2" t="s">
        <v>14</v>
      </c>
      <c r="D201" s="2">
        <f>IF(D199="P/F Deduction",B199*20%,IF(D199="SSF Deduction",B199*31%))</f>
        <v>29450</v>
      </c>
      <c r="E201" s="2">
        <f>B203</f>
        <v>0</v>
      </c>
      <c r="F201" s="2">
        <f>J200</f>
        <v>0</v>
      </c>
      <c r="G201" s="2" t="s">
        <v>15</v>
      </c>
      <c r="H201" s="2">
        <f>D203+F203+I203</f>
        <v>488333.33333333331</v>
      </c>
      <c r="I201" s="2">
        <v>0</v>
      </c>
    </row>
    <row r="202" spans="1:10" x14ac:dyDescent="0.25">
      <c r="A202" s="2" t="str">
        <f>A180</f>
        <v>SSF Benefit</v>
      </c>
      <c r="B202" s="2">
        <f>IF(A202="P/F Benefit", B199*10%, IF(A202="SSF Benefit", B199*20%,0))</f>
        <v>19000</v>
      </c>
      <c r="C202" s="2" t="s">
        <v>17</v>
      </c>
      <c r="D202" s="2">
        <f>D201*B198</f>
        <v>58900</v>
      </c>
      <c r="E202" s="2">
        <f>E201*B198</f>
        <v>0</v>
      </c>
      <c r="F202" s="2">
        <f>F201*B198</f>
        <v>0</v>
      </c>
      <c r="G202" s="2" t="s">
        <v>18</v>
      </c>
      <c r="H202" s="2">
        <f>H5</f>
        <v>30000</v>
      </c>
      <c r="I202" s="2">
        <f>I201*B198</f>
        <v>0</v>
      </c>
    </row>
    <row r="203" spans="1:10" x14ac:dyDescent="0.25">
      <c r="A203" s="2" t="s">
        <v>5</v>
      </c>
      <c r="B203" s="2">
        <v>0</v>
      </c>
      <c r="C203" s="2" t="s">
        <v>19</v>
      </c>
      <c r="D203" s="2">
        <f>D200+D201+D202</f>
        <v>353400</v>
      </c>
      <c r="E203" s="2">
        <f>E200+E201+E202</f>
        <v>0</v>
      </c>
      <c r="F203" s="2">
        <f>F200+F201+F202</f>
        <v>0</v>
      </c>
      <c r="G203" s="2" t="s">
        <v>20</v>
      </c>
      <c r="H203" s="2">
        <f>H6</f>
        <v>0</v>
      </c>
      <c r="I203" s="2">
        <f>I200+I201+I202</f>
        <v>134933.33333333331</v>
      </c>
    </row>
    <row r="204" spans="1:10" x14ac:dyDescent="0.25">
      <c r="A204" s="2" t="s">
        <v>21</v>
      </c>
      <c r="B204" s="7">
        <f>SUM(B199:B203)</f>
        <v>114000</v>
      </c>
      <c r="C204" s="2"/>
      <c r="D204" s="2"/>
      <c r="E204" s="2"/>
      <c r="F204" s="2"/>
      <c r="G204" s="2" t="s">
        <v>22</v>
      </c>
      <c r="H204" s="2">
        <f>H7</f>
        <v>0</v>
      </c>
      <c r="I204" s="2">
        <f>I203/12</f>
        <v>11244.444444444443</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1123000</v>
      </c>
      <c r="C206" s="2"/>
      <c r="D206" s="2"/>
      <c r="E206" s="2"/>
      <c r="F206" s="2"/>
      <c r="G206" s="2"/>
      <c r="H206" s="2"/>
      <c r="I206" s="2"/>
    </row>
    <row r="207" spans="1:10" x14ac:dyDescent="0.25">
      <c r="A207" s="2" t="s">
        <v>14</v>
      </c>
      <c r="B207" s="2">
        <f>B204</f>
        <v>114000</v>
      </c>
      <c r="C207" s="2"/>
      <c r="D207" s="2"/>
      <c r="E207" s="2"/>
      <c r="F207" s="2"/>
      <c r="G207" s="2"/>
      <c r="H207" s="2"/>
      <c r="I207" s="2"/>
    </row>
    <row r="208" spans="1:10" x14ac:dyDescent="0.25">
      <c r="A208" s="2" t="s">
        <v>17</v>
      </c>
      <c r="B208" s="2">
        <f>B207*B198</f>
        <v>228000</v>
      </c>
      <c r="C208" s="2"/>
      <c r="D208" s="2"/>
      <c r="E208" s="2"/>
      <c r="F208" s="2"/>
      <c r="G208" s="2"/>
      <c r="H208" s="2"/>
      <c r="I208" s="2"/>
    </row>
    <row r="209" spans="1:10" x14ac:dyDescent="0.25">
      <c r="A209" s="2" t="s">
        <v>24</v>
      </c>
      <c r="B209" s="2">
        <f>B206+B207+B208</f>
        <v>1465000</v>
      </c>
      <c r="C209" s="9"/>
      <c r="D209" s="9"/>
      <c r="E209" s="2"/>
      <c r="F209" s="2"/>
      <c r="G209" s="2"/>
      <c r="H209" s="2" t="s">
        <v>25</v>
      </c>
      <c r="I209" s="7">
        <f>B204</f>
        <v>114000</v>
      </c>
    </row>
    <row r="210" spans="1:10" x14ac:dyDescent="0.25">
      <c r="A210" s="2" t="s">
        <v>26</v>
      </c>
      <c r="B210" s="2">
        <f>B209-MIN(H199,H200,H201)-H202-H203-H204-E203-H205</f>
        <v>946666.66666666674</v>
      </c>
      <c r="C210" s="9"/>
      <c r="D210" s="9"/>
      <c r="E210" s="2"/>
      <c r="F210" s="2"/>
      <c r="G210" s="10"/>
      <c r="H210" s="2" t="s">
        <v>27</v>
      </c>
      <c r="I210" s="11">
        <f>D201+E201+F201+G214+I204</f>
        <v>45861.111111111109</v>
      </c>
    </row>
    <row r="211" spans="1:10" x14ac:dyDescent="0.25">
      <c r="A211" s="12" t="s">
        <v>28</v>
      </c>
      <c r="B211" s="13" t="str">
        <f>B189</f>
        <v>Unmarried</v>
      </c>
      <c r="C211" s="14" t="str">
        <f>C189</f>
        <v>Female</v>
      </c>
      <c r="D211" s="15"/>
      <c r="E211" s="15"/>
      <c r="F211" s="9"/>
      <c r="G211" s="10"/>
      <c r="H211" s="2" t="s">
        <v>31</v>
      </c>
      <c r="I211" s="16">
        <f>I209-I210</f>
        <v>68138.888888888891</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4500</v>
      </c>
      <c r="F212" s="18">
        <f>IF(A202="SSF Benefit",0,E212/(B198+1))</f>
        <v>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0</v>
      </c>
    </row>
    <row r="214" spans="1:10" x14ac:dyDescent="0.25">
      <c r="A214" s="17">
        <v>0.2</v>
      </c>
      <c r="B214" s="2">
        <f>IF((B210-B212-B213)&gt;300000,300000,(B210-B212-B213))</f>
        <v>246666.66666666674</v>
      </c>
      <c r="C214" s="2">
        <f t="shared" si="19"/>
        <v>49333.33333333335</v>
      </c>
      <c r="D214" s="9">
        <f>IF(C211="Female",C214*10%,IF(C211="Male",0))</f>
        <v>4933.3333333333358</v>
      </c>
      <c r="E214" s="2">
        <f t="shared" si="18"/>
        <v>10999.999999999996</v>
      </c>
      <c r="F214" s="18">
        <f>E214/(B198+1)</f>
        <v>3666.6666666666656</v>
      </c>
      <c r="G214" s="26">
        <f>SUM(F212:F218)</f>
        <v>5166.6666666666661</v>
      </c>
      <c r="H214" s="10" t="s">
        <v>37</v>
      </c>
      <c r="I214" s="10">
        <f>SUM(F213:F218)</f>
        <v>5166.6666666666661</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95000</v>
      </c>
      <c r="E220" s="2"/>
      <c r="F220" s="2"/>
      <c r="G220" s="2"/>
      <c r="H220" s="2"/>
      <c r="I220" s="2"/>
    </row>
    <row r="221" spans="1:10" x14ac:dyDescent="0.25">
      <c r="A221" s="2" t="s">
        <v>4</v>
      </c>
      <c r="B221" s="3">
        <f>B199</f>
        <v>95000</v>
      </c>
      <c r="C221" s="2"/>
      <c r="D221" s="2" t="str">
        <f>IF(A224= "P/F Benefit","P/F Deduction","SSF Deduction")</f>
        <v>SSF Deduction</v>
      </c>
      <c r="E221" s="2" t="s">
        <v>5</v>
      </c>
      <c r="F221" s="2" t="s">
        <v>6</v>
      </c>
      <c r="G221" s="2" t="s">
        <v>7</v>
      </c>
      <c r="H221" s="2">
        <v>500000</v>
      </c>
      <c r="I221" s="2" t="s">
        <v>6</v>
      </c>
    </row>
    <row r="222" spans="1:10" x14ac:dyDescent="0.25">
      <c r="A222" s="2" t="s">
        <v>10</v>
      </c>
      <c r="B222">
        <f>B200</f>
        <v>0</v>
      </c>
      <c r="C222" s="2" t="s">
        <v>11</v>
      </c>
      <c r="D222" s="2">
        <f>D201+D200</f>
        <v>294500</v>
      </c>
      <c r="E222" s="2">
        <f>E201+E200</f>
        <v>0</v>
      </c>
      <c r="F222" s="2">
        <f>F201+F200</f>
        <v>0</v>
      </c>
      <c r="G222" s="2" t="s">
        <v>12</v>
      </c>
      <c r="H222" s="2">
        <f>B231/3</f>
        <v>488333.33333333331</v>
      </c>
      <c r="I222" s="2">
        <f>IF(K2="Yes",IF(D115&gt;=500000, 0, MIN(500000, H112) - D115),0)</f>
        <v>134933.33333333331</v>
      </c>
      <c r="J222">
        <f>J200</f>
        <v>0</v>
      </c>
    </row>
    <row r="223" spans="1:10" x14ac:dyDescent="0.25">
      <c r="A223" s="2" t="s">
        <v>13</v>
      </c>
      <c r="B223" s="5">
        <v>0</v>
      </c>
      <c r="C223" s="2" t="s">
        <v>14</v>
      </c>
      <c r="D223" s="2">
        <f>IF(D221="P/F Deduction",B221*20%,IF(D221="SSF Deduction",B221*31%))</f>
        <v>29450</v>
      </c>
      <c r="E223" s="2">
        <f>B225</f>
        <v>0</v>
      </c>
      <c r="F223" s="2">
        <f>J222</f>
        <v>0</v>
      </c>
      <c r="G223" s="2" t="s">
        <v>15</v>
      </c>
      <c r="H223" s="2">
        <f>D225+F225+I225</f>
        <v>488333.33333333331</v>
      </c>
      <c r="I223" s="2">
        <v>0</v>
      </c>
    </row>
    <row r="224" spans="1:10" x14ac:dyDescent="0.25">
      <c r="A224" s="2" t="str">
        <f>A202</f>
        <v>SSF Benefit</v>
      </c>
      <c r="B224" s="2">
        <f>IF(A224="P/F Benefit", B221*10%, IF(A224="SSF Benefit", B221*20%,0))</f>
        <v>19000</v>
      </c>
      <c r="C224" s="2" t="s">
        <v>17</v>
      </c>
      <c r="D224" s="2">
        <f>D223*B220</f>
        <v>29450</v>
      </c>
      <c r="E224" s="2">
        <f>E223*B220</f>
        <v>0</v>
      </c>
      <c r="F224" s="2">
        <f>F223*B220</f>
        <v>0</v>
      </c>
      <c r="G224" s="2" t="s">
        <v>18</v>
      </c>
      <c r="H224" s="2">
        <f>H5</f>
        <v>30000</v>
      </c>
      <c r="I224" s="2">
        <f>I223*B220</f>
        <v>0</v>
      </c>
    </row>
    <row r="225" spans="1:9" x14ac:dyDescent="0.25">
      <c r="A225" s="2" t="s">
        <v>5</v>
      </c>
      <c r="B225" s="2">
        <v>0</v>
      </c>
      <c r="C225" s="2" t="s">
        <v>19</v>
      </c>
      <c r="D225" s="2">
        <f>D222+D223+D224</f>
        <v>353400</v>
      </c>
      <c r="E225" s="2">
        <f>E222+E223+E224</f>
        <v>0</v>
      </c>
      <c r="F225" s="2">
        <f>F222+F223+F224</f>
        <v>0</v>
      </c>
      <c r="G225" s="2" t="s">
        <v>20</v>
      </c>
      <c r="H225" s="2">
        <f>H6</f>
        <v>0</v>
      </c>
      <c r="I225" s="2">
        <f>I222+I223+I224</f>
        <v>134933.33333333331</v>
      </c>
    </row>
    <row r="226" spans="1:9" x14ac:dyDescent="0.25">
      <c r="A226" s="2" t="s">
        <v>21</v>
      </c>
      <c r="B226" s="7">
        <f>SUM(B221:B225)</f>
        <v>114000</v>
      </c>
      <c r="C226" s="2"/>
      <c r="D226" s="2"/>
      <c r="E226" s="2"/>
      <c r="F226" s="2"/>
      <c r="G226" s="2" t="s">
        <v>22</v>
      </c>
      <c r="H226" s="2">
        <f>H7</f>
        <v>0</v>
      </c>
      <c r="I226" s="2">
        <f>I225/12</f>
        <v>11244.444444444443</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1237000</v>
      </c>
      <c r="C228" s="2"/>
      <c r="D228" s="2"/>
      <c r="E228" s="2"/>
      <c r="F228" s="2"/>
      <c r="G228" s="2"/>
      <c r="H228" s="2"/>
      <c r="I228" s="2"/>
    </row>
    <row r="229" spans="1:9" x14ac:dyDescent="0.25">
      <c r="A229" s="2" t="s">
        <v>14</v>
      </c>
      <c r="B229" s="2">
        <f>B226</f>
        <v>114000</v>
      </c>
      <c r="C229" s="2"/>
      <c r="D229" s="2"/>
      <c r="E229" s="2"/>
      <c r="F229" s="2"/>
      <c r="G229" s="2"/>
      <c r="H229" s="2"/>
      <c r="I229" s="2"/>
    </row>
    <row r="230" spans="1:9" x14ac:dyDescent="0.25">
      <c r="A230" s="2" t="s">
        <v>17</v>
      </c>
      <c r="B230" s="2">
        <f>B229*B220</f>
        <v>114000</v>
      </c>
      <c r="C230" s="2"/>
      <c r="D230" s="2"/>
      <c r="E230" s="2"/>
      <c r="F230" s="2"/>
      <c r="G230" s="2"/>
      <c r="H230" s="2"/>
      <c r="I230" s="2"/>
    </row>
    <row r="231" spans="1:9" x14ac:dyDescent="0.25">
      <c r="A231" s="2" t="s">
        <v>24</v>
      </c>
      <c r="B231" s="2">
        <f>B228+B229+B230</f>
        <v>1465000</v>
      </c>
      <c r="C231" s="9"/>
      <c r="D231" s="9"/>
      <c r="E231" s="2"/>
      <c r="F231" s="2"/>
      <c r="G231" s="2"/>
      <c r="H231" s="2" t="s">
        <v>25</v>
      </c>
      <c r="I231" s="7">
        <f>B226</f>
        <v>114000</v>
      </c>
    </row>
    <row r="232" spans="1:9" x14ac:dyDescent="0.25">
      <c r="A232" s="2" t="s">
        <v>26</v>
      </c>
      <c r="B232" s="2">
        <f>B231-MIN(H221,H222,H223)-H224-H225-H226-E225-H227</f>
        <v>946666.66666666674</v>
      </c>
      <c r="C232" s="9"/>
      <c r="D232" s="9"/>
      <c r="E232" s="2"/>
      <c r="F232" s="2"/>
      <c r="G232" s="10"/>
      <c r="H232" s="2" t="s">
        <v>27</v>
      </c>
      <c r="I232" s="11">
        <f>D223+E223+F223+G236+I226</f>
        <v>45861.111111111117</v>
      </c>
    </row>
    <row r="233" spans="1:9" x14ac:dyDescent="0.25">
      <c r="A233" s="12" t="s">
        <v>28</v>
      </c>
      <c r="B233" s="13" t="str">
        <f>B211</f>
        <v>Unmarried</v>
      </c>
      <c r="C233" s="14" t="str">
        <f>C211</f>
        <v>Female</v>
      </c>
      <c r="D233" s="15"/>
      <c r="E233" s="15"/>
      <c r="F233" s="9"/>
      <c r="G233" s="10"/>
      <c r="H233" s="2" t="s">
        <v>31</v>
      </c>
      <c r="I233" s="16">
        <f>I231-I232</f>
        <v>68138.888888888876</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4500</v>
      </c>
      <c r="F234" s="18">
        <f>IF(A224="SSF Benefit",0,E234/(B220+1))</f>
        <v>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0</v>
      </c>
    </row>
    <row r="236" spans="1:9" x14ac:dyDescent="0.25">
      <c r="A236" s="17">
        <v>0.2</v>
      </c>
      <c r="B236" s="2">
        <f>IF((B232-B234-B235)&gt;300000,300000,(B232-B234-B235))</f>
        <v>246666.66666666674</v>
      </c>
      <c r="C236" s="2">
        <f t="shared" si="21"/>
        <v>49333.33333333335</v>
      </c>
      <c r="D236" s="9">
        <f>IF(C233="Female",C236*10%,IF(C233="Male",0))</f>
        <v>4933.3333333333358</v>
      </c>
      <c r="E236" s="2">
        <f t="shared" si="20"/>
        <v>7333.333333333343</v>
      </c>
      <c r="F236" s="18">
        <f>E236/(B220+1)</f>
        <v>3666.6666666666715</v>
      </c>
      <c r="G236" s="26">
        <f>SUM(F234:F240)</f>
        <v>5166.6666666666715</v>
      </c>
      <c r="H236" s="10" t="s">
        <v>37</v>
      </c>
      <c r="I236" s="10">
        <f>SUM(F235:F240)</f>
        <v>5166.6666666666715</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95000</v>
      </c>
      <c r="E242" s="2"/>
      <c r="F242" s="2"/>
      <c r="G242" s="2"/>
      <c r="H242" s="2"/>
      <c r="I242" s="2"/>
    </row>
    <row r="243" spans="1:10" x14ac:dyDescent="0.25">
      <c r="A243" s="2" t="s">
        <v>4</v>
      </c>
      <c r="B243" s="3">
        <f>B221</f>
        <v>95000</v>
      </c>
      <c r="C243" s="2"/>
      <c r="D243" s="2" t="str">
        <f>IF(A246= "P/F Benefit","P/F Deduction","SSF Deduction")</f>
        <v>SSF Deduction</v>
      </c>
      <c r="E243" s="2" t="s">
        <v>5</v>
      </c>
      <c r="F243" s="2" t="s">
        <v>6</v>
      </c>
      <c r="G243" s="2" t="s">
        <v>7</v>
      </c>
      <c r="H243" s="2">
        <v>500000</v>
      </c>
      <c r="I243" s="2" t="s">
        <v>6</v>
      </c>
    </row>
    <row r="244" spans="1:10" x14ac:dyDescent="0.25">
      <c r="A244" s="2" t="s">
        <v>10</v>
      </c>
      <c r="B244">
        <f>B222</f>
        <v>0</v>
      </c>
      <c r="C244" s="2" t="s">
        <v>11</v>
      </c>
      <c r="D244" s="2">
        <f>D223+D222</f>
        <v>323950</v>
      </c>
      <c r="E244" s="2">
        <f>E223+E222</f>
        <v>0</v>
      </c>
      <c r="F244" s="2">
        <f>F223+F222</f>
        <v>0</v>
      </c>
      <c r="G244" s="2" t="s">
        <v>12</v>
      </c>
      <c r="H244" s="2">
        <f>B253/3</f>
        <v>488333.33333333331</v>
      </c>
      <c r="I244" s="2">
        <f>IF(K2="Yes",IF(D115&gt;=500000, 0, MIN(500000, H112) - D115),0)</f>
        <v>134933.33333333331</v>
      </c>
      <c r="J244">
        <f>J222</f>
        <v>0</v>
      </c>
    </row>
    <row r="245" spans="1:10" x14ac:dyDescent="0.25">
      <c r="A245" s="2" t="s">
        <v>13</v>
      </c>
      <c r="B245" s="5">
        <v>0</v>
      </c>
      <c r="C245" s="2" t="s">
        <v>14</v>
      </c>
      <c r="D245" s="2">
        <f>IF(D243="P/F Deduction",B243*20%,IF(D243="SSF Deduction",B243*31%))</f>
        <v>29450</v>
      </c>
      <c r="E245" s="2">
        <f>B247</f>
        <v>0</v>
      </c>
      <c r="F245" s="2">
        <f>J244</f>
        <v>0</v>
      </c>
      <c r="G245" s="2" t="s">
        <v>15</v>
      </c>
      <c r="H245" s="2">
        <f>D247+F247+I247</f>
        <v>488333.33333333331</v>
      </c>
      <c r="I245" s="2">
        <v>0</v>
      </c>
    </row>
    <row r="246" spans="1:10" x14ac:dyDescent="0.25">
      <c r="A246" s="2" t="str">
        <f>A224</f>
        <v>SSF Benefit</v>
      </c>
      <c r="B246" s="2">
        <f>IF(A246="P/F Benefit", B243*10%, IF(A246="SSF Benefit", B243*20%,0))</f>
        <v>19000</v>
      </c>
      <c r="C246" s="2" t="s">
        <v>17</v>
      </c>
      <c r="D246" s="2">
        <f>D245*B242</f>
        <v>0</v>
      </c>
      <c r="E246" s="2">
        <f>E245*B242</f>
        <v>0</v>
      </c>
      <c r="F246" s="2">
        <f>F245*B242</f>
        <v>0</v>
      </c>
      <c r="G246" s="2" t="s">
        <v>18</v>
      </c>
      <c r="H246" s="2">
        <f>H5</f>
        <v>30000</v>
      </c>
      <c r="I246" s="2">
        <f>I245*B242</f>
        <v>0</v>
      </c>
    </row>
    <row r="247" spans="1:10" x14ac:dyDescent="0.25">
      <c r="A247" s="2" t="s">
        <v>5</v>
      </c>
      <c r="B247" s="2">
        <v>0</v>
      </c>
      <c r="C247" s="2" t="s">
        <v>19</v>
      </c>
      <c r="D247" s="2">
        <f>D244+D245+D246</f>
        <v>353400</v>
      </c>
      <c r="E247" s="2">
        <f>E244+E245+E246</f>
        <v>0</v>
      </c>
      <c r="F247" s="2">
        <f>F244+F245+F246</f>
        <v>0</v>
      </c>
      <c r="G247" s="2" t="s">
        <v>20</v>
      </c>
      <c r="H247" s="2">
        <f>H6</f>
        <v>0</v>
      </c>
      <c r="I247" s="2">
        <f>I244+I245+I246</f>
        <v>134933.33333333331</v>
      </c>
    </row>
    <row r="248" spans="1:10" x14ac:dyDescent="0.25">
      <c r="A248" s="2" t="s">
        <v>21</v>
      </c>
      <c r="B248" s="7">
        <f>SUM(B243:B247)</f>
        <v>114000</v>
      </c>
      <c r="C248" s="2"/>
      <c r="D248" s="2"/>
      <c r="E248" s="2"/>
      <c r="F248" s="2"/>
      <c r="G248" s="2" t="s">
        <v>22</v>
      </c>
      <c r="H248" s="2">
        <f>H7</f>
        <v>0</v>
      </c>
      <c r="I248" s="2">
        <f>I247/12</f>
        <v>11244.444444444443</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1351000</v>
      </c>
      <c r="C250" s="2"/>
      <c r="D250" s="2"/>
      <c r="E250" s="2"/>
      <c r="F250" s="2"/>
      <c r="G250" s="2"/>
      <c r="H250" s="2"/>
      <c r="I250" s="2"/>
    </row>
    <row r="251" spans="1:10" x14ac:dyDescent="0.25">
      <c r="A251" s="2" t="s">
        <v>14</v>
      </c>
      <c r="B251" s="2">
        <f>B248</f>
        <v>114000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1465000</v>
      </c>
      <c r="C253" s="9"/>
      <c r="D253" s="9"/>
      <c r="E253" s="2"/>
      <c r="F253" s="2"/>
      <c r="G253" s="2"/>
      <c r="H253" s="2" t="s">
        <v>25</v>
      </c>
      <c r="I253" s="7">
        <f>B248</f>
        <v>114000</v>
      </c>
    </row>
    <row r="254" spans="1:10" x14ac:dyDescent="0.25">
      <c r="A254" s="2" t="s">
        <v>26</v>
      </c>
      <c r="B254" s="2">
        <f>B253-MIN(H243,H244,H245)-H246-H247-H248-E247-H249</f>
        <v>946666.66666666674</v>
      </c>
      <c r="C254" s="9"/>
      <c r="D254" s="9"/>
      <c r="E254" s="2"/>
      <c r="F254" s="2"/>
      <c r="G254" s="10"/>
      <c r="H254" s="2" t="s">
        <v>27</v>
      </c>
      <c r="I254" s="11">
        <f>D245+E245+F245+G258+I248</f>
        <v>45861.111111111117</v>
      </c>
    </row>
    <row r="255" spans="1:10" x14ac:dyDescent="0.25">
      <c r="A255" s="12" t="s">
        <v>28</v>
      </c>
      <c r="B255" s="13" t="str">
        <f>B233</f>
        <v>Unmarried</v>
      </c>
      <c r="C255" s="14" t="str">
        <f>C233</f>
        <v>Female</v>
      </c>
      <c r="D255" s="15"/>
      <c r="E255" s="15"/>
      <c r="F255" s="9"/>
      <c r="G255" s="10"/>
      <c r="H255" s="2" t="s">
        <v>31</v>
      </c>
      <c r="I255" s="16">
        <f>I253-I254</f>
        <v>68138.888888888876</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4500</v>
      </c>
      <c r="F256" s="18">
        <f>IF(A246="SSF Benefit",0,E256/(B242+1))</f>
        <v>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0</v>
      </c>
    </row>
    <row r="258" spans="1:9" x14ac:dyDescent="0.25">
      <c r="A258" s="17">
        <v>0.2</v>
      </c>
      <c r="B258" s="2">
        <f>IF((B254-B256-B257)&gt;300000,300000,(B254-B256-B257))</f>
        <v>246666.66666666674</v>
      </c>
      <c r="C258" s="2">
        <f t="shared" si="23"/>
        <v>49333.33333333335</v>
      </c>
      <c r="D258" s="9">
        <f>IF(C255="Female",C258*10%,IF(C255="Male",0))</f>
        <v>4933.3333333333358</v>
      </c>
      <c r="E258" s="2">
        <f t="shared" si="22"/>
        <v>3666.6666666666756</v>
      </c>
      <c r="F258" s="18">
        <f>E258/(B242+1)</f>
        <v>3666.6666666666756</v>
      </c>
      <c r="G258" s="26">
        <f>SUM(F256:F262)</f>
        <v>5166.6666666666752</v>
      </c>
      <c r="H258" s="10" t="s">
        <v>37</v>
      </c>
      <c r="I258" s="10">
        <f>SUM(F257:F262)</f>
        <v>5166.6666666666752</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88D26F52-0006-4249-90E4-B51BAF383D8D}">
      <formula1>"P/F Benefit,SSF Benefit"</formula1>
    </dataValidation>
    <dataValidation type="list" allowBlank="1" showInputMessage="1" showErrorMessage="1" sqref="C14 C36 C57 C79 C101 C123 C233 C145 C167 C189 C211 C255" xr:uid="{FCE2BBAB-60B2-45D4-B0C0-8A7E516A2883}">
      <formula1>"Male, Female"</formula1>
    </dataValidation>
    <dataValidation type="list" allowBlank="1" showInputMessage="1" showErrorMessage="1" sqref="D2 D24 D45 D67 D89 D111 D221 D133 D243 D155 D199 D177" xr:uid="{CEAAAAAE-2263-41A1-B49F-53A0540E27B1}">
      <formula1>"P/F Deduction, SSF Deduction"</formula1>
    </dataValidation>
    <dataValidation type="list" allowBlank="1" showInputMessage="1" showErrorMessage="1" sqref="B14 B36 B57 B79 B101 B123 B233 B145 B167 B189 B211 B255" xr:uid="{C294B4C4-9CF7-433D-A6B5-86217AABE9C7}">
      <formula1>"Unmarried, Married"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68B4-FDEE-47CD-B589-AC93616C3B40}">
  <dimension ref="A1:P262"/>
  <sheetViews>
    <sheetView zoomScale="85" zoomScaleNormal="85" workbookViewId="0">
      <selection activeCell="H14" sqref="H14"/>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1.28515625" bestFit="1" customWidth="1"/>
    <col min="6" max="6" width="12" bestFit="1" customWidth="1"/>
    <col min="7" max="7" width="19.28515625" bestFit="1" customWidth="1"/>
    <col min="8" max="8" width="16.42578125" bestFit="1" customWidth="1"/>
    <col min="9" max="9" width="14" bestFit="1" customWidth="1"/>
    <col min="10" max="10" width="13.28515625" bestFit="1" customWidth="1"/>
    <col min="13" max="13" width="11.7109375" bestFit="1" customWidth="1"/>
    <col min="14" max="14" width="19.7109375" customWidth="1"/>
    <col min="15" max="15" width="11.7109375" bestFit="1" customWidth="1"/>
    <col min="16" max="16" width="12" bestFit="1" customWidth="1"/>
  </cols>
  <sheetData>
    <row r="1" spans="1:16" x14ac:dyDescent="0.25">
      <c r="A1" s="1" t="s">
        <v>0</v>
      </c>
      <c r="B1" s="1">
        <v>11</v>
      </c>
      <c r="C1" s="2" t="s">
        <v>1</v>
      </c>
      <c r="D1" s="2">
        <f>B2</f>
        <v>100000</v>
      </c>
      <c r="E1" s="2"/>
      <c r="F1" s="2"/>
      <c r="G1" s="2"/>
      <c r="H1" s="2"/>
      <c r="I1" s="2"/>
      <c r="J1" t="s">
        <v>2</v>
      </c>
      <c r="K1" t="s">
        <v>3</v>
      </c>
    </row>
    <row r="2" spans="1:16" x14ac:dyDescent="0.25">
      <c r="A2" s="2" t="s">
        <v>4</v>
      </c>
      <c r="B2" s="3">
        <v>100000</v>
      </c>
      <c r="C2" s="2"/>
      <c r="D2" s="2" t="str">
        <f>IF(A5= "P/F Benefit","P/F Deduction","SSF Deduction")</f>
        <v>P/F Deduction</v>
      </c>
      <c r="E2" s="2" t="s">
        <v>5</v>
      </c>
      <c r="F2" s="2" t="s">
        <v>6</v>
      </c>
      <c r="G2" s="2" t="s">
        <v>7</v>
      </c>
      <c r="H2" s="2">
        <v>500000</v>
      </c>
      <c r="I2" s="2" t="s">
        <v>8</v>
      </c>
      <c r="J2" s="4" t="s">
        <v>39</v>
      </c>
      <c r="K2" s="4" t="s">
        <v>9</v>
      </c>
    </row>
    <row r="3" spans="1:16" x14ac:dyDescent="0.25">
      <c r="A3" s="2" t="s">
        <v>10</v>
      </c>
      <c r="C3" s="2" t="s">
        <v>11</v>
      </c>
      <c r="D3" s="2">
        <v>0</v>
      </c>
      <c r="E3" s="2">
        <v>0</v>
      </c>
      <c r="F3" s="2">
        <v>0</v>
      </c>
      <c r="G3" s="2" t="s">
        <v>12</v>
      </c>
      <c r="H3" s="2">
        <f>B12/3</f>
        <v>473333.33333333331</v>
      </c>
      <c r="I3" s="2">
        <f>IF(K2="Yes",IF(D6&gt;=500000, 0, MIN(500000, H3) - D6),0)</f>
        <v>0</v>
      </c>
    </row>
    <row r="4" spans="1:16" x14ac:dyDescent="0.25">
      <c r="A4" s="2" t="s">
        <v>13</v>
      </c>
      <c r="B4" s="5">
        <v>0</v>
      </c>
      <c r="C4" s="2" t="s">
        <v>14</v>
      </c>
      <c r="D4" s="2">
        <f>IF(D2="P/F Deduction",B2*20%,IF(D2="SSF Deduction",B2*31%))</f>
        <v>20000</v>
      </c>
      <c r="E4" s="2"/>
      <c r="F4" s="2">
        <f>J3</f>
        <v>0</v>
      </c>
      <c r="G4" s="2" t="s">
        <v>15</v>
      </c>
      <c r="H4" s="2">
        <f>D6+F6+I6</f>
        <v>240000</v>
      </c>
      <c r="I4" s="2"/>
    </row>
    <row r="5" spans="1:16" x14ac:dyDescent="0.25">
      <c r="A5" s="2" t="s">
        <v>16</v>
      </c>
      <c r="B5" s="2">
        <f>IF(A5="P/F Benefit", B2*10%, IF(A5="SSF Benefit", B2*20%,0))</f>
        <v>10000</v>
      </c>
      <c r="C5" s="2" t="s">
        <v>17</v>
      </c>
      <c r="D5" s="2">
        <f>D4*B1</f>
        <v>220000</v>
      </c>
      <c r="E5" s="2">
        <f>E4*B1</f>
        <v>0</v>
      </c>
      <c r="F5" s="2">
        <f>F4*B1</f>
        <v>0</v>
      </c>
      <c r="G5" s="2" t="s">
        <v>18</v>
      </c>
      <c r="H5" s="2">
        <v>20000</v>
      </c>
      <c r="I5" s="2">
        <f>I4*B1</f>
        <v>0</v>
      </c>
    </row>
    <row r="6" spans="1:16" x14ac:dyDescent="0.25">
      <c r="A6" s="2" t="s">
        <v>5</v>
      </c>
      <c r="B6" s="2">
        <v>0</v>
      </c>
      <c r="C6" s="2" t="s">
        <v>19</v>
      </c>
      <c r="D6" s="2">
        <f>D3+D4+D5</f>
        <v>240000</v>
      </c>
      <c r="E6" s="2">
        <f>E3+E4+E5</f>
        <v>0</v>
      </c>
      <c r="F6" s="2">
        <f>F3+F4+F5</f>
        <v>0</v>
      </c>
      <c r="G6" s="2" t="s">
        <v>20</v>
      </c>
      <c r="H6" s="2"/>
      <c r="I6" s="2">
        <f>I3+I4+I5</f>
        <v>0</v>
      </c>
      <c r="J6" s="6"/>
    </row>
    <row r="7" spans="1:16" x14ac:dyDescent="0.25">
      <c r="A7" s="7" t="s">
        <v>21</v>
      </c>
      <c r="B7" s="7">
        <f>B2+B3+B5+B6+B4</f>
        <v>110000</v>
      </c>
      <c r="C7" s="2"/>
      <c r="D7" s="2"/>
      <c r="E7" s="2"/>
      <c r="F7" s="2"/>
      <c r="G7" s="2" t="s">
        <v>22</v>
      </c>
      <c r="H7" s="2"/>
      <c r="I7" s="2">
        <f>I6/12</f>
        <v>0</v>
      </c>
    </row>
    <row r="8" spans="1:16" x14ac:dyDescent="0.25">
      <c r="A8" s="2"/>
      <c r="B8" s="2"/>
      <c r="C8" s="2"/>
      <c r="D8" s="2"/>
      <c r="E8" s="2"/>
      <c r="F8" s="2"/>
      <c r="G8" s="2" t="s">
        <v>23</v>
      </c>
      <c r="H8" s="2">
        <f>IF(J2="Yes", IF(B14="Married",600000*50%, IF(B14="Unmarried",500000*50%)),0)</f>
        <v>300000</v>
      </c>
      <c r="I8" s="2"/>
    </row>
    <row r="9" spans="1:16" x14ac:dyDescent="0.25">
      <c r="A9" s="2" t="s">
        <v>11</v>
      </c>
      <c r="B9" s="2">
        <v>0</v>
      </c>
      <c r="C9" s="2"/>
      <c r="D9" s="2"/>
      <c r="E9" s="2"/>
      <c r="F9" s="2"/>
      <c r="G9" s="2"/>
      <c r="H9" s="2"/>
      <c r="I9" s="2"/>
      <c r="J9" s="8">
        <f>B7*12</f>
        <v>1320000</v>
      </c>
    </row>
    <row r="10" spans="1:16" x14ac:dyDescent="0.25">
      <c r="A10" s="2" t="s">
        <v>14</v>
      </c>
      <c r="B10" s="2">
        <f>B7</f>
        <v>110000</v>
      </c>
      <c r="C10" s="2"/>
      <c r="D10" s="2"/>
      <c r="E10" s="2"/>
      <c r="F10" s="2"/>
      <c r="G10" s="2"/>
      <c r="H10" s="2"/>
      <c r="I10" s="2"/>
    </row>
    <row r="11" spans="1:16" x14ac:dyDescent="0.25">
      <c r="A11" s="2" t="s">
        <v>17</v>
      </c>
      <c r="B11" s="2">
        <f>B10*B1</f>
        <v>1210000</v>
      </c>
      <c r="C11" s="2"/>
      <c r="D11" s="2"/>
      <c r="E11" s="2"/>
      <c r="F11" s="2"/>
      <c r="G11" s="2"/>
      <c r="H11" s="2"/>
      <c r="I11" s="2"/>
    </row>
    <row r="12" spans="1:16" x14ac:dyDescent="0.25">
      <c r="A12" s="2" t="s">
        <v>24</v>
      </c>
      <c r="B12" s="2">
        <f>B9+B10+B11+D1</f>
        <v>1420000</v>
      </c>
      <c r="C12" s="9"/>
      <c r="D12" s="9"/>
      <c r="E12" s="2"/>
      <c r="F12" s="2"/>
      <c r="G12" s="2"/>
      <c r="H12" s="2" t="s">
        <v>25</v>
      </c>
      <c r="I12" s="7">
        <f>B7</f>
        <v>110000</v>
      </c>
    </row>
    <row r="13" spans="1:16" x14ac:dyDescent="0.25">
      <c r="A13" s="2" t="s">
        <v>26</v>
      </c>
      <c r="B13" s="2">
        <f>B12-MIN(H2,H3,H4)-H5-H6-H7-E6-H8</f>
        <v>860000</v>
      </c>
      <c r="C13" s="9"/>
      <c r="D13" s="9"/>
      <c r="E13" s="2"/>
      <c r="F13" s="2"/>
      <c r="G13" s="10"/>
      <c r="H13" s="2" t="s">
        <v>27</v>
      </c>
      <c r="I13" s="11">
        <f>D4+E4+F4+G17+I7</f>
        <v>23166.666666666668</v>
      </c>
      <c r="M13" s="29"/>
      <c r="N13" s="29"/>
      <c r="O13" s="29"/>
      <c r="P13" s="29"/>
    </row>
    <row r="14" spans="1:16" x14ac:dyDescent="0.25">
      <c r="A14" s="12" t="s">
        <v>28</v>
      </c>
      <c r="B14" s="13" t="s">
        <v>29</v>
      </c>
      <c r="C14" s="14" t="s">
        <v>45</v>
      </c>
      <c r="D14" s="15"/>
      <c r="E14" s="15"/>
      <c r="F14" s="9"/>
      <c r="G14" s="10"/>
      <c r="H14" s="12" t="s">
        <v>31</v>
      </c>
      <c r="I14" s="16">
        <f>I12-I13</f>
        <v>86833.333333333328</v>
      </c>
      <c r="M14" s="29">
        <f>F17</f>
        <v>1000</v>
      </c>
      <c r="N14" s="29"/>
      <c r="O14" s="29"/>
      <c r="P14" s="29"/>
    </row>
    <row r="15" spans="1:16" x14ac:dyDescent="0.25">
      <c r="A15" s="17">
        <v>0.01</v>
      </c>
      <c r="B15" s="2">
        <f>IF(B14="Married", MIN(600000,B13), MIN(500000, B13))</f>
        <v>600000</v>
      </c>
      <c r="C15" s="2">
        <f t="shared" ref="C15:C20" si="0">B15*A15</f>
        <v>6000</v>
      </c>
      <c r="D15" s="9">
        <f>IF(C14="Female",10%*C15,IF(C14="Male",0))</f>
        <v>0</v>
      </c>
      <c r="E15" s="2">
        <f t="shared" ref="E15:E20" si="1">C15-D15</f>
        <v>6000</v>
      </c>
      <c r="F15" s="18">
        <f>IF(A5="SSF Benefit",0,E15/(B1+1))</f>
        <v>500</v>
      </c>
      <c r="G15" s="10"/>
      <c r="H15" s="10"/>
      <c r="I15" s="2"/>
      <c r="K15">
        <f>SUM(F16:F18)</f>
        <v>2666.666666666667</v>
      </c>
      <c r="M15" s="29">
        <v>10000</v>
      </c>
      <c r="N15" s="29">
        <f>M15*20%</f>
        <v>2000</v>
      </c>
      <c r="O15" s="29"/>
      <c r="P15" s="29">
        <f>N15-O15</f>
        <v>2000</v>
      </c>
    </row>
    <row r="16" spans="1:16" x14ac:dyDescent="0.25">
      <c r="A16" s="17">
        <v>0.1</v>
      </c>
      <c r="B16" s="2">
        <f>IF((B13-B15)&gt;200000,200000,(B13-B15))</f>
        <v>200000</v>
      </c>
      <c r="C16" s="2">
        <f t="shared" si="0"/>
        <v>20000</v>
      </c>
      <c r="D16" s="9">
        <f>IF(C14="Female",C16*10%,IF(C14="Male",0))</f>
        <v>0</v>
      </c>
      <c r="E16" s="2">
        <f t="shared" si="1"/>
        <v>20000</v>
      </c>
      <c r="F16" s="18">
        <f>E16/(B1+1)</f>
        <v>1666.6666666666667</v>
      </c>
      <c r="G16" s="10"/>
      <c r="H16" s="2" t="s">
        <v>36</v>
      </c>
      <c r="I16" s="2">
        <f>F15</f>
        <v>500</v>
      </c>
      <c r="K16">
        <f>K15*2</f>
        <v>5333.3333333333339</v>
      </c>
      <c r="M16" s="29"/>
      <c r="N16" s="29"/>
      <c r="O16" s="29"/>
      <c r="P16" s="29">
        <f>M14+P15</f>
        <v>3000</v>
      </c>
    </row>
    <row r="17" spans="1:11" x14ac:dyDescent="0.25">
      <c r="A17" s="17">
        <v>0.2</v>
      </c>
      <c r="B17" s="2">
        <f>IF((B13-B15-B16)&gt;300000,300000,(B13-B15-B16))</f>
        <v>60000</v>
      </c>
      <c r="C17" s="2">
        <f t="shared" si="0"/>
        <v>12000</v>
      </c>
      <c r="D17" s="9">
        <f>IF(C14="Female",C17*10%,IF(C14="Male",0))</f>
        <v>0</v>
      </c>
      <c r="E17" s="2">
        <f t="shared" si="1"/>
        <v>12000</v>
      </c>
      <c r="F17" s="18">
        <f>E17/(B1+1)</f>
        <v>1000</v>
      </c>
      <c r="G17" s="19">
        <f>SUM(F15:F20)</f>
        <v>3166.666666666667</v>
      </c>
      <c r="H17" s="10" t="s">
        <v>37</v>
      </c>
      <c r="I17" s="10">
        <f>SUM(F16:F21)</f>
        <v>2666.666666666667</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0</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240000</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20000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0</v>
      </c>
    </row>
    <row r="29" spans="1:11" x14ac:dyDescent="0.25">
      <c r="A29" s="2" t="s">
        <v>21</v>
      </c>
      <c r="B29" s="7">
        <f>B24+B25+B27+B28+B26</f>
        <v>110000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300000</v>
      </c>
      <c r="I30" s="2"/>
      <c r="K30" s="8">
        <f>B35+B12</f>
        <v>2280000</v>
      </c>
    </row>
    <row r="31" spans="1:11" x14ac:dyDescent="0.25">
      <c r="A31" s="2" t="s">
        <v>11</v>
      </c>
      <c r="B31" s="2">
        <f>B10</f>
        <v>110000</v>
      </c>
      <c r="C31" s="2"/>
      <c r="D31" s="2"/>
      <c r="E31" s="2"/>
      <c r="F31" s="2"/>
      <c r="G31" s="2"/>
      <c r="H31" s="2"/>
      <c r="I31" s="2"/>
      <c r="K31" s="8">
        <f>K30-N27</f>
        <v>2280000</v>
      </c>
    </row>
    <row r="32" spans="1:11" x14ac:dyDescent="0.25">
      <c r="A32" s="2" t="s">
        <v>14</v>
      </c>
      <c r="B32" s="2">
        <f>B29+E23</f>
        <v>110000</v>
      </c>
      <c r="C32" s="2"/>
      <c r="D32" s="2"/>
      <c r="E32" s="2"/>
      <c r="F32" s="2"/>
      <c r="G32" s="2"/>
      <c r="H32" s="2"/>
      <c r="I32" s="2"/>
    </row>
    <row r="33" spans="1:11" x14ac:dyDescent="0.25">
      <c r="A33" s="2" t="s">
        <v>17</v>
      </c>
      <c r="B33" s="2">
        <f>SUM(B24+B25+B26+B27+B28)*B23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860000</v>
      </c>
      <c r="C35" s="9"/>
      <c r="D35" s="9"/>
      <c r="E35" s="2"/>
      <c r="F35" s="2"/>
      <c r="G35" s="10"/>
      <c r="H35" s="2" t="s">
        <v>27</v>
      </c>
      <c r="I35" s="11">
        <f>D26+E26+F26+G39+I29</f>
        <v>23166.666666666668</v>
      </c>
    </row>
    <row r="36" spans="1:11" x14ac:dyDescent="0.25">
      <c r="A36" s="12" t="s">
        <v>28</v>
      </c>
      <c r="B36" s="13" t="str">
        <f>B14</f>
        <v>Married</v>
      </c>
      <c r="C36" s="14" t="str">
        <f>C14</f>
        <v>Male</v>
      </c>
      <c r="D36" s="15"/>
      <c r="E36" s="9"/>
      <c r="F36" s="9"/>
      <c r="G36" s="10"/>
      <c r="H36" s="2" t="s">
        <v>31</v>
      </c>
      <c r="I36" s="16">
        <f>I34-I35</f>
        <v>86833.333333333328</v>
      </c>
      <c r="J36" s="8"/>
    </row>
    <row r="37" spans="1:11" x14ac:dyDescent="0.25">
      <c r="A37" s="17">
        <v>0.01</v>
      </c>
      <c r="B37" s="2">
        <f>IF(B36="Married", MIN(600000,B35), MIN(500000, B35))</f>
        <v>600000</v>
      </c>
      <c r="C37" s="2">
        <f t="shared" ref="C37:C42" si="2">B37*A37</f>
        <v>6000</v>
      </c>
      <c r="D37" s="9">
        <f>IF(C36="Female",10%*C37,IF(C36="Male",0))</f>
        <v>0</v>
      </c>
      <c r="E37" s="2">
        <f t="shared" ref="E37:E42" si="3">C37-D37-F15</f>
        <v>5500</v>
      </c>
      <c r="F37" s="18">
        <f>IF(A27="SSF Benefit",0,E37/(B23+1))</f>
        <v>500</v>
      </c>
      <c r="G37" s="10"/>
      <c r="H37" s="10"/>
      <c r="I37" s="2"/>
    </row>
    <row r="38" spans="1:11" x14ac:dyDescent="0.25">
      <c r="A38" s="17">
        <v>0.1</v>
      </c>
      <c r="B38" s="2">
        <f>IF((B35-B37)&gt;200000,200000,(B35-B37))</f>
        <v>200000</v>
      </c>
      <c r="C38" s="2">
        <f t="shared" si="2"/>
        <v>20000</v>
      </c>
      <c r="D38" s="9">
        <f>IF(C36="Female",C38*10%,IF(C36="Male",0))</f>
        <v>0</v>
      </c>
      <c r="E38" s="2">
        <f t="shared" si="3"/>
        <v>18333.333333333332</v>
      </c>
      <c r="F38" s="18">
        <f>E38/(B23+1)</f>
        <v>1666.6666666666665</v>
      </c>
      <c r="G38" s="10"/>
      <c r="H38" s="2" t="s">
        <v>36</v>
      </c>
      <c r="I38" s="2">
        <f>F37</f>
        <v>500</v>
      </c>
    </row>
    <row r="39" spans="1:11" x14ac:dyDescent="0.25">
      <c r="A39" s="17">
        <v>0.2</v>
      </c>
      <c r="B39" s="2">
        <f>IF((B35-B37-B38)&gt;300000,300000,(B35-B37-B38))</f>
        <v>60000</v>
      </c>
      <c r="C39" s="2">
        <f t="shared" si="2"/>
        <v>12000</v>
      </c>
      <c r="D39" s="9">
        <f>IF(C36="Female",C39*10%,IF(C36="Male",0))</f>
        <v>0</v>
      </c>
      <c r="E39" s="2">
        <f t="shared" si="3"/>
        <v>11000</v>
      </c>
      <c r="F39" s="18">
        <f>E39/(B23+1)</f>
        <v>1000</v>
      </c>
      <c r="G39" s="19">
        <f>SUM(F37:F42)</f>
        <v>3166.6666666666665</v>
      </c>
      <c r="H39" s="10" t="s">
        <v>37</v>
      </c>
      <c r="I39" s="10">
        <f>SUM(F38:F43)</f>
        <v>2666.6666666666665</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1000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2000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0</v>
      </c>
      <c r="J46">
        <f>J3</f>
        <v>0</v>
      </c>
    </row>
    <row r="47" spans="1:11" x14ac:dyDescent="0.25">
      <c r="A47" s="2" t="s">
        <v>13</v>
      </c>
      <c r="B47" s="5">
        <v>0</v>
      </c>
      <c r="C47" s="2" t="s">
        <v>14</v>
      </c>
      <c r="D47" s="2">
        <f>IF(D45="P/F Deduction",B45*20%,IF(D45="SSF Deduction",B45*31%))</f>
        <v>20000</v>
      </c>
      <c r="E47" s="2">
        <f>B49</f>
        <v>0</v>
      </c>
      <c r="F47" s="2">
        <f>J46</f>
        <v>0</v>
      </c>
      <c r="G47" s="2" t="s">
        <v>15</v>
      </c>
      <c r="H47" s="2">
        <f>D49+F49+I49</f>
        <v>240000</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20000</v>
      </c>
      <c r="I48" s="2">
        <f>I47*B44</f>
        <v>0</v>
      </c>
    </row>
    <row r="49" spans="1:16" x14ac:dyDescent="0.25">
      <c r="A49" s="2" t="s">
        <v>5</v>
      </c>
      <c r="B49" s="2">
        <v>0</v>
      </c>
      <c r="C49" s="2" t="s">
        <v>19</v>
      </c>
      <c r="D49" s="2">
        <f>D46+D47+D48</f>
        <v>240000</v>
      </c>
      <c r="E49" s="2">
        <f>E46+E47+E48</f>
        <v>0</v>
      </c>
      <c r="F49" s="2">
        <f>F46+F47+F48</f>
        <v>0</v>
      </c>
      <c r="G49" s="2" t="s">
        <v>20</v>
      </c>
      <c r="H49" s="2">
        <f>H6</f>
        <v>0</v>
      </c>
      <c r="I49" s="2">
        <f>I46+I47+I48</f>
        <v>0</v>
      </c>
      <c r="J49" s="8"/>
    </row>
    <row r="50" spans="1:16" x14ac:dyDescent="0.25">
      <c r="A50" s="2" t="s">
        <v>21</v>
      </c>
      <c r="B50" s="7">
        <f>B45+B46+B48+B49+B47+D44</f>
        <v>210000</v>
      </c>
      <c r="C50" s="2"/>
      <c r="D50" s="2"/>
      <c r="E50" s="2"/>
      <c r="F50" s="2"/>
      <c r="G50" s="2" t="s">
        <v>22</v>
      </c>
      <c r="H50" s="2">
        <f>H7</f>
        <v>0</v>
      </c>
      <c r="I50" s="2">
        <f>I49/12</f>
        <v>0</v>
      </c>
    </row>
    <row r="51" spans="1:16" x14ac:dyDescent="0.25">
      <c r="A51" s="2"/>
      <c r="B51" s="2"/>
      <c r="C51" s="2"/>
      <c r="D51" s="2"/>
      <c r="E51" s="2"/>
      <c r="F51" s="2"/>
      <c r="G51" s="2" t="s">
        <v>23</v>
      </c>
      <c r="H51" s="2">
        <f>IF(J2="Yes", IF(B57="Married",600000*50%, IF(B57="Unmarried",500000*50%)),0)</f>
        <v>300000</v>
      </c>
      <c r="I51" s="2"/>
    </row>
    <row r="52" spans="1:16" x14ac:dyDescent="0.25">
      <c r="A52" s="2" t="s">
        <v>11</v>
      </c>
      <c r="B52" s="2">
        <f>B31+B32</f>
        <v>220000</v>
      </c>
      <c r="C52" s="2"/>
      <c r="D52" s="2"/>
      <c r="E52" s="2"/>
      <c r="F52" s="2"/>
      <c r="G52" s="2"/>
      <c r="H52" s="2"/>
      <c r="I52" s="2"/>
    </row>
    <row r="53" spans="1:16" x14ac:dyDescent="0.25">
      <c r="A53" s="2" t="s">
        <v>14</v>
      </c>
      <c r="B53" s="2">
        <f>B50</f>
        <v>210000</v>
      </c>
      <c r="C53" s="2"/>
      <c r="D53" s="2"/>
      <c r="E53" s="2"/>
      <c r="F53" s="2"/>
      <c r="G53" s="2"/>
      <c r="H53" s="2"/>
      <c r="I53" s="2"/>
    </row>
    <row r="54" spans="1:16" x14ac:dyDescent="0.25">
      <c r="A54" s="2" t="s">
        <v>17</v>
      </c>
      <c r="B54" s="2">
        <f>SUM(B45+B46+B47+B48+B49)*B44</f>
        <v>990000</v>
      </c>
      <c r="C54" s="2"/>
      <c r="D54" s="2"/>
      <c r="E54" s="2"/>
      <c r="F54" s="2"/>
      <c r="G54" s="2"/>
      <c r="H54" s="2"/>
      <c r="I54" s="2"/>
    </row>
    <row r="55" spans="1:16" x14ac:dyDescent="0.25">
      <c r="A55" s="2" t="s">
        <v>19</v>
      </c>
      <c r="B55" s="2">
        <f>B52+B53+B54</f>
        <v>1420000</v>
      </c>
      <c r="C55" s="9"/>
      <c r="D55" s="9"/>
      <c r="E55" s="2"/>
      <c r="F55" s="2"/>
      <c r="G55" s="2"/>
      <c r="H55" s="2" t="s">
        <v>25</v>
      </c>
      <c r="I55" s="7">
        <f>B50</f>
        <v>210000</v>
      </c>
    </row>
    <row r="56" spans="1:16" x14ac:dyDescent="0.25">
      <c r="A56" s="2" t="s">
        <v>26</v>
      </c>
      <c r="B56" s="2">
        <f>B55-MIN(H45,H46,H47)-H48-H49-H50-E49-H51</f>
        <v>860000</v>
      </c>
      <c r="C56" s="9"/>
      <c r="D56" s="9"/>
      <c r="E56" s="2"/>
      <c r="F56" s="2"/>
      <c r="G56" s="10"/>
      <c r="H56" s="2" t="s">
        <v>27</v>
      </c>
      <c r="I56" s="11">
        <f>D47+E47+F47+G60+I50</f>
        <v>23166.666666666668</v>
      </c>
    </row>
    <row r="57" spans="1:16" x14ac:dyDescent="0.25">
      <c r="A57" s="12" t="s">
        <v>28</v>
      </c>
      <c r="B57" s="13" t="str">
        <f>B36</f>
        <v>Married</v>
      </c>
      <c r="C57" s="14" t="str">
        <f>C36</f>
        <v>Male</v>
      </c>
      <c r="D57" s="15"/>
      <c r="E57" s="15"/>
      <c r="F57" s="9"/>
      <c r="G57" s="10"/>
      <c r="H57" s="2" t="s">
        <v>31</v>
      </c>
      <c r="I57" s="16">
        <f>I55-I56</f>
        <v>186833.33333333334</v>
      </c>
    </row>
    <row r="58" spans="1:16" ht="43.5" customHeight="1" x14ac:dyDescent="0.25">
      <c r="A58" s="17">
        <v>0.01</v>
      </c>
      <c r="B58" s="2">
        <f>IF(B57="Married", MIN(600000,B56), MIN(500000, B56))</f>
        <v>600000</v>
      </c>
      <c r="C58" s="2">
        <f t="shared" ref="C58:C63" si="4">B58*A58</f>
        <v>6000</v>
      </c>
      <c r="D58" s="9">
        <f>IF(C57="Female",10%*C58,IF(C57="Male",0))</f>
        <v>0</v>
      </c>
      <c r="E58" s="2">
        <f t="shared" ref="E58:E63" si="5">C58-D58-F37-F15</f>
        <v>5000</v>
      </c>
      <c r="F58" s="18">
        <f>IF(A48="SSF Benefit",0,E58/(B44+1))</f>
        <v>500</v>
      </c>
      <c r="G58" s="10"/>
      <c r="H58" s="10"/>
      <c r="I58" s="2"/>
      <c r="N58" s="27" t="s">
        <v>46</v>
      </c>
      <c r="P58" s="8"/>
    </row>
    <row r="59" spans="1:16" x14ac:dyDescent="0.25">
      <c r="A59" s="17">
        <v>0.1</v>
      </c>
      <c r="B59" s="2">
        <f>IF((B56-B58)&gt;200000,200000,(B56-B58))</f>
        <v>200000</v>
      </c>
      <c r="C59" s="2">
        <f t="shared" si="4"/>
        <v>20000</v>
      </c>
      <c r="D59" s="9">
        <f>IF(C57="Female",C59*10%,IF(C57="Male",0))</f>
        <v>0</v>
      </c>
      <c r="E59" s="2">
        <f t="shared" si="5"/>
        <v>16666.666666666664</v>
      </c>
      <c r="F59" s="18">
        <f>E59/(B44+1)</f>
        <v>1666.6666666666665</v>
      </c>
      <c r="G59" s="10"/>
      <c r="H59" s="2" t="s">
        <v>36</v>
      </c>
      <c r="I59" s="2">
        <f>F58</f>
        <v>500</v>
      </c>
    </row>
    <row r="60" spans="1:16" x14ac:dyDescent="0.25">
      <c r="A60" s="17">
        <v>0.2</v>
      </c>
      <c r="B60" s="2">
        <f>IF((B56-B58-B59)&gt;300000,300000,(B56-B58-B59))</f>
        <v>60000</v>
      </c>
      <c r="C60" s="2">
        <f t="shared" si="4"/>
        <v>12000</v>
      </c>
      <c r="D60" s="9">
        <f>IF(C57="Female",C60*10%,IF(C57="Male",0))</f>
        <v>0</v>
      </c>
      <c r="E60" s="2">
        <f t="shared" si="5"/>
        <v>10000</v>
      </c>
      <c r="F60" s="18">
        <f>E60/(B44+1)</f>
        <v>1000</v>
      </c>
      <c r="G60" s="26">
        <f>SUM(F58:F64)</f>
        <v>3166.6666666666665</v>
      </c>
      <c r="H60" s="10" t="s">
        <v>37</v>
      </c>
      <c r="I60" s="10">
        <f>SUM(F59:F64)</f>
        <v>2666.6666666666665</v>
      </c>
      <c r="M60" s="28"/>
      <c r="N60" s="28">
        <f>33360-360</f>
        <v>33000</v>
      </c>
      <c r="O60" s="28"/>
      <c r="P60" s="28"/>
    </row>
    <row r="61" spans="1:16"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M61" s="28"/>
      <c r="N61" s="28">
        <f>N60/9</f>
        <v>3666.6666666666665</v>
      </c>
      <c r="O61" s="28"/>
      <c r="P61" s="28"/>
    </row>
    <row r="62" spans="1:16" x14ac:dyDescent="0.25">
      <c r="A62" s="20">
        <v>0.36</v>
      </c>
      <c r="B62" s="2">
        <f>IF((B56-B58-B59-B60-B61)&gt;3000000,3000000,(B56-B58-B59-B60-B61))</f>
        <v>0</v>
      </c>
      <c r="C62" s="2">
        <f t="shared" si="4"/>
        <v>0</v>
      </c>
      <c r="D62" s="9">
        <f>IF(C57="Female",C62*10%,IF(C57="Male",0))</f>
        <v>0</v>
      </c>
      <c r="E62" s="2">
        <f t="shared" si="5"/>
        <v>0</v>
      </c>
      <c r="F62" s="18">
        <f>E62/(B44+1)</f>
        <v>0</v>
      </c>
      <c r="G62" s="10"/>
      <c r="H62" s="10"/>
      <c r="I62" s="10"/>
      <c r="M62" s="28"/>
      <c r="N62" s="28"/>
      <c r="O62" s="28"/>
      <c r="P62" s="28"/>
    </row>
    <row r="63" spans="1:16" x14ac:dyDescent="0.25">
      <c r="A63" s="20">
        <v>0.39</v>
      </c>
      <c r="B63" s="21">
        <f>B56-B58-B59-B60-B61-B62</f>
        <v>0</v>
      </c>
      <c r="C63" s="2">
        <f t="shared" si="4"/>
        <v>0</v>
      </c>
      <c r="D63" s="9">
        <f>IF(C57="Female",C63*10%,IF(C57="Male",0))</f>
        <v>0</v>
      </c>
      <c r="E63" s="2">
        <f t="shared" si="5"/>
        <v>0</v>
      </c>
      <c r="F63" s="18">
        <f>E63/(B44+1)</f>
        <v>0</v>
      </c>
      <c r="G63" s="10"/>
      <c r="H63" s="10"/>
      <c r="I63" s="10"/>
      <c r="M63" s="28"/>
      <c r="N63" s="28" t="s">
        <v>47</v>
      </c>
      <c r="O63" s="28"/>
      <c r="P63" s="28"/>
    </row>
    <row r="64" spans="1:16" x14ac:dyDescent="0.25">
      <c r="A64" s="20"/>
      <c r="B64" s="21"/>
      <c r="C64" s="2"/>
      <c r="D64" s="9"/>
      <c r="E64" s="2"/>
      <c r="F64" s="18"/>
      <c r="G64" s="10"/>
      <c r="H64" s="10"/>
      <c r="I64" s="10"/>
      <c r="M64" s="28"/>
      <c r="N64" s="28"/>
      <c r="O64" s="28"/>
      <c r="P64" s="28"/>
    </row>
    <row r="65" spans="1:16" x14ac:dyDescent="0.25">
      <c r="M65" s="28"/>
      <c r="N65" s="28">
        <v>3666.6666666666702</v>
      </c>
      <c r="O65" s="28"/>
      <c r="P65" s="28"/>
    </row>
    <row r="66" spans="1:16" x14ac:dyDescent="0.25">
      <c r="A66" s="1" t="s">
        <v>34</v>
      </c>
      <c r="B66" s="1">
        <v>8</v>
      </c>
      <c r="C66" s="2" t="s">
        <v>1</v>
      </c>
      <c r="D66" s="2">
        <f>D44</f>
        <v>100000</v>
      </c>
      <c r="E66" s="2">
        <v>10000</v>
      </c>
      <c r="F66" s="2"/>
      <c r="G66" s="2"/>
      <c r="H66" s="2"/>
      <c r="I66" s="2"/>
      <c r="M66" s="28">
        <v>2000</v>
      </c>
      <c r="N66" s="28">
        <f>M66*20%</f>
        <v>400</v>
      </c>
      <c r="O66" s="28">
        <f>N66*10%</f>
        <v>40</v>
      </c>
      <c r="P66" s="28">
        <f>N66-O66</f>
        <v>360</v>
      </c>
    </row>
    <row r="67" spans="1:16" x14ac:dyDescent="0.25">
      <c r="A67" s="2" t="s">
        <v>4</v>
      </c>
      <c r="B67" s="3">
        <f>B45</f>
        <v>100000</v>
      </c>
      <c r="C67" s="2"/>
      <c r="D67" s="2" t="str">
        <f>IF(A70= "P/F Benefit","P/F Deduction","SSF Deduction")</f>
        <v>P/F Deduction</v>
      </c>
      <c r="E67" s="2" t="s">
        <v>5</v>
      </c>
      <c r="F67" s="2" t="s">
        <v>6</v>
      </c>
      <c r="G67" s="2" t="s">
        <v>7</v>
      </c>
      <c r="H67" s="2">
        <v>500000</v>
      </c>
      <c r="I67" s="2" t="s">
        <v>6</v>
      </c>
      <c r="M67" s="28"/>
      <c r="N67" s="28"/>
      <c r="O67" s="28"/>
      <c r="P67" s="28">
        <f>N65+P66</f>
        <v>4026.6666666666702</v>
      </c>
    </row>
    <row r="68" spans="1:16" x14ac:dyDescent="0.25">
      <c r="A68" s="2" t="s">
        <v>10</v>
      </c>
      <c r="B68">
        <f>B46</f>
        <v>0</v>
      </c>
      <c r="C68" s="2" t="s">
        <v>11</v>
      </c>
      <c r="D68" s="2">
        <f>D47+D46</f>
        <v>60000</v>
      </c>
      <c r="E68" s="2">
        <f>E47+E46</f>
        <v>0</v>
      </c>
      <c r="F68" s="2">
        <f>F47+F46</f>
        <v>0</v>
      </c>
      <c r="G68" s="2" t="s">
        <v>12</v>
      </c>
      <c r="H68" s="2">
        <f>B77/3</f>
        <v>476666.66666666669</v>
      </c>
      <c r="I68" s="2">
        <f>IF(K2="Yes",IF(D71&gt;=500000, 0, MIN(500000, H68) - D71),0)</f>
        <v>0</v>
      </c>
      <c r="J68">
        <f>J46</f>
        <v>0</v>
      </c>
    </row>
    <row r="69" spans="1:16" x14ac:dyDescent="0.25">
      <c r="A69" s="2" t="s">
        <v>13</v>
      </c>
      <c r="B69" s="5">
        <v>0</v>
      </c>
      <c r="C69" s="2" t="s">
        <v>14</v>
      </c>
      <c r="D69" s="2">
        <f>IF(D67="P/F Deduction",B67*20%,IF(D67="SSF Deduction",B67*31%))</f>
        <v>20000</v>
      </c>
      <c r="E69" s="2">
        <f>B71</f>
        <v>0</v>
      </c>
      <c r="F69" s="2">
        <f>J68</f>
        <v>0</v>
      </c>
      <c r="G69" s="2" t="s">
        <v>15</v>
      </c>
      <c r="H69" s="2">
        <f>D71+I71+F71</f>
        <v>240000</v>
      </c>
      <c r="I69" s="2">
        <v>0</v>
      </c>
    </row>
    <row r="70" spans="1:16" x14ac:dyDescent="0.25">
      <c r="A70" s="2" t="str">
        <f>A48</f>
        <v>P/F Benefit</v>
      </c>
      <c r="B70" s="2">
        <f>IF(A70="P/F Benefit", B67*10%, IF(A70="SSF Benefit", B67*20%,0))</f>
        <v>10000</v>
      </c>
      <c r="C70" s="2" t="s">
        <v>17</v>
      </c>
      <c r="D70" s="2">
        <f>D69*B66</f>
        <v>160000</v>
      </c>
      <c r="E70" s="2">
        <f>E69*B66</f>
        <v>0</v>
      </c>
      <c r="F70" s="2">
        <f>F69*B66</f>
        <v>0</v>
      </c>
      <c r="G70" s="2" t="s">
        <v>18</v>
      </c>
      <c r="H70" s="2">
        <f>H5</f>
        <v>20000</v>
      </c>
      <c r="I70" s="2">
        <f>I69*B66</f>
        <v>0</v>
      </c>
      <c r="M70" s="31">
        <v>120000</v>
      </c>
      <c r="N70">
        <f>M70*12</f>
        <v>1440000</v>
      </c>
      <c r="O70" s="30">
        <f>N70+M72</f>
        <v>1550000</v>
      </c>
    </row>
    <row r="71" spans="1:16" x14ac:dyDescent="0.25">
      <c r="A71" s="2" t="s">
        <v>5</v>
      </c>
      <c r="B71" s="2">
        <v>0</v>
      </c>
      <c r="C71" s="2" t="s">
        <v>19</v>
      </c>
      <c r="D71" s="2">
        <f>D68+D69+D70</f>
        <v>240000</v>
      </c>
      <c r="E71" s="2">
        <f>E68+E69+E70</f>
        <v>0</v>
      </c>
      <c r="F71" s="2">
        <f>F68+F69+F70</f>
        <v>0</v>
      </c>
      <c r="G71" s="2" t="s">
        <v>20</v>
      </c>
      <c r="H71" s="2">
        <f>H6</f>
        <v>0</v>
      </c>
      <c r="I71" s="2">
        <f>I68+I69+I70</f>
        <v>0</v>
      </c>
      <c r="M71" s="30">
        <v>1540000</v>
      </c>
      <c r="N71" s="30">
        <v>1430000</v>
      </c>
    </row>
    <row r="72" spans="1:16" x14ac:dyDescent="0.25">
      <c r="A72" s="2" t="s">
        <v>21</v>
      </c>
      <c r="B72" s="7">
        <f>B67+B68+B70+B71+B6</f>
        <v>110000</v>
      </c>
      <c r="C72" s="2"/>
      <c r="D72" s="2"/>
      <c r="E72" s="2"/>
      <c r="F72" s="2"/>
      <c r="G72" s="2" t="s">
        <v>22</v>
      </c>
      <c r="H72" s="2">
        <f>H7</f>
        <v>0</v>
      </c>
      <c r="I72" s="2">
        <f>I71/12</f>
        <v>0</v>
      </c>
      <c r="M72" s="30">
        <f>M71-N71</f>
        <v>110000</v>
      </c>
    </row>
    <row r="73" spans="1:16" x14ac:dyDescent="0.25">
      <c r="A73" s="2"/>
      <c r="B73" s="2"/>
      <c r="C73" s="2"/>
      <c r="D73" s="2"/>
      <c r="E73" s="2"/>
      <c r="F73" s="2"/>
      <c r="G73" s="2" t="s">
        <v>23</v>
      </c>
      <c r="H73" s="2">
        <f>IF(J2="Yes", IF(B57="Married",600000*50%, IF(B57="Unmarried",500000*50%)),0)</f>
        <v>300000</v>
      </c>
      <c r="I73" s="2"/>
    </row>
    <row r="74" spans="1:16" x14ac:dyDescent="0.25">
      <c r="A74" s="2" t="s">
        <v>11</v>
      </c>
      <c r="B74" s="2">
        <f>B53+B52</f>
        <v>430000</v>
      </c>
      <c r="C74" s="2"/>
      <c r="D74" s="2"/>
      <c r="E74" s="2"/>
      <c r="F74" s="2"/>
      <c r="G74" s="2"/>
      <c r="H74" s="2"/>
      <c r="I74" s="2"/>
      <c r="K74" s="8">
        <f>I71/11262.96</f>
        <v>0</v>
      </c>
      <c r="M74" s="30">
        <v>1579000</v>
      </c>
      <c r="N74" s="30">
        <v>1465000</v>
      </c>
    </row>
    <row r="75" spans="1:16" x14ac:dyDescent="0.25">
      <c r="A75" s="2" t="s">
        <v>14</v>
      </c>
      <c r="B75" s="2">
        <f>B72+E66</f>
        <v>120000</v>
      </c>
      <c r="C75" s="2"/>
      <c r="D75" s="2"/>
      <c r="E75" s="2"/>
      <c r="F75" s="2"/>
      <c r="G75" s="2"/>
      <c r="H75" s="2"/>
      <c r="I75" s="2"/>
      <c r="M75" s="30">
        <f>M74-N74</f>
        <v>114000</v>
      </c>
    </row>
    <row r="76" spans="1:16" x14ac:dyDescent="0.25">
      <c r="A76" s="2" t="s">
        <v>17</v>
      </c>
      <c r="B76" s="2">
        <f>SUM(B67+B68+B69+B70+B71)*B66</f>
        <v>880000</v>
      </c>
      <c r="C76" s="2"/>
      <c r="D76" s="2"/>
      <c r="E76" s="2"/>
      <c r="F76" s="2"/>
      <c r="G76" s="2"/>
      <c r="H76" s="2"/>
      <c r="I76" s="2"/>
    </row>
    <row r="77" spans="1:16" x14ac:dyDescent="0.25">
      <c r="A77" s="2" t="s">
        <v>24</v>
      </c>
      <c r="B77" s="2">
        <f>B74+B75+B76</f>
        <v>1430000</v>
      </c>
      <c r="C77" s="9"/>
      <c r="D77" s="9"/>
      <c r="E77" s="2"/>
      <c r="F77" s="2"/>
      <c r="G77" s="2"/>
      <c r="H77" s="2" t="s">
        <v>25</v>
      </c>
      <c r="I77" s="7">
        <f>B72+E66</f>
        <v>120000</v>
      </c>
    </row>
    <row r="78" spans="1:16" x14ac:dyDescent="0.25">
      <c r="A78" s="2" t="s">
        <v>26</v>
      </c>
      <c r="B78" s="2">
        <f>B77-MIN(H67,H68,H69)-H70-H71-H72-E71-H73</f>
        <v>870000</v>
      </c>
      <c r="C78" s="9"/>
      <c r="D78" s="9"/>
      <c r="E78" s="2"/>
      <c r="F78" s="2"/>
      <c r="G78" s="10"/>
      <c r="H78" s="2" t="s">
        <v>27</v>
      </c>
      <c r="I78" s="11">
        <f>D69+E69+F69+G82+I72</f>
        <v>25166.666666666664</v>
      </c>
    </row>
    <row r="79" spans="1:16" x14ac:dyDescent="0.25">
      <c r="A79" s="12" t="s">
        <v>28</v>
      </c>
      <c r="B79" s="13" t="str">
        <f>B57</f>
        <v>Married</v>
      </c>
      <c r="C79" s="14" t="str">
        <f>C57</f>
        <v>Male</v>
      </c>
      <c r="D79" s="15"/>
      <c r="E79" s="15"/>
      <c r="F79" s="9"/>
      <c r="G79" s="10"/>
      <c r="H79" s="2" t="s">
        <v>31</v>
      </c>
      <c r="I79" s="16">
        <f>I77-I78</f>
        <v>94833.333333333343</v>
      </c>
    </row>
    <row r="80" spans="1:16" x14ac:dyDescent="0.25">
      <c r="A80" s="17">
        <v>0.01</v>
      </c>
      <c r="B80" s="2">
        <f>IF(B79="Married", MIN(600000,B78), MIN(500000, B78))</f>
        <v>600000</v>
      </c>
      <c r="C80" s="2">
        <f t="shared" ref="C80:C85" si="6">B80*A80</f>
        <v>6000</v>
      </c>
      <c r="D80" s="9">
        <f>IF(C79="Female",10%*C80,IF(C79="Male",0))</f>
        <v>0</v>
      </c>
      <c r="E80" s="2">
        <f t="shared" ref="E80:E85" si="7">C80-D80-F58-F37-F15</f>
        <v>4500</v>
      </c>
      <c r="F80" s="18">
        <f>IF(A70="SSF Benefit",0,E80/(B66+1))</f>
        <v>500</v>
      </c>
      <c r="G80" s="10"/>
      <c r="H80" s="10"/>
      <c r="I80" s="2"/>
    </row>
    <row r="81" spans="1:10" x14ac:dyDescent="0.25">
      <c r="A81" s="17">
        <v>0.1</v>
      </c>
      <c r="B81" s="2">
        <f>IF((B78-B80)&gt;200000,200000,(B78-B80))</f>
        <v>200000</v>
      </c>
      <c r="C81" s="2">
        <f t="shared" si="6"/>
        <v>20000</v>
      </c>
      <c r="D81" s="9">
        <f>IF(C79="Female",C81*10%,IF(C79="Male",0))</f>
        <v>0</v>
      </c>
      <c r="E81" s="2">
        <f t="shared" si="7"/>
        <v>14999.999999999998</v>
      </c>
      <c r="F81" s="18">
        <f>E81/(B66+1)</f>
        <v>1666.6666666666665</v>
      </c>
      <c r="G81" s="10"/>
      <c r="H81" s="2" t="s">
        <v>36</v>
      </c>
      <c r="I81" s="2">
        <f>F80</f>
        <v>500</v>
      </c>
    </row>
    <row r="82" spans="1:10" x14ac:dyDescent="0.25">
      <c r="A82" s="17">
        <v>0.2</v>
      </c>
      <c r="B82" s="2">
        <f>IF((B78-B80-B81)&gt;300000,300000,(B78-B80-B81))</f>
        <v>70000</v>
      </c>
      <c r="C82" s="2">
        <f t="shared" si="6"/>
        <v>14000</v>
      </c>
      <c r="D82" s="9">
        <f>IF(C79="Female",C82*10%,IF(C79="Male",0))</f>
        <v>0</v>
      </c>
      <c r="E82" s="2">
        <f t="shared" si="7"/>
        <v>11000</v>
      </c>
      <c r="F82" s="18">
        <v>3000</v>
      </c>
      <c r="G82" s="26">
        <f>SUM(F80:F86)</f>
        <v>5166.6666666666661</v>
      </c>
      <c r="H82" s="10" t="s">
        <v>37</v>
      </c>
      <c r="I82" s="10">
        <f>SUM(F81:F86)</f>
        <v>4666.6666666666661</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476666.66666666669</v>
      </c>
      <c r="I90" s="2">
        <f>IF(K2="Yes",IF(D93&gt;=500000, 0, MIN(500000, H90) - D93),0)</f>
        <v>0</v>
      </c>
      <c r="J90">
        <f>J68</f>
        <v>0</v>
      </c>
    </row>
    <row r="91" spans="1:10" x14ac:dyDescent="0.25">
      <c r="A91" s="2" t="s">
        <v>13</v>
      </c>
      <c r="B91" s="5">
        <v>0</v>
      </c>
      <c r="C91" s="2" t="s">
        <v>14</v>
      </c>
      <c r="D91" s="2">
        <f>IF(D89="P/F Deduction",B89*20%,IF(D89="SSF Deduction",B89*31%))</f>
        <v>20000</v>
      </c>
      <c r="E91" s="2">
        <f>B93</f>
        <v>0</v>
      </c>
      <c r="F91" s="2">
        <f>J90</f>
        <v>0</v>
      </c>
      <c r="G91" s="2" t="s">
        <v>15</v>
      </c>
      <c r="H91" s="2">
        <f>D93+I93+F93</f>
        <v>240000</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20000</v>
      </c>
      <c r="I92" s="2">
        <f>I91*B88</f>
        <v>0</v>
      </c>
    </row>
    <row r="93" spans="1:10" x14ac:dyDescent="0.25">
      <c r="A93" s="2" t="s">
        <v>5</v>
      </c>
      <c r="B93" s="2">
        <v>0</v>
      </c>
      <c r="C93" s="2" t="s">
        <v>19</v>
      </c>
      <c r="D93" s="2">
        <f>D90+D91+D92</f>
        <v>240000</v>
      </c>
      <c r="E93" s="2">
        <f>E90+E91+E92</f>
        <v>0</v>
      </c>
      <c r="F93" s="2">
        <f>F90+F91+F92</f>
        <v>0</v>
      </c>
      <c r="G93" s="2" t="s">
        <v>20</v>
      </c>
      <c r="H93" s="2">
        <f>H6</f>
        <v>0</v>
      </c>
      <c r="I93" s="2">
        <f>I90+I91+I92</f>
        <v>0</v>
      </c>
    </row>
    <row r="94" spans="1:10" x14ac:dyDescent="0.25">
      <c r="A94" s="2" t="s">
        <v>21</v>
      </c>
      <c r="B94" s="7">
        <f>B89+B90+B92+B93+B28</f>
        <v>110000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300000</v>
      </c>
      <c r="I95" s="2"/>
    </row>
    <row r="96" spans="1:10" x14ac:dyDescent="0.25">
      <c r="A96" s="2" t="s">
        <v>11</v>
      </c>
      <c r="B96" s="2">
        <f>B75+B74</f>
        <v>550000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1430000</v>
      </c>
      <c r="C99" s="9"/>
      <c r="D99" s="9"/>
      <c r="E99" s="2"/>
      <c r="F99" s="2"/>
      <c r="G99" s="2"/>
      <c r="H99" s="2" t="s">
        <v>25</v>
      </c>
      <c r="I99" s="7">
        <f>B94</f>
        <v>110000</v>
      </c>
    </row>
    <row r="100" spans="1:10" x14ac:dyDescent="0.25">
      <c r="A100" s="2" t="s">
        <v>26</v>
      </c>
      <c r="B100" s="2">
        <f>B99-MIN(H89,H90,H91)-H92-H93-H94-E93-H95</f>
        <v>870000</v>
      </c>
      <c r="C100" s="9"/>
      <c r="D100" s="9"/>
      <c r="E100" s="2"/>
      <c r="F100" s="2"/>
      <c r="G100" s="10"/>
      <c r="H100" s="2" t="s">
        <v>27</v>
      </c>
      <c r="I100" s="11">
        <f>D91+E91+F91+G104+I94</f>
        <v>23166.666666666668</v>
      </c>
    </row>
    <row r="101" spans="1:10" x14ac:dyDescent="0.25">
      <c r="A101" s="12" t="s">
        <v>28</v>
      </c>
      <c r="B101" s="13" t="str">
        <f>B79</f>
        <v>Married</v>
      </c>
      <c r="C101" s="14" t="str">
        <f>C79</f>
        <v>Male</v>
      </c>
      <c r="D101" s="15"/>
      <c r="E101" s="15"/>
      <c r="F101" s="9"/>
      <c r="G101" s="10"/>
      <c r="H101" s="2" t="s">
        <v>31</v>
      </c>
      <c r="I101" s="16">
        <f>I99-I100</f>
        <v>86833.333333333328</v>
      </c>
    </row>
    <row r="102" spans="1:10" x14ac:dyDescent="0.25">
      <c r="A102" s="17">
        <v>0.01</v>
      </c>
      <c r="B102" s="2">
        <f>IF(B101="Married", MIN(600000,B100), MIN(500000, B100))</f>
        <v>600000</v>
      </c>
      <c r="C102" s="2">
        <f t="shared" ref="C102:C107" si="8">B102*A102</f>
        <v>6000</v>
      </c>
      <c r="D102" s="9">
        <f>IF(C101="Female",10%*C102,IF(C101="Male",0))</f>
        <v>0</v>
      </c>
      <c r="E102" s="2">
        <f t="shared" ref="E102:E107" si="9">C102-D102-F80-F58-F37-F15</f>
        <v>4000</v>
      </c>
      <c r="F102" s="18">
        <f>IF(A92="SSF Benefit",0,E102/(B88+1))</f>
        <v>500</v>
      </c>
      <c r="G102" s="10"/>
      <c r="H102" s="10"/>
      <c r="I102" s="2"/>
    </row>
    <row r="103" spans="1:10" x14ac:dyDescent="0.25">
      <c r="A103" s="17">
        <v>0.1</v>
      </c>
      <c r="B103" s="2">
        <f>IF((B100-B102)&gt;200000,200000,(B100-B102))</f>
        <v>200000</v>
      </c>
      <c r="C103" s="2">
        <f t="shared" si="8"/>
        <v>20000</v>
      </c>
      <c r="D103" s="9">
        <f>IF(C101="Female",C103*10%,IF(C101="Male",0))</f>
        <v>0</v>
      </c>
      <c r="E103" s="2">
        <f t="shared" si="9"/>
        <v>13333.333333333332</v>
      </c>
      <c r="F103" s="18">
        <f>E103/(B88+1)</f>
        <v>1666.6666666666665</v>
      </c>
      <c r="G103" s="10"/>
      <c r="H103" s="2" t="s">
        <v>36</v>
      </c>
      <c r="I103" s="2">
        <f>F102</f>
        <v>500</v>
      </c>
    </row>
    <row r="104" spans="1:10" x14ac:dyDescent="0.25">
      <c r="A104" s="17">
        <v>0.2</v>
      </c>
      <c r="B104" s="2">
        <f>IF((B100-B102-B103)&gt;300000,300000,(B100-B102-B103))</f>
        <v>70000</v>
      </c>
      <c r="C104" s="2">
        <f t="shared" si="8"/>
        <v>14000</v>
      </c>
      <c r="D104" s="9">
        <f>IF(C101="Female",C104*10%,IF(C101="Male",0))</f>
        <v>0</v>
      </c>
      <c r="E104" s="2">
        <f t="shared" si="9"/>
        <v>8000</v>
      </c>
      <c r="F104" s="18">
        <f>E104/(B88+1)</f>
        <v>1000</v>
      </c>
      <c r="G104" s="26">
        <f>SUM(F102:F108)</f>
        <v>3166.6666666666665</v>
      </c>
      <c r="H104" s="10" t="s">
        <v>37</v>
      </c>
      <c r="I104" s="10">
        <f>SUM(F103:F108)</f>
        <v>2666.6666666666665</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476666.66666666669</v>
      </c>
      <c r="I112" s="2">
        <f>IF(K2="Yes",IF(D115&gt;=500000, 0, MIN(500000, H112) - D115),0)</f>
        <v>0</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240000</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20000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0</v>
      </c>
    </row>
    <row r="116" spans="1:9" x14ac:dyDescent="0.25">
      <c r="A116" s="2" t="s">
        <v>21</v>
      </c>
      <c r="B116" s="7">
        <f>SUM(B111:B115)</f>
        <v>110000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300000</v>
      </c>
      <c r="I117" s="2"/>
    </row>
    <row r="118" spans="1:9" x14ac:dyDescent="0.25">
      <c r="A118" s="2" t="s">
        <v>11</v>
      </c>
      <c r="B118" s="2">
        <f>B97+B96</f>
        <v>660000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1430000</v>
      </c>
      <c r="C121" s="9"/>
      <c r="D121" s="9"/>
      <c r="E121" s="2"/>
      <c r="F121" s="2"/>
      <c r="G121" s="2"/>
      <c r="H121" s="2" t="s">
        <v>25</v>
      </c>
      <c r="I121" s="7">
        <f>B116</f>
        <v>110000</v>
      </c>
    </row>
    <row r="122" spans="1:9" x14ac:dyDescent="0.25">
      <c r="A122" s="2" t="s">
        <v>43</v>
      </c>
      <c r="B122" s="2">
        <f>B121-MIN(H111,H112,H113)-H114-H115-H116-E115-H117</f>
        <v>870000</v>
      </c>
      <c r="C122" s="9"/>
      <c r="D122" s="9"/>
      <c r="E122" s="2"/>
      <c r="F122" s="2"/>
      <c r="G122" s="10"/>
      <c r="H122" s="2" t="s">
        <v>27</v>
      </c>
      <c r="I122" s="11">
        <f>D113+E113+F113+G126+I116</f>
        <v>23166.666666666668</v>
      </c>
    </row>
    <row r="123" spans="1:9" x14ac:dyDescent="0.25">
      <c r="A123" s="12" t="s">
        <v>44</v>
      </c>
      <c r="B123" s="13" t="str">
        <f>B101</f>
        <v>Married</v>
      </c>
      <c r="C123" s="14" t="str">
        <f>C101</f>
        <v>Male</v>
      </c>
      <c r="D123" s="15"/>
      <c r="E123" s="15"/>
      <c r="F123" s="9"/>
      <c r="G123" s="10"/>
      <c r="H123" s="2" t="s">
        <v>31</v>
      </c>
      <c r="I123" s="16">
        <f>I121-I122</f>
        <v>86833.333333333328</v>
      </c>
    </row>
    <row r="124" spans="1:9" x14ac:dyDescent="0.25">
      <c r="A124" s="17">
        <v>0.01</v>
      </c>
      <c r="B124" s="2">
        <f>IF(B123="Married", MIN(600000,B122), MIN(500000, B122))</f>
        <v>600000</v>
      </c>
      <c r="C124" s="2">
        <f t="shared" ref="C124:C129" si="10">B124*A124</f>
        <v>6000</v>
      </c>
      <c r="D124" s="9">
        <f>IF(C123="Female",10%*C124,IF(C123="Male",0))</f>
        <v>0</v>
      </c>
      <c r="E124" s="2">
        <f t="shared" ref="E124:E129" si="11">C124-D124-F102-F80-F58-F37-F15</f>
        <v>3500</v>
      </c>
      <c r="F124" s="18">
        <f>IF(A114="SSF Benefit",0,E124/(B110+1))</f>
        <v>500</v>
      </c>
      <c r="G124" s="10"/>
      <c r="H124" s="10"/>
      <c r="I124" s="2"/>
    </row>
    <row r="125" spans="1:9" x14ac:dyDescent="0.25">
      <c r="A125" s="17">
        <v>0.1</v>
      </c>
      <c r="B125" s="2">
        <f>IF((B122-B124)&gt;200000,200000,(B122-B124))</f>
        <v>200000</v>
      </c>
      <c r="C125" s="2">
        <f t="shared" si="10"/>
        <v>20000</v>
      </c>
      <c r="D125" s="9">
        <f>IF(C123="Female",C125*10%,IF(C123="Male",0))</f>
        <v>0</v>
      </c>
      <c r="E125" s="2">
        <f t="shared" si="11"/>
        <v>11666.666666666666</v>
      </c>
      <c r="F125" s="18">
        <f>E125/(B110+1)</f>
        <v>1666.6666666666665</v>
      </c>
      <c r="G125" s="10"/>
      <c r="H125" s="2" t="s">
        <v>36</v>
      </c>
      <c r="I125" s="2">
        <f>F124</f>
        <v>500</v>
      </c>
    </row>
    <row r="126" spans="1:9" x14ac:dyDescent="0.25">
      <c r="A126" s="17">
        <v>0.2</v>
      </c>
      <c r="B126" s="2">
        <f>IF((B122-B124-B125)&gt;300000,300000,(B122-B124-B125))</f>
        <v>70000</v>
      </c>
      <c r="C126" s="2">
        <f t="shared" si="10"/>
        <v>14000</v>
      </c>
      <c r="D126" s="9">
        <f>IF(C123="Female",C126*10%,IF(C123="Male",0))</f>
        <v>0</v>
      </c>
      <c r="E126" s="2">
        <f t="shared" si="11"/>
        <v>7000</v>
      </c>
      <c r="F126" s="18">
        <f>E126/(B110+1)</f>
        <v>1000</v>
      </c>
      <c r="G126" s="26">
        <f>SUM(F124:F130)</f>
        <v>3166.6666666666665</v>
      </c>
      <c r="H126" s="10" t="s">
        <v>37</v>
      </c>
      <c r="I126" s="10">
        <f>SUM(F125:F130)</f>
        <v>2666.6666666666665</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476666.66666666669</v>
      </c>
      <c r="I134" s="2">
        <f>IF(K2="Yes",IF(D115&gt;=500000, 0, MIN(500000, H112) - D115),0)</f>
        <v>0</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240000</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20000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0</v>
      </c>
    </row>
    <row r="138" spans="1:10" x14ac:dyDescent="0.25">
      <c r="A138" s="2" t="s">
        <v>21</v>
      </c>
      <c r="B138" s="7">
        <f>SUM(B133:B137)</f>
        <v>110000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300000</v>
      </c>
      <c r="I139" s="2"/>
    </row>
    <row r="140" spans="1:10" x14ac:dyDescent="0.25">
      <c r="A140" s="2" t="s">
        <v>11</v>
      </c>
      <c r="B140" s="2">
        <f>B119+B118</f>
        <v>770000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1430000</v>
      </c>
      <c r="C143" s="9"/>
      <c r="D143" s="9"/>
      <c r="E143" s="2"/>
      <c r="F143" s="2"/>
      <c r="G143" s="2"/>
      <c r="H143" s="2" t="s">
        <v>25</v>
      </c>
      <c r="I143" s="7">
        <f>B138</f>
        <v>110000</v>
      </c>
    </row>
    <row r="144" spans="1:10" x14ac:dyDescent="0.25">
      <c r="A144" s="2" t="s">
        <v>26</v>
      </c>
      <c r="B144" s="2">
        <f>B143-MIN(H133,H134,H135)-H136-H137-H138-E137-H139</f>
        <v>870000</v>
      </c>
      <c r="C144" s="9"/>
      <c r="D144" s="9"/>
      <c r="E144" s="2"/>
      <c r="F144" s="2"/>
      <c r="G144" s="10"/>
      <c r="H144" s="2" t="s">
        <v>27</v>
      </c>
      <c r="I144" s="11">
        <f>D135+E135+F135+G148+I138</f>
        <v>23166.666666666668</v>
      </c>
    </row>
    <row r="145" spans="1:10" x14ac:dyDescent="0.25">
      <c r="A145" s="12" t="s">
        <v>28</v>
      </c>
      <c r="B145" s="13" t="str">
        <f>B123</f>
        <v>Married</v>
      </c>
      <c r="C145" s="14" t="str">
        <f>C123</f>
        <v>Male</v>
      </c>
      <c r="D145" s="15"/>
      <c r="E145" s="15"/>
      <c r="F145" s="9"/>
      <c r="G145" s="10"/>
      <c r="H145" s="2" t="s">
        <v>31</v>
      </c>
      <c r="I145" s="16">
        <f>I143-I144</f>
        <v>86833.333333333328</v>
      </c>
    </row>
    <row r="146" spans="1:10" x14ac:dyDescent="0.25">
      <c r="A146" s="17">
        <v>0.01</v>
      </c>
      <c r="B146" s="2">
        <f>IF(B145="Married", MIN(600000,B144), MIN(500000, B144))</f>
        <v>600000</v>
      </c>
      <c r="C146" s="2">
        <f>B146*A146</f>
        <v>6000</v>
      </c>
      <c r="D146" s="9">
        <f>IF(C145="Female",10%*C146,IF(C145="Male",0))</f>
        <v>0</v>
      </c>
      <c r="E146" s="2">
        <f t="shared" ref="E146:E151" si="12">C146-D146-F124-F102-F80-F58-F37-F15</f>
        <v>3000</v>
      </c>
      <c r="F146" s="18">
        <f>IF(A136="SSF Benefit",0,E146/(B132+1))</f>
        <v>500</v>
      </c>
      <c r="G146" s="10"/>
      <c r="H146" s="10"/>
      <c r="I146" s="2"/>
    </row>
    <row r="147" spans="1:10" x14ac:dyDescent="0.25">
      <c r="A147" s="17">
        <v>0.1</v>
      </c>
      <c r="B147" s="2">
        <f>IF((B144-B146)&gt;200000,200000,(B144-B146))</f>
        <v>200000</v>
      </c>
      <c r="C147" s="2">
        <f t="shared" ref="C147:C150" si="13">B147*A147</f>
        <v>20000</v>
      </c>
      <c r="D147" s="9">
        <f>IF(C145="Female",C147*10%,IF(C145="Male",0))</f>
        <v>0</v>
      </c>
      <c r="E147" s="2">
        <f t="shared" si="12"/>
        <v>10000</v>
      </c>
      <c r="F147" s="18">
        <f>E147/(B132+1)</f>
        <v>1666.6666666666667</v>
      </c>
      <c r="G147" s="10"/>
      <c r="H147" s="2" t="s">
        <v>36</v>
      </c>
      <c r="I147" s="2">
        <f>F146</f>
        <v>500</v>
      </c>
    </row>
    <row r="148" spans="1:10" x14ac:dyDescent="0.25">
      <c r="A148" s="17">
        <v>0.2</v>
      </c>
      <c r="B148" s="2">
        <f>IF((B144-B146-B147)&gt;300000,300000,(B144-B146-B147))</f>
        <v>70000</v>
      </c>
      <c r="C148" s="2">
        <f t="shared" si="13"/>
        <v>14000</v>
      </c>
      <c r="D148" s="9">
        <f>IF(C145="Female",C148*10%,IF(C145="Male",0))</f>
        <v>0</v>
      </c>
      <c r="E148" s="2">
        <f t="shared" si="12"/>
        <v>6000</v>
      </c>
      <c r="F148" s="18">
        <f>E148/(B132+1)</f>
        <v>1000</v>
      </c>
      <c r="G148" s="26">
        <f>SUM(F146:F152)</f>
        <v>3166.666666666667</v>
      </c>
      <c r="H148" s="10" t="s">
        <v>37</v>
      </c>
      <c r="I148" s="10">
        <f>SUM(F147:F152)</f>
        <v>2666.666666666667</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476666.66666666669</v>
      </c>
      <c r="I156" s="2">
        <f>IF(K2="Yes",IF(D115&gt;=500000, 0, MIN(500000, H112) - D115),0)</f>
        <v>0</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240000</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20000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0</v>
      </c>
    </row>
    <row r="160" spans="1:10" x14ac:dyDescent="0.25">
      <c r="A160" s="2" t="s">
        <v>21</v>
      </c>
      <c r="B160" s="7">
        <f>SUM(B155:B159)</f>
        <v>110000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300000</v>
      </c>
      <c r="I161" s="2"/>
    </row>
    <row r="162" spans="1:9" x14ac:dyDescent="0.25">
      <c r="A162" s="2" t="s">
        <v>11</v>
      </c>
      <c r="B162" s="2">
        <f>B141+B140</f>
        <v>880000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1430000</v>
      </c>
      <c r="C165" s="9"/>
      <c r="D165" s="9"/>
      <c r="E165" s="2"/>
      <c r="F165" s="2"/>
      <c r="G165" s="2"/>
      <c r="H165" s="2" t="s">
        <v>25</v>
      </c>
      <c r="I165" s="7">
        <f>B160</f>
        <v>110000</v>
      </c>
    </row>
    <row r="166" spans="1:9" x14ac:dyDescent="0.25">
      <c r="A166" s="2" t="s">
        <v>26</v>
      </c>
      <c r="B166" s="2">
        <f>B165-MIN(H155,H156,H157)-H158-H159-H160-E159-H161</f>
        <v>870000</v>
      </c>
      <c r="C166" s="9"/>
      <c r="D166" s="9"/>
      <c r="E166" s="2"/>
      <c r="F166" s="2"/>
      <c r="G166" s="10"/>
      <c r="H166" s="2" t="s">
        <v>27</v>
      </c>
      <c r="I166" s="11">
        <f>D157+E157+F157+G170+I160</f>
        <v>23166.666666666668</v>
      </c>
    </row>
    <row r="167" spans="1:9" x14ac:dyDescent="0.25">
      <c r="A167" s="12" t="s">
        <v>28</v>
      </c>
      <c r="B167" s="13" t="str">
        <f>B145</f>
        <v>Married</v>
      </c>
      <c r="C167" s="14" t="str">
        <f>C145</f>
        <v>Male</v>
      </c>
      <c r="D167" s="15"/>
      <c r="E167" s="15"/>
      <c r="F167" s="9"/>
      <c r="G167" s="10"/>
      <c r="H167" s="2" t="s">
        <v>31</v>
      </c>
      <c r="I167" s="16">
        <f>I165-I166</f>
        <v>86833.333333333328</v>
      </c>
    </row>
    <row r="168" spans="1:9" x14ac:dyDescent="0.25">
      <c r="A168" s="17">
        <v>0.01</v>
      </c>
      <c r="B168" s="2">
        <f>IF(B167="Married", MIN(600000,B166), MIN(500000, B166))</f>
        <v>600000</v>
      </c>
      <c r="C168" s="2">
        <f>B168*A168</f>
        <v>6000</v>
      </c>
      <c r="D168" s="9">
        <f>IF(C167="Female",10%*C168,IF(C167="Male",0))</f>
        <v>0</v>
      </c>
      <c r="E168" s="2">
        <f t="shared" ref="E168:E173" si="14">C168-D168-F146-F124-F102-F80-F58-F37-F15</f>
        <v>2500</v>
      </c>
      <c r="F168" s="18">
        <f>IF(A158="SSF Benefit",0,E168/(B154+1))</f>
        <v>500</v>
      </c>
      <c r="G168" s="10"/>
      <c r="H168" s="10"/>
      <c r="I168" s="2"/>
    </row>
    <row r="169" spans="1:9" x14ac:dyDescent="0.25">
      <c r="A169" s="17">
        <v>0.1</v>
      </c>
      <c r="B169" s="2">
        <f>IF((B166-B168)&gt;200000,200000,(B166-B168))</f>
        <v>200000</v>
      </c>
      <c r="C169" s="2">
        <f t="shared" ref="C169:C172" si="15">B169*A169</f>
        <v>20000</v>
      </c>
      <c r="D169" s="9">
        <f>IF(C167="Female",C169*10%,IF(C167="Male",0))</f>
        <v>0</v>
      </c>
      <c r="E169" s="2">
        <f t="shared" si="14"/>
        <v>8333.3333333333339</v>
      </c>
      <c r="F169" s="18">
        <f>E169/(B154+1)</f>
        <v>1666.6666666666667</v>
      </c>
      <c r="G169" s="10"/>
      <c r="H169" s="2" t="s">
        <v>36</v>
      </c>
      <c r="I169" s="2">
        <f>F168</f>
        <v>500</v>
      </c>
    </row>
    <row r="170" spans="1:9" x14ac:dyDescent="0.25">
      <c r="A170" s="17">
        <v>0.2</v>
      </c>
      <c r="B170" s="2">
        <f>IF((B166-B168-B169)&gt;300000,300000,(B166-B168-B169))</f>
        <v>70000</v>
      </c>
      <c r="C170" s="2">
        <f t="shared" si="15"/>
        <v>14000</v>
      </c>
      <c r="D170" s="9">
        <f>IF(C167="Female",C170*10%,IF(C167="Male",0))</f>
        <v>0</v>
      </c>
      <c r="E170" s="2">
        <f t="shared" si="14"/>
        <v>5000</v>
      </c>
      <c r="F170" s="18">
        <f>E170/(B154+1)</f>
        <v>1000</v>
      </c>
      <c r="G170" s="26">
        <f>SUM(F168:F174)</f>
        <v>3166.666666666667</v>
      </c>
      <c r="H170" s="10" t="s">
        <v>37</v>
      </c>
      <c r="I170" s="10">
        <f>SUM(F169:F174)</f>
        <v>2666.666666666667</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476666.66666666669</v>
      </c>
      <c r="I178" s="2">
        <f>IF(K2="Yes",IF(D115&gt;=500000, 0, MIN(500000, H112) - D115),0)</f>
        <v>0</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240000</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20000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0</v>
      </c>
    </row>
    <row r="182" spans="1:10" x14ac:dyDescent="0.25">
      <c r="A182" s="2" t="s">
        <v>21</v>
      </c>
      <c r="B182" s="7">
        <f>SUM(B177:B181)</f>
        <v>110000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300000</v>
      </c>
      <c r="I183" s="2"/>
    </row>
    <row r="184" spans="1:10" x14ac:dyDescent="0.25">
      <c r="A184" s="2" t="s">
        <v>11</v>
      </c>
      <c r="B184" s="2">
        <f>B163+B162</f>
        <v>990000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1430000</v>
      </c>
      <c r="C187" s="9"/>
      <c r="D187" s="9"/>
      <c r="E187" s="2"/>
      <c r="F187" s="2"/>
      <c r="G187" s="2"/>
      <c r="H187" s="2" t="s">
        <v>25</v>
      </c>
      <c r="I187" s="7">
        <f>B182</f>
        <v>110000</v>
      </c>
    </row>
    <row r="188" spans="1:10" x14ac:dyDescent="0.25">
      <c r="A188" s="2" t="s">
        <v>26</v>
      </c>
      <c r="B188" s="2">
        <f>B187-MIN(H177,H178,H179)-H180-H181-H182-E181-H183</f>
        <v>870000</v>
      </c>
      <c r="C188" s="9"/>
      <c r="D188" s="9"/>
      <c r="E188" s="2"/>
      <c r="F188" s="2"/>
      <c r="G188" s="10"/>
      <c r="H188" s="2" t="s">
        <v>27</v>
      </c>
      <c r="I188" s="11">
        <f>D179+E179+F179+G192+I182</f>
        <v>23166.666666666668</v>
      </c>
    </row>
    <row r="189" spans="1:10" x14ac:dyDescent="0.25">
      <c r="A189" s="12" t="s">
        <v>28</v>
      </c>
      <c r="B189" s="13" t="str">
        <f>B167</f>
        <v>Married</v>
      </c>
      <c r="C189" s="14" t="str">
        <f>C167</f>
        <v>Male</v>
      </c>
      <c r="D189" s="15"/>
      <c r="E189" s="15"/>
      <c r="F189" s="9"/>
      <c r="G189" s="10"/>
      <c r="H189" s="2" t="s">
        <v>31</v>
      </c>
      <c r="I189" s="16">
        <f>I187-I188</f>
        <v>86833.333333333328</v>
      </c>
    </row>
    <row r="190" spans="1:10" x14ac:dyDescent="0.25">
      <c r="A190" s="17">
        <v>0.01</v>
      </c>
      <c r="B190" s="2">
        <f>IF(B189="Married", MIN(600000,B188), MIN(500000, B188))</f>
        <v>600000</v>
      </c>
      <c r="C190" s="2">
        <f>B190*A190</f>
        <v>6000</v>
      </c>
      <c r="D190" s="9">
        <f>IF(C189="Female",10%*C190,IF(C189="Male",0))</f>
        <v>0</v>
      </c>
      <c r="E190" s="2">
        <f t="shared" ref="E190:E195" si="16">C190-D190-F168-F146-F124-F102-F80-F58-F37-F15</f>
        <v>2000</v>
      </c>
      <c r="F190" s="18">
        <f>IF(A180="SSF Benefit",0,E190/(B176+1))</f>
        <v>500</v>
      </c>
      <c r="G190" s="10"/>
      <c r="H190" s="10"/>
      <c r="I190" s="2"/>
    </row>
    <row r="191" spans="1:10" x14ac:dyDescent="0.25">
      <c r="A191" s="17">
        <v>0.1</v>
      </c>
      <c r="B191" s="2">
        <f>IF((B188-B190)&gt;200000,200000,(B188-B190))</f>
        <v>200000</v>
      </c>
      <c r="C191" s="2">
        <f t="shared" ref="C191:C194" si="17">B191*A191</f>
        <v>20000</v>
      </c>
      <c r="D191" s="9">
        <f>IF(C189="Female",C191*10%,IF(C189="Male",0))</f>
        <v>0</v>
      </c>
      <c r="E191" s="2">
        <f t="shared" si="16"/>
        <v>6666.666666666667</v>
      </c>
      <c r="F191" s="18">
        <f>E191/(B176+1)</f>
        <v>1666.6666666666667</v>
      </c>
      <c r="G191" s="10"/>
      <c r="H191" s="2" t="s">
        <v>36</v>
      </c>
      <c r="I191" s="2">
        <f>F190</f>
        <v>500</v>
      </c>
    </row>
    <row r="192" spans="1:10" x14ac:dyDescent="0.25">
      <c r="A192" s="17">
        <v>0.2</v>
      </c>
      <c r="B192" s="2">
        <f>IF((B188-B190-B191)&gt;300000,300000,(B188-B190-B191))</f>
        <v>70000</v>
      </c>
      <c r="C192" s="2">
        <f t="shared" si="17"/>
        <v>14000</v>
      </c>
      <c r="D192" s="9">
        <f>IF(C189="Female",C192*10%,IF(C189="Male",0))</f>
        <v>0</v>
      </c>
      <c r="E192" s="2">
        <f t="shared" si="16"/>
        <v>4000</v>
      </c>
      <c r="F192" s="18">
        <f>E192/(B176+1)</f>
        <v>1000</v>
      </c>
      <c r="G192" s="26">
        <f>SUM(F190:F196)</f>
        <v>3166.666666666667</v>
      </c>
      <c r="H192" s="10" t="s">
        <v>37</v>
      </c>
      <c r="I192" s="10">
        <f>SUM(F191:F196)</f>
        <v>2666.666666666667</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476666.66666666669</v>
      </c>
      <c r="I200" s="2">
        <f>IF(K2="Yes",IF(D115&gt;=500000, 0, MIN(500000, H112) - D115),0)</f>
        <v>0</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240000</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20000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0</v>
      </c>
    </row>
    <row r="204" spans="1:10" x14ac:dyDescent="0.25">
      <c r="A204" s="2" t="s">
        <v>21</v>
      </c>
      <c r="B204" s="7">
        <f>SUM(B199:B203)</f>
        <v>110000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300000</v>
      </c>
      <c r="I205" s="2"/>
    </row>
    <row r="206" spans="1:10" x14ac:dyDescent="0.25">
      <c r="A206" s="2" t="s">
        <v>11</v>
      </c>
      <c r="B206" s="2">
        <f>B185+B184</f>
        <v>1100000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1430000</v>
      </c>
      <c r="C209" s="9"/>
      <c r="D209" s="9"/>
      <c r="E209" s="2"/>
      <c r="F209" s="2"/>
      <c r="G209" s="2"/>
      <c r="H209" s="2" t="s">
        <v>25</v>
      </c>
      <c r="I209" s="7">
        <f>B204</f>
        <v>110000</v>
      </c>
    </row>
    <row r="210" spans="1:10" x14ac:dyDescent="0.25">
      <c r="A210" s="2" t="s">
        <v>26</v>
      </c>
      <c r="B210" s="2">
        <f>B209-MIN(H199,H200,H201)-H202-H203-H204-E203-H205</f>
        <v>870000</v>
      </c>
      <c r="C210" s="9"/>
      <c r="D210" s="9"/>
      <c r="E210" s="2"/>
      <c r="F210" s="2"/>
      <c r="G210" s="10"/>
      <c r="H210" s="2" t="s">
        <v>27</v>
      </c>
      <c r="I210" s="11">
        <f>D201+E201+F201+G214+I204</f>
        <v>23166.666666666668</v>
      </c>
    </row>
    <row r="211" spans="1:10" x14ac:dyDescent="0.25">
      <c r="A211" s="12" t="s">
        <v>28</v>
      </c>
      <c r="B211" s="13" t="str">
        <f>B189</f>
        <v>Married</v>
      </c>
      <c r="C211" s="14" t="str">
        <f>C189</f>
        <v>Male</v>
      </c>
      <c r="D211" s="15"/>
      <c r="E211" s="15"/>
      <c r="F211" s="9"/>
      <c r="G211" s="10"/>
      <c r="H211" s="2" t="s">
        <v>31</v>
      </c>
      <c r="I211" s="16">
        <f>I209-I210</f>
        <v>86833.333333333328</v>
      </c>
    </row>
    <row r="212" spans="1:10" x14ac:dyDescent="0.25">
      <c r="A212" s="17">
        <v>0.01</v>
      </c>
      <c r="B212" s="2">
        <f>IF(B211="Married", MIN(600000,B210), MIN(500000, B210))</f>
        <v>600000</v>
      </c>
      <c r="C212" s="2">
        <f>B212*A212</f>
        <v>6000</v>
      </c>
      <c r="D212" s="9">
        <f>IF(C211="Female",10%*C212,IF(C211="Male",0))</f>
        <v>0</v>
      </c>
      <c r="E212" s="2">
        <f t="shared" ref="E212:E217" si="18">C212-D212-F190-F168-F146-F124-F102-F80-F58-F37-F15</f>
        <v>1500</v>
      </c>
      <c r="F212" s="18">
        <f>IF(A202="SSF Benefit",0,E212/(B198+1))</f>
        <v>500</v>
      </c>
      <c r="G212" s="10"/>
      <c r="H212" s="10"/>
      <c r="I212" s="2"/>
    </row>
    <row r="213" spans="1:10" x14ac:dyDescent="0.25">
      <c r="A213" s="17">
        <v>0.1</v>
      </c>
      <c r="B213" s="2">
        <f>IF((B210-B212)&gt;200000,200000,(B210-B212))</f>
        <v>200000</v>
      </c>
      <c r="C213" s="2">
        <f t="shared" ref="C213:C216" si="19">B213*A213</f>
        <v>20000</v>
      </c>
      <c r="D213" s="9">
        <f>IF(C211="Female",C213*10%,IF(C211="Male",0))</f>
        <v>0</v>
      </c>
      <c r="E213" s="2">
        <f t="shared" si="18"/>
        <v>5000.0000000000009</v>
      </c>
      <c r="F213" s="18">
        <f>E213/(B198+1)</f>
        <v>1666.666666666667</v>
      </c>
      <c r="G213" s="10"/>
      <c r="H213" s="2" t="s">
        <v>36</v>
      </c>
      <c r="I213" s="2">
        <f>F212</f>
        <v>500</v>
      </c>
    </row>
    <row r="214" spans="1:10" x14ac:dyDescent="0.25">
      <c r="A214" s="17">
        <v>0.2</v>
      </c>
      <c r="B214" s="2">
        <f>IF((B210-B212-B213)&gt;300000,300000,(B210-B212-B213))</f>
        <v>70000</v>
      </c>
      <c r="C214" s="2">
        <f t="shared" si="19"/>
        <v>14000</v>
      </c>
      <c r="D214" s="9">
        <f>IF(C211="Female",C214*10%,IF(C211="Male",0))</f>
        <v>0</v>
      </c>
      <c r="E214" s="2">
        <f t="shared" si="18"/>
        <v>3000</v>
      </c>
      <c r="F214" s="18">
        <f>E214/(B198+1)</f>
        <v>1000</v>
      </c>
      <c r="G214" s="26">
        <f>SUM(F212:F218)</f>
        <v>3166.666666666667</v>
      </c>
      <c r="H214" s="10" t="s">
        <v>37</v>
      </c>
      <c r="I214" s="10">
        <f>SUM(F213:F218)</f>
        <v>2666.666666666667</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476666.66666666669</v>
      </c>
      <c r="I222" s="2">
        <f>IF(K2="Yes",IF(D115&gt;=500000, 0, MIN(500000, H112) - D115),0)</f>
        <v>0</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240000</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20000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0</v>
      </c>
    </row>
    <row r="226" spans="1:9" x14ac:dyDescent="0.25">
      <c r="A226" s="2" t="s">
        <v>21</v>
      </c>
      <c r="B226" s="7">
        <f>SUM(B221:B225)</f>
        <v>110000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300000</v>
      </c>
      <c r="I227" s="2"/>
    </row>
    <row r="228" spans="1:9" x14ac:dyDescent="0.25">
      <c r="A228" s="2" t="s">
        <v>11</v>
      </c>
      <c r="B228" s="2">
        <f>B207+B206</f>
        <v>1210000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1430000</v>
      </c>
      <c r="C231" s="9"/>
      <c r="D231" s="9"/>
      <c r="E231" s="2"/>
      <c r="F231" s="2"/>
      <c r="G231" s="2"/>
      <c r="H231" s="2" t="s">
        <v>25</v>
      </c>
      <c r="I231" s="7">
        <f>B226</f>
        <v>110000</v>
      </c>
    </row>
    <row r="232" spans="1:9" x14ac:dyDescent="0.25">
      <c r="A232" s="2" t="s">
        <v>26</v>
      </c>
      <c r="B232" s="2">
        <f>B231-MIN(H221,H222,H223)-H224-H225-H226-E225-H227</f>
        <v>870000</v>
      </c>
      <c r="C232" s="9"/>
      <c r="D232" s="9"/>
      <c r="E232" s="2"/>
      <c r="F232" s="2"/>
      <c r="G232" s="10"/>
      <c r="H232" s="2" t="s">
        <v>27</v>
      </c>
      <c r="I232" s="11">
        <f>D223+E223+F223+G236+I226</f>
        <v>23166.666666666668</v>
      </c>
    </row>
    <row r="233" spans="1:9" x14ac:dyDescent="0.25">
      <c r="A233" s="12" t="s">
        <v>28</v>
      </c>
      <c r="B233" s="13" t="str">
        <f>B211</f>
        <v>Married</v>
      </c>
      <c r="C233" s="14" t="str">
        <f>C211</f>
        <v>Male</v>
      </c>
      <c r="D233" s="15"/>
      <c r="E233" s="15"/>
      <c r="F233" s="9"/>
      <c r="G233" s="10"/>
      <c r="H233" s="2" t="s">
        <v>31</v>
      </c>
      <c r="I233" s="16">
        <f>I231-I232</f>
        <v>86833.333333333328</v>
      </c>
    </row>
    <row r="234" spans="1:9" x14ac:dyDescent="0.25">
      <c r="A234" s="17">
        <v>0.01</v>
      </c>
      <c r="B234" s="2">
        <f>IF(B233="Married", MIN(600000,B232), MIN(500000, B232))</f>
        <v>600000</v>
      </c>
      <c r="C234" s="2">
        <f>B234*A234</f>
        <v>6000</v>
      </c>
      <c r="D234" s="9">
        <f>IF(C233="Female",10%*C234,IF(C233="Male",0))</f>
        <v>0</v>
      </c>
      <c r="E234" s="2">
        <f t="shared" ref="E234:E239" si="20">C234-D234-F212-F190-F168-F146-F124-F102-F80-F58-F37-F15</f>
        <v>1000</v>
      </c>
      <c r="F234" s="18">
        <f>IF(A224="SSF Benefit",0,E234/(B220+1))</f>
        <v>500</v>
      </c>
      <c r="G234" s="10"/>
      <c r="H234" s="10"/>
      <c r="I234" s="2"/>
    </row>
    <row r="235" spans="1:9" x14ac:dyDescent="0.25">
      <c r="A235" s="17">
        <v>0.1</v>
      </c>
      <c r="B235" s="2">
        <f>IF((B232-B234)&gt;200000,200000,(B232-B234))</f>
        <v>200000</v>
      </c>
      <c r="C235" s="2">
        <f t="shared" ref="C235:C238" si="21">B235*A235</f>
        <v>20000</v>
      </c>
      <c r="D235" s="9">
        <f>IF(C233="Female",C235*10%,IF(C233="Male",0))</f>
        <v>0</v>
      </c>
      <c r="E235" s="2">
        <f t="shared" si="20"/>
        <v>3333.3333333333348</v>
      </c>
      <c r="F235" s="18">
        <f>E235/(B220+1)</f>
        <v>1666.6666666666674</v>
      </c>
      <c r="G235" s="10"/>
      <c r="H235" s="2" t="s">
        <v>36</v>
      </c>
      <c r="I235" s="2">
        <f>F234</f>
        <v>500</v>
      </c>
    </row>
    <row r="236" spans="1:9" x14ac:dyDescent="0.25">
      <c r="A236" s="17">
        <v>0.2</v>
      </c>
      <c r="B236" s="2">
        <f>IF((B232-B234-B235)&gt;300000,300000,(B232-B234-B235))</f>
        <v>70000</v>
      </c>
      <c r="C236" s="2">
        <f t="shared" si="21"/>
        <v>14000</v>
      </c>
      <c r="D236" s="9">
        <f>IF(C233="Female",C236*10%,IF(C233="Male",0))</f>
        <v>0</v>
      </c>
      <c r="E236" s="2">
        <f t="shared" si="20"/>
        <v>2000</v>
      </c>
      <c r="F236" s="18">
        <f>E236/(B220+1)</f>
        <v>1000</v>
      </c>
      <c r="G236" s="26">
        <f>SUM(F234:F240)</f>
        <v>3166.6666666666674</v>
      </c>
      <c r="H236" s="10" t="s">
        <v>37</v>
      </c>
      <c r="I236" s="10">
        <f>SUM(F235:F240)</f>
        <v>2666.6666666666674</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476666.66666666669</v>
      </c>
      <c r="I244" s="2">
        <f>IF(K2="Yes",IF(D115&gt;=500000, 0, MIN(500000, H112) - D115),0)</f>
        <v>0</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240000</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20000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0</v>
      </c>
    </row>
    <row r="248" spans="1:10" x14ac:dyDescent="0.25">
      <c r="A248" s="2" t="s">
        <v>21</v>
      </c>
      <c r="B248" s="7">
        <f>SUM(B243:B247)</f>
        <v>110000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300000</v>
      </c>
      <c r="I249" s="2"/>
    </row>
    <row r="250" spans="1:10" x14ac:dyDescent="0.25">
      <c r="A250" s="2" t="s">
        <v>11</v>
      </c>
      <c r="B250" s="2">
        <f>B229+B228</f>
        <v>1320000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1430000</v>
      </c>
      <c r="C253" s="9"/>
      <c r="D253" s="9"/>
      <c r="E253" s="2"/>
      <c r="F253" s="2"/>
      <c r="G253" s="2"/>
      <c r="H253" s="2" t="s">
        <v>25</v>
      </c>
      <c r="I253" s="7">
        <f>B248</f>
        <v>110000</v>
      </c>
    </row>
    <row r="254" spans="1:10" x14ac:dyDescent="0.25">
      <c r="A254" s="2" t="s">
        <v>26</v>
      </c>
      <c r="B254" s="2">
        <f>B253-MIN(H243,H244,H245)-H246-H247-H248-E247-H249</f>
        <v>870000</v>
      </c>
      <c r="C254" s="9"/>
      <c r="D254" s="9"/>
      <c r="E254" s="2"/>
      <c r="F254" s="2"/>
      <c r="G254" s="10"/>
      <c r="H254" s="2" t="s">
        <v>27</v>
      </c>
      <c r="I254" s="11">
        <f>D245+E245+F245+G258+I248</f>
        <v>23166.666666666668</v>
      </c>
    </row>
    <row r="255" spans="1:10" x14ac:dyDescent="0.25">
      <c r="A255" s="12" t="s">
        <v>28</v>
      </c>
      <c r="B255" s="13" t="str">
        <f>B233</f>
        <v>Married</v>
      </c>
      <c r="C255" s="14" t="str">
        <f>C233</f>
        <v>Male</v>
      </c>
      <c r="D255" s="15"/>
      <c r="E255" s="15"/>
      <c r="F255" s="9"/>
      <c r="G255" s="10"/>
      <c r="H255" s="2" t="s">
        <v>31</v>
      </c>
      <c r="I255" s="16">
        <f>I253-I254</f>
        <v>86833.333333333328</v>
      </c>
    </row>
    <row r="256" spans="1:10" x14ac:dyDescent="0.25">
      <c r="A256" s="17">
        <v>0.01</v>
      </c>
      <c r="B256" s="2">
        <f>IF(B255="Married", MIN(600000,B254), MIN(500000, B254))</f>
        <v>600000</v>
      </c>
      <c r="C256" s="2">
        <f>B256*A256</f>
        <v>6000</v>
      </c>
      <c r="D256" s="9">
        <f>IF(C255="Female",10%*C256,IF(C255="Male",0))</f>
        <v>0</v>
      </c>
      <c r="E256" s="2">
        <f t="shared" ref="E256:E261" si="22">C256-D256-F234-F212-F190-F168-F146-F124-F102-F80-F58-F37-F15</f>
        <v>500</v>
      </c>
      <c r="F256" s="18">
        <f>IF(A246="SSF Benefit",0,E256/(B242+1))</f>
        <v>500</v>
      </c>
      <c r="G256" s="10"/>
      <c r="H256" s="10"/>
      <c r="I256" s="2"/>
    </row>
    <row r="257" spans="1:9" x14ac:dyDescent="0.25">
      <c r="A257" s="17">
        <v>0.1</v>
      </c>
      <c r="B257" s="2">
        <f>IF((B254-B256)&gt;200000,200000,(B254-B256))</f>
        <v>200000</v>
      </c>
      <c r="C257" s="2">
        <f t="shared" ref="C257:C260" si="23">B257*A257</f>
        <v>20000</v>
      </c>
      <c r="D257" s="9">
        <f>IF(C255="Female",C257*10%,IF(C255="Male",0))</f>
        <v>0</v>
      </c>
      <c r="E257" s="2">
        <f t="shared" si="22"/>
        <v>1666.6666666666686</v>
      </c>
      <c r="F257" s="18">
        <f>E257/(B242+1)</f>
        <v>1666.6666666666686</v>
      </c>
      <c r="G257" s="10"/>
      <c r="H257" s="2" t="s">
        <v>36</v>
      </c>
      <c r="I257" s="2">
        <f>F256</f>
        <v>500</v>
      </c>
    </row>
    <row r="258" spans="1:9" x14ac:dyDescent="0.25">
      <c r="A258" s="17">
        <v>0.2</v>
      </c>
      <c r="B258" s="2">
        <f>IF((B254-B256-B257)&gt;300000,300000,(B254-B256-B257))</f>
        <v>70000</v>
      </c>
      <c r="C258" s="2">
        <f t="shared" si="23"/>
        <v>14000</v>
      </c>
      <c r="D258" s="9">
        <f>IF(C255="Female",C258*10%,IF(C255="Male",0))</f>
        <v>0</v>
      </c>
      <c r="E258" s="2">
        <f t="shared" si="22"/>
        <v>1000</v>
      </c>
      <c r="F258" s="18">
        <f>E258/(B242+1)</f>
        <v>1000</v>
      </c>
      <c r="G258" s="26">
        <f>SUM(F256:F262)</f>
        <v>3166.6666666666688</v>
      </c>
      <c r="H258" s="10" t="s">
        <v>37</v>
      </c>
      <c r="I258" s="10">
        <f>SUM(F257:F262)</f>
        <v>2666.6666666666688</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00441A56-D35E-4506-AE21-A32675762BC2}">
      <formula1>"Unmarried, Married"</formula1>
    </dataValidation>
    <dataValidation type="list" allowBlank="1" showInputMessage="1" showErrorMessage="1" sqref="D2 D24 D45 D67 D89 D111 D221 D133 D243 D155 D199 D177" xr:uid="{BB5C5988-F194-46FC-A76B-040E10163107}">
      <formula1>"P/F Deduction, SSF Deduction"</formula1>
    </dataValidation>
    <dataValidation type="list" allowBlank="1" showInputMessage="1" showErrorMessage="1" sqref="C14 C36 C57 C79 C101 C123 C233 C145 C167 C189 C211 C255" xr:uid="{710C8A07-600A-4D9D-9993-FAD012F7EE89}">
      <formula1>"Male, Female"</formula1>
    </dataValidation>
    <dataValidation type="list" allowBlank="1" showInputMessage="1" showErrorMessage="1" sqref="A5 A27 A114 A48 A70 A92 A224 A136 A158 A180 A202 A246" xr:uid="{ADD20B7D-2975-4A8C-BDE9-A6CF637A89ED}">
      <formula1>"P/F Benefit,SSF Benefit"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EC76-8E45-46D9-8AFD-3871DBA5B26B}">
  <dimension ref="A1:R262"/>
  <sheetViews>
    <sheetView topLeftCell="A31" workbookViewId="0">
      <selection activeCell="Q31" sqref="Q31"/>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6" width="10.5703125" bestFit="1" customWidth="1"/>
    <col min="7" max="7" width="19.28515625" bestFit="1" customWidth="1"/>
    <col min="8" max="8" width="16.42578125" bestFit="1" customWidth="1"/>
    <col min="9" max="9" width="14" bestFit="1" customWidth="1"/>
    <col min="10" max="10" width="13.28515625" bestFit="1" customWidth="1"/>
    <col min="12" max="12" width="9.5703125" bestFit="1" customWidth="1"/>
    <col min="14" max="14" width="9.5703125" bestFit="1" customWidth="1"/>
    <col min="17" max="17" width="9.5703125" bestFit="1" customWidth="1"/>
  </cols>
  <sheetData>
    <row r="1" spans="1:11" x14ac:dyDescent="0.25">
      <c r="A1" s="1" t="s">
        <v>0</v>
      </c>
      <c r="B1" s="1">
        <v>11</v>
      </c>
      <c r="C1" s="2" t="s">
        <v>1</v>
      </c>
      <c r="D1" s="2">
        <f>B2</f>
        <v>60000</v>
      </c>
      <c r="E1" s="2"/>
      <c r="F1" s="2"/>
      <c r="G1" s="2"/>
      <c r="H1" s="2"/>
      <c r="I1" s="2"/>
      <c r="J1" t="s">
        <v>2</v>
      </c>
      <c r="K1" t="s">
        <v>3</v>
      </c>
    </row>
    <row r="2" spans="1:11" x14ac:dyDescent="0.25">
      <c r="A2" s="2" t="s">
        <v>4</v>
      </c>
      <c r="B2" s="3">
        <v>60000</v>
      </c>
      <c r="C2" s="2"/>
      <c r="D2" s="2" t="str">
        <f>IF(A5= "P/F Benefit","P/F Deduction","SSF Deduction")</f>
        <v>SSF Deduction</v>
      </c>
      <c r="E2" s="2" t="s">
        <v>5</v>
      </c>
      <c r="F2" s="2" t="s">
        <v>6</v>
      </c>
      <c r="G2" s="2" t="s">
        <v>7</v>
      </c>
      <c r="H2" s="2">
        <v>500000</v>
      </c>
      <c r="I2" s="2" t="s">
        <v>8</v>
      </c>
      <c r="J2" s="4" t="s">
        <v>9</v>
      </c>
      <c r="K2" s="4" t="s">
        <v>9</v>
      </c>
    </row>
    <row r="3" spans="1:11" x14ac:dyDescent="0.25">
      <c r="A3" s="2" t="s">
        <v>10</v>
      </c>
      <c r="C3" s="2" t="s">
        <v>11</v>
      </c>
      <c r="D3" s="2">
        <v>0</v>
      </c>
      <c r="E3" s="2">
        <v>0</v>
      </c>
      <c r="F3" s="2">
        <v>0</v>
      </c>
      <c r="G3" s="2" t="s">
        <v>12</v>
      </c>
      <c r="H3" s="2">
        <f>B12/3</f>
        <v>308000</v>
      </c>
      <c r="I3" s="2">
        <f>IF(K2="Yes",IF(D6&gt;=500000, 0, MIN(500000, H3) - D6),0)</f>
        <v>0</v>
      </c>
      <c r="J3">
        <v>15000</v>
      </c>
    </row>
    <row r="4" spans="1:11" x14ac:dyDescent="0.25">
      <c r="A4" s="2" t="s">
        <v>13</v>
      </c>
      <c r="B4" s="5">
        <v>0</v>
      </c>
      <c r="C4" s="2" t="s">
        <v>14</v>
      </c>
      <c r="D4" s="2">
        <f>IF(D2="P/F Deduction",B2*20%,IF(D2="SSF Deduction",B2*31%))</f>
        <v>18600</v>
      </c>
      <c r="E4" s="2"/>
      <c r="F4" s="2">
        <f>J3</f>
        <v>15000</v>
      </c>
      <c r="G4" s="2" t="s">
        <v>15</v>
      </c>
      <c r="H4" s="2">
        <f>D6+F6+I6</f>
        <v>403200</v>
      </c>
      <c r="I4" s="2"/>
    </row>
    <row r="5" spans="1:11" x14ac:dyDescent="0.25">
      <c r="A5" s="2" t="s">
        <v>40</v>
      </c>
      <c r="B5" s="2">
        <f>IF(A5="P/F Benefit", B2*10%, IF(A5="SSF Benefit", B2*20%,0))</f>
        <v>12000</v>
      </c>
      <c r="C5" s="2" t="s">
        <v>17</v>
      </c>
      <c r="D5" s="2">
        <f>D4*B1</f>
        <v>204600</v>
      </c>
      <c r="E5" s="2">
        <f>E4*B1</f>
        <v>0</v>
      </c>
      <c r="F5" s="2">
        <f>F4*B1</f>
        <v>165000</v>
      </c>
      <c r="G5" s="2" t="s">
        <v>18</v>
      </c>
      <c r="H5" s="2"/>
      <c r="I5" s="2">
        <f>I4*B1</f>
        <v>0</v>
      </c>
    </row>
    <row r="6" spans="1:11" x14ac:dyDescent="0.25">
      <c r="A6" s="2" t="s">
        <v>5</v>
      </c>
      <c r="B6" s="2">
        <v>0</v>
      </c>
      <c r="C6" s="2" t="s">
        <v>19</v>
      </c>
      <c r="D6" s="2">
        <f>D3+D4+D5</f>
        <v>223200</v>
      </c>
      <c r="E6" s="2">
        <f>E3+E4+E5</f>
        <v>0</v>
      </c>
      <c r="F6" s="2">
        <f>F3+F4+F5</f>
        <v>180000</v>
      </c>
      <c r="G6" s="2" t="s">
        <v>20</v>
      </c>
      <c r="H6" s="2"/>
      <c r="I6" s="2">
        <f>I3+I4+I5</f>
        <v>0</v>
      </c>
      <c r="J6" s="6"/>
    </row>
    <row r="7" spans="1:11" x14ac:dyDescent="0.25">
      <c r="A7" s="7" t="s">
        <v>21</v>
      </c>
      <c r="B7" s="7">
        <f>B2+B3+B5+B6+B4</f>
        <v>72000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864000</v>
      </c>
    </row>
    <row r="10" spans="1:11" x14ac:dyDescent="0.25">
      <c r="A10" s="2" t="s">
        <v>14</v>
      </c>
      <c r="B10" s="2">
        <f>B7</f>
        <v>72000</v>
      </c>
      <c r="C10" s="2"/>
      <c r="D10" s="2"/>
      <c r="E10" s="2"/>
      <c r="F10" s="2"/>
      <c r="G10" s="2"/>
      <c r="H10" s="2"/>
      <c r="I10" s="2"/>
    </row>
    <row r="11" spans="1:11" x14ac:dyDescent="0.25">
      <c r="A11" s="2" t="s">
        <v>17</v>
      </c>
      <c r="B11" s="2">
        <f>B10*B1</f>
        <v>792000</v>
      </c>
      <c r="C11" s="2"/>
      <c r="D11" s="2"/>
      <c r="E11" s="2"/>
      <c r="F11" s="2"/>
      <c r="G11" s="2"/>
      <c r="H11" s="2"/>
      <c r="I11" s="2"/>
    </row>
    <row r="12" spans="1:11" x14ac:dyDescent="0.25">
      <c r="A12" s="2" t="s">
        <v>24</v>
      </c>
      <c r="B12" s="2">
        <f>B9+B10+B11+D1</f>
        <v>924000</v>
      </c>
      <c r="C12" s="9"/>
      <c r="D12" s="9"/>
      <c r="E12" s="2"/>
      <c r="F12" s="2"/>
      <c r="G12" s="2"/>
      <c r="H12" s="2" t="s">
        <v>25</v>
      </c>
      <c r="I12" s="7">
        <f>B7</f>
        <v>72000</v>
      </c>
    </row>
    <row r="13" spans="1:11" x14ac:dyDescent="0.25">
      <c r="A13" s="2" t="s">
        <v>26</v>
      </c>
      <c r="B13" s="2">
        <f>B12-MIN(H2,H3,H4)-H5-H6-H7-E6-H8</f>
        <v>616000</v>
      </c>
      <c r="C13" s="9"/>
      <c r="D13" s="9"/>
      <c r="E13" s="2"/>
      <c r="F13" s="2"/>
      <c r="G13" s="10"/>
      <c r="H13" s="2" t="s">
        <v>27</v>
      </c>
      <c r="I13" s="11">
        <f>D4+E4+F4+G17+I7</f>
        <v>34470</v>
      </c>
    </row>
    <row r="14" spans="1:11" x14ac:dyDescent="0.25">
      <c r="A14" s="12" t="s">
        <v>28</v>
      </c>
      <c r="B14" s="13" t="s">
        <v>38</v>
      </c>
      <c r="C14" s="14" t="s">
        <v>30</v>
      </c>
      <c r="D14" s="15"/>
      <c r="E14" s="15"/>
      <c r="F14" s="9"/>
      <c r="G14" s="10"/>
      <c r="H14" s="12" t="s">
        <v>31</v>
      </c>
      <c r="I14" s="16">
        <f>I12-I13</f>
        <v>37530</v>
      </c>
    </row>
    <row r="15" spans="1:11" x14ac:dyDescent="0.25">
      <c r="A15" s="17">
        <v>0.01</v>
      </c>
      <c r="B15" s="2">
        <f>IF(B14="Married", MIN(600000,B13), MIN(500000, B13))</f>
        <v>500000</v>
      </c>
      <c r="C15" s="2">
        <f t="shared" ref="C15:C20" si="0">B15*A15</f>
        <v>5000</v>
      </c>
      <c r="D15" s="9">
        <f>IF(C14="Female",10%*C15,IF(C14="Male",0))</f>
        <v>500</v>
      </c>
      <c r="E15" s="2">
        <f t="shared" ref="E15:E20" si="1">C15-D15</f>
        <v>4500</v>
      </c>
      <c r="F15" s="18">
        <f>IF(A5="SSF Benefit",0,E15/(B1+1))</f>
        <v>0</v>
      </c>
      <c r="G15" s="10"/>
      <c r="H15" s="10"/>
      <c r="I15" s="2"/>
      <c r="K15">
        <f>SUM(F16:F18)</f>
        <v>870</v>
      </c>
    </row>
    <row r="16" spans="1:11" x14ac:dyDescent="0.25">
      <c r="A16" s="17">
        <v>0.1</v>
      </c>
      <c r="B16" s="2">
        <f>IF((B13-B15)&gt;200000,200000,(B13-B15))</f>
        <v>116000</v>
      </c>
      <c r="C16" s="2">
        <f t="shared" si="0"/>
        <v>11600</v>
      </c>
      <c r="D16" s="9">
        <f>IF(C14="Female",C16*10%,IF(C14="Male",0))</f>
        <v>1160</v>
      </c>
      <c r="E16" s="2">
        <f t="shared" si="1"/>
        <v>10440</v>
      </c>
      <c r="F16" s="18">
        <f>E16/(B1+1)</f>
        <v>870</v>
      </c>
      <c r="G16" s="10"/>
      <c r="H16" s="2" t="s">
        <v>36</v>
      </c>
      <c r="I16" s="2">
        <f>F15</f>
        <v>0</v>
      </c>
      <c r="K16">
        <f>K15*2</f>
        <v>1740</v>
      </c>
    </row>
    <row r="17" spans="1:18" x14ac:dyDescent="0.25">
      <c r="A17" s="17">
        <v>0.2</v>
      </c>
      <c r="B17" s="2">
        <f>IF((B13-B15-B16)&gt;300000,300000,(B13-B15-B16))</f>
        <v>0</v>
      </c>
      <c r="C17" s="2">
        <f t="shared" si="0"/>
        <v>0</v>
      </c>
      <c r="D17" s="9">
        <f>IF(C14="Female",C17*10%,IF(C14="Male",0))</f>
        <v>0</v>
      </c>
      <c r="E17" s="2">
        <f t="shared" si="1"/>
        <v>0</v>
      </c>
      <c r="F17" s="18">
        <f>E17/(B1+1)</f>
        <v>0</v>
      </c>
      <c r="G17" s="19">
        <f>SUM(F15:F20)</f>
        <v>870</v>
      </c>
      <c r="H17" s="10" t="s">
        <v>37</v>
      </c>
      <c r="I17" s="10">
        <f>SUM(F16:F21)</f>
        <v>870</v>
      </c>
    </row>
    <row r="18" spans="1:18"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8"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8" x14ac:dyDescent="0.25">
      <c r="A20" s="20">
        <v>0.39</v>
      </c>
      <c r="B20" s="21">
        <f>B13-B15-B16-B17-B18-B19</f>
        <v>0</v>
      </c>
      <c r="C20" s="2">
        <f t="shared" si="0"/>
        <v>0</v>
      </c>
      <c r="D20" s="9">
        <f>IF(C14="Female",C20*10%,IF(C14="Male",0))</f>
        <v>0</v>
      </c>
      <c r="E20" s="2">
        <f t="shared" si="1"/>
        <v>0</v>
      </c>
      <c r="F20" s="18">
        <f>E20/(B1+1)</f>
        <v>0</v>
      </c>
      <c r="G20" s="10"/>
      <c r="H20" s="10"/>
      <c r="I20" s="10"/>
    </row>
    <row r="21" spans="1:18" x14ac:dyDescent="0.25">
      <c r="A21" s="20"/>
      <c r="B21" s="21"/>
      <c r="C21" s="2"/>
      <c r="D21" s="9"/>
      <c r="E21" s="2"/>
      <c r="F21" s="18"/>
      <c r="G21" s="10"/>
      <c r="H21" s="10"/>
      <c r="I21" s="10"/>
    </row>
    <row r="23" spans="1:18" x14ac:dyDescent="0.25">
      <c r="A23" s="1" t="s">
        <v>32</v>
      </c>
      <c r="B23" s="1">
        <v>10</v>
      </c>
      <c r="C23" s="2" t="s">
        <v>1</v>
      </c>
      <c r="D23" s="2">
        <f>D1</f>
        <v>60000</v>
      </c>
      <c r="E23" s="2">
        <v>3000</v>
      </c>
      <c r="F23" s="2"/>
      <c r="G23" s="2"/>
      <c r="H23" s="2"/>
      <c r="I23" s="2"/>
    </row>
    <row r="24" spans="1:18" x14ac:dyDescent="0.25">
      <c r="A24" s="2" t="s">
        <v>4</v>
      </c>
      <c r="B24" s="3">
        <f>B2</f>
        <v>60000</v>
      </c>
      <c r="C24" s="2"/>
      <c r="D24" s="2" t="str">
        <f>IF(A27= "P/F Benefit","P/F Deduction","SSF Deduction")</f>
        <v>SSF Deduction</v>
      </c>
      <c r="E24" s="2" t="s">
        <v>5</v>
      </c>
      <c r="F24" s="2" t="s">
        <v>6</v>
      </c>
      <c r="G24" s="2" t="s">
        <v>7</v>
      </c>
      <c r="H24" s="2">
        <v>500000</v>
      </c>
      <c r="I24" s="2" t="s">
        <v>6</v>
      </c>
    </row>
    <row r="25" spans="1:18" x14ac:dyDescent="0.25">
      <c r="A25" s="2" t="s">
        <v>10</v>
      </c>
      <c r="B25">
        <f>B3</f>
        <v>0</v>
      </c>
      <c r="C25" s="2" t="s">
        <v>11</v>
      </c>
      <c r="D25" s="2">
        <f>D4</f>
        <v>18600</v>
      </c>
      <c r="E25" s="2">
        <f>E4</f>
        <v>0</v>
      </c>
      <c r="F25" s="2">
        <f>F4</f>
        <v>15000</v>
      </c>
      <c r="G25" s="2" t="s">
        <v>12</v>
      </c>
      <c r="H25" s="2">
        <f>B34/3</f>
        <v>309000</v>
      </c>
      <c r="I25" s="2">
        <f>IF(K2="Yes",IF(D28&gt;=500000, 0, MIN(500000, H25) - D28),0)</f>
        <v>0</v>
      </c>
      <c r="J25">
        <f>J3</f>
        <v>15000</v>
      </c>
      <c r="K25" s="22">
        <f>B25+B2</f>
        <v>60000</v>
      </c>
    </row>
    <row r="26" spans="1:18" x14ac:dyDescent="0.25">
      <c r="A26" s="2" t="s">
        <v>13</v>
      </c>
      <c r="B26" s="5"/>
      <c r="C26" s="2" t="s">
        <v>14</v>
      </c>
      <c r="D26" s="2">
        <f>IF(D24="P/F Deduction",B24*20%,IF(D24="SSF Deduction",B24*31%))</f>
        <v>18600</v>
      </c>
      <c r="E26" s="2">
        <f>B28</f>
        <v>0</v>
      </c>
      <c r="F26" s="2">
        <f>J25</f>
        <v>15000</v>
      </c>
      <c r="G26" s="2" t="s">
        <v>15</v>
      </c>
      <c r="H26" s="2">
        <f>D28+F28+I28</f>
        <v>403200</v>
      </c>
      <c r="I26" s="2">
        <v>0</v>
      </c>
      <c r="K26" s="8">
        <f>K25+B5+B28</f>
        <v>72000</v>
      </c>
      <c r="N26" s="8">
        <f>E38-Q30</f>
        <v>9480</v>
      </c>
      <c r="R26">
        <f>1050-1131</f>
        <v>-81</v>
      </c>
    </row>
    <row r="27" spans="1:18" x14ac:dyDescent="0.25">
      <c r="A27" s="2" t="str">
        <f>A5</f>
        <v>SSF Benefit</v>
      </c>
      <c r="B27" s="2">
        <f>IF(A27="P/F Benefit", B24*10%, IF(A27="SSF Benefit", B24*20%,0))</f>
        <v>12000</v>
      </c>
      <c r="C27" s="2" t="s">
        <v>17</v>
      </c>
      <c r="D27" s="2">
        <f>D26*B23</f>
        <v>186000</v>
      </c>
      <c r="E27" s="2">
        <f>E26*B23</f>
        <v>0</v>
      </c>
      <c r="F27" s="2">
        <f>F26*B23</f>
        <v>150000</v>
      </c>
      <c r="G27" s="2" t="s">
        <v>18</v>
      </c>
      <c r="H27" s="2">
        <f>H5</f>
        <v>0</v>
      </c>
      <c r="I27" s="2">
        <f>I26*B23</f>
        <v>0</v>
      </c>
      <c r="J27" s="8"/>
      <c r="K27" s="8">
        <f>K26*12</f>
        <v>864000</v>
      </c>
      <c r="N27" s="8">
        <f>N26/11</f>
        <v>861.81818181818187</v>
      </c>
    </row>
    <row r="28" spans="1:18" x14ac:dyDescent="0.25">
      <c r="A28" s="2" t="s">
        <v>5</v>
      </c>
      <c r="B28" s="2">
        <v>0</v>
      </c>
      <c r="C28" s="2" t="s">
        <v>19</v>
      </c>
      <c r="D28" s="2">
        <f>D25+D26+D27</f>
        <v>223200</v>
      </c>
      <c r="E28" s="2">
        <f>E25+E26+E27</f>
        <v>0</v>
      </c>
      <c r="F28" s="2">
        <f>F25+F26+F27</f>
        <v>180000</v>
      </c>
      <c r="G28" s="2" t="s">
        <v>20</v>
      </c>
      <c r="H28" s="2">
        <f>H6</f>
        <v>0</v>
      </c>
      <c r="I28" s="2">
        <f>I25+I26+I27</f>
        <v>0</v>
      </c>
    </row>
    <row r="29" spans="1:18" x14ac:dyDescent="0.25">
      <c r="A29" s="2" t="s">
        <v>21</v>
      </c>
      <c r="B29" s="7">
        <f>B24+B25+B27+B28+B26</f>
        <v>72000</v>
      </c>
      <c r="C29" s="2"/>
      <c r="D29" s="2"/>
      <c r="E29" s="2"/>
      <c r="F29" s="2"/>
      <c r="G29" s="2" t="s">
        <v>22</v>
      </c>
      <c r="H29" s="2">
        <f>H7</f>
        <v>0</v>
      </c>
      <c r="I29" s="2">
        <f>I28/12</f>
        <v>0</v>
      </c>
    </row>
    <row r="30" spans="1:18" x14ac:dyDescent="0.25">
      <c r="A30" s="2"/>
      <c r="B30" s="2"/>
      <c r="C30" s="2"/>
      <c r="D30" s="2"/>
      <c r="E30" s="2"/>
      <c r="F30" s="2"/>
      <c r="G30" s="2" t="s">
        <v>23</v>
      </c>
      <c r="H30" s="2">
        <f>IF(J2="Yes", IF(B36="Married",600000*50%, IF(B36="Unmarried",500000*50%)),0)</f>
        <v>0</v>
      </c>
      <c r="I30" s="2"/>
      <c r="K30" s="8">
        <f>B35+B12</f>
        <v>1542000</v>
      </c>
      <c r="N30">
        <v>3000</v>
      </c>
      <c r="O30">
        <f>N30*10%</f>
        <v>300</v>
      </c>
      <c r="P30">
        <f>O30*10%</f>
        <v>30</v>
      </c>
      <c r="Q30">
        <f>O30-P30</f>
        <v>270</v>
      </c>
    </row>
    <row r="31" spans="1:18" x14ac:dyDescent="0.25">
      <c r="A31" s="2" t="s">
        <v>11</v>
      </c>
      <c r="B31" s="2">
        <f>B10</f>
        <v>72000</v>
      </c>
      <c r="C31" s="2"/>
      <c r="D31" s="2"/>
      <c r="E31" s="2"/>
      <c r="F31" s="2"/>
      <c r="G31" s="2"/>
      <c r="H31" s="2"/>
      <c r="I31" s="2"/>
      <c r="K31" s="8">
        <f>K30-N27</f>
        <v>1541138.1818181819</v>
      </c>
      <c r="Q31" s="8">
        <f>N27+Q30</f>
        <v>1131.818181818182</v>
      </c>
    </row>
    <row r="32" spans="1:18" x14ac:dyDescent="0.25">
      <c r="A32" s="2" t="s">
        <v>14</v>
      </c>
      <c r="B32" s="2">
        <f>B29+E23</f>
        <v>75000</v>
      </c>
      <c r="C32" s="2"/>
      <c r="D32" s="2"/>
      <c r="E32" s="2"/>
      <c r="F32" s="2"/>
      <c r="G32" s="2"/>
      <c r="H32" s="2"/>
      <c r="I32" s="2"/>
    </row>
    <row r="33" spans="1:17" x14ac:dyDescent="0.25">
      <c r="A33" s="2" t="s">
        <v>17</v>
      </c>
      <c r="B33" s="2">
        <f>SUM(B24+B25+B26+B27+B28)*B23</f>
        <v>720000</v>
      </c>
      <c r="C33" s="2"/>
      <c r="D33" s="2"/>
      <c r="E33" s="2"/>
      <c r="F33" s="2"/>
      <c r="G33" s="2"/>
      <c r="H33" s="2"/>
      <c r="I33" s="2"/>
    </row>
    <row r="34" spans="1:17" x14ac:dyDescent="0.25">
      <c r="A34" s="2" t="s">
        <v>24</v>
      </c>
      <c r="B34" s="2">
        <f>B31+B32+B33+D23</f>
        <v>927000</v>
      </c>
      <c r="C34" s="9"/>
      <c r="D34" s="9"/>
      <c r="E34" s="2"/>
      <c r="F34" s="2"/>
      <c r="G34" s="2"/>
      <c r="H34" s="2" t="s">
        <v>25</v>
      </c>
      <c r="I34" s="7">
        <f>B29+E23</f>
        <v>75000</v>
      </c>
    </row>
    <row r="35" spans="1:17" x14ac:dyDescent="0.25">
      <c r="A35" s="2" t="s">
        <v>26</v>
      </c>
      <c r="B35" s="2">
        <f>B34-MIN(H24,H25,H26)-H27-H28-H29-E28-H30</f>
        <v>618000</v>
      </c>
      <c r="C35" s="9"/>
      <c r="D35" s="9"/>
      <c r="E35" s="2"/>
      <c r="F35" s="2"/>
      <c r="G35" s="10"/>
      <c r="H35" s="2" t="s">
        <v>27</v>
      </c>
      <c r="I35" s="11">
        <f>D26+E26+F26+G39+I29</f>
        <v>34650</v>
      </c>
      <c r="Q35">
        <f>F16+Q30</f>
        <v>1140</v>
      </c>
    </row>
    <row r="36" spans="1:17" x14ac:dyDescent="0.25">
      <c r="A36" s="12" t="s">
        <v>28</v>
      </c>
      <c r="B36" s="13" t="str">
        <f>B14</f>
        <v>Unmarried</v>
      </c>
      <c r="C36" s="14" t="str">
        <f>C14</f>
        <v>Female</v>
      </c>
      <c r="D36" s="15"/>
      <c r="E36" s="9"/>
      <c r="F36" s="9"/>
      <c r="G36" s="10"/>
      <c r="H36" s="2" t="s">
        <v>31</v>
      </c>
      <c r="I36" s="16">
        <f>I34-I35</f>
        <v>40350</v>
      </c>
      <c r="J36" s="8"/>
    </row>
    <row r="37" spans="1:17" x14ac:dyDescent="0.25">
      <c r="A37" s="17">
        <v>0.01</v>
      </c>
      <c r="B37" s="2">
        <f>IF(B36="Married", MIN(600000,B35), MIN(500000, B35))</f>
        <v>500000</v>
      </c>
      <c r="C37" s="2">
        <f t="shared" ref="C37:C42" si="2">B37*A37</f>
        <v>5000</v>
      </c>
      <c r="D37" s="9">
        <f>IF(C36="Female",10%*C37,IF(C36="Male",0))</f>
        <v>500</v>
      </c>
      <c r="E37" s="2">
        <f t="shared" ref="E37:E42" si="3">C37-D37-F15</f>
        <v>4500</v>
      </c>
      <c r="F37" s="18">
        <f>IF(A27="SSF Benefit",0,E37/(B23+1))</f>
        <v>0</v>
      </c>
      <c r="G37" s="10"/>
      <c r="H37" s="10"/>
      <c r="I37" s="2"/>
      <c r="L37" s="8">
        <f>B35-B13</f>
        <v>2000</v>
      </c>
    </row>
    <row r="38" spans="1:17" x14ac:dyDescent="0.25">
      <c r="A38" s="17">
        <v>0.1</v>
      </c>
      <c r="B38" s="2">
        <f>IF((B35-B37)&gt;200000,200000,(B35-B37))</f>
        <v>118000</v>
      </c>
      <c r="C38" s="2">
        <f t="shared" si="2"/>
        <v>11800</v>
      </c>
      <c r="D38" s="9">
        <f>IF(C36="Female",C38*10%,IF(C36="Male",0))</f>
        <v>1180</v>
      </c>
      <c r="E38" s="2">
        <f t="shared" si="3"/>
        <v>9750</v>
      </c>
      <c r="F38" s="18">
        <v>1050</v>
      </c>
      <c r="G38" s="10"/>
      <c r="H38" s="2" t="s">
        <v>36</v>
      </c>
      <c r="I38" s="2">
        <f>F37</f>
        <v>0</v>
      </c>
      <c r="L38" s="8">
        <f>L37*10%</f>
        <v>200</v>
      </c>
      <c r="M38" s="8">
        <f>L38*10%</f>
        <v>20</v>
      </c>
      <c r="N38" s="8">
        <f>L38-M38</f>
        <v>180</v>
      </c>
    </row>
    <row r="39" spans="1:17" x14ac:dyDescent="0.25">
      <c r="A39" s="17">
        <v>0.2</v>
      </c>
      <c r="B39" s="2">
        <f>IF((B35-B37-B38)&gt;300000,300000,(B35-B37-B38))</f>
        <v>0</v>
      </c>
      <c r="C39" s="2">
        <f t="shared" si="2"/>
        <v>0</v>
      </c>
      <c r="D39" s="9">
        <f>IF(C36="Female",C39*10%,IF(C36="Male",0))</f>
        <v>0</v>
      </c>
      <c r="E39" s="2">
        <f t="shared" si="3"/>
        <v>0</v>
      </c>
      <c r="F39" s="18">
        <f>E39/(B23+1)</f>
        <v>0</v>
      </c>
      <c r="G39" s="19">
        <f>SUM(F37:F42)</f>
        <v>1050</v>
      </c>
      <c r="H39" s="10" t="s">
        <v>37</v>
      </c>
      <c r="I39" s="10">
        <f>SUM(F38:F43)</f>
        <v>1050</v>
      </c>
    </row>
    <row r="40" spans="1:17"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c r="L40" s="8">
        <f>F16+N38</f>
        <v>1050</v>
      </c>
    </row>
    <row r="41" spans="1:17"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7" x14ac:dyDescent="0.25">
      <c r="A42" s="20">
        <v>0.39</v>
      </c>
      <c r="B42" s="21">
        <f>B35-B37-B38-B39-B40-B41</f>
        <v>0</v>
      </c>
      <c r="C42" s="2">
        <f t="shared" si="2"/>
        <v>0</v>
      </c>
      <c r="D42" s="9">
        <f>IF(C36="Female",C42*10%,IF(C36="Male",0))</f>
        <v>0</v>
      </c>
      <c r="E42" s="2">
        <f t="shared" si="3"/>
        <v>0</v>
      </c>
      <c r="F42" s="18">
        <f>E42/(B23+1)</f>
        <v>0</v>
      </c>
      <c r="G42" s="10"/>
      <c r="H42" s="10"/>
      <c r="I42" s="10"/>
    </row>
    <row r="43" spans="1:17" x14ac:dyDescent="0.25">
      <c r="A43" s="20"/>
      <c r="B43" s="21"/>
      <c r="C43" s="2"/>
      <c r="D43" s="9"/>
      <c r="E43" s="23"/>
      <c r="F43" s="24"/>
      <c r="H43" s="25"/>
      <c r="I43" s="25"/>
    </row>
    <row r="44" spans="1:17" x14ac:dyDescent="0.25">
      <c r="A44" s="1" t="s">
        <v>33</v>
      </c>
      <c r="B44" s="1">
        <v>9</v>
      </c>
      <c r="C44" s="2" t="s">
        <v>1</v>
      </c>
      <c r="D44" s="2">
        <f>D23</f>
        <v>60000</v>
      </c>
      <c r="E44" s="2"/>
      <c r="F44" s="2"/>
      <c r="G44" s="2"/>
      <c r="H44" s="2"/>
      <c r="I44" s="2"/>
    </row>
    <row r="45" spans="1:17" x14ac:dyDescent="0.25">
      <c r="A45" s="2" t="s">
        <v>4</v>
      </c>
      <c r="B45" s="3">
        <f>B24</f>
        <v>60000</v>
      </c>
      <c r="C45" s="2"/>
      <c r="D45" s="2" t="str">
        <f>IF(A48= "P/F Benefit","P/F Deduction","SSF Deduction")</f>
        <v>SSF Deduction</v>
      </c>
      <c r="E45" s="2" t="s">
        <v>5</v>
      </c>
      <c r="F45" s="2" t="s">
        <v>6</v>
      </c>
      <c r="G45" s="2" t="s">
        <v>7</v>
      </c>
      <c r="H45" s="2">
        <v>500000</v>
      </c>
      <c r="I45" s="2" t="s">
        <v>6</v>
      </c>
    </row>
    <row r="46" spans="1:17" x14ac:dyDescent="0.25">
      <c r="A46" s="2" t="s">
        <v>10</v>
      </c>
      <c r="B46">
        <f>B25</f>
        <v>0</v>
      </c>
      <c r="C46" s="2" t="s">
        <v>11</v>
      </c>
      <c r="D46" s="2">
        <f>D25+D26</f>
        <v>37200</v>
      </c>
      <c r="E46" s="2">
        <f>E25+E26</f>
        <v>0</v>
      </c>
      <c r="F46" s="2">
        <f>F25+F26</f>
        <v>30000</v>
      </c>
      <c r="G46" s="2" t="s">
        <v>12</v>
      </c>
      <c r="H46" s="2">
        <f>B55/3</f>
        <v>309000</v>
      </c>
      <c r="I46" s="2">
        <f>IF(K2="Yes",IF(D49&gt;=500000, 0, MIN(500000, H46) - D49),0)</f>
        <v>0</v>
      </c>
      <c r="J46">
        <f>J3</f>
        <v>15000</v>
      </c>
    </row>
    <row r="47" spans="1:17" x14ac:dyDescent="0.25">
      <c r="A47" s="2" t="s">
        <v>13</v>
      </c>
      <c r="B47" s="5">
        <v>0</v>
      </c>
      <c r="C47" s="2" t="s">
        <v>14</v>
      </c>
      <c r="D47" s="2">
        <f>IF(D45="P/F Deduction",B45*20%,IF(D45="SSF Deduction",B45*31%))</f>
        <v>18600</v>
      </c>
      <c r="E47" s="2">
        <f>B49</f>
        <v>0</v>
      </c>
      <c r="F47" s="2">
        <f>J46</f>
        <v>15000</v>
      </c>
      <c r="G47" s="2" t="s">
        <v>15</v>
      </c>
      <c r="H47" s="2">
        <f>D49+F49+I49</f>
        <v>403200</v>
      </c>
      <c r="I47" s="2">
        <v>0</v>
      </c>
    </row>
    <row r="48" spans="1:17" x14ac:dyDescent="0.25">
      <c r="A48" s="2" t="str">
        <f>A27</f>
        <v>SSF Benefit</v>
      </c>
      <c r="B48" s="2">
        <f>IF(A48="P/F Benefit", B45*10%, IF(A48="SSF Benefit", B45*20%,0))</f>
        <v>12000</v>
      </c>
      <c r="C48" s="2" t="s">
        <v>17</v>
      </c>
      <c r="D48" s="2">
        <f>D47*B44</f>
        <v>167400</v>
      </c>
      <c r="E48" s="2">
        <f>E47*B44</f>
        <v>0</v>
      </c>
      <c r="F48" s="2">
        <f>F47*B44</f>
        <v>135000</v>
      </c>
      <c r="G48" s="2" t="s">
        <v>18</v>
      </c>
      <c r="H48" s="2">
        <f>H5</f>
        <v>0</v>
      </c>
      <c r="I48" s="2">
        <f>I47*B44</f>
        <v>0</v>
      </c>
    </row>
    <row r="49" spans="1:10" x14ac:dyDescent="0.25">
      <c r="A49" s="2" t="s">
        <v>5</v>
      </c>
      <c r="B49" s="2">
        <v>0</v>
      </c>
      <c r="C49" s="2" t="s">
        <v>19</v>
      </c>
      <c r="D49" s="2">
        <f>D46+D47+D48</f>
        <v>223200</v>
      </c>
      <c r="E49" s="2">
        <f>E46+E47+E48</f>
        <v>0</v>
      </c>
      <c r="F49" s="2">
        <f>F46+F47+F48</f>
        <v>180000</v>
      </c>
      <c r="G49" s="2" t="s">
        <v>20</v>
      </c>
      <c r="H49" s="2">
        <f>H6</f>
        <v>0</v>
      </c>
      <c r="I49" s="2">
        <f>I46+I47+I48</f>
        <v>0</v>
      </c>
      <c r="J49" s="8"/>
    </row>
    <row r="50" spans="1:10" x14ac:dyDescent="0.25">
      <c r="A50" s="2" t="s">
        <v>21</v>
      </c>
      <c r="B50" s="7">
        <f>B45+B46+B48+B49+B47+D44</f>
        <v>132000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147000</v>
      </c>
      <c r="C52" s="2"/>
      <c r="D52" s="2"/>
      <c r="E52" s="2"/>
      <c r="F52" s="2"/>
      <c r="G52" s="2"/>
      <c r="H52" s="2"/>
      <c r="I52" s="2"/>
    </row>
    <row r="53" spans="1:10" x14ac:dyDescent="0.25">
      <c r="A53" s="2" t="s">
        <v>14</v>
      </c>
      <c r="B53" s="2">
        <f>B50</f>
        <v>132000</v>
      </c>
      <c r="C53" s="2"/>
      <c r="D53" s="2"/>
      <c r="E53" s="2"/>
      <c r="F53" s="2"/>
      <c r="G53" s="2"/>
      <c r="H53" s="2"/>
      <c r="I53" s="2"/>
    </row>
    <row r="54" spans="1:10" x14ac:dyDescent="0.25">
      <c r="A54" s="2" t="s">
        <v>17</v>
      </c>
      <c r="B54" s="2">
        <f>SUM(B45+B46+B47+B48+B49)*B44</f>
        <v>648000</v>
      </c>
      <c r="C54" s="2"/>
      <c r="D54" s="2"/>
      <c r="E54" s="2"/>
      <c r="F54" s="2"/>
      <c r="G54" s="2"/>
      <c r="H54" s="2"/>
      <c r="I54" s="2"/>
    </row>
    <row r="55" spans="1:10" x14ac:dyDescent="0.25">
      <c r="A55" s="2" t="s">
        <v>19</v>
      </c>
      <c r="B55" s="2">
        <f>B52+B53+B54</f>
        <v>927000</v>
      </c>
      <c r="C55" s="9"/>
      <c r="D55" s="9"/>
      <c r="E55" s="2"/>
      <c r="F55" s="2"/>
      <c r="G55" s="2"/>
      <c r="H55" s="2" t="s">
        <v>25</v>
      </c>
      <c r="I55" s="7">
        <f>B50</f>
        <v>132000</v>
      </c>
    </row>
    <row r="56" spans="1:10" x14ac:dyDescent="0.25">
      <c r="A56" s="2" t="s">
        <v>26</v>
      </c>
      <c r="B56" s="2">
        <f>B55-MIN(H45,H46,H47)-H48-H49-H50-E49-H51</f>
        <v>618000</v>
      </c>
      <c r="C56" s="9"/>
      <c r="D56" s="9"/>
      <c r="E56" s="2"/>
      <c r="F56" s="2"/>
      <c r="G56" s="10"/>
      <c r="H56" s="2" t="s">
        <v>27</v>
      </c>
      <c r="I56" s="11">
        <f>D47+E47+F47+G60+I50</f>
        <v>34470</v>
      </c>
    </row>
    <row r="57" spans="1:10" x14ac:dyDescent="0.25">
      <c r="A57" s="12" t="s">
        <v>28</v>
      </c>
      <c r="B57" s="13" t="str">
        <f>B36</f>
        <v>Unmarried</v>
      </c>
      <c r="C57" s="14" t="str">
        <f>C36</f>
        <v>Female</v>
      </c>
      <c r="D57" s="15"/>
      <c r="E57" s="15"/>
      <c r="F57" s="9"/>
      <c r="G57" s="10"/>
      <c r="H57" s="2" t="s">
        <v>31</v>
      </c>
      <c r="I57" s="16">
        <f>I55-I56</f>
        <v>97530</v>
      </c>
    </row>
    <row r="58" spans="1:10"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0</v>
      </c>
      <c r="G58" s="10"/>
      <c r="H58" s="10"/>
      <c r="I58" s="2"/>
    </row>
    <row r="59" spans="1:10" x14ac:dyDescent="0.25">
      <c r="A59" s="17">
        <v>0.1</v>
      </c>
      <c r="B59" s="2">
        <f>IF((B56-B58)&gt;200000,200000,(B56-B58))</f>
        <v>118000</v>
      </c>
      <c r="C59" s="2">
        <f t="shared" si="4"/>
        <v>11800</v>
      </c>
      <c r="D59" s="9">
        <f>IF(C57="Female",C59*10%,IF(C57="Male",0))</f>
        <v>1180</v>
      </c>
      <c r="E59" s="2">
        <f t="shared" si="5"/>
        <v>8700</v>
      </c>
      <c r="F59" s="18">
        <f>E59/(B44+1)</f>
        <v>870</v>
      </c>
      <c r="G59" s="10"/>
      <c r="H59" s="2" t="s">
        <v>36</v>
      </c>
      <c r="I59" s="2">
        <f>F58</f>
        <v>0</v>
      </c>
    </row>
    <row r="60" spans="1:10" x14ac:dyDescent="0.25">
      <c r="A60" s="17">
        <v>0.2</v>
      </c>
      <c r="B60" s="2">
        <f>IF((B56-B58-B59)&gt;300000,300000,(B56-B58-B59))</f>
        <v>0</v>
      </c>
      <c r="C60" s="2">
        <f t="shared" si="4"/>
        <v>0</v>
      </c>
      <c r="D60" s="9">
        <f>IF(C57="Female",C60*10%,IF(C57="Male",0))</f>
        <v>0</v>
      </c>
      <c r="E60" s="2">
        <f t="shared" si="5"/>
        <v>0</v>
      </c>
      <c r="F60" s="18">
        <f>E60/(B44+1)</f>
        <v>0</v>
      </c>
      <c r="G60" s="26">
        <f>SUM(F58:F64)</f>
        <v>870</v>
      </c>
      <c r="H60" s="10" t="s">
        <v>37</v>
      </c>
      <c r="I60" s="10">
        <f>SUM(F59:F64)</f>
        <v>870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60000</v>
      </c>
      <c r="E66" s="2"/>
      <c r="F66" s="2"/>
      <c r="G66" s="2"/>
      <c r="H66" s="2"/>
      <c r="I66" s="2"/>
    </row>
    <row r="67" spans="1:11" x14ac:dyDescent="0.25">
      <c r="A67" s="2" t="s">
        <v>4</v>
      </c>
      <c r="B67" s="3">
        <f>B45</f>
        <v>60000</v>
      </c>
      <c r="C67" s="2"/>
      <c r="D67" s="2" t="str">
        <f>IF(A70= "P/F Benefit","P/F Deduction","SSF Deduction")</f>
        <v>SSF Deduction</v>
      </c>
      <c r="E67" s="2" t="s">
        <v>5</v>
      </c>
      <c r="F67" s="2" t="s">
        <v>6</v>
      </c>
      <c r="G67" s="2" t="s">
        <v>7</v>
      </c>
      <c r="H67" s="2">
        <v>500000</v>
      </c>
      <c r="I67" s="2" t="s">
        <v>6</v>
      </c>
    </row>
    <row r="68" spans="1:11" x14ac:dyDescent="0.25">
      <c r="A68" s="2" t="s">
        <v>10</v>
      </c>
      <c r="B68">
        <f>B46</f>
        <v>0</v>
      </c>
      <c r="C68" s="2" t="s">
        <v>11</v>
      </c>
      <c r="D68" s="2">
        <f>D47+D46</f>
        <v>55800</v>
      </c>
      <c r="E68" s="2">
        <f>E47+E46</f>
        <v>0</v>
      </c>
      <c r="F68" s="2">
        <f>F47+F46</f>
        <v>45000</v>
      </c>
      <c r="G68" s="2" t="s">
        <v>12</v>
      </c>
      <c r="H68" s="2">
        <f>B77/3</f>
        <v>309000</v>
      </c>
      <c r="I68" s="2">
        <f>IF(K2="Yes",IF(D71&gt;=500000, 0, MIN(500000, H68) - D71),0)</f>
        <v>0</v>
      </c>
      <c r="J68">
        <f>J46</f>
        <v>15000</v>
      </c>
    </row>
    <row r="69" spans="1:11" x14ac:dyDescent="0.25">
      <c r="A69" s="2" t="s">
        <v>13</v>
      </c>
      <c r="B69" s="5">
        <v>0</v>
      </c>
      <c r="C69" s="2" t="s">
        <v>14</v>
      </c>
      <c r="D69" s="2">
        <f>IF(D67="P/F Deduction",B67*20%,IF(D67="SSF Deduction",B67*31%))</f>
        <v>18600</v>
      </c>
      <c r="E69" s="2">
        <f>B71</f>
        <v>0</v>
      </c>
      <c r="F69" s="2">
        <f>J68</f>
        <v>15000</v>
      </c>
      <c r="G69" s="2" t="s">
        <v>15</v>
      </c>
      <c r="H69" s="2">
        <f>D71+I71+F71</f>
        <v>403200</v>
      </c>
      <c r="I69" s="2">
        <v>0</v>
      </c>
    </row>
    <row r="70" spans="1:11" x14ac:dyDescent="0.25">
      <c r="A70" s="2" t="str">
        <f>A48</f>
        <v>SSF Benefit</v>
      </c>
      <c r="B70" s="2">
        <f>IF(A70="P/F Benefit", B67*10%, IF(A70="SSF Benefit", B67*20%,0))</f>
        <v>12000</v>
      </c>
      <c r="C70" s="2" t="s">
        <v>17</v>
      </c>
      <c r="D70" s="2">
        <f>D69*B66</f>
        <v>148800</v>
      </c>
      <c r="E70" s="2">
        <f>E69*B66</f>
        <v>0</v>
      </c>
      <c r="F70" s="2">
        <f>F69*B66</f>
        <v>120000</v>
      </c>
      <c r="G70" s="2" t="s">
        <v>18</v>
      </c>
      <c r="H70" s="2">
        <f>H5</f>
        <v>0</v>
      </c>
      <c r="I70" s="2">
        <f>I69*B66</f>
        <v>0</v>
      </c>
    </row>
    <row r="71" spans="1:11" x14ac:dyDescent="0.25">
      <c r="A71" s="2" t="s">
        <v>5</v>
      </c>
      <c r="B71" s="2">
        <v>0</v>
      </c>
      <c r="C71" s="2" t="s">
        <v>19</v>
      </c>
      <c r="D71" s="2">
        <f>D68+D69+D70</f>
        <v>223200</v>
      </c>
      <c r="E71" s="2">
        <f>E68+E69+E70</f>
        <v>0</v>
      </c>
      <c r="F71" s="2">
        <f>F68+F69+F70</f>
        <v>180000</v>
      </c>
      <c r="G71" s="2" t="s">
        <v>20</v>
      </c>
      <c r="H71" s="2">
        <f>H6</f>
        <v>0</v>
      </c>
      <c r="I71" s="2">
        <f>I68+I69+I70</f>
        <v>0</v>
      </c>
    </row>
    <row r="72" spans="1:11" x14ac:dyDescent="0.25">
      <c r="A72" s="2" t="s">
        <v>21</v>
      </c>
      <c r="B72" s="7">
        <f>B67+B68+B70+B71+B6</f>
        <v>72000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279000</v>
      </c>
      <c r="C74" s="2"/>
      <c r="D74" s="2"/>
      <c r="E74" s="2"/>
      <c r="F74" s="2"/>
      <c r="G74" s="2"/>
      <c r="H74" s="2"/>
      <c r="I74" s="2"/>
      <c r="K74" s="8">
        <f>I71/11262.96</f>
        <v>0</v>
      </c>
    </row>
    <row r="75" spans="1:11" x14ac:dyDescent="0.25">
      <c r="A75" s="2" t="s">
        <v>14</v>
      </c>
      <c r="B75" s="2">
        <f>B72+E66</f>
        <v>72000</v>
      </c>
      <c r="C75" s="2"/>
      <c r="D75" s="2"/>
      <c r="E75" s="2"/>
      <c r="F75" s="2"/>
      <c r="G75" s="2"/>
      <c r="H75" s="2"/>
      <c r="I75" s="2"/>
    </row>
    <row r="76" spans="1:11" x14ac:dyDescent="0.25">
      <c r="A76" s="2" t="s">
        <v>17</v>
      </c>
      <c r="B76" s="2">
        <f>SUM(B67+B68+B69+B70+B71)*B66</f>
        <v>576000</v>
      </c>
      <c r="C76" s="2"/>
      <c r="D76" s="2"/>
      <c r="E76" s="2"/>
      <c r="F76" s="2"/>
      <c r="G76" s="2"/>
      <c r="H76" s="2"/>
      <c r="I76" s="2"/>
    </row>
    <row r="77" spans="1:11" x14ac:dyDescent="0.25">
      <c r="A77" s="2" t="s">
        <v>24</v>
      </c>
      <c r="B77" s="2">
        <f>B74+B75+B76</f>
        <v>927000</v>
      </c>
      <c r="C77" s="9"/>
      <c r="D77" s="9"/>
      <c r="E77" s="2"/>
      <c r="F77" s="2"/>
      <c r="G77" s="2"/>
      <c r="H77" s="2" t="s">
        <v>25</v>
      </c>
      <c r="I77" s="7">
        <f>B72+E66</f>
        <v>72000</v>
      </c>
    </row>
    <row r="78" spans="1:11" x14ac:dyDescent="0.25">
      <c r="A78" s="2" t="s">
        <v>26</v>
      </c>
      <c r="B78" s="2">
        <f>B77-MIN(H67,H68,H69)-H70-H71-H72-E71-H73</f>
        <v>618000</v>
      </c>
      <c r="C78" s="9"/>
      <c r="D78" s="9"/>
      <c r="E78" s="2"/>
      <c r="F78" s="2"/>
      <c r="G78" s="10"/>
      <c r="H78" s="2" t="s">
        <v>27</v>
      </c>
      <c r="I78" s="11">
        <f>D69+E69+F69+G82+I72</f>
        <v>34470</v>
      </c>
    </row>
    <row r="79" spans="1:11" x14ac:dyDescent="0.25">
      <c r="A79" s="12" t="s">
        <v>28</v>
      </c>
      <c r="B79" s="13" t="str">
        <f>B57</f>
        <v>Unmarried</v>
      </c>
      <c r="C79" s="14" t="str">
        <f>C57</f>
        <v>Female</v>
      </c>
      <c r="D79" s="15"/>
      <c r="E79" s="15"/>
      <c r="F79" s="9"/>
      <c r="G79" s="10"/>
      <c r="H79" s="2" t="s">
        <v>31</v>
      </c>
      <c r="I79" s="16">
        <f>I77-I78</f>
        <v>37530</v>
      </c>
    </row>
    <row r="80" spans="1:11" x14ac:dyDescent="0.25">
      <c r="A80" s="17">
        <v>0.01</v>
      </c>
      <c r="B80" s="2">
        <f>IF(B79="Married", MIN(600000,B78), MIN(500000, B78))</f>
        <v>500000</v>
      </c>
      <c r="C80" s="2">
        <f t="shared" ref="C80:C85" si="6">B80*A80</f>
        <v>5000</v>
      </c>
      <c r="D80" s="9">
        <f>IF(C79="Female",10%*C80,IF(C79="Male",0))</f>
        <v>500</v>
      </c>
      <c r="E80" s="2">
        <f t="shared" ref="E80:E85" si="7">C80-D80-F58-F37-F15</f>
        <v>4500</v>
      </c>
      <c r="F80" s="18">
        <f>IF(A70="SSF Benefit",0,E80/(B66+1))</f>
        <v>0</v>
      </c>
      <c r="G80" s="10"/>
      <c r="H80" s="10"/>
      <c r="I80" s="2"/>
    </row>
    <row r="81" spans="1:10" x14ac:dyDescent="0.25">
      <c r="A81" s="17">
        <v>0.1</v>
      </c>
      <c r="B81" s="2">
        <f>IF((B78-B80)&gt;200000,200000,(B78-B80))</f>
        <v>118000</v>
      </c>
      <c r="C81" s="2">
        <f t="shared" si="6"/>
        <v>11800</v>
      </c>
      <c r="D81" s="9">
        <f>IF(C79="Female",C81*10%,IF(C79="Male",0))</f>
        <v>1180</v>
      </c>
      <c r="E81" s="2">
        <f t="shared" si="7"/>
        <v>7830</v>
      </c>
      <c r="F81" s="18">
        <f>E81/(B66+1)</f>
        <v>870</v>
      </c>
      <c r="G81" s="10"/>
      <c r="H81" s="2" t="s">
        <v>36</v>
      </c>
      <c r="I81" s="2">
        <f>F80</f>
        <v>0</v>
      </c>
    </row>
    <row r="82" spans="1:10" x14ac:dyDescent="0.25">
      <c r="A82" s="17">
        <v>0.2</v>
      </c>
      <c r="B82" s="2">
        <f>IF((B78-B80-B81)&gt;300000,300000,(B78-B80-B81))</f>
        <v>0</v>
      </c>
      <c r="C82" s="2">
        <f t="shared" si="6"/>
        <v>0</v>
      </c>
      <c r="D82" s="9">
        <f>IF(C79="Female",C82*10%,IF(C79="Male",0))</f>
        <v>0</v>
      </c>
      <c r="E82" s="2">
        <f t="shared" si="7"/>
        <v>0</v>
      </c>
      <c r="F82" s="18">
        <f>E82/(B66+1)</f>
        <v>0</v>
      </c>
      <c r="G82" s="26">
        <f>SUM(F80:F86)</f>
        <v>870</v>
      </c>
      <c r="H82" s="10" t="s">
        <v>37</v>
      </c>
      <c r="I82" s="10">
        <f>SUM(F81:F86)</f>
        <v>870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60000</v>
      </c>
      <c r="E88" s="2"/>
      <c r="F88" s="2"/>
      <c r="G88" s="2"/>
      <c r="H88" s="2"/>
      <c r="I88" s="2"/>
    </row>
    <row r="89" spans="1:10" x14ac:dyDescent="0.25">
      <c r="A89" s="2" t="s">
        <v>4</v>
      </c>
      <c r="B89" s="3">
        <f>B67</f>
        <v>60000</v>
      </c>
      <c r="C89" s="2"/>
      <c r="D89" s="2" t="str">
        <f>IF(A92= "P/F Benefit","P/F Deduction","SSF Deduction")</f>
        <v>SSF Deduction</v>
      </c>
      <c r="E89" s="2" t="s">
        <v>5</v>
      </c>
      <c r="F89" s="2" t="s">
        <v>6</v>
      </c>
      <c r="G89" s="2" t="s">
        <v>7</v>
      </c>
      <c r="H89" s="2">
        <v>500000</v>
      </c>
      <c r="I89" s="2" t="s">
        <v>6</v>
      </c>
    </row>
    <row r="90" spans="1:10" x14ac:dyDescent="0.25">
      <c r="A90" s="2" t="s">
        <v>10</v>
      </c>
      <c r="B90">
        <f>B68</f>
        <v>0</v>
      </c>
      <c r="C90" s="2" t="s">
        <v>11</v>
      </c>
      <c r="D90" s="2">
        <f>D69+D68</f>
        <v>74400</v>
      </c>
      <c r="E90" s="2">
        <f>E69+E68</f>
        <v>0</v>
      </c>
      <c r="F90" s="2">
        <f>F69+F68</f>
        <v>60000</v>
      </c>
      <c r="G90" s="2" t="s">
        <v>12</v>
      </c>
      <c r="H90" s="2">
        <f>B99/3</f>
        <v>309000</v>
      </c>
      <c r="I90" s="2">
        <f>IF(K2="Yes",IF(D93&gt;=500000, 0, MIN(500000, H90) - D93),0)</f>
        <v>0</v>
      </c>
      <c r="J90">
        <f>J68</f>
        <v>15000</v>
      </c>
    </row>
    <row r="91" spans="1:10" x14ac:dyDescent="0.25">
      <c r="A91" s="2" t="s">
        <v>13</v>
      </c>
      <c r="B91" s="5">
        <v>0</v>
      </c>
      <c r="C91" s="2" t="s">
        <v>14</v>
      </c>
      <c r="D91" s="2">
        <f>IF(D89="P/F Deduction",B89*20%,IF(D89="SSF Deduction",B89*31%))</f>
        <v>18600</v>
      </c>
      <c r="E91" s="2">
        <f>B93</f>
        <v>0</v>
      </c>
      <c r="F91" s="2">
        <f>J90</f>
        <v>15000</v>
      </c>
      <c r="G91" s="2" t="s">
        <v>15</v>
      </c>
      <c r="H91" s="2">
        <f>D93+I93+F93</f>
        <v>403200</v>
      </c>
      <c r="I91" s="2">
        <v>0</v>
      </c>
    </row>
    <row r="92" spans="1:10" x14ac:dyDescent="0.25">
      <c r="A92" s="2" t="str">
        <f>A70</f>
        <v>SSF Benefit</v>
      </c>
      <c r="B92" s="2">
        <f>IF(A92="P/F Benefit", B89*10%, IF(A92="SSF Benefit", B89*20%,0))</f>
        <v>12000</v>
      </c>
      <c r="C92" s="2" t="s">
        <v>17</v>
      </c>
      <c r="D92" s="2">
        <f>D91*B88</f>
        <v>130200</v>
      </c>
      <c r="E92" s="2">
        <f>E91*B88</f>
        <v>0</v>
      </c>
      <c r="F92" s="2">
        <f>F91*B88</f>
        <v>105000</v>
      </c>
      <c r="G92" s="2" t="s">
        <v>18</v>
      </c>
      <c r="H92" s="2">
        <f>H5</f>
        <v>0</v>
      </c>
      <c r="I92" s="2">
        <f>I91*B88</f>
        <v>0</v>
      </c>
    </row>
    <row r="93" spans="1:10" x14ac:dyDescent="0.25">
      <c r="A93" s="2" t="s">
        <v>5</v>
      </c>
      <c r="B93" s="2">
        <v>0</v>
      </c>
      <c r="C93" s="2" t="s">
        <v>19</v>
      </c>
      <c r="D93" s="2">
        <f>D90+D91+D92</f>
        <v>223200</v>
      </c>
      <c r="E93" s="2">
        <f>E90+E91+E92</f>
        <v>0</v>
      </c>
      <c r="F93" s="2">
        <f>F90+F91+F92</f>
        <v>180000</v>
      </c>
      <c r="G93" s="2" t="s">
        <v>20</v>
      </c>
      <c r="H93" s="2">
        <f>H6</f>
        <v>0</v>
      </c>
      <c r="I93" s="2">
        <f>I90+I91+I92</f>
        <v>0</v>
      </c>
    </row>
    <row r="94" spans="1:10" x14ac:dyDescent="0.25">
      <c r="A94" s="2" t="s">
        <v>21</v>
      </c>
      <c r="B94" s="7">
        <f>B89+B90+B92+B93+B28</f>
        <v>72000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351000</v>
      </c>
      <c r="C96" s="2"/>
      <c r="D96" s="2"/>
      <c r="E96" s="2"/>
      <c r="F96" s="2"/>
      <c r="G96" s="2"/>
      <c r="H96" s="2"/>
      <c r="I96" s="2"/>
    </row>
    <row r="97" spans="1:10" x14ac:dyDescent="0.25">
      <c r="A97" s="2" t="s">
        <v>14</v>
      </c>
      <c r="B97" s="2">
        <f>B94</f>
        <v>72000</v>
      </c>
      <c r="C97" s="2"/>
      <c r="D97" s="2"/>
      <c r="E97" s="2"/>
      <c r="F97" s="2"/>
      <c r="G97" s="2"/>
      <c r="H97" s="2"/>
      <c r="I97" s="2"/>
    </row>
    <row r="98" spans="1:10" x14ac:dyDescent="0.25">
      <c r="A98" s="2" t="s">
        <v>17</v>
      </c>
      <c r="B98" s="2">
        <f>SUM(B89+B90+B91+B92+B93)*B88</f>
        <v>504000</v>
      </c>
      <c r="C98" s="2"/>
      <c r="D98" s="2"/>
      <c r="E98" s="2"/>
      <c r="F98" s="2"/>
      <c r="G98" s="2"/>
      <c r="H98" s="2"/>
      <c r="I98" s="2"/>
    </row>
    <row r="99" spans="1:10" x14ac:dyDescent="0.25">
      <c r="A99" s="2" t="s">
        <v>24</v>
      </c>
      <c r="B99" s="2">
        <f>B96+B97+B98</f>
        <v>927000</v>
      </c>
      <c r="C99" s="9"/>
      <c r="D99" s="9"/>
      <c r="E99" s="2"/>
      <c r="F99" s="2"/>
      <c r="G99" s="2"/>
      <c r="H99" s="2" t="s">
        <v>25</v>
      </c>
      <c r="I99" s="7">
        <f>B94</f>
        <v>72000</v>
      </c>
    </row>
    <row r="100" spans="1:10" x14ac:dyDescent="0.25">
      <c r="A100" s="2" t="s">
        <v>26</v>
      </c>
      <c r="B100" s="2">
        <f>B99-MIN(H89,H90,H91)-H92-H93-H94-E93-H95</f>
        <v>618000</v>
      </c>
      <c r="C100" s="9"/>
      <c r="D100" s="9"/>
      <c r="E100" s="2"/>
      <c r="F100" s="2"/>
      <c r="G100" s="10"/>
      <c r="H100" s="2" t="s">
        <v>27</v>
      </c>
      <c r="I100" s="11">
        <f>D91+E91+F91+G104+I94</f>
        <v>34470</v>
      </c>
    </row>
    <row r="101" spans="1:10" x14ac:dyDescent="0.25">
      <c r="A101" s="12" t="s">
        <v>28</v>
      </c>
      <c r="B101" s="13" t="str">
        <f>B79</f>
        <v>Unmarried</v>
      </c>
      <c r="C101" s="14" t="str">
        <f>C79</f>
        <v>Female</v>
      </c>
      <c r="D101" s="15"/>
      <c r="E101" s="15"/>
      <c r="F101" s="9"/>
      <c r="G101" s="10"/>
      <c r="H101" s="2" t="s">
        <v>31</v>
      </c>
      <c r="I101" s="16">
        <f>I99-I100</f>
        <v>37530</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4500</v>
      </c>
      <c r="F102" s="18">
        <f>IF(A92="SSF Benefit",0,E102/(B88+1))</f>
        <v>0</v>
      </c>
      <c r="G102" s="10"/>
      <c r="H102" s="10"/>
      <c r="I102" s="2"/>
    </row>
    <row r="103" spans="1:10" x14ac:dyDescent="0.25">
      <c r="A103" s="17">
        <v>0.1</v>
      </c>
      <c r="B103" s="2">
        <f>IF((B100-B102)&gt;200000,200000,(B100-B102))</f>
        <v>118000</v>
      </c>
      <c r="C103" s="2">
        <f t="shared" si="8"/>
        <v>11800</v>
      </c>
      <c r="D103" s="9">
        <f>IF(C101="Female",C103*10%,IF(C101="Male",0))</f>
        <v>1180</v>
      </c>
      <c r="E103" s="2">
        <f t="shared" si="9"/>
        <v>6960</v>
      </c>
      <c r="F103" s="18">
        <f>E103/(B88+1)</f>
        <v>870</v>
      </c>
      <c r="G103" s="10"/>
      <c r="H103" s="2" t="s">
        <v>36</v>
      </c>
      <c r="I103" s="2">
        <f>F102</f>
        <v>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870</v>
      </c>
      <c r="H104" s="10" t="s">
        <v>37</v>
      </c>
      <c r="I104" s="10">
        <f>SUM(F103:F108)</f>
        <v>870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SSF Deduction</v>
      </c>
      <c r="E111" s="2" t="s">
        <v>5</v>
      </c>
      <c r="F111" s="2" t="s">
        <v>6</v>
      </c>
      <c r="G111" s="2" t="s">
        <v>7</v>
      </c>
      <c r="H111" s="2">
        <v>500000</v>
      </c>
      <c r="I111" s="2" t="s">
        <v>6</v>
      </c>
    </row>
    <row r="112" spans="1:10" x14ac:dyDescent="0.25">
      <c r="A112" s="2" t="s">
        <v>10</v>
      </c>
      <c r="B112">
        <f>B90</f>
        <v>0</v>
      </c>
      <c r="C112" s="2" t="s">
        <v>11</v>
      </c>
      <c r="D112" s="2">
        <f>D91+D90</f>
        <v>93000</v>
      </c>
      <c r="E112" s="2">
        <f>E91+E90</f>
        <v>0</v>
      </c>
      <c r="F112" s="2">
        <f>F91+F90</f>
        <v>75000</v>
      </c>
      <c r="G112" s="2" t="s">
        <v>12</v>
      </c>
      <c r="H112" s="2">
        <f>B121/3</f>
        <v>309000</v>
      </c>
      <c r="I112" s="2">
        <f>IF(K2="Yes",IF(D115&gt;=500000, 0, MIN(500000, H112) - D115),0)</f>
        <v>0</v>
      </c>
      <c r="J112">
        <f>J90</f>
        <v>15000</v>
      </c>
    </row>
    <row r="113" spans="1:9" x14ac:dyDescent="0.25">
      <c r="A113" s="2" t="s">
        <v>13</v>
      </c>
      <c r="B113" s="5">
        <v>0</v>
      </c>
      <c r="C113" s="2" t="s">
        <v>14</v>
      </c>
      <c r="D113" s="2">
        <f>IF(D111="P/F Deduction",B111*20%,IF(D111="SSF Deduction",B111*31%))</f>
        <v>18600</v>
      </c>
      <c r="E113" s="2">
        <f>B115</f>
        <v>0</v>
      </c>
      <c r="F113" s="2">
        <f>J112</f>
        <v>15000</v>
      </c>
      <c r="G113" s="2" t="s">
        <v>15</v>
      </c>
      <c r="H113" s="2">
        <f>D115+I115+F115</f>
        <v>403200</v>
      </c>
      <c r="I113" s="2">
        <v>0</v>
      </c>
    </row>
    <row r="114" spans="1:9" x14ac:dyDescent="0.25">
      <c r="A114" s="2" t="str">
        <f>A92</f>
        <v>SSF Benefit</v>
      </c>
      <c r="B114" s="2">
        <f>IF(A114="P/F Benefit", B111*10%, IF(A114="SSF Benefit", B111*20%,0))</f>
        <v>12000</v>
      </c>
      <c r="C114" s="2" t="s">
        <v>17</v>
      </c>
      <c r="D114" s="2">
        <f>D113*B110</f>
        <v>111600</v>
      </c>
      <c r="E114" s="2">
        <f>E113*B110</f>
        <v>0</v>
      </c>
      <c r="F114" s="2">
        <f>F113*B110</f>
        <v>90000</v>
      </c>
      <c r="G114" s="2" t="s">
        <v>18</v>
      </c>
      <c r="H114" s="2">
        <f>H5</f>
        <v>0</v>
      </c>
      <c r="I114" s="2">
        <f>I113*B110</f>
        <v>0</v>
      </c>
    </row>
    <row r="115" spans="1:9" x14ac:dyDescent="0.25">
      <c r="A115" s="2" t="s">
        <v>5</v>
      </c>
      <c r="B115" s="2">
        <v>0</v>
      </c>
      <c r="C115" s="2" t="s">
        <v>19</v>
      </c>
      <c r="D115" s="2">
        <f>D112+D113+D114</f>
        <v>223200</v>
      </c>
      <c r="E115" s="2">
        <f>E112+E113+E114</f>
        <v>0</v>
      </c>
      <c r="F115" s="2">
        <f>F112+F113+F114</f>
        <v>180000</v>
      </c>
      <c r="G115" s="2" t="s">
        <v>20</v>
      </c>
      <c r="H115" s="2">
        <f>H6</f>
        <v>0</v>
      </c>
      <c r="I115" s="2">
        <f>I112+I113+I114</f>
        <v>0</v>
      </c>
    </row>
    <row r="116" spans="1:9" x14ac:dyDescent="0.25">
      <c r="A116" s="2" t="s">
        <v>21</v>
      </c>
      <c r="B116" s="7">
        <f>SUM(B111:B115)</f>
        <v>72000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423000</v>
      </c>
      <c r="C118" s="2"/>
      <c r="D118" s="2"/>
      <c r="E118" s="2"/>
      <c r="F118" s="2"/>
      <c r="G118" s="2"/>
      <c r="H118" s="2"/>
      <c r="I118" s="2"/>
    </row>
    <row r="119" spans="1:9" x14ac:dyDescent="0.25">
      <c r="A119" s="2" t="s">
        <v>14</v>
      </c>
      <c r="B119" s="2">
        <f>B116</f>
        <v>72000</v>
      </c>
      <c r="C119" s="2"/>
      <c r="D119" s="2"/>
      <c r="E119" s="2"/>
      <c r="F119" s="2"/>
      <c r="G119" s="2"/>
      <c r="H119" s="2"/>
      <c r="I119" s="2"/>
    </row>
    <row r="120" spans="1:9" x14ac:dyDescent="0.25">
      <c r="A120" s="2" t="s">
        <v>17</v>
      </c>
      <c r="B120" s="2">
        <f>B119*B110</f>
        <v>432000</v>
      </c>
      <c r="C120" s="2"/>
      <c r="D120" s="2"/>
      <c r="E120" s="2"/>
      <c r="F120" s="2"/>
      <c r="G120" s="2"/>
      <c r="H120" s="2"/>
      <c r="I120" s="2"/>
    </row>
    <row r="121" spans="1:9" x14ac:dyDescent="0.25">
      <c r="A121" s="2" t="s">
        <v>24</v>
      </c>
      <c r="B121" s="2">
        <f>B118+B119+B120</f>
        <v>927000</v>
      </c>
      <c r="C121" s="9"/>
      <c r="D121" s="9"/>
      <c r="E121" s="2"/>
      <c r="F121" s="2"/>
      <c r="G121" s="2"/>
      <c r="H121" s="2" t="s">
        <v>25</v>
      </c>
      <c r="I121" s="7">
        <f>B116</f>
        <v>72000</v>
      </c>
    </row>
    <row r="122" spans="1:9" x14ac:dyDescent="0.25">
      <c r="A122" s="2" t="s">
        <v>43</v>
      </c>
      <c r="B122" s="2">
        <f>B121-MIN(H111,H112,H113)-H114-H115-H116-E115-H117</f>
        <v>618000</v>
      </c>
      <c r="C122" s="9"/>
      <c r="D122" s="9"/>
      <c r="E122" s="2"/>
      <c r="F122" s="2"/>
      <c r="G122" s="10"/>
      <c r="H122" s="2" t="s">
        <v>27</v>
      </c>
      <c r="I122" s="11">
        <f>D113+E113+F113+G126+I116</f>
        <v>34470</v>
      </c>
    </row>
    <row r="123" spans="1:9" x14ac:dyDescent="0.25">
      <c r="A123" s="12" t="s">
        <v>44</v>
      </c>
      <c r="B123" s="13" t="str">
        <f>B101</f>
        <v>Unmarried</v>
      </c>
      <c r="C123" s="14" t="str">
        <f>C101</f>
        <v>Female</v>
      </c>
      <c r="D123" s="15"/>
      <c r="E123" s="15"/>
      <c r="F123" s="9"/>
      <c r="G123" s="10"/>
      <c r="H123" s="2" t="s">
        <v>31</v>
      </c>
      <c r="I123" s="16">
        <f>I121-I122</f>
        <v>37530</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4500</v>
      </c>
      <c r="F124" s="18">
        <f>IF(A114="SSF Benefit",0,E124/(B110+1))</f>
        <v>0</v>
      </c>
      <c r="G124" s="10"/>
      <c r="H124" s="10"/>
      <c r="I124" s="2"/>
    </row>
    <row r="125" spans="1:9" x14ac:dyDescent="0.25">
      <c r="A125" s="17">
        <v>0.1</v>
      </c>
      <c r="B125" s="2">
        <f>IF((B122-B124)&gt;200000,200000,(B122-B124))</f>
        <v>118000</v>
      </c>
      <c r="C125" s="2">
        <f t="shared" si="10"/>
        <v>11800</v>
      </c>
      <c r="D125" s="9">
        <f>IF(C123="Female",C125*10%,IF(C123="Male",0))</f>
        <v>1180</v>
      </c>
      <c r="E125" s="2">
        <f t="shared" si="11"/>
        <v>6090</v>
      </c>
      <c r="F125" s="18">
        <f>E125/(B110+1)</f>
        <v>870</v>
      </c>
      <c r="G125" s="10"/>
      <c r="H125" s="2" t="s">
        <v>36</v>
      </c>
      <c r="I125" s="2">
        <f>F124</f>
        <v>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870</v>
      </c>
      <c r="H126" s="10" t="s">
        <v>37</v>
      </c>
      <c r="I126" s="10">
        <f>SUM(F125:F130)</f>
        <v>870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SSF Deduction</v>
      </c>
      <c r="E133" s="2" t="s">
        <v>5</v>
      </c>
      <c r="F133" s="2" t="s">
        <v>6</v>
      </c>
      <c r="G133" s="2" t="s">
        <v>7</v>
      </c>
      <c r="H133" s="2">
        <v>500000</v>
      </c>
      <c r="I133" s="2" t="s">
        <v>6</v>
      </c>
    </row>
    <row r="134" spans="1:10" x14ac:dyDescent="0.25">
      <c r="A134" s="2" t="s">
        <v>10</v>
      </c>
      <c r="B134">
        <f>B112</f>
        <v>0</v>
      </c>
      <c r="C134" s="2" t="s">
        <v>11</v>
      </c>
      <c r="D134" s="2">
        <f>D113+D112</f>
        <v>111600</v>
      </c>
      <c r="E134" s="2">
        <f>E113+E112</f>
        <v>0</v>
      </c>
      <c r="F134" s="2">
        <f>F113+F112</f>
        <v>90000</v>
      </c>
      <c r="G134" s="2" t="s">
        <v>12</v>
      </c>
      <c r="H134" s="2">
        <f>B143/3</f>
        <v>309000</v>
      </c>
      <c r="I134" s="2">
        <f>IF(K2="Yes",IF(D115&gt;=500000, 0, MIN(500000, H112) - D115),0)</f>
        <v>0</v>
      </c>
      <c r="J134">
        <f>J112</f>
        <v>15000</v>
      </c>
    </row>
    <row r="135" spans="1:10" x14ac:dyDescent="0.25">
      <c r="A135" s="2" t="s">
        <v>13</v>
      </c>
      <c r="B135" s="5">
        <v>0</v>
      </c>
      <c r="C135" s="2" t="s">
        <v>14</v>
      </c>
      <c r="D135" s="2">
        <f>IF(D133="P/F Deduction",B133*20%,IF(D133="SSF Deduction",B133*31%))</f>
        <v>18600</v>
      </c>
      <c r="E135" s="2">
        <f>B137</f>
        <v>0</v>
      </c>
      <c r="F135" s="2">
        <f>J134</f>
        <v>15000</v>
      </c>
      <c r="G135" s="2" t="s">
        <v>15</v>
      </c>
      <c r="H135" s="2">
        <f>D137+F137+I137</f>
        <v>403200</v>
      </c>
      <c r="I135" s="2">
        <v>0</v>
      </c>
    </row>
    <row r="136" spans="1:10" x14ac:dyDescent="0.25">
      <c r="A136" s="2" t="str">
        <f>A114</f>
        <v>SSF Benefit</v>
      </c>
      <c r="B136" s="2">
        <f>IF(A136="P/F Benefit", B133*10%, IF(A136="SSF Benefit", B133*20%,0))</f>
        <v>12000</v>
      </c>
      <c r="C136" s="2" t="s">
        <v>17</v>
      </c>
      <c r="D136" s="2">
        <f>D135*B132</f>
        <v>93000</v>
      </c>
      <c r="E136" s="2">
        <f>E135*B132</f>
        <v>0</v>
      </c>
      <c r="F136" s="2">
        <f>F135*B132</f>
        <v>75000</v>
      </c>
      <c r="G136" s="2" t="s">
        <v>18</v>
      </c>
      <c r="H136" s="2">
        <f>H5</f>
        <v>0</v>
      </c>
      <c r="I136" s="2">
        <f>I135*B132</f>
        <v>0</v>
      </c>
    </row>
    <row r="137" spans="1:10" x14ac:dyDescent="0.25">
      <c r="A137" s="2" t="s">
        <v>5</v>
      </c>
      <c r="B137" s="2">
        <v>0</v>
      </c>
      <c r="C137" s="2" t="s">
        <v>19</v>
      </c>
      <c r="D137" s="2">
        <f>D134+D135+D136</f>
        <v>223200</v>
      </c>
      <c r="E137" s="2">
        <f>E134+E135+E136</f>
        <v>0</v>
      </c>
      <c r="F137" s="2">
        <f>F134+F135+F136</f>
        <v>180000</v>
      </c>
      <c r="G137" s="2" t="s">
        <v>20</v>
      </c>
      <c r="H137" s="2">
        <f>H6</f>
        <v>0</v>
      </c>
      <c r="I137" s="2">
        <f>I134+I135+I136</f>
        <v>0</v>
      </c>
    </row>
    <row r="138" spans="1:10" x14ac:dyDescent="0.25">
      <c r="A138" s="2" t="s">
        <v>21</v>
      </c>
      <c r="B138" s="7">
        <f>SUM(B133:B137)</f>
        <v>72000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495000</v>
      </c>
      <c r="C140" s="2"/>
      <c r="D140" s="2"/>
      <c r="E140" s="2"/>
      <c r="F140" s="2"/>
      <c r="G140" s="2"/>
      <c r="H140" s="2"/>
      <c r="I140" s="2"/>
    </row>
    <row r="141" spans="1:10" x14ac:dyDescent="0.25">
      <c r="A141" s="2" t="s">
        <v>14</v>
      </c>
      <c r="B141" s="2">
        <f>B138</f>
        <v>72000</v>
      </c>
      <c r="C141" s="2"/>
      <c r="D141" s="2"/>
      <c r="E141" s="2"/>
      <c r="F141" s="2"/>
      <c r="G141" s="2"/>
      <c r="H141" s="2"/>
      <c r="I141" s="2"/>
    </row>
    <row r="142" spans="1:10" x14ac:dyDescent="0.25">
      <c r="A142" s="2" t="s">
        <v>17</v>
      </c>
      <c r="B142" s="2">
        <f>B141*B132</f>
        <v>360000</v>
      </c>
      <c r="C142" s="2"/>
      <c r="D142" s="2"/>
      <c r="E142" s="2"/>
      <c r="F142" s="2"/>
      <c r="G142" s="2"/>
      <c r="H142" s="2"/>
      <c r="I142" s="2"/>
    </row>
    <row r="143" spans="1:10" x14ac:dyDescent="0.25">
      <c r="A143" s="2" t="s">
        <v>24</v>
      </c>
      <c r="B143" s="2">
        <f>B140+B141+B142</f>
        <v>927000</v>
      </c>
      <c r="C143" s="9"/>
      <c r="D143" s="9"/>
      <c r="E143" s="2"/>
      <c r="F143" s="2"/>
      <c r="G143" s="2"/>
      <c r="H143" s="2" t="s">
        <v>25</v>
      </c>
      <c r="I143" s="7">
        <f>B138</f>
        <v>72000</v>
      </c>
    </row>
    <row r="144" spans="1:10" x14ac:dyDescent="0.25">
      <c r="A144" s="2" t="s">
        <v>26</v>
      </c>
      <c r="B144" s="2">
        <f>B143-MIN(H133,H134,H135)-H136-H137-H138-E137-H139</f>
        <v>618000</v>
      </c>
      <c r="C144" s="9"/>
      <c r="D144" s="9"/>
      <c r="E144" s="2"/>
      <c r="F144" s="2"/>
      <c r="G144" s="10"/>
      <c r="H144" s="2" t="s">
        <v>27</v>
      </c>
      <c r="I144" s="11">
        <f>D135+E135+F135+G148+I138</f>
        <v>34470</v>
      </c>
    </row>
    <row r="145" spans="1:10" x14ac:dyDescent="0.25">
      <c r="A145" s="12" t="s">
        <v>28</v>
      </c>
      <c r="B145" s="13" t="str">
        <f>B123</f>
        <v>Unmarried</v>
      </c>
      <c r="C145" s="14" t="str">
        <f>C123</f>
        <v>Female</v>
      </c>
      <c r="D145" s="15"/>
      <c r="E145" s="15"/>
      <c r="F145" s="9"/>
      <c r="G145" s="10"/>
      <c r="H145" s="2" t="s">
        <v>31</v>
      </c>
      <c r="I145" s="16">
        <f>I143-I144</f>
        <v>37530</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4500</v>
      </c>
      <c r="F146" s="18">
        <f>IF(A136="SSF Benefit",0,E146/(B132+1))</f>
        <v>0</v>
      </c>
      <c r="G146" s="10"/>
      <c r="H146" s="10"/>
      <c r="I146" s="2"/>
    </row>
    <row r="147" spans="1:10" x14ac:dyDescent="0.25">
      <c r="A147" s="17">
        <v>0.1</v>
      </c>
      <c r="B147" s="2">
        <f>IF((B144-B146)&gt;200000,200000,(B144-B146))</f>
        <v>118000</v>
      </c>
      <c r="C147" s="2">
        <f t="shared" ref="C147:C150" si="13">B147*A147</f>
        <v>11800</v>
      </c>
      <c r="D147" s="9">
        <f>IF(C145="Female",C147*10%,IF(C145="Male",0))</f>
        <v>1180</v>
      </c>
      <c r="E147" s="2">
        <f t="shared" si="12"/>
        <v>5220</v>
      </c>
      <c r="F147" s="18">
        <f>E147/(B132+1)</f>
        <v>870</v>
      </c>
      <c r="G147" s="10"/>
      <c r="H147" s="2" t="s">
        <v>36</v>
      </c>
      <c r="I147" s="2">
        <f>F146</f>
        <v>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870</v>
      </c>
      <c r="H148" s="10" t="s">
        <v>37</v>
      </c>
      <c r="I148" s="10">
        <f>SUM(F147:F152)</f>
        <v>870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SSF Deduction</v>
      </c>
      <c r="E155" s="2" t="s">
        <v>5</v>
      </c>
      <c r="F155" s="2" t="s">
        <v>6</v>
      </c>
      <c r="G155" s="2" t="s">
        <v>7</v>
      </c>
      <c r="H155" s="2">
        <v>500000</v>
      </c>
      <c r="I155" s="2" t="s">
        <v>6</v>
      </c>
    </row>
    <row r="156" spans="1:10" x14ac:dyDescent="0.25">
      <c r="A156" s="2" t="s">
        <v>10</v>
      </c>
      <c r="B156">
        <f>B134</f>
        <v>0</v>
      </c>
      <c r="C156" s="2" t="s">
        <v>11</v>
      </c>
      <c r="D156" s="2">
        <f>D135+D134</f>
        <v>130200</v>
      </c>
      <c r="E156" s="2">
        <f>E135+E134</f>
        <v>0</v>
      </c>
      <c r="F156" s="2">
        <f>F135+F134</f>
        <v>105000</v>
      </c>
      <c r="G156" s="2" t="s">
        <v>12</v>
      </c>
      <c r="H156" s="2">
        <f>B165/3</f>
        <v>309000</v>
      </c>
      <c r="I156" s="2">
        <f>IF(K2="Yes",IF(D115&gt;=500000, 0, MIN(500000, H112) - D115),0)</f>
        <v>0</v>
      </c>
      <c r="J156">
        <f>J134</f>
        <v>15000</v>
      </c>
    </row>
    <row r="157" spans="1:10" x14ac:dyDescent="0.25">
      <c r="A157" s="2" t="s">
        <v>13</v>
      </c>
      <c r="B157" s="5">
        <v>0</v>
      </c>
      <c r="C157" s="2" t="s">
        <v>14</v>
      </c>
      <c r="D157" s="2">
        <f>IF(D155="P/F Deduction",B155*20%,IF(D155="SSF Deduction",B155*31%))</f>
        <v>18600</v>
      </c>
      <c r="E157" s="2">
        <f>B159</f>
        <v>0</v>
      </c>
      <c r="F157" s="2">
        <f>J156</f>
        <v>15000</v>
      </c>
      <c r="G157" s="2" t="s">
        <v>15</v>
      </c>
      <c r="H157" s="2">
        <f>D159+F159+I159</f>
        <v>403200</v>
      </c>
      <c r="I157" s="2">
        <v>0</v>
      </c>
    </row>
    <row r="158" spans="1:10" x14ac:dyDescent="0.25">
      <c r="A158" s="2" t="str">
        <f>A136</f>
        <v>SSF Benefit</v>
      </c>
      <c r="B158" s="2">
        <f>IF(A158="P/F Benefit", B155*10%, IF(A158="SSF Benefit", B155*20%,0))</f>
        <v>12000</v>
      </c>
      <c r="C158" s="2" t="s">
        <v>17</v>
      </c>
      <c r="D158" s="2">
        <f>D157*B154</f>
        <v>74400</v>
      </c>
      <c r="E158" s="2">
        <f>E157*B154</f>
        <v>0</v>
      </c>
      <c r="F158" s="2">
        <f>F157*B154</f>
        <v>60000</v>
      </c>
      <c r="G158" s="2" t="s">
        <v>18</v>
      </c>
      <c r="H158" s="2">
        <f>H5</f>
        <v>0</v>
      </c>
      <c r="I158" s="2">
        <f>I157*B154</f>
        <v>0</v>
      </c>
    </row>
    <row r="159" spans="1:10" x14ac:dyDescent="0.25">
      <c r="A159" s="2" t="s">
        <v>5</v>
      </c>
      <c r="B159" s="2">
        <v>0</v>
      </c>
      <c r="C159" s="2" t="s">
        <v>19</v>
      </c>
      <c r="D159" s="2">
        <f>D156+D157+D158</f>
        <v>223200</v>
      </c>
      <c r="E159" s="2">
        <f>E156+E157+E158</f>
        <v>0</v>
      </c>
      <c r="F159" s="2">
        <f>F156+F157+F158</f>
        <v>180000</v>
      </c>
      <c r="G159" s="2" t="s">
        <v>20</v>
      </c>
      <c r="H159" s="2">
        <f>H6</f>
        <v>0</v>
      </c>
      <c r="I159" s="2">
        <f>I156+I157+I158</f>
        <v>0</v>
      </c>
    </row>
    <row r="160" spans="1:10" x14ac:dyDescent="0.25">
      <c r="A160" s="2" t="s">
        <v>21</v>
      </c>
      <c r="B160" s="7">
        <f>SUM(B155:B159)</f>
        <v>72000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567000</v>
      </c>
      <c r="C162" s="2"/>
      <c r="D162" s="2"/>
      <c r="E162" s="2"/>
      <c r="F162" s="2"/>
      <c r="G162" s="2"/>
      <c r="H162" s="2"/>
      <c r="I162" s="2"/>
    </row>
    <row r="163" spans="1:9" x14ac:dyDescent="0.25">
      <c r="A163" s="2" t="s">
        <v>14</v>
      </c>
      <c r="B163" s="2">
        <f>B160</f>
        <v>72000</v>
      </c>
      <c r="C163" s="2"/>
      <c r="D163" s="2"/>
      <c r="E163" s="2"/>
      <c r="F163" s="2"/>
      <c r="G163" s="2"/>
      <c r="H163" s="2"/>
      <c r="I163" s="2"/>
    </row>
    <row r="164" spans="1:9" x14ac:dyDescent="0.25">
      <c r="A164" s="2" t="s">
        <v>17</v>
      </c>
      <c r="B164" s="2">
        <f>B163*B154</f>
        <v>288000</v>
      </c>
      <c r="C164" s="2"/>
      <c r="D164" s="2"/>
      <c r="E164" s="2"/>
      <c r="F164" s="2"/>
      <c r="G164" s="2"/>
      <c r="H164" s="2"/>
      <c r="I164" s="2"/>
    </row>
    <row r="165" spans="1:9" x14ac:dyDescent="0.25">
      <c r="A165" s="2" t="s">
        <v>24</v>
      </c>
      <c r="B165" s="2">
        <f>B162+B163+B164</f>
        <v>927000</v>
      </c>
      <c r="C165" s="9"/>
      <c r="D165" s="9"/>
      <c r="E165" s="2"/>
      <c r="F165" s="2"/>
      <c r="G165" s="2"/>
      <c r="H165" s="2" t="s">
        <v>25</v>
      </c>
      <c r="I165" s="7">
        <f>B160</f>
        <v>72000</v>
      </c>
    </row>
    <row r="166" spans="1:9" x14ac:dyDescent="0.25">
      <c r="A166" s="2" t="s">
        <v>26</v>
      </c>
      <c r="B166" s="2">
        <f>B165-MIN(H155,H156,H157)-H158-H159-H160-E159-H161</f>
        <v>618000</v>
      </c>
      <c r="C166" s="9"/>
      <c r="D166" s="9"/>
      <c r="E166" s="2"/>
      <c r="F166" s="2"/>
      <c r="G166" s="10"/>
      <c r="H166" s="2" t="s">
        <v>27</v>
      </c>
      <c r="I166" s="11">
        <f>D157+E157+F157+G170+I160</f>
        <v>34470</v>
      </c>
    </row>
    <row r="167" spans="1:9" x14ac:dyDescent="0.25">
      <c r="A167" s="12" t="s">
        <v>28</v>
      </c>
      <c r="B167" s="13" t="str">
        <f>B145</f>
        <v>Unmarried</v>
      </c>
      <c r="C167" s="14" t="str">
        <f>C145</f>
        <v>Female</v>
      </c>
      <c r="D167" s="15"/>
      <c r="E167" s="15"/>
      <c r="F167" s="9"/>
      <c r="G167" s="10"/>
      <c r="H167" s="2" t="s">
        <v>31</v>
      </c>
      <c r="I167" s="16">
        <f>I165-I166</f>
        <v>37530</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4500</v>
      </c>
      <c r="F168" s="18">
        <f>IF(A158="SSF Benefit",0,E168/(B154+1))</f>
        <v>0</v>
      </c>
      <c r="G168" s="10"/>
      <c r="H168" s="10"/>
      <c r="I168" s="2"/>
    </row>
    <row r="169" spans="1:9" x14ac:dyDescent="0.25">
      <c r="A169" s="17">
        <v>0.1</v>
      </c>
      <c r="B169" s="2">
        <f>IF((B166-B168)&gt;200000,200000,(B166-B168))</f>
        <v>118000</v>
      </c>
      <c r="C169" s="2">
        <f t="shared" ref="C169:C172" si="15">B169*A169</f>
        <v>11800</v>
      </c>
      <c r="D169" s="9">
        <f>IF(C167="Female",C169*10%,IF(C167="Male",0))</f>
        <v>1180</v>
      </c>
      <c r="E169" s="2">
        <f t="shared" si="14"/>
        <v>4350</v>
      </c>
      <c r="F169" s="18">
        <f>E169/(B154+1)</f>
        <v>870</v>
      </c>
      <c r="G169" s="10"/>
      <c r="H169" s="2" t="s">
        <v>36</v>
      </c>
      <c r="I169" s="2">
        <f>F168</f>
        <v>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870</v>
      </c>
      <c r="H170" s="10" t="s">
        <v>37</v>
      </c>
      <c r="I170" s="10">
        <f>SUM(F169:F174)</f>
        <v>870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SSF Deduction</v>
      </c>
      <c r="E177" s="2" t="s">
        <v>5</v>
      </c>
      <c r="F177" s="2" t="s">
        <v>6</v>
      </c>
      <c r="G177" s="2" t="s">
        <v>7</v>
      </c>
      <c r="H177" s="2">
        <v>500000</v>
      </c>
      <c r="I177" s="2" t="s">
        <v>6</v>
      </c>
    </row>
    <row r="178" spans="1:10" x14ac:dyDescent="0.25">
      <c r="A178" s="2" t="s">
        <v>10</v>
      </c>
      <c r="B178">
        <f>B156</f>
        <v>0</v>
      </c>
      <c r="C178" s="2" t="s">
        <v>11</v>
      </c>
      <c r="D178" s="2">
        <f>D157+D156</f>
        <v>148800</v>
      </c>
      <c r="E178" s="2">
        <f>E157+E156</f>
        <v>0</v>
      </c>
      <c r="F178" s="2">
        <f>F157+F156</f>
        <v>120000</v>
      </c>
      <c r="G178" s="2" t="s">
        <v>12</v>
      </c>
      <c r="H178" s="2">
        <f>B187/3</f>
        <v>309000</v>
      </c>
      <c r="I178" s="2">
        <f>IF(K2="Yes",IF(D115&gt;=500000, 0, MIN(500000, H112) - D115),0)</f>
        <v>0</v>
      </c>
      <c r="J178">
        <f>J156</f>
        <v>15000</v>
      </c>
    </row>
    <row r="179" spans="1:10" x14ac:dyDescent="0.25">
      <c r="A179" s="2" t="s">
        <v>13</v>
      </c>
      <c r="B179" s="5">
        <v>0</v>
      </c>
      <c r="C179" s="2" t="s">
        <v>14</v>
      </c>
      <c r="D179" s="2">
        <f>IF(D177="P/F Deduction",B177*20%,IF(D177="SSF Deduction",B177*31%))</f>
        <v>18600</v>
      </c>
      <c r="E179" s="2">
        <f>B181</f>
        <v>0</v>
      </c>
      <c r="F179" s="2">
        <f>J178</f>
        <v>15000</v>
      </c>
      <c r="G179" s="2" t="s">
        <v>15</v>
      </c>
      <c r="H179" s="2">
        <f>D181+F181+I181</f>
        <v>403200</v>
      </c>
      <c r="I179" s="2">
        <v>0</v>
      </c>
    </row>
    <row r="180" spans="1:10" x14ac:dyDescent="0.25">
      <c r="A180" s="2" t="str">
        <f>A158</f>
        <v>SSF Benefit</v>
      </c>
      <c r="B180" s="2">
        <f>IF(A180="P/F Benefit", B177*10%, IF(A180="SSF Benefit", B177*20%,0))</f>
        <v>12000</v>
      </c>
      <c r="C180" s="2" t="s">
        <v>17</v>
      </c>
      <c r="D180" s="2">
        <f>D179*B176</f>
        <v>55800</v>
      </c>
      <c r="E180" s="2">
        <f>E179*B176</f>
        <v>0</v>
      </c>
      <c r="F180" s="2">
        <f>F179*B176</f>
        <v>45000</v>
      </c>
      <c r="G180" s="2" t="s">
        <v>18</v>
      </c>
      <c r="H180" s="2">
        <f>H5</f>
        <v>0</v>
      </c>
      <c r="I180" s="2">
        <f>I179*B176</f>
        <v>0</v>
      </c>
    </row>
    <row r="181" spans="1:10" x14ac:dyDescent="0.25">
      <c r="A181" s="2" t="s">
        <v>5</v>
      </c>
      <c r="B181" s="2">
        <v>0</v>
      </c>
      <c r="C181" s="2" t="s">
        <v>19</v>
      </c>
      <c r="D181" s="2">
        <f>D178+D179+D180</f>
        <v>223200</v>
      </c>
      <c r="E181" s="2">
        <f>E178+E179+E180</f>
        <v>0</v>
      </c>
      <c r="F181" s="2">
        <f>F178+F179+F180</f>
        <v>180000</v>
      </c>
      <c r="G181" s="2" t="s">
        <v>20</v>
      </c>
      <c r="H181" s="2">
        <f>H6</f>
        <v>0</v>
      </c>
      <c r="I181" s="2">
        <f>I178+I179+I180</f>
        <v>0</v>
      </c>
    </row>
    <row r="182" spans="1:10" x14ac:dyDescent="0.25">
      <c r="A182" s="2" t="s">
        <v>21</v>
      </c>
      <c r="B182" s="7">
        <f>SUM(B177:B181)</f>
        <v>72000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639000</v>
      </c>
      <c r="C184" s="2"/>
      <c r="D184" s="2"/>
      <c r="E184" s="2"/>
      <c r="F184" s="2"/>
      <c r="G184" s="2"/>
      <c r="H184" s="2"/>
      <c r="I184" s="2"/>
    </row>
    <row r="185" spans="1:10" x14ac:dyDescent="0.25">
      <c r="A185" s="2" t="s">
        <v>14</v>
      </c>
      <c r="B185" s="2">
        <f>B182</f>
        <v>72000</v>
      </c>
      <c r="C185" s="2"/>
      <c r="D185" s="2"/>
      <c r="E185" s="2"/>
      <c r="F185" s="2"/>
      <c r="G185" s="2"/>
      <c r="H185" s="2"/>
      <c r="I185" s="2"/>
    </row>
    <row r="186" spans="1:10" x14ac:dyDescent="0.25">
      <c r="A186" s="2" t="s">
        <v>17</v>
      </c>
      <c r="B186" s="2">
        <f>B185*B176</f>
        <v>216000</v>
      </c>
      <c r="C186" s="2"/>
      <c r="D186" s="2"/>
      <c r="E186" s="2"/>
      <c r="F186" s="2"/>
      <c r="G186" s="2"/>
      <c r="H186" s="2"/>
      <c r="I186" s="2"/>
    </row>
    <row r="187" spans="1:10" x14ac:dyDescent="0.25">
      <c r="A187" s="2" t="s">
        <v>24</v>
      </c>
      <c r="B187" s="2">
        <f>B184+B185+B186</f>
        <v>927000</v>
      </c>
      <c r="C187" s="9"/>
      <c r="D187" s="9"/>
      <c r="E187" s="2"/>
      <c r="F187" s="2"/>
      <c r="G187" s="2"/>
      <c r="H187" s="2" t="s">
        <v>25</v>
      </c>
      <c r="I187" s="7">
        <f>B182</f>
        <v>72000</v>
      </c>
    </row>
    <row r="188" spans="1:10" x14ac:dyDescent="0.25">
      <c r="A188" s="2" t="s">
        <v>26</v>
      </c>
      <c r="B188" s="2">
        <f>B187-MIN(H177,H178,H179)-H180-H181-H182-E181-H183</f>
        <v>618000</v>
      </c>
      <c r="C188" s="9"/>
      <c r="D188" s="9"/>
      <c r="E188" s="2"/>
      <c r="F188" s="2"/>
      <c r="G188" s="10"/>
      <c r="H188" s="2" t="s">
        <v>27</v>
      </c>
      <c r="I188" s="11">
        <f>D179+E179+F179+G192+I182</f>
        <v>34470</v>
      </c>
    </row>
    <row r="189" spans="1:10" x14ac:dyDescent="0.25">
      <c r="A189" s="12" t="s">
        <v>28</v>
      </c>
      <c r="B189" s="13" t="str">
        <f>B167</f>
        <v>Unmarried</v>
      </c>
      <c r="C189" s="14" t="str">
        <f>C167</f>
        <v>Female</v>
      </c>
      <c r="D189" s="15"/>
      <c r="E189" s="15"/>
      <c r="F189" s="9"/>
      <c r="G189" s="10"/>
      <c r="H189" s="2" t="s">
        <v>31</v>
      </c>
      <c r="I189" s="16">
        <f>I187-I188</f>
        <v>37530</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4500</v>
      </c>
      <c r="F190" s="18">
        <f>IF(A180="SSF Benefit",0,E190/(B176+1))</f>
        <v>0</v>
      </c>
      <c r="G190" s="10"/>
      <c r="H190" s="10"/>
      <c r="I190" s="2"/>
    </row>
    <row r="191" spans="1:10" x14ac:dyDescent="0.25">
      <c r="A191" s="17">
        <v>0.1</v>
      </c>
      <c r="B191" s="2">
        <f>IF((B188-B190)&gt;200000,200000,(B188-B190))</f>
        <v>118000</v>
      </c>
      <c r="C191" s="2">
        <f t="shared" ref="C191:C194" si="17">B191*A191</f>
        <v>11800</v>
      </c>
      <c r="D191" s="9">
        <f>IF(C189="Female",C191*10%,IF(C189="Male",0))</f>
        <v>1180</v>
      </c>
      <c r="E191" s="2">
        <f t="shared" si="16"/>
        <v>3480</v>
      </c>
      <c r="F191" s="18">
        <f>E191/(B176+1)</f>
        <v>870</v>
      </c>
      <c r="G191" s="10"/>
      <c r="H191" s="2" t="s">
        <v>36</v>
      </c>
      <c r="I191" s="2">
        <f>F190</f>
        <v>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870</v>
      </c>
      <c r="H192" s="10" t="s">
        <v>37</v>
      </c>
      <c r="I192" s="10">
        <f>SUM(F191:F196)</f>
        <v>870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SSF Deduction</v>
      </c>
      <c r="E199" s="2" t="s">
        <v>5</v>
      </c>
      <c r="F199" s="2" t="s">
        <v>6</v>
      </c>
      <c r="G199" s="2" t="s">
        <v>7</v>
      </c>
      <c r="H199" s="2">
        <v>500000</v>
      </c>
      <c r="I199" s="2" t="s">
        <v>6</v>
      </c>
    </row>
    <row r="200" spans="1:10" x14ac:dyDescent="0.25">
      <c r="A200" s="2" t="s">
        <v>10</v>
      </c>
      <c r="B200">
        <f>B178</f>
        <v>0</v>
      </c>
      <c r="C200" s="2" t="s">
        <v>11</v>
      </c>
      <c r="D200" s="2">
        <f>D179+D178</f>
        <v>167400</v>
      </c>
      <c r="E200" s="2">
        <f>E179+E178</f>
        <v>0</v>
      </c>
      <c r="F200" s="2">
        <f>F179+F178</f>
        <v>135000</v>
      </c>
      <c r="G200" s="2" t="s">
        <v>12</v>
      </c>
      <c r="H200" s="2">
        <f>B209/3</f>
        <v>309000</v>
      </c>
      <c r="I200" s="2">
        <f>IF(K2="Yes",IF(D115&gt;=500000, 0, MIN(500000, H112) - D115),0)</f>
        <v>0</v>
      </c>
      <c r="J200">
        <f>J178</f>
        <v>15000</v>
      </c>
    </row>
    <row r="201" spans="1:10" x14ac:dyDescent="0.25">
      <c r="A201" s="2" t="s">
        <v>13</v>
      </c>
      <c r="B201" s="5">
        <v>0</v>
      </c>
      <c r="C201" s="2" t="s">
        <v>14</v>
      </c>
      <c r="D201" s="2">
        <f>IF(D199="P/F Deduction",B199*20%,IF(D199="SSF Deduction",B199*31%))</f>
        <v>18600</v>
      </c>
      <c r="E201" s="2">
        <f>B203</f>
        <v>0</v>
      </c>
      <c r="F201" s="2">
        <f>J200</f>
        <v>15000</v>
      </c>
      <c r="G201" s="2" t="s">
        <v>15</v>
      </c>
      <c r="H201" s="2">
        <f>D203+F203+I203</f>
        <v>403200</v>
      </c>
      <c r="I201" s="2">
        <v>0</v>
      </c>
    </row>
    <row r="202" spans="1:10" x14ac:dyDescent="0.25">
      <c r="A202" s="2" t="str">
        <f>A180</f>
        <v>SSF Benefit</v>
      </c>
      <c r="B202" s="2">
        <f>IF(A202="P/F Benefit", B199*10%, IF(A202="SSF Benefit", B199*20%,0))</f>
        <v>12000</v>
      </c>
      <c r="C202" s="2" t="s">
        <v>17</v>
      </c>
      <c r="D202" s="2">
        <f>D201*B198</f>
        <v>37200</v>
      </c>
      <c r="E202" s="2">
        <f>E201*B198</f>
        <v>0</v>
      </c>
      <c r="F202" s="2">
        <f>F201*B198</f>
        <v>30000</v>
      </c>
      <c r="G202" s="2" t="s">
        <v>18</v>
      </c>
      <c r="H202" s="2">
        <f>H5</f>
        <v>0</v>
      </c>
      <c r="I202" s="2">
        <f>I201*B198</f>
        <v>0</v>
      </c>
    </row>
    <row r="203" spans="1:10" x14ac:dyDescent="0.25">
      <c r="A203" s="2" t="s">
        <v>5</v>
      </c>
      <c r="B203" s="2">
        <v>0</v>
      </c>
      <c r="C203" s="2" t="s">
        <v>19</v>
      </c>
      <c r="D203" s="2">
        <f>D200+D201+D202</f>
        <v>223200</v>
      </c>
      <c r="E203" s="2">
        <f>E200+E201+E202</f>
        <v>0</v>
      </c>
      <c r="F203" s="2">
        <f>F200+F201+F202</f>
        <v>180000</v>
      </c>
      <c r="G203" s="2" t="s">
        <v>20</v>
      </c>
      <c r="H203" s="2">
        <f>H6</f>
        <v>0</v>
      </c>
      <c r="I203" s="2">
        <f>I200+I201+I202</f>
        <v>0</v>
      </c>
    </row>
    <row r="204" spans="1:10" x14ac:dyDescent="0.25">
      <c r="A204" s="2" t="s">
        <v>21</v>
      </c>
      <c r="B204" s="7">
        <f>SUM(B199:B203)</f>
        <v>72000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711000</v>
      </c>
      <c r="C206" s="2"/>
      <c r="D206" s="2"/>
      <c r="E206" s="2"/>
      <c r="F206" s="2"/>
      <c r="G206" s="2"/>
      <c r="H206" s="2"/>
      <c r="I206" s="2"/>
    </row>
    <row r="207" spans="1:10" x14ac:dyDescent="0.25">
      <c r="A207" s="2" t="s">
        <v>14</v>
      </c>
      <c r="B207" s="2">
        <f>B204</f>
        <v>72000</v>
      </c>
      <c r="C207" s="2"/>
      <c r="D207" s="2"/>
      <c r="E207" s="2"/>
      <c r="F207" s="2"/>
      <c r="G207" s="2"/>
      <c r="H207" s="2"/>
      <c r="I207" s="2"/>
    </row>
    <row r="208" spans="1:10" x14ac:dyDescent="0.25">
      <c r="A208" s="2" t="s">
        <v>17</v>
      </c>
      <c r="B208" s="2">
        <f>B207*B198</f>
        <v>144000</v>
      </c>
      <c r="C208" s="2"/>
      <c r="D208" s="2"/>
      <c r="E208" s="2"/>
      <c r="F208" s="2"/>
      <c r="G208" s="2"/>
      <c r="H208" s="2"/>
      <c r="I208" s="2"/>
    </row>
    <row r="209" spans="1:10" x14ac:dyDescent="0.25">
      <c r="A209" s="2" t="s">
        <v>24</v>
      </c>
      <c r="B209" s="2">
        <f>B206+B207+B208</f>
        <v>927000</v>
      </c>
      <c r="C209" s="9"/>
      <c r="D209" s="9"/>
      <c r="E209" s="2"/>
      <c r="F209" s="2"/>
      <c r="G209" s="2"/>
      <c r="H209" s="2" t="s">
        <v>25</v>
      </c>
      <c r="I209" s="7">
        <f>B204</f>
        <v>72000</v>
      </c>
    </row>
    <row r="210" spans="1:10" x14ac:dyDescent="0.25">
      <c r="A210" s="2" t="s">
        <v>26</v>
      </c>
      <c r="B210" s="2">
        <f>B209-MIN(H199,H200,H201)-H202-H203-H204-E203-H205</f>
        <v>618000</v>
      </c>
      <c r="C210" s="9"/>
      <c r="D210" s="9"/>
      <c r="E210" s="2"/>
      <c r="F210" s="2"/>
      <c r="G210" s="10"/>
      <c r="H210" s="2" t="s">
        <v>27</v>
      </c>
      <c r="I210" s="11">
        <f>D201+E201+F201+G214+I204</f>
        <v>34470</v>
      </c>
    </row>
    <row r="211" spans="1:10" x14ac:dyDescent="0.25">
      <c r="A211" s="12" t="s">
        <v>28</v>
      </c>
      <c r="B211" s="13" t="str">
        <f>B189</f>
        <v>Unmarried</v>
      </c>
      <c r="C211" s="14" t="str">
        <f>C189</f>
        <v>Female</v>
      </c>
      <c r="D211" s="15"/>
      <c r="E211" s="15"/>
      <c r="F211" s="9"/>
      <c r="G211" s="10"/>
      <c r="H211" s="2" t="s">
        <v>31</v>
      </c>
      <c r="I211" s="16">
        <f>I209-I210</f>
        <v>37530</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4500</v>
      </c>
      <c r="F212" s="18">
        <f>IF(A202="SSF Benefit",0,E212/(B198+1))</f>
        <v>0</v>
      </c>
      <c r="G212" s="10"/>
      <c r="H212" s="10"/>
      <c r="I212" s="2"/>
    </row>
    <row r="213" spans="1:10" x14ac:dyDescent="0.25">
      <c r="A213" s="17">
        <v>0.1</v>
      </c>
      <c r="B213" s="2">
        <f>IF((B210-B212)&gt;200000,200000,(B210-B212))</f>
        <v>118000</v>
      </c>
      <c r="C213" s="2">
        <f t="shared" ref="C213:C216" si="19">B213*A213</f>
        <v>11800</v>
      </c>
      <c r="D213" s="9">
        <f>IF(C211="Female",C213*10%,IF(C211="Male",0))</f>
        <v>1180</v>
      </c>
      <c r="E213" s="2">
        <f t="shared" si="18"/>
        <v>2610</v>
      </c>
      <c r="F213" s="18">
        <f>E213/(B198+1)</f>
        <v>870</v>
      </c>
      <c r="G213" s="10"/>
      <c r="H213" s="2" t="s">
        <v>36</v>
      </c>
      <c r="I213" s="2">
        <f>F212</f>
        <v>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870</v>
      </c>
      <c r="H214" s="10" t="s">
        <v>37</v>
      </c>
      <c r="I214" s="10">
        <f>SUM(F213:F218)</f>
        <v>870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SSF Deduction</v>
      </c>
      <c r="E221" s="2" t="s">
        <v>5</v>
      </c>
      <c r="F221" s="2" t="s">
        <v>6</v>
      </c>
      <c r="G221" s="2" t="s">
        <v>7</v>
      </c>
      <c r="H221" s="2">
        <v>500000</v>
      </c>
      <c r="I221" s="2" t="s">
        <v>6</v>
      </c>
    </row>
    <row r="222" spans="1:10" x14ac:dyDescent="0.25">
      <c r="A222" s="2" t="s">
        <v>10</v>
      </c>
      <c r="B222">
        <f>B200</f>
        <v>0</v>
      </c>
      <c r="C222" s="2" t="s">
        <v>11</v>
      </c>
      <c r="D222" s="2">
        <f>D201+D200</f>
        <v>186000</v>
      </c>
      <c r="E222" s="2">
        <f>E201+E200</f>
        <v>0</v>
      </c>
      <c r="F222" s="2">
        <f>F201+F200</f>
        <v>150000</v>
      </c>
      <c r="G222" s="2" t="s">
        <v>12</v>
      </c>
      <c r="H222" s="2">
        <f>B231/3</f>
        <v>309000</v>
      </c>
      <c r="I222" s="2">
        <f>IF(K2="Yes",IF(D115&gt;=500000, 0, MIN(500000, H112) - D115),0)</f>
        <v>0</v>
      </c>
      <c r="J222">
        <f>J200</f>
        <v>15000</v>
      </c>
    </row>
    <row r="223" spans="1:10" x14ac:dyDescent="0.25">
      <c r="A223" s="2" t="s">
        <v>13</v>
      </c>
      <c r="B223" s="5">
        <v>0</v>
      </c>
      <c r="C223" s="2" t="s">
        <v>14</v>
      </c>
      <c r="D223" s="2">
        <f>IF(D221="P/F Deduction",B221*20%,IF(D221="SSF Deduction",B221*31%))</f>
        <v>18600</v>
      </c>
      <c r="E223" s="2">
        <f>B225</f>
        <v>0</v>
      </c>
      <c r="F223" s="2">
        <f>J222</f>
        <v>15000</v>
      </c>
      <c r="G223" s="2" t="s">
        <v>15</v>
      </c>
      <c r="H223" s="2">
        <f>D225+F225+I225</f>
        <v>403200</v>
      </c>
      <c r="I223" s="2">
        <v>0</v>
      </c>
    </row>
    <row r="224" spans="1:10" x14ac:dyDescent="0.25">
      <c r="A224" s="2" t="str">
        <f>A202</f>
        <v>SSF Benefit</v>
      </c>
      <c r="B224" s="2">
        <f>IF(A224="P/F Benefit", B221*10%, IF(A224="SSF Benefit", B221*20%,0))</f>
        <v>12000</v>
      </c>
      <c r="C224" s="2" t="s">
        <v>17</v>
      </c>
      <c r="D224" s="2">
        <f>D223*B220</f>
        <v>18600</v>
      </c>
      <c r="E224" s="2">
        <f>E223*B220</f>
        <v>0</v>
      </c>
      <c r="F224" s="2">
        <f>F223*B220</f>
        <v>15000</v>
      </c>
      <c r="G224" s="2" t="s">
        <v>18</v>
      </c>
      <c r="H224" s="2">
        <f>H5</f>
        <v>0</v>
      </c>
      <c r="I224" s="2">
        <f>I223*B220</f>
        <v>0</v>
      </c>
    </row>
    <row r="225" spans="1:9" x14ac:dyDescent="0.25">
      <c r="A225" s="2" t="s">
        <v>5</v>
      </c>
      <c r="B225" s="2">
        <v>0</v>
      </c>
      <c r="C225" s="2" t="s">
        <v>19</v>
      </c>
      <c r="D225" s="2">
        <f>D222+D223+D224</f>
        <v>223200</v>
      </c>
      <c r="E225" s="2">
        <f>E222+E223+E224</f>
        <v>0</v>
      </c>
      <c r="F225" s="2">
        <f>F222+F223+F224</f>
        <v>180000</v>
      </c>
      <c r="G225" s="2" t="s">
        <v>20</v>
      </c>
      <c r="H225" s="2">
        <f>H6</f>
        <v>0</v>
      </c>
      <c r="I225" s="2">
        <f>I222+I223+I224</f>
        <v>0</v>
      </c>
    </row>
    <row r="226" spans="1:9" x14ac:dyDescent="0.25">
      <c r="A226" s="2" t="s">
        <v>21</v>
      </c>
      <c r="B226" s="7">
        <f>SUM(B221:B225)</f>
        <v>72000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783000</v>
      </c>
      <c r="C228" s="2"/>
      <c r="D228" s="2"/>
      <c r="E228" s="2"/>
      <c r="F228" s="2"/>
      <c r="G228" s="2"/>
      <c r="H228" s="2"/>
      <c r="I228" s="2"/>
    </row>
    <row r="229" spans="1:9" x14ac:dyDescent="0.25">
      <c r="A229" s="2" t="s">
        <v>14</v>
      </c>
      <c r="B229" s="2">
        <f>B226</f>
        <v>72000</v>
      </c>
      <c r="C229" s="2"/>
      <c r="D229" s="2"/>
      <c r="E229" s="2"/>
      <c r="F229" s="2"/>
      <c r="G229" s="2"/>
      <c r="H229" s="2"/>
      <c r="I229" s="2"/>
    </row>
    <row r="230" spans="1:9" x14ac:dyDescent="0.25">
      <c r="A230" s="2" t="s">
        <v>17</v>
      </c>
      <c r="B230" s="2">
        <f>B229*B220</f>
        <v>72000</v>
      </c>
      <c r="C230" s="2"/>
      <c r="D230" s="2"/>
      <c r="E230" s="2"/>
      <c r="F230" s="2"/>
      <c r="G230" s="2"/>
      <c r="H230" s="2"/>
      <c r="I230" s="2"/>
    </row>
    <row r="231" spans="1:9" x14ac:dyDescent="0.25">
      <c r="A231" s="2" t="s">
        <v>24</v>
      </c>
      <c r="B231" s="2">
        <f>B228+B229+B230</f>
        <v>927000</v>
      </c>
      <c r="C231" s="9"/>
      <c r="D231" s="9"/>
      <c r="E231" s="2"/>
      <c r="F231" s="2"/>
      <c r="G231" s="2"/>
      <c r="H231" s="2" t="s">
        <v>25</v>
      </c>
      <c r="I231" s="7">
        <f>B226</f>
        <v>72000</v>
      </c>
    </row>
    <row r="232" spans="1:9" x14ac:dyDescent="0.25">
      <c r="A232" s="2" t="s">
        <v>26</v>
      </c>
      <c r="B232" s="2">
        <f>B231-MIN(H221,H222,H223)-H224-H225-H226-E225-H227</f>
        <v>618000</v>
      </c>
      <c r="C232" s="9"/>
      <c r="D232" s="9"/>
      <c r="E232" s="2"/>
      <c r="F232" s="2"/>
      <c r="G232" s="10"/>
      <c r="H232" s="2" t="s">
        <v>27</v>
      </c>
      <c r="I232" s="11">
        <f>D223+E223+F223+G236+I226</f>
        <v>34470</v>
      </c>
    </row>
    <row r="233" spans="1:9" x14ac:dyDescent="0.25">
      <c r="A233" s="12" t="s">
        <v>28</v>
      </c>
      <c r="B233" s="13" t="str">
        <f>B211</f>
        <v>Unmarried</v>
      </c>
      <c r="C233" s="14" t="str">
        <f>C211</f>
        <v>Female</v>
      </c>
      <c r="D233" s="15"/>
      <c r="E233" s="15"/>
      <c r="F233" s="9"/>
      <c r="G233" s="10"/>
      <c r="H233" s="2" t="s">
        <v>31</v>
      </c>
      <c r="I233" s="16">
        <f>I231-I232</f>
        <v>37530</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4500</v>
      </c>
      <c r="F234" s="18">
        <f>IF(A224="SSF Benefit",0,E234/(B220+1))</f>
        <v>0</v>
      </c>
      <c r="G234" s="10"/>
      <c r="H234" s="10"/>
      <c r="I234" s="2"/>
    </row>
    <row r="235" spans="1:9" x14ac:dyDescent="0.25">
      <c r="A235" s="17">
        <v>0.1</v>
      </c>
      <c r="B235" s="2">
        <f>IF((B232-B234)&gt;200000,200000,(B232-B234))</f>
        <v>118000</v>
      </c>
      <c r="C235" s="2">
        <f t="shared" ref="C235:C238" si="21">B235*A235</f>
        <v>11800</v>
      </c>
      <c r="D235" s="9">
        <f>IF(C233="Female",C235*10%,IF(C233="Male",0))</f>
        <v>1180</v>
      </c>
      <c r="E235" s="2">
        <f t="shared" si="20"/>
        <v>1740</v>
      </c>
      <c r="F235" s="18">
        <f>E235/(B220+1)</f>
        <v>870</v>
      </c>
      <c r="G235" s="10"/>
      <c r="H235" s="2" t="s">
        <v>36</v>
      </c>
      <c r="I235" s="2">
        <f>F234</f>
        <v>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870</v>
      </c>
      <c r="H236" s="10" t="s">
        <v>37</v>
      </c>
      <c r="I236" s="10">
        <f>SUM(F235:F240)</f>
        <v>870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SSF Deduction</v>
      </c>
      <c r="E243" s="2" t="s">
        <v>5</v>
      </c>
      <c r="F243" s="2" t="s">
        <v>6</v>
      </c>
      <c r="G243" s="2" t="s">
        <v>7</v>
      </c>
      <c r="H243" s="2">
        <v>500000</v>
      </c>
      <c r="I243" s="2" t="s">
        <v>6</v>
      </c>
    </row>
    <row r="244" spans="1:10" x14ac:dyDescent="0.25">
      <c r="A244" s="2" t="s">
        <v>10</v>
      </c>
      <c r="B244">
        <f>B222</f>
        <v>0</v>
      </c>
      <c r="C244" s="2" t="s">
        <v>11</v>
      </c>
      <c r="D244" s="2">
        <f>D223+D222</f>
        <v>204600</v>
      </c>
      <c r="E244" s="2">
        <f>E223+E222</f>
        <v>0</v>
      </c>
      <c r="F244" s="2">
        <f>F223+F222</f>
        <v>165000</v>
      </c>
      <c r="G244" s="2" t="s">
        <v>12</v>
      </c>
      <c r="H244" s="2">
        <f>B253/3</f>
        <v>309000</v>
      </c>
      <c r="I244" s="2">
        <f>IF(K2="Yes",IF(D115&gt;=500000, 0, MIN(500000, H112) - D115),0)</f>
        <v>0</v>
      </c>
      <c r="J244">
        <f>J222</f>
        <v>15000</v>
      </c>
    </row>
    <row r="245" spans="1:10" x14ac:dyDescent="0.25">
      <c r="A245" s="2" t="s">
        <v>13</v>
      </c>
      <c r="B245" s="5">
        <v>0</v>
      </c>
      <c r="C245" s="2" t="s">
        <v>14</v>
      </c>
      <c r="D245" s="2">
        <f>IF(D243="P/F Deduction",B243*20%,IF(D243="SSF Deduction",B243*31%))</f>
        <v>18600</v>
      </c>
      <c r="E245" s="2">
        <f>B247</f>
        <v>0</v>
      </c>
      <c r="F245" s="2">
        <f>J244</f>
        <v>15000</v>
      </c>
      <c r="G245" s="2" t="s">
        <v>15</v>
      </c>
      <c r="H245" s="2">
        <f>D247+F247+I247</f>
        <v>403200</v>
      </c>
      <c r="I245" s="2">
        <v>0</v>
      </c>
    </row>
    <row r="246" spans="1:10" x14ac:dyDescent="0.25">
      <c r="A246" s="2" t="str">
        <f>A224</f>
        <v>SSF Benefit</v>
      </c>
      <c r="B246" s="2">
        <f>IF(A246="P/F Benefit", B243*10%, IF(A246="SSF Benefit", B243*20%,0))</f>
        <v>12000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223200</v>
      </c>
      <c r="E247" s="2">
        <f>E244+E245+E246</f>
        <v>0</v>
      </c>
      <c r="F247" s="2">
        <f>F244+F245+F246</f>
        <v>180000</v>
      </c>
      <c r="G247" s="2" t="s">
        <v>20</v>
      </c>
      <c r="H247" s="2">
        <f>H6</f>
        <v>0</v>
      </c>
      <c r="I247" s="2">
        <f>I244+I245+I246</f>
        <v>0</v>
      </c>
    </row>
    <row r="248" spans="1:10" x14ac:dyDescent="0.25">
      <c r="A248" s="2" t="s">
        <v>21</v>
      </c>
      <c r="B248" s="7">
        <f>SUM(B243:B247)</f>
        <v>72000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855000</v>
      </c>
      <c r="C250" s="2"/>
      <c r="D250" s="2"/>
      <c r="E250" s="2"/>
      <c r="F250" s="2"/>
      <c r="G250" s="2"/>
      <c r="H250" s="2"/>
      <c r="I250" s="2"/>
    </row>
    <row r="251" spans="1:10" x14ac:dyDescent="0.25">
      <c r="A251" s="2" t="s">
        <v>14</v>
      </c>
      <c r="B251" s="2">
        <f>B248</f>
        <v>72000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927000</v>
      </c>
      <c r="C253" s="9"/>
      <c r="D253" s="9"/>
      <c r="E253" s="2"/>
      <c r="F253" s="2"/>
      <c r="G253" s="2"/>
      <c r="H253" s="2" t="s">
        <v>25</v>
      </c>
      <c r="I253" s="7">
        <f>B248</f>
        <v>72000</v>
      </c>
    </row>
    <row r="254" spans="1:10" x14ac:dyDescent="0.25">
      <c r="A254" s="2" t="s">
        <v>26</v>
      </c>
      <c r="B254" s="2">
        <f>B253-MIN(H243,H244,H245)-H246-H247-H248-E247-H249</f>
        <v>618000</v>
      </c>
      <c r="C254" s="9"/>
      <c r="D254" s="9"/>
      <c r="E254" s="2"/>
      <c r="F254" s="2"/>
      <c r="G254" s="10"/>
      <c r="H254" s="2" t="s">
        <v>27</v>
      </c>
      <c r="I254" s="11">
        <f>D245+E245+F245+G258+I248</f>
        <v>34470</v>
      </c>
    </row>
    <row r="255" spans="1:10" x14ac:dyDescent="0.25">
      <c r="A255" s="12" t="s">
        <v>28</v>
      </c>
      <c r="B255" s="13" t="str">
        <f>B233</f>
        <v>Unmarried</v>
      </c>
      <c r="C255" s="14" t="str">
        <f>C233</f>
        <v>Female</v>
      </c>
      <c r="D255" s="15"/>
      <c r="E255" s="15"/>
      <c r="F255" s="9"/>
      <c r="G255" s="10"/>
      <c r="H255" s="2" t="s">
        <v>31</v>
      </c>
      <c r="I255" s="16">
        <f>I253-I254</f>
        <v>37530</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4500</v>
      </c>
      <c r="F256" s="18">
        <f>IF(A246="SSF Benefit",0,E256/(B242+1))</f>
        <v>0</v>
      </c>
      <c r="G256" s="10"/>
      <c r="H256" s="10"/>
      <c r="I256" s="2"/>
    </row>
    <row r="257" spans="1:9" x14ac:dyDescent="0.25">
      <c r="A257" s="17">
        <v>0.1</v>
      </c>
      <c r="B257" s="2">
        <f>IF((B254-B256)&gt;200000,200000,(B254-B256))</f>
        <v>118000</v>
      </c>
      <c r="C257" s="2">
        <f t="shared" ref="C257:C260" si="23">B257*A257</f>
        <v>11800</v>
      </c>
      <c r="D257" s="9">
        <f>IF(C255="Female",C257*10%,IF(C255="Male",0))</f>
        <v>1180</v>
      </c>
      <c r="E257" s="2">
        <f t="shared" si="22"/>
        <v>870</v>
      </c>
      <c r="F257" s="18">
        <f>E257/(B242+1)</f>
        <v>870</v>
      </c>
      <c r="G257" s="10"/>
      <c r="H257" s="2" t="s">
        <v>36</v>
      </c>
      <c r="I257" s="2">
        <f>F256</f>
        <v>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870</v>
      </c>
      <c r="H258" s="10" t="s">
        <v>37</v>
      </c>
      <c r="I258" s="10">
        <f>SUM(F257:F262)</f>
        <v>870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946FE09E-6404-4A43-A01C-B39675D06A0A}">
      <formula1>"Unmarried, Married"</formula1>
    </dataValidation>
    <dataValidation type="list" allowBlank="1" showInputMessage="1" showErrorMessage="1" sqref="D2 D24 D45 D67 D89 D111 D221 D133 D243 D155 D199 D177" xr:uid="{FC6C5CD0-2181-4469-A136-B9E3F691CFBD}">
      <formula1>"P/F Deduction, SSF Deduction"</formula1>
    </dataValidation>
    <dataValidation type="list" allowBlank="1" showInputMessage="1" showErrorMessage="1" sqref="C14 C36 C57 C79 C101 C123 C233 C145 C167 C189 C211 C255" xr:uid="{52CC564F-A0AD-4E48-8463-3FB708136477}">
      <formula1>"Male, Female"</formula1>
    </dataValidation>
    <dataValidation type="list" allowBlank="1" showInputMessage="1" showErrorMessage="1" sqref="A5 A27 A114 A48 A70 A92 A224 A136 A158 A180 A202 A246" xr:uid="{4BFF5F50-934F-4535-A444-DDF8B863DF6A}">
      <formula1>"P/F Benefit,SSF Benefit"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vt:lpstr>
      <vt:lpstr>Monica Sharma</vt:lpstr>
      <vt:lpstr>Hridaya Singh</vt:lpstr>
      <vt:lpstr>Asmi Shrestha</vt:lpstr>
      <vt:lpstr>Sajita Khatri</vt:lpstr>
      <vt:lpstr>Arpita Khanna</vt:lpstr>
      <vt:lpstr>Celina Maharjan</vt:lpstr>
      <vt:lpstr>Ram Yadav</vt:lpstr>
      <vt:lpstr>Gita Sharma</vt:lpstr>
      <vt:lpstr>Sita Rimal</vt:lpstr>
      <vt:lpstr>Somiya Pradhan</vt:lpstr>
      <vt:lpstr>Briyaan Maharjan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Maharjan</dc:creator>
  <cp:lastModifiedBy>Celina Maharjan</cp:lastModifiedBy>
  <dcterms:created xsi:type="dcterms:W3CDTF">2025-08-07T08:42:12Z</dcterms:created>
  <dcterms:modified xsi:type="dcterms:W3CDTF">2025-09-18T07:11:59Z</dcterms:modified>
</cp:coreProperties>
</file>