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4235" windowHeight="5070" tabRatio="933" firstSheet="1" activeTab="11"/>
  </bookViews>
  <sheets>
    <sheet name="PRODUÇAO NOTURNO" sheetId="15" r:id="rId1"/>
    <sheet name="PRODUÇAO DIURNO" sheetId="13" r:id="rId2"/>
    <sheet name="EMBALAGENS" sheetId="16" r:id="rId3"/>
    <sheet name="ESTOQUE" sheetId="12" r:id="rId4"/>
    <sheet name="HR-1 CLEUBERT" sheetId="7" r:id="rId5"/>
    <sheet name="HR-2 VALDENOR" sheetId="8" r:id="rId6"/>
    <sheet name="FOTON-WAGNER " sheetId="9" r:id="rId7"/>
    <sheet name="STRADA" sheetId="11" r:id="rId8"/>
    <sheet name="FABRICA " sheetId="10" r:id="rId9"/>
    <sheet name="EXTRA" sheetId="19" r:id="rId10"/>
    <sheet name="EXTRA-2" sheetId="18" r:id="rId11"/>
    <sheet name="COMPARATIVO " sheetId="17" r:id="rId12"/>
  </sheets>
  <externalReferences>
    <externalReference r:id="rId13"/>
    <externalReference r:id="rId14"/>
    <externalReference r:id="rId15"/>
  </externalReferences>
  <definedNames>
    <definedName name="_xlnm._FilterDatabase" localSheetId="9" hidden="1">EXTRA!$J$4:$M$4</definedName>
    <definedName name="_xlnm._FilterDatabase" localSheetId="10" hidden="1">'EXTRA-2'!$J$4:$M$4</definedName>
    <definedName name="_xlnm._FilterDatabase" localSheetId="6" hidden="1">'FOTON-WAGNER '!$J$4:$M$4</definedName>
    <definedName name="_xlnm._FilterDatabase" localSheetId="4" hidden="1">'HR-1 CLEUBERT'!$J$4:$M$4</definedName>
    <definedName name="_xlnm._FilterDatabase" localSheetId="5" hidden="1">'HR-2 VALDENOR'!$J$4:$M$4</definedName>
    <definedName name="_xlnm._FilterDatabase" localSheetId="7" hidden="1">STRADA!$J$4:$M$4</definedName>
  </definedNames>
  <calcPr calcId="145621"/>
</workbook>
</file>

<file path=xl/calcChain.xml><?xml version="1.0" encoding="utf-8"?>
<calcChain xmlns="http://schemas.openxmlformats.org/spreadsheetml/2006/main">
  <c r="A24" i="10" l="1"/>
  <c r="A16" i="8" l="1"/>
  <c r="B9" i="17" l="1"/>
  <c r="B11" i="17"/>
  <c r="B7" i="17"/>
  <c r="K11" i="17" l="1"/>
  <c r="K13" i="17"/>
  <c r="A16" i="10" l="1"/>
  <c r="AI4" i="17" l="1"/>
  <c r="B5" i="17"/>
  <c r="B13" i="17"/>
  <c r="AA36" i="18" l="1"/>
  <c r="AB35" i="18"/>
  <c r="AB34" i="18"/>
  <c r="AB33" i="18"/>
  <c r="AB32" i="18"/>
  <c r="AB31" i="18"/>
  <c r="AB30" i="18"/>
  <c r="AB29" i="18"/>
  <c r="AB28" i="18"/>
  <c r="AB27" i="18"/>
  <c r="AB26" i="18"/>
  <c r="AB25" i="18"/>
  <c r="AB24" i="18"/>
  <c r="AB23" i="18"/>
  <c r="AB22" i="18"/>
  <c r="AB21" i="18"/>
  <c r="AB20" i="18"/>
  <c r="AB19" i="18"/>
  <c r="AB18" i="18"/>
  <c r="AB17" i="18"/>
  <c r="AB16" i="18"/>
  <c r="AB15" i="18"/>
  <c r="AB14" i="18"/>
  <c r="AB13" i="18"/>
  <c r="AB12" i="18"/>
  <c r="AB11" i="18"/>
  <c r="AB10" i="18"/>
  <c r="AB9" i="18"/>
  <c r="AB8" i="18"/>
  <c r="AB7" i="18"/>
  <c r="AB6" i="18"/>
  <c r="AB5" i="18"/>
  <c r="AB36" i="18" s="1"/>
  <c r="AA36" i="19"/>
  <c r="AB35" i="19"/>
  <c r="AB34" i="19"/>
  <c r="AB33" i="19"/>
  <c r="AB32" i="19"/>
  <c r="AB31" i="19"/>
  <c r="AB30" i="19"/>
  <c r="AB29" i="19"/>
  <c r="AB28" i="19"/>
  <c r="AB27" i="19"/>
  <c r="AB26" i="19"/>
  <c r="AB25" i="19"/>
  <c r="AB24" i="19"/>
  <c r="AB23" i="19"/>
  <c r="AB22" i="19"/>
  <c r="AB21" i="19"/>
  <c r="AB20" i="19"/>
  <c r="AB19" i="19"/>
  <c r="AB18" i="19"/>
  <c r="AB17" i="19"/>
  <c r="AB16" i="19"/>
  <c r="AB15" i="19"/>
  <c r="AB14" i="19"/>
  <c r="AB13" i="19"/>
  <c r="AB12" i="19"/>
  <c r="AB11" i="19"/>
  <c r="AB10" i="19"/>
  <c r="AB9" i="19"/>
  <c r="AB8" i="19"/>
  <c r="AB7" i="19"/>
  <c r="AB6" i="19"/>
  <c r="AB5" i="19"/>
  <c r="AB36" i="19" s="1"/>
  <c r="AA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36" i="10" s="1"/>
  <c r="AA36" i="11"/>
  <c r="AB35" i="11"/>
  <c r="AB34" i="11"/>
  <c r="AB33" i="11"/>
  <c r="AB32" i="11"/>
  <c r="AB31" i="11"/>
  <c r="AB30" i="11"/>
  <c r="AB29" i="11"/>
  <c r="AB28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36" i="11" s="1"/>
  <c r="AA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B6" i="9"/>
  <c r="AB5" i="9"/>
  <c r="AB36" i="9" s="1"/>
  <c r="AA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36" i="8" s="1"/>
  <c r="AA36" i="7"/>
  <c r="AB35" i="7"/>
  <c r="AB34" i="7"/>
  <c r="AB36" i="7" s="1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C35" i="15"/>
  <c r="AD34" i="15"/>
  <c r="AD33" i="15"/>
  <c r="AD32" i="15"/>
  <c r="AD31" i="15"/>
  <c r="AD30" i="15"/>
  <c r="AD29" i="15"/>
  <c r="AD28" i="15"/>
  <c r="AD27" i="15"/>
  <c r="AD26" i="15"/>
  <c r="AD25" i="15"/>
  <c r="AD24" i="15"/>
  <c r="AD23" i="15"/>
  <c r="AD22" i="15"/>
  <c r="AD21" i="15"/>
  <c r="AD20" i="15"/>
  <c r="AD19" i="15"/>
  <c r="AD18" i="15"/>
  <c r="AD17" i="15"/>
  <c r="AD16" i="15"/>
  <c r="AD15" i="15"/>
  <c r="AD14" i="15"/>
  <c r="AD13" i="15"/>
  <c r="AD12" i="15"/>
  <c r="AD11" i="15"/>
  <c r="AD10" i="15"/>
  <c r="AD9" i="15"/>
  <c r="AD8" i="15"/>
  <c r="AD7" i="15"/>
  <c r="AD6" i="15"/>
  <c r="AD5" i="15"/>
  <c r="AD4" i="15"/>
  <c r="AD35" i="15" s="1"/>
  <c r="AD35" i="13"/>
  <c r="AE34" i="13"/>
  <c r="AE33" i="13"/>
  <c r="AE32" i="13"/>
  <c r="AE31" i="13"/>
  <c r="AE30" i="13"/>
  <c r="AE29" i="13"/>
  <c r="AE28" i="13"/>
  <c r="AE27" i="13"/>
  <c r="AE26" i="13"/>
  <c r="AE25" i="13"/>
  <c r="AE24" i="13"/>
  <c r="AE23" i="13"/>
  <c r="AE22" i="13"/>
  <c r="AE21" i="13"/>
  <c r="AE20" i="13"/>
  <c r="AE19" i="13"/>
  <c r="AE18" i="13"/>
  <c r="AE17" i="13"/>
  <c r="AE16" i="13"/>
  <c r="AE15" i="13"/>
  <c r="AE14" i="13"/>
  <c r="AE13" i="13"/>
  <c r="AE12" i="13"/>
  <c r="AE11" i="13"/>
  <c r="AE10" i="13"/>
  <c r="AE9" i="13"/>
  <c r="AE8" i="13"/>
  <c r="AE7" i="13"/>
  <c r="AE6" i="13"/>
  <c r="AE5" i="13"/>
  <c r="AE4" i="13"/>
  <c r="AE35" i="13" s="1"/>
  <c r="B29" i="18"/>
  <c r="B30" i="18"/>
  <c r="AI18" i="17" l="1"/>
  <c r="B15" i="17"/>
  <c r="AJ18" i="17"/>
  <c r="AH14" i="17"/>
  <c r="B3" i="17" l="1"/>
  <c r="Y36" i="19"/>
  <c r="X36" i="19"/>
  <c r="W36" i="19"/>
  <c r="U36" i="19"/>
  <c r="S36" i="19"/>
  <c r="R36" i="19"/>
  <c r="Q36" i="19"/>
  <c r="P36" i="19"/>
  <c r="I36" i="19"/>
  <c r="H36" i="19"/>
  <c r="G36" i="19"/>
  <c r="E36" i="19"/>
  <c r="D36" i="19"/>
  <c r="C36" i="19"/>
  <c r="Z35" i="19"/>
  <c r="T35" i="19"/>
  <c r="N35" i="19"/>
  <c r="F35" i="19"/>
  <c r="O35" i="19" s="1"/>
  <c r="V35" i="19" s="1"/>
  <c r="B35" i="19"/>
  <c r="A35" i="19"/>
  <c r="Z34" i="19"/>
  <c r="T34" i="19"/>
  <c r="N34" i="19"/>
  <c r="F34" i="19"/>
  <c r="O34" i="19" s="1"/>
  <c r="V34" i="19" s="1"/>
  <c r="B34" i="19"/>
  <c r="A34" i="19"/>
  <c r="Z33" i="19"/>
  <c r="T33" i="19"/>
  <c r="N33" i="19"/>
  <c r="F33" i="19"/>
  <c r="O33" i="19" s="1"/>
  <c r="V33" i="19" s="1"/>
  <c r="B33" i="19"/>
  <c r="A33" i="19"/>
  <c r="Z32" i="19"/>
  <c r="T32" i="19"/>
  <c r="N32" i="19"/>
  <c r="F32" i="19"/>
  <c r="O32" i="19" s="1"/>
  <c r="V32" i="19" s="1"/>
  <c r="B32" i="19"/>
  <c r="A32" i="19"/>
  <c r="Z31" i="19"/>
  <c r="T31" i="19"/>
  <c r="N31" i="19"/>
  <c r="F31" i="19"/>
  <c r="O31" i="19" s="1"/>
  <c r="V31" i="19" s="1"/>
  <c r="B31" i="19"/>
  <c r="A31" i="19"/>
  <c r="Z30" i="19"/>
  <c r="T30" i="19"/>
  <c r="N30" i="19"/>
  <c r="F30" i="19"/>
  <c r="O30" i="19" s="1"/>
  <c r="V30" i="19" s="1"/>
  <c r="B30" i="19"/>
  <c r="A30" i="19"/>
  <c r="Z29" i="19"/>
  <c r="T29" i="19"/>
  <c r="N29" i="19"/>
  <c r="F29" i="19"/>
  <c r="O29" i="19" s="1"/>
  <c r="V29" i="19" s="1"/>
  <c r="B29" i="19"/>
  <c r="A29" i="19"/>
  <c r="Z28" i="19"/>
  <c r="T28" i="19"/>
  <c r="N28" i="19"/>
  <c r="F28" i="19"/>
  <c r="O28" i="19" s="1"/>
  <c r="V28" i="19" s="1"/>
  <c r="B28" i="19"/>
  <c r="A28" i="19"/>
  <c r="Z27" i="19"/>
  <c r="T27" i="19"/>
  <c r="N27" i="19"/>
  <c r="F27" i="19"/>
  <c r="O27" i="19" s="1"/>
  <c r="V27" i="19" s="1"/>
  <c r="B27" i="19"/>
  <c r="A27" i="19"/>
  <c r="Z26" i="19"/>
  <c r="T26" i="19"/>
  <c r="N26" i="19"/>
  <c r="F26" i="19"/>
  <c r="O26" i="19" s="1"/>
  <c r="V26" i="19" s="1"/>
  <c r="B26" i="19"/>
  <c r="A26" i="19"/>
  <c r="Z25" i="19"/>
  <c r="T25" i="19"/>
  <c r="N25" i="19"/>
  <c r="F25" i="19"/>
  <c r="O25" i="19" s="1"/>
  <c r="V25" i="19" s="1"/>
  <c r="B25" i="19"/>
  <c r="A25" i="19"/>
  <c r="Z24" i="19"/>
  <c r="T24" i="19"/>
  <c r="N24" i="19"/>
  <c r="F24" i="19"/>
  <c r="O24" i="19" s="1"/>
  <c r="V24" i="19" s="1"/>
  <c r="B24" i="19"/>
  <c r="A24" i="19"/>
  <c r="Z23" i="19"/>
  <c r="T23" i="19"/>
  <c r="N23" i="19"/>
  <c r="F23" i="19"/>
  <c r="O23" i="19" s="1"/>
  <c r="V23" i="19" s="1"/>
  <c r="B23" i="19"/>
  <c r="A23" i="19"/>
  <c r="Z22" i="19"/>
  <c r="T22" i="19"/>
  <c r="N22" i="19"/>
  <c r="F22" i="19"/>
  <c r="O22" i="19" s="1"/>
  <c r="V22" i="19" s="1"/>
  <c r="B22" i="19"/>
  <c r="A22" i="19"/>
  <c r="Z21" i="19"/>
  <c r="T21" i="19"/>
  <c r="N21" i="19"/>
  <c r="F21" i="19"/>
  <c r="O21" i="19" s="1"/>
  <c r="V21" i="19" s="1"/>
  <c r="B21" i="19"/>
  <c r="A21" i="19"/>
  <c r="Z20" i="19"/>
  <c r="T20" i="19"/>
  <c r="N20" i="19"/>
  <c r="F20" i="19"/>
  <c r="O20" i="19" s="1"/>
  <c r="V20" i="19" s="1"/>
  <c r="B20" i="19"/>
  <c r="A20" i="19"/>
  <c r="Z19" i="19"/>
  <c r="T19" i="19"/>
  <c r="N19" i="19"/>
  <c r="F19" i="19"/>
  <c r="O19" i="19" s="1"/>
  <c r="V19" i="19" s="1"/>
  <c r="B19" i="19"/>
  <c r="A19" i="19"/>
  <c r="Z18" i="19"/>
  <c r="T18" i="19"/>
  <c r="N18" i="19"/>
  <c r="F18" i="19"/>
  <c r="O18" i="19" s="1"/>
  <c r="V18" i="19" s="1"/>
  <c r="B18" i="19"/>
  <c r="A18" i="19"/>
  <c r="Z17" i="19"/>
  <c r="T17" i="19"/>
  <c r="N17" i="19"/>
  <c r="F17" i="19"/>
  <c r="O17" i="19" s="1"/>
  <c r="V17" i="19" s="1"/>
  <c r="B17" i="19"/>
  <c r="A17" i="19"/>
  <c r="Z16" i="19"/>
  <c r="T16" i="19"/>
  <c r="N16" i="19"/>
  <c r="F16" i="19"/>
  <c r="O16" i="19" s="1"/>
  <c r="V16" i="19" s="1"/>
  <c r="B16" i="19"/>
  <c r="A16" i="19"/>
  <c r="Z15" i="19"/>
  <c r="T15" i="19"/>
  <c r="N15" i="19"/>
  <c r="F15" i="19"/>
  <c r="O15" i="19" s="1"/>
  <c r="V15" i="19" s="1"/>
  <c r="B15" i="19"/>
  <c r="A15" i="19"/>
  <c r="Z14" i="19"/>
  <c r="T14" i="19"/>
  <c r="N14" i="19"/>
  <c r="F14" i="19"/>
  <c r="O14" i="19" s="1"/>
  <c r="V14" i="19" s="1"/>
  <c r="B14" i="19"/>
  <c r="A14" i="19"/>
  <c r="Z13" i="19"/>
  <c r="T13" i="19"/>
  <c r="N13" i="19"/>
  <c r="F13" i="19"/>
  <c r="O13" i="19" s="1"/>
  <c r="V13" i="19" s="1"/>
  <c r="B13" i="19"/>
  <c r="A13" i="19"/>
  <c r="Z12" i="19"/>
  <c r="T12" i="19"/>
  <c r="N12" i="19"/>
  <c r="F12" i="19"/>
  <c r="O12" i="19" s="1"/>
  <c r="V12" i="19" s="1"/>
  <c r="B12" i="19"/>
  <c r="A12" i="19"/>
  <c r="Z11" i="19"/>
  <c r="T11" i="19"/>
  <c r="N11" i="19"/>
  <c r="F11" i="19"/>
  <c r="O11" i="19" s="1"/>
  <c r="V11" i="19" s="1"/>
  <c r="B11" i="19"/>
  <c r="A11" i="19"/>
  <c r="Z10" i="19"/>
  <c r="T10" i="19"/>
  <c r="N10" i="19"/>
  <c r="F10" i="19"/>
  <c r="O10" i="19" s="1"/>
  <c r="V10" i="19" s="1"/>
  <c r="B10" i="19"/>
  <c r="A10" i="19"/>
  <c r="Z9" i="19"/>
  <c r="T9" i="19"/>
  <c r="N9" i="19"/>
  <c r="F9" i="19"/>
  <c r="O9" i="19" s="1"/>
  <c r="V9" i="19" s="1"/>
  <c r="B9" i="19"/>
  <c r="A9" i="19"/>
  <c r="Z8" i="19"/>
  <c r="T8" i="19"/>
  <c r="N8" i="19"/>
  <c r="F8" i="19"/>
  <c r="O8" i="19" s="1"/>
  <c r="V8" i="19" s="1"/>
  <c r="B8" i="19"/>
  <c r="A8" i="19"/>
  <c r="Z7" i="19"/>
  <c r="T7" i="19"/>
  <c r="N7" i="19"/>
  <c r="F7" i="19"/>
  <c r="O7" i="19" s="1"/>
  <c r="V7" i="19" s="1"/>
  <c r="B7" i="19"/>
  <c r="A7" i="19"/>
  <c r="Z6" i="19"/>
  <c r="T6" i="19"/>
  <c r="N6" i="19"/>
  <c r="F6" i="19"/>
  <c r="O6" i="19" s="1"/>
  <c r="V6" i="19" s="1"/>
  <c r="B6" i="19"/>
  <c r="A6" i="19"/>
  <c r="Z5" i="19"/>
  <c r="Z36" i="19" s="1"/>
  <c r="T5" i="19"/>
  <c r="T36" i="19" s="1"/>
  <c r="N5" i="19"/>
  <c r="N36" i="19" s="1"/>
  <c r="F5" i="19"/>
  <c r="B5" i="19"/>
  <c r="A5" i="19"/>
  <c r="O4" i="19"/>
  <c r="O3" i="19"/>
  <c r="O2" i="19"/>
  <c r="C2" i="19"/>
  <c r="A2" i="19"/>
  <c r="W1" i="19"/>
  <c r="F36" i="19" l="1"/>
  <c r="O5" i="19"/>
  <c r="O36" i="19" l="1"/>
  <c r="V5" i="19"/>
  <c r="V36" i="19" s="1"/>
  <c r="B29" i="9" l="1"/>
  <c r="B30" i="9"/>
  <c r="G7" i="12" l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AH4" i="17"/>
  <c r="AH6" i="17"/>
  <c r="AH8" i="17"/>
  <c r="AH10" i="17"/>
  <c r="AH12" i="17"/>
  <c r="AH16" i="17"/>
  <c r="A23" i="8"/>
  <c r="A21" i="10"/>
  <c r="A22" i="10"/>
  <c r="A38" i="17"/>
  <c r="B7" i="12"/>
  <c r="B6" i="7" s="1"/>
  <c r="B8" i="12"/>
  <c r="B7" i="7" s="1"/>
  <c r="B9" i="12"/>
  <c r="B8" i="7" s="1"/>
  <c r="B10" i="12"/>
  <c r="B9" i="7" s="1"/>
  <c r="B11" i="12"/>
  <c r="B10" i="7" s="1"/>
  <c r="B12" i="12"/>
  <c r="B11" i="7" s="1"/>
  <c r="B13" i="12"/>
  <c r="B12" i="7" s="1"/>
  <c r="B14" i="12"/>
  <c r="B13" i="7" s="1"/>
  <c r="B15" i="12"/>
  <c r="B14" i="7" s="1"/>
  <c r="B16" i="12"/>
  <c r="B15" i="7" s="1"/>
  <c r="B17" i="12"/>
  <c r="B16" i="7" s="1"/>
  <c r="B18" i="12"/>
  <c r="B17" i="7" s="1"/>
  <c r="B19" i="12"/>
  <c r="B18" i="7" s="1"/>
  <c r="B20" i="12"/>
  <c r="B19" i="7" s="1"/>
  <c r="B21" i="12"/>
  <c r="B22" i="12"/>
  <c r="B21" i="7" s="1"/>
  <c r="B23" i="12"/>
  <c r="B22" i="7" s="1"/>
  <c r="B24" i="12"/>
  <c r="B23" i="7" s="1"/>
  <c r="B25" i="12"/>
  <c r="B26" i="12"/>
  <c r="B25" i="7" s="1"/>
  <c r="B27" i="12"/>
  <c r="B26" i="7" s="1"/>
  <c r="B28" i="12"/>
  <c r="B27" i="7" s="1"/>
  <c r="B29" i="12"/>
  <c r="B28" i="7" s="1"/>
  <c r="B30" i="12"/>
  <c r="B29" i="7" s="1"/>
  <c r="B31" i="12"/>
  <c r="B30" i="7" s="1"/>
  <c r="B32" i="12"/>
  <c r="B31" i="7" s="1"/>
  <c r="B33" i="12"/>
  <c r="B32" i="7" s="1"/>
  <c r="B34" i="12"/>
  <c r="B33" i="7" s="1"/>
  <c r="B35" i="12"/>
  <c r="B34" i="7" s="1"/>
  <c r="B36" i="12"/>
  <c r="B35" i="7" s="1"/>
  <c r="B6" i="12"/>
  <c r="B5" i="7" s="1"/>
  <c r="W1" i="7"/>
  <c r="A2" i="7"/>
  <c r="A5" i="7"/>
  <c r="F5" i="7"/>
  <c r="O5" i="7" s="1"/>
  <c r="N5" i="7"/>
  <c r="T5" i="7"/>
  <c r="Z5" i="7"/>
  <c r="A6" i="7"/>
  <c r="F6" i="7"/>
  <c r="N6" i="7"/>
  <c r="O6" i="7"/>
  <c r="T6" i="7"/>
  <c r="Z6" i="7"/>
  <c r="A7" i="7"/>
  <c r="F7" i="7"/>
  <c r="N7" i="7"/>
  <c r="O7" i="7"/>
  <c r="T7" i="7"/>
  <c r="Z7" i="7"/>
  <c r="A8" i="7"/>
  <c r="F8" i="7"/>
  <c r="N8" i="7"/>
  <c r="O8" i="7"/>
  <c r="T8" i="7"/>
  <c r="Z8" i="7"/>
  <c r="A9" i="7"/>
  <c r="F9" i="7"/>
  <c r="O9" i="7" s="1"/>
  <c r="N9" i="7"/>
  <c r="T9" i="7"/>
  <c r="Z9" i="7"/>
  <c r="A10" i="7"/>
  <c r="F10" i="7"/>
  <c r="O10" i="7" s="1"/>
  <c r="N10" i="7"/>
  <c r="T10" i="7"/>
  <c r="Z10" i="7"/>
  <c r="A11" i="7"/>
  <c r="F11" i="7"/>
  <c r="N11" i="7"/>
  <c r="O11" i="7"/>
  <c r="T11" i="7"/>
  <c r="Z11" i="7"/>
  <c r="A12" i="7"/>
  <c r="F12" i="7"/>
  <c r="O12" i="7" s="1"/>
  <c r="N12" i="7"/>
  <c r="T12" i="7"/>
  <c r="Z12" i="7"/>
  <c r="A13" i="7"/>
  <c r="F13" i="7"/>
  <c r="N13" i="7"/>
  <c r="O13" i="7"/>
  <c r="T13" i="7"/>
  <c r="Z13" i="7"/>
  <c r="A14" i="7"/>
  <c r="F14" i="7"/>
  <c r="N14" i="7"/>
  <c r="O14" i="7"/>
  <c r="T14" i="7"/>
  <c r="Z14" i="7"/>
  <c r="A15" i="7"/>
  <c r="F15" i="7"/>
  <c r="O15" i="7" s="1"/>
  <c r="N15" i="7"/>
  <c r="T15" i="7"/>
  <c r="Z15" i="7"/>
  <c r="A16" i="7"/>
  <c r="F16" i="7"/>
  <c r="N16" i="7"/>
  <c r="O16" i="7"/>
  <c r="T16" i="7"/>
  <c r="Z16" i="7"/>
  <c r="A17" i="7"/>
  <c r="F17" i="7"/>
  <c r="O17" i="7" s="1"/>
  <c r="N17" i="7"/>
  <c r="T17" i="7"/>
  <c r="Z17" i="7"/>
  <c r="A18" i="7"/>
  <c r="F18" i="7"/>
  <c r="O18" i="7" s="1"/>
  <c r="N18" i="7"/>
  <c r="T18" i="7"/>
  <c r="Z18" i="7"/>
  <c r="A19" i="7"/>
  <c r="F19" i="7"/>
  <c r="O19" i="7" s="1"/>
  <c r="N19" i="7"/>
  <c r="T19" i="7"/>
  <c r="Z19" i="7"/>
  <c r="A20" i="7"/>
  <c r="B20" i="7"/>
  <c r="F20" i="7"/>
  <c r="N20" i="7"/>
  <c r="O20" i="7"/>
  <c r="T20" i="7"/>
  <c r="Z20" i="7"/>
  <c r="A21" i="7"/>
  <c r="F21" i="7"/>
  <c r="O21" i="7" s="1"/>
  <c r="N21" i="7"/>
  <c r="T21" i="7"/>
  <c r="Z21" i="7"/>
  <c r="A22" i="7"/>
  <c r="F22" i="7"/>
  <c r="O22" i="7" s="1"/>
  <c r="N22" i="7"/>
  <c r="T22" i="7"/>
  <c r="Z22" i="7"/>
  <c r="A23" i="7"/>
  <c r="F23" i="7"/>
  <c r="O23" i="7" s="1"/>
  <c r="N23" i="7"/>
  <c r="T23" i="7"/>
  <c r="Z23" i="7"/>
  <c r="A24" i="7"/>
  <c r="B24" i="7"/>
  <c r="F24" i="7"/>
  <c r="O24" i="7" s="1"/>
  <c r="N24" i="7"/>
  <c r="T24" i="7"/>
  <c r="Z24" i="7"/>
  <c r="F25" i="7"/>
  <c r="O25" i="7" s="1"/>
  <c r="N25" i="7"/>
  <c r="T25" i="7"/>
  <c r="Z25" i="7"/>
  <c r="A26" i="7"/>
  <c r="F26" i="7"/>
  <c r="O26" i="7" s="1"/>
  <c r="N26" i="7"/>
  <c r="T26" i="7"/>
  <c r="Z26" i="7"/>
  <c r="F27" i="7"/>
  <c r="O27" i="7" s="1"/>
  <c r="N27" i="7"/>
  <c r="T27" i="7"/>
  <c r="Z27" i="7"/>
  <c r="A28" i="7"/>
  <c r="F28" i="7"/>
  <c r="O28" i="7" s="1"/>
  <c r="N28" i="7"/>
  <c r="T28" i="7"/>
  <c r="Z28" i="7"/>
  <c r="A29" i="7"/>
  <c r="F29" i="7"/>
  <c r="O29" i="7" s="1"/>
  <c r="N29" i="7"/>
  <c r="T29" i="7"/>
  <c r="Z29" i="7"/>
  <c r="A30" i="7"/>
  <c r="F30" i="7"/>
  <c r="O30" i="7" s="1"/>
  <c r="N30" i="7"/>
  <c r="T30" i="7"/>
  <c r="Z30" i="7"/>
  <c r="A31" i="7"/>
  <c r="F31" i="7"/>
  <c r="O31" i="7" s="1"/>
  <c r="N31" i="7"/>
  <c r="T31" i="7"/>
  <c r="Z31" i="7"/>
  <c r="A32" i="7"/>
  <c r="F32" i="7"/>
  <c r="O32" i="7" s="1"/>
  <c r="N32" i="7"/>
  <c r="T32" i="7"/>
  <c r="Z32" i="7"/>
  <c r="A33" i="7"/>
  <c r="F33" i="7"/>
  <c r="O33" i="7" s="1"/>
  <c r="N33" i="7"/>
  <c r="T33" i="7"/>
  <c r="Z33" i="7"/>
  <c r="A34" i="7"/>
  <c r="F34" i="7"/>
  <c r="O34" i="7" s="1"/>
  <c r="N34" i="7"/>
  <c r="T34" i="7"/>
  <c r="Z34" i="7"/>
  <c r="A35" i="7"/>
  <c r="F35" i="7"/>
  <c r="O35" i="7" s="1"/>
  <c r="N35" i="7"/>
  <c r="T35" i="7"/>
  <c r="Z35" i="7"/>
  <c r="C36" i="7"/>
  <c r="D36" i="7"/>
  <c r="E36" i="7"/>
  <c r="G36" i="7"/>
  <c r="I36" i="7"/>
  <c r="P36" i="7"/>
  <c r="Q36" i="7"/>
  <c r="R36" i="7"/>
  <c r="S36" i="7"/>
  <c r="U36" i="7"/>
  <c r="W36" i="7"/>
  <c r="X36" i="7"/>
  <c r="Y36" i="7"/>
  <c r="AI7" i="17" s="1"/>
  <c r="V30" i="7" l="1"/>
  <c r="V28" i="7"/>
  <c r="V15" i="7"/>
  <c r="V14" i="7"/>
  <c r="V13" i="7"/>
  <c r="Z36" i="7"/>
  <c r="V9" i="7"/>
  <c r="V24" i="7"/>
  <c r="V22" i="7"/>
  <c r="V20" i="7"/>
  <c r="V18" i="7"/>
  <c r="V11" i="7"/>
  <c r="V7" i="7"/>
  <c r="N36" i="7"/>
  <c r="V5" i="7"/>
  <c r="C7" i="17" s="1"/>
  <c r="V33" i="7"/>
  <c r="V10" i="7"/>
  <c r="V8" i="7"/>
  <c r="V35" i="7"/>
  <c r="V34" i="7"/>
  <c r="V31" i="7"/>
  <c r="T36" i="7"/>
  <c r="V26" i="7"/>
  <c r="V16" i="7"/>
  <c r="V6" i="7"/>
  <c r="D7" i="17" s="1"/>
  <c r="V29" i="7"/>
  <c r="V27" i="7"/>
  <c r="V25" i="7"/>
  <c r="V23" i="7"/>
  <c r="V21" i="7"/>
  <c r="V19" i="7"/>
  <c r="V17" i="7"/>
  <c r="V12" i="7"/>
  <c r="V32" i="7"/>
  <c r="F36" i="7"/>
  <c r="O36" i="7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C18" i="17"/>
  <c r="AF23" i="16"/>
  <c r="AG23" i="16"/>
  <c r="AH23" i="16"/>
  <c r="F3" i="17" l="1"/>
  <c r="F7" i="17"/>
  <c r="AG3" i="17"/>
  <c r="AG7" i="17"/>
  <c r="AF3" i="17"/>
  <c r="AF7" i="17"/>
  <c r="AE3" i="17"/>
  <c r="AE7" i="17"/>
  <c r="AD3" i="17"/>
  <c r="AD7" i="17"/>
  <c r="AC3" i="17"/>
  <c r="AC7" i="17"/>
  <c r="AB3" i="17"/>
  <c r="AB7" i="17"/>
  <c r="AA3" i="17"/>
  <c r="AA7" i="17"/>
  <c r="Z3" i="17"/>
  <c r="Z7" i="17"/>
  <c r="Y3" i="17"/>
  <c r="Y7" i="17"/>
  <c r="X3" i="17"/>
  <c r="X7" i="17"/>
  <c r="W3" i="17"/>
  <c r="W7" i="17"/>
  <c r="V3" i="17"/>
  <c r="V7" i="17"/>
  <c r="U3" i="17"/>
  <c r="U7" i="17"/>
  <c r="T3" i="17"/>
  <c r="T7" i="17"/>
  <c r="S3" i="17"/>
  <c r="S7" i="17"/>
  <c r="R3" i="17"/>
  <c r="R7" i="17"/>
  <c r="Q3" i="17"/>
  <c r="Q7" i="17"/>
  <c r="P3" i="17"/>
  <c r="P7" i="17"/>
  <c r="O3" i="17"/>
  <c r="O7" i="17"/>
  <c r="N3" i="17"/>
  <c r="N7" i="17"/>
  <c r="M3" i="17"/>
  <c r="M7" i="17"/>
  <c r="L3" i="17"/>
  <c r="L7" i="17"/>
  <c r="K3" i="17"/>
  <c r="K7" i="17"/>
  <c r="J3" i="17"/>
  <c r="J7" i="17"/>
  <c r="I3" i="17"/>
  <c r="I7" i="17"/>
  <c r="H3" i="17"/>
  <c r="H7" i="17"/>
  <c r="G3" i="17"/>
  <c r="G7" i="17"/>
  <c r="E3" i="17"/>
  <c r="E7" i="17"/>
  <c r="D3" i="17"/>
  <c r="C3" i="17"/>
  <c r="AH18" i="17"/>
  <c r="AG24" i="16"/>
  <c r="V36" i="7"/>
  <c r="Y23" i="16"/>
  <c r="R23" i="16"/>
  <c r="G6" i="12" l="1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6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T36" i="10"/>
  <c r="S36" i="10"/>
  <c r="R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36" i="10" s="1"/>
  <c r="A24" i="12"/>
  <c r="A25" i="12"/>
  <c r="A26" i="12"/>
  <c r="A31" i="12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4" i="15"/>
  <c r="A23" i="18"/>
  <c r="A24" i="18"/>
  <c r="A25" i="18"/>
  <c r="A26" i="18"/>
  <c r="A27" i="18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3" i="11"/>
  <c r="A34" i="11"/>
  <c r="A35" i="11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6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A5" i="10"/>
  <c r="A23" i="10"/>
  <c r="B21" i="10"/>
  <c r="F21" i="10"/>
  <c r="V21" i="10" s="1"/>
  <c r="S9" i="17" s="1"/>
  <c r="B22" i="10"/>
  <c r="F22" i="10"/>
  <c r="V22" i="10" s="1"/>
  <c r="T9" i="17" s="1"/>
  <c r="J6" i="12" l="1"/>
  <c r="J7" i="12" s="1"/>
  <c r="J8" i="12" s="1"/>
  <c r="J9" i="12" s="1"/>
  <c r="J10" i="12" s="1"/>
  <c r="L6" i="12"/>
  <c r="K6" i="12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D37" i="12"/>
  <c r="H37" i="12"/>
  <c r="F37" i="12"/>
  <c r="A35" i="12"/>
  <c r="W16" i="13"/>
  <c r="W17" i="13"/>
  <c r="W18" i="13"/>
  <c r="W19" i="13"/>
  <c r="A19" i="12"/>
  <c r="A20" i="12"/>
  <c r="A21" i="12"/>
  <c r="A22" i="12"/>
  <c r="A7" i="10"/>
  <c r="A8" i="10"/>
  <c r="A9" i="10"/>
  <c r="B35" i="18"/>
  <c r="B34" i="18"/>
  <c r="B33" i="18"/>
  <c r="B32" i="18"/>
  <c r="B31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A5" i="18"/>
  <c r="A31" i="18"/>
  <c r="A28" i="18"/>
  <c r="A29" i="18"/>
  <c r="A30" i="18"/>
  <c r="A32" i="18"/>
  <c r="A33" i="18"/>
  <c r="A34" i="18"/>
  <c r="A35" i="18"/>
  <c r="A5" i="11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31" i="9"/>
  <c r="B32" i="9"/>
  <c r="B33" i="9"/>
  <c r="B34" i="9"/>
  <c r="B35" i="9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A5" i="8"/>
  <c r="A6" i="8"/>
  <c r="B7" i="8"/>
  <c r="F7" i="8"/>
  <c r="B6" i="8"/>
  <c r="F6" i="8"/>
  <c r="A6" i="12"/>
  <c r="J11" i="12" l="1"/>
  <c r="K18" i="12"/>
  <c r="A17" i="8"/>
  <c r="A18" i="8"/>
  <c r="A19" i="8"/>
  <c r="A20" i="8"/>
  <c r="A21" i="8"/>
  <c r="A22" i="8"/>
  <c r="A24" i="8"/>
  <c r="A25" i="8"/>
  <c r="A26" i="8"/>
  <c r="A27" i="8"/>
  <c r="A28" i="8"/>
  <c r="A29" i="8"/>
  <c r="A30" i="8"/>
  <c r="A17" i="10"/>
  <c r="A18" i="10"/>
  <c r="A19" i="10"/>
  <c r="A25" i="10"/>
  <c r="A26" i="10"/>
  <c r="A27" i="10"/>
  <c r="A28" i="10"/>
  <c r="A29" i="10"/>
  <c r="A30" i="10"/>
  <c r="A31" i="10"/>
  <c r="A32" i="10"/>
  <c r="B62" i="17"/>
  <c r="B63" i="17"/>
  <c r="B54" i="17"/>
  <c r="B55" i="17"/>
  <c r="B56" i="17"/>
  <c r="B57" i="17"/>
  <c r="B58" i="17"/>
  <c r="B59" i="17"/>
  <c r="B46" i="17"/>
  <c r="B47" i="17"/>
  <c r="B48" i="17"/>
  <c r="B49" i="17"/>
  <c r="B50" i="17"/>
  <c r="B51" i="17"/>
  <c r="B38" i="17"/>
  <c r="B39" i="17"/>
  <c r="B40" i="17"/>
  <c r="B41" i="17"/>
  <c r="B42" i="17"/>
  <c r="B43" i="17"/>
  <c r="B30" i="17"/>
  <c r="B31" i="17"/>
  <c r="B32" i="17"/>
  <c r="B33" i="17"/>
  <c r="B34" i="17"/>
  <c r="B35" i="17"/>
  <c r="B6" i="10"/>
  <c r="B7" i="10"/>
  <c r="B6" i="9"/>
  <c r="B7" i="9"/>
  <c r="B8" i="8"/>
  <c r="B9" i="8"/>
  <c r="B10" i="8"/>
  <c r="B11" i="8"/>
  <c r="B12" i="8"/>
  <c r="B13" i="8"/>
  <c r="B14" i="8"/>
  <c r="B15" i="8"/>
  <c r="B16" i="8"/>
  <c r="A32" i="8"/>
  <c r="A33" i="8"/>
  <c r="J12" i="12" l="1"/>
  <c r="K19" i="12"/>
  <c r="F23" i="16"/>
  <c r="J13" i="12" l="1"/>
  <c r="K20" i="12"/>
  <c r="D23" i="16"/>
  <c r="N19" i="9"/>
  <c r="A12" i="10"/>
  <c r="A13" i="10"/>
  <c r="A14" i="10"/>
  <c r="A15" i="10"/>
  <c r="N25" i="8"/>
  <c r="N26" i="8"/>
  <c r="N27" i="8"/>
  <c r="N28" i="8"/>
  <c r="N29" i="8"/>
  <c r="N30" i="8"/>
  <c r="N31" i="8"/>
  <c r="N32" i="8"/>
  <c r="N33" i="8"/>
  <c r="T22" i="8"/>
  <c r="T23" i="8"/>
  <c r="T24" i="8"/>
  <c r="T25" i="8"/>
  <c r="T26" i="8"/>
  <c r="T27" i="8"/>
  <c r="T28" i="8"/>
  <c r="T29" i="8"/>
  <c r="T30" i="8"/>
  <c r="T31" i="8"/>
  <c r="T32" i="8"/>
  <c r="AC17" i="13"/>
  <c r="T17" i="13"/>
  <c r="O17" i="13"/>
  <c r="L17" i="13"/>
  <c r="L18" i="13"/>
  <c r="J14" i="12" l="1"/>
  <c r="K21" i="12"/>
  <c r="Y17" i="13"/>
  <c r="P17" i="13"/>
  <c r="X17" i="13"/>
  <c r="A7" i="11"/>
  <c r="A8" i="11"/>
  <c r="A9" i="11"/>
  <c r="A10" i="11"/>
  <c r="A11" i="11"/>
  <c r="A12" i="11"/>
  <c r="A13" i="11"/>
  <c r="A14" i="11"/>
  <c r="A15" i="11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10" i="10"/>
  <c r="A11" i="10"/>
  <c r="A34" i="10"/>
  <c r="A35" i="10"/>
  <c r="B5" i="10"/>
  <c r="A9" i="12"/>
  <c r="A10" i="12"/>
  <c r="A11" i="12"/>
  <c r="A12" i="12"/>
  <c r="A13" i="12"/>
  <c r="A14" i="12"/>
  <c r="A15" i="12"/>
  <c r="A16" i="12"/>
  <c r="A17" i="12"/>
  <c r="A18" i="12"/>
  <c r="A23" i="12"/>
  <c r="A27" i="12"/>
  <c r="A28" i="12"/>
  <c r="A29" i="12"/>
  <c r="A30" i="12"/>
  <c r="A32" i="12"/>
  <c r="A33" i="12"/>
  <c r="A34" i="12"/>
  <c r="A36" i="12"/>
  <c r="A7" i="12"/>
  <c r="A8" i="8"/>
  <c r="A9" i="8"/>
  <c r="A10" i="8"/>
  <c r="A11" i="8"/>
  <c r="A12" i="8"/>
  <c r="A13" i="8"/>
  <c r="A14" i="8"/>
  <c r="A15" i="8"/>
  <c r="A34" i="8"/>
  <c r="A35" i="8"/>
  <c r="B5" i="8"/>
  <c r="L7" i="12"/>
  <c r="A5" i="15"/>
  <c r="A6" i="15"/>
  <c r="A7" i="15"/>
  <c r="A8" i="15"/>
  <c r="A9" i="15"/>
  <c r="A10" i="15"/>
  <c r="W24" i="13"/>
  <c r="W25" i="13"/>
  <c r="W26" i="13"/>
  <c r="W27" i="13"/>
  <c r="W28" i="13"/>
  <c r="W29" i="13"/>
  <c r="W30" i="13"/>
  <c r="A45" i="17"/>
  <c r="B45" i="17"/>
  <c r="J15" i="12" l="1"/>
  <c r="K22" i="12"/>
  <c r="L8" i="12"/>
  <c r="L9" i="12" s="1"/>
  <c r="L10" i="12" s="1"/>
  <c r="B37" i="17"/>
  <c r="B53" i="17"/>
  <c r="B61" i="17"/>
  <c r="B29" i="17"/>
  <c r="A30" i="17"/>
  <c r="A31" i="17"/>
  <c r="A32" i="17"/>
  <c r="A33" i="17"/>
  <c r="A34" i="17"/>
  <c r="A35" i="17"/>
  <c r="A37" i="17"/>
  <c r="A39" i="17"/>
  <c r="A40" i="17"/>
  <c r="A41" i="17"/>
  <c r="A42" i="17"/>
  <c r="A43" i="17"/>
  <c r="A46" i="17"/>
  <c r="A47" i="17"/>
  <c r="A48" i="17"/>
  <c r="A49" i="17"/>
  <c r="A50" i="17"/>
  <c r="A51" i="17"/>
  <c r="A53" i="17"/>
  <c r="A54" i="17"/>
  <c r="A55" i="17"/>
  <c r="A56" i="17"/>
  <c r="A57" i="17"/>
  <c r="A58" i="17"/>
  <c r="A59" i="17"/>
  <c r="A61" i="17"/>
  <c r="A62" i="17"/>
  <c r="A63" i="17"/>
  <c r="A29" i="17"/>
  <c r="U36" i="18"/>
  <c r="U36" i="11"/>
  <c r="U36" i="9"/>
  <c r="U36" i="8"/>
  <c r="L11" i="12" l="1"/>
  <c r="M10" i="12"/>
  <c r="J16" i="12"/>
  <c r="K23" i="12"/>
  <c r="T35" i="18"/>
  <c r="T34" i="18"/>
  <c r="T33" i="18"/>
  <c r="T32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N6" i="18"/>
  <c r="N5" i="18"/>
  <c r="F35" i="18"/>
  <c r="O35" i="18" s="1"/>
  <c r="V35" i="18" s="1"/>
  <c r="AG15" i="17" s="1"/>
  <c r="F34" i="18"/>
  <c r="O34" i="18" s="1"/>
  <c r="V34" i="18" s="1"/>
  <c r="AF15" i="17" s="1"/>
  <c r="F33" i="18"/>
  <c r="O33" i="18" s="1"/>
  <c r="V33" i="18" s="1"/>
  <c r="AE15" i="17" s="1"/>
  <c r="F32" i="18"/>
  <c r="O32" i="18" s="1"/>
  <c r="V32" i="18" s="1"/>
  <c r="AD15" i="17" s="1"/>
  <c r="F31" i="18"/>
  <c r="O31" i="18" s="1"/>
  <c r="V31" i="18" s="1"/>
  <c r="AC15" i="17" s="1"/>
  <c r="F30" i="18"/>
  <c r="O30" i="18" s="1"/>
  <c r="V30" i="18" s="1"/>
  <c r="AB15" i="17" s="1"/>
  <c r="F29" i="18"/>
  <c r="O29" i="18" s="1"/>
  <c r="V29" i="18" s="1"/>
  <c r="AA15" i="17" s="1"/>
  <c r="F28" i="18"/>
  <c r="O28" i="18" s="1"/>
  <c r="V28" i="18" s="1"/>
  <c r="Z15" i="17" s="1"/>
  <c r="F27" i="18"/>
  <c r="O27" i="18" s="1"/>
  <c r="V27" i="18" s="1"/>
  <c r="Y15" i="17" s="1"/>
  <c r="F26" i="18"/>
  <c r="O26" i="18" s="1"/>
  <c r="V26" i="18" s="1"/>
  <c r="X15" i="17" s="1"/>
  <c r="F25" i="18"/>
  <c r="O25" i="18" s="1"/>
  <c r="V25" i="18" s="1"/>
  <c r="W15" i="17" s="1"/>
  <c r="F24" i="18"/>
  <c r="O24" i="18" s="1"/>
  <c r="V24" i="18" s="1"/>
  <c r="V15" i="17" s="1"/>
  <c r="F23" i="18"/>
  <c r="O23" i="18" s="1"/>
  <c r="V23" i="18" s="1"/>
  <c r="U15" i="17" s="1"/>
  <c r="F22" i="18"/>
  <c r="O22" i="18" s="1"/>
  <c r="V22" i="18" s="1"/>
  <c r="T15" i="17" s="1"/>
  <c r="F21" i="18"/>
  <c r="O21" i="18" s="1"/>
  <c r="V21" i="18" s="1"/>
  <c r="S15" i="17" s="1"/>
  <c r="F20" i="18"/>
  <c r="O20" i="18" s="1"/>
  <c r="V20" i="18" s="1"/>
  <c r="R15" i="17" s="1"/>
  <c r="F19" i="18"/>
  <c r="O19" i="18" s="1"/>
  <c r="V19" i="18" s="1"/>
  <c r="Q15" i="17" s="1"/>
  <c r="F18" i="18"/>
  <c r="O18" i="18" s="1"/>
  <c r="V18" i="18" s="1"/>
  <c r="P15" i="17" s="1"/>
  <c r="F17" i="18"/>
  <c r="O17" i="18" s="1"/>
  <c r="V17" i="18" s="1"/>
  <c r="O15" i="17" s="1"/>
  <c r="F16" i="18"/>
  <c r="O16" i="18" s="1"/>
  <c r="V16" i="18" s="1"/>
  <c r="N15" i="17" s="1"/>
  <c r="F15" i="18"/>
  <c r="O15" i="18" s="1"/>
  <c r="V15" i="18" s="1"/>
  <c r="M15" i="17" s="1"/>
  <c r="F14" i="18"/>
  <c r="O14" i="18" s="1"/>
  <c r="V14" i="18" s="1"/>
  <c r="L15" i="17" s="1"/>
  <c r="F13" i="18"/>
  <c r="O13" i="18" s="1"/>
  <c r="V13" i="18" s="1"/>
  <c r="K15" i="17" s="1"/>
  <c r="F12" i="18"/>
  <c r="O12" i="18" s="1"/>
  <c r="V12" i="18" s="1"/>
  <c r="J15" i="17" s="1"/>
  <c r="F11" i="18"/>
  <c r="O11" i="18" s="1"/>
  <c r="V11" i="18" s="1"/>
  <c r="I15" i="17" s="1"/>
  <c r="F10" i="18"/>
  <c r="O10" i="18" s="1"/>
  <c r="V10" i="18" s="1"/>
  <c r="H15" i="17" s="1"/>
  <c r="F9" i="18"/>
  <c r="O9" i="18" s="1"/>
  <c r="V9" i="18" s="1"/>
  <c r="G15" i="17" s="1"/>
  <c r="F8" i="18"/>
  <c r="O8" i="18" s="1"/>
  <c r="V8" i="18" s="1"/>
  <c r="F15" i="17" s="1"/>
  <c r="F7" i="18"/>
  <c r="O7" i="18" s="1"/>
  <c r="V7" i="18" s="1"/>
  <c r="E15" i="17" s="1"/>
  <c r="F6" i="18"/>
  <c r="O6" i="18" s="1"/>
  <c r="V6" i="18" s="1"/>
  <c r="D15" i="17" s="1"/>
  <c r="F5" i="18"/>
  <c r="O5" i="18" s="1"/>
  <c r="V5" i="18" s="1"/>
  <c r="C15" i="17" s="1"/>
  <c r="T28" i="11"/>
  <c r="T35" i="11"/>
  <c r="T34" i="11"/>
  <c r="T33" i="11"/>
  <c r="T32" i="11"/>
  <c r="T31" i="11"/>
  <c r="T30" i="11"/>
  <c r="T29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F35" i="11"/>
  <c r="O35" i="11" s="1"/>
  <c r="F34" i="11"/>
  <c r="O34" i="11" s="1"/>
  <c r="F33" i="11"/>
  <c r="O33" i="11" s="1"/>
  <c r="F32" i="11"/>
  <c r="O32" i="11" s="1"/>
  <c r="F31" i="11"/>
  <c r="O31" i="11" s="1"/>
  <c r="F30" i="11"/>
  <c r="O30" i="11" s="1"/>
  <c r="F29" i="11"/>
  <c r="O29" i="11" s="1"/>
  <c r="F28" i="11"/>
  <c r="O28" i="11" s="1"/>
  <c r="F27" i="11"/>
  <c r="O27" i="11" s="1"/>
  <c r="V27" i="11" s="1"/>
  <c r="F26" i="11"/>
  <c r="O26" i="11" s="1"/>
  <c r="F25" i="11"/>
  <c r="O25" i="11" s="1"/>
  <c r="V25" i="11" s="1"/>
  <c r="F24" i="11"/>
  <c r="O24" i="11" s="1"/>
  <c r="F23" i="11"/>
  <c r="O23" i="11" s="1"/>
  <c r="V23" i="11" s="1"/>
  <c r="F22" i="11"/>
  <c r="O22" i="11" s="1"/>
  <c r="F21" i="11"/>
  <c r="O21" i="11" s="1"/>
  <c r="V21" i="11" s="1"/>
  <c r="F20" i="11"/>
  <c r="O20" i="11" s="1"/>
  <c r="V20" i="11" s="1"/>
  <c r="F19" i="11"/>
  <c r="O19" i="11" s="1"/>
  <c r="V19" i="11" s="1"/>
  <c r="F18" i="11"/>
  <c r="O18" i="11" s="1"/>
  <c r="V18" i="11" s="1"/>
  <c r="F17" i="11"/>
  <c r="O17" i="11" s="1"/>
  <c r="V17" i="11" s="1"/>
  <c r="F16" i="11"/>
  <c r="O16" i="11" s="1"/>
  <c r="V16" i="11" s="1"/>
  <c r="F15" i="11"/>
  <c r="O15" i="11" s="1"/>
  <c r="V15" i="11" s="1"/>
  <c r="F14" i="11"/>
  <c r="O14" i="11" s="1"/>
  <c r="V14" i="11" s="1"/>
  <c r="F13" i="11"/>
  <c r="O13" i="11" s="1"/>
  <c r="V13" i="11" s="1"/>
  <c r="F12" i="11"/>
  <c r="O12" i="11" s="1"/>
  <c r="V12" i="11" s="1"/>
  <c r="F11" i="11"/>
  <c r="O11" i="11" s="1"/>
  <c r="V11" i="11" s="1"/>
  <c r="F10" i="11"/>
  <c r="O10" i="11" s="1"/>
  <c r="V10" i="11" s="1"/>
  <c r="F9" i="11"/>
  <c r="O9" i="11" s="1"/>
  <c r="V9" i="11" s="1"/>
  <c r="F8" i="11"/>
  <c r="O8" i="11" s="1"/>
  <c r="F7" i="11"/>
  <c r="O7" i="11" s="1"/>
  <c r="V7" i="11" s="1"/>
  <c r="F6" i="11"/>
  <c r="O6" i="11" s="1"/>
  <c r="F5" i="11"/>
  <c r="O5" i="11" s="1"/>
  <c r="V5" i="11" s="1"/>
  <c r="T5" i="8"/>
  <c r="N5" i="8"/>
  <c r="N5" i="9"/>
  <c r="F4" i="13"/>
  <c r="W4" i="12" s="1"/>
  <c r="S6" i="12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R6" i="12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6" i="12"/>
  <c r="Y36" i="18"/>
  <c r="X36" i="18"/>
  <c r="W36" i="18"/>
  <c r="S36" i="18"/>
  <c r="R36" i="18"/>
  <c r="Q36" i="18"/>
  <c r="P36" i="18"/>
  <c r="I36" i="18"/>
  <c r="H36" i="18"/>
  <c r="G36" i="18"/>
  <c r="E36" i="18"/>
  <c r="D36" i="18"/>
  <c r="C36" i="18"/>
  <c r="Z35" i="18"/>
  <c r="Z34" i="18"/>
  <c r="Z33" i="18"/>
  <c r="Z32" i="18"/>
  <c r="Z31" i="18"/>
  <c r="Z30" i="18"/>
  <c r="Z29" i="18"/>
  <c r="Z28" i="18"/>
  <c r="Z27" i="18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8" i="18"/>
  <c r="Z7" i="18"/>
  <c r="A7" i="18"/>
  <c r="Z6" i="18"/>
  <c r="A6" i="18"/>
  <c r="Z5" i="18"/>
  <c r="O4" i="18"/>
  <c r="O3" i="18"/>
  <c r="O2" i="18"/>
  <c r="C2" i="18"/>
  <c r="A2" i="18"/>
  <c r="W1" i="18"/>
  <c r="M23" i="16"/>
  <c r="C13" i="17" l="1"/>
  <c r="C11" i="17"/>
  <c r="I13" i="17"/>
  <c r="I11" i="17"/>
  <c r="M11" i="17"/>
  <c r="M13" i="17"/>
  <c r="H11" i="17"/>
  <c r="H13" i="17"/>
  <c r="J11" i="17"/>
  <c r="J13" i="17"/>
  <c r="Y13" i="17"/>
  <c r="Y11" i="17"/>
  <c r="W11" i="17"/>
  <c r="W13" i="17"/>
  <c r="U13" i="17"/>
  <c r="U11" i="17"/>
  <c r="S11" i="17"/>
  <c r="S13" i="17"/>
  <c r="R11" i="17"/>
  <c r="R13" i="17"/>
  <c r="Q11" i="17"/>
  <c r="Q13" i="17"/>
  <c r="P11" i="17"/>
  <c r="P13" i="17"/>
  <c r="O11" i="17"/>
  <c r="O13" i="17"/>
  <c r="N13" i="17"/>
  <c r="N11" i="17"/>
  <c r="L13" i="17"/>
  <c r="L11" i="17"/>
  <c r="N36" i="18"/>
  <c r="G13" i="17"/>
  <c r="G11" i="17"/>
  <c r="E11" i="17"/>
  <c r="E13" i="17"/>
  <c r="J17" i="12"/>
  <c r="L12" i="12"/>
  <c r="M11" i="12"/>
  <c r="K24" i="12"/>
  <c r="AH15" i="17"/>
  <c r="T36" i="18"/>
  <c r="F36" i="18"/>
  <c r="V28" i="11"/>
  <c r="V30" i="11"/>
  <c r="V32" i="11"/>
  <c r="V34" i="11"/>
  <c r="Z36" i="18"/>
  <c r="V29" i="11"/>
  <c r="V31" i="11"/>
  <c r="V33" i="11"/>
  <c r="V35" i="11"/>
  <c r="V6" i="11"/>
  <c r="V8" i="11"/>
  <c r="V22" i="11"/>
  <c r="V24" i="11"/>
  <c r="V26" i="11"/>
  <c r="V36" i="18"/>
  <c r="B5" i="9"/>
  <c r="A7" i="9"/>
  <c r="A35" i="9"/>
  <c r="A7" i="8"/>
  <c r="A8" i="12"/>
  <c r="T13" i="17" l="1"/>
  <c r="T11" i="17"/>
  <c r="AA11" i="17"/>
  <c r="AA13" i="17"/>
  <c r="AC13" i="17"/>
  <c r="AC11" i="17"/>
  <c r="AG13" i="17"/>
  <c r="AG11" i="17"/>
  <c r="AF11" i="17"/>
  <c r="AF13" i="17"/>
  <c r="AE13" i="17"/>
  <c r="AE11" i="17"/>
  <c r="AD11" i="17"/>
  <c r="AD13" i="17"/>
  <c r="AB13" i="17"/>
  <c r="AB11" i="17"/>
  <c r="Z13" i="17"/>
  <c r="Z11" i="17"/>
  <c r="X13" i="17"/>
  <c r="X11" i="17"/>
  <c r="V11" i="17"/>
  <c r="V13" i="17"/>
  <c r="F13" i="17"/>
  <c r="F11" i="17"/>
  <c r="D11" i="17"/>
  <c r="D13" i="17"/>
  <c r="L13" i="12"/>
  <c r="M12" i="12"/>
  <c r="J18" i="12"/>
  <c r="K25" i="12"/>
  <c r="O36" i="18"/>
  <c r="F8" i="10"/>
  <c r="V8" i="10" s="1"/>
  <c r="F9" i="17" s="1"/>
  <c r="O8" i="10"/>
  <c r="Z8" i="10"/>
  <c r="AH13" i="17" l="1"/>
  <c r="J19" i="12"/>
  <c r="L14" i="12"/>
  <c r="M13" i="12"/>
  <c r="K26" i="12"/>
  <c r="P8" i="10"/>
  <c r="A2" i="11"/>
  <c r="A2" i="10"/>
  <c r="A2" i="9"/>
  <c r="A2" i="8"/>
  <c r="A1" i="12"/>
  <c r="L15" i="12" l="1"/>
  <c r="M14" i="12"/>
  <c r="J20" i="12"/>
  <c r="K27" i="12"/>
  <c r="T32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34" i="8"/>
  <c r="N35" i="8"/>
  <c r="J21" i="12" l="1"/>
  <c r="L16" i="12"/>
  <c r="M15" i="12"/>
  <c r="K28" i="12"/>
  <c r="AA23" i="16"/>
  <c r="Z23" i="16"/>
  <c r="T23" i="16"/>
  <c r="S23" i="16"/>
  <c r="F21" i="8"/>
  <c r="O21" i="8" s="1"/>
  <c r="L23" i="16"/>
  <c r="K23" i="16"/>
  <c r="L24" i="16" s="1"/>
  <c r="L17" i="12" l="1"/>
  <c r="M16" i="12"/>
  <c r="J22" i="12"/>
  <c r="K29" i="12"/>
  <c r="S24" i="16"/>
  <c r="S4" i="16"/>
  <c r="Z4" i="16"/>
  <c r="Z24" i="16"/>
  <c r="AG4" i="16" s="1"/>
  <c r="V4" i="12"/>
  <c r="V6" i="12" s="1"/>
  <c r="V7" i="12" s="1"/>
  <c r="V8" i="12" s="1"/>
  <c r="V9" i="12" s="1"/>
  <c r="V10" i="12" s="1"/>
  <c r="V11" i="12" s="1"/>
  <c r="V12" i="12" s="1"/>
  <c r="V13" i="12" s="1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J23" i="12" l="1"/>
  <c r="L18" i="12"/>
  <c r="M17" i="12"/>
  <c r="K30" i="12"/>
  <c r="V14" i="12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L19" i="12" l="1"/>
  <c r="M18" i="12"/>
  <c r="J24" i="12"/>
  <c r="K31" i="12"/>
  <c r="U9" i="12"/>
  <c r="F20" i="17" s="1"/>
  <c r="F22" i="17" s="1"/>
  <c r="O5" i="10"/>
  <c r="O6" i="12" s="1"/>
  <c r="J25" i="12" l="1"/>
  <c r="L20" i="12"/>
  <c r="M19" i="12"/>
  <c r="K32" i="12"/>
  <c r="T5" i="9"/>
  <c r="F5" i="9"/>
  <c r="O5" i="9" s="1"/>
  <c r="L21" i="12" l="1"/>
  <c r="M20" i="12"/>
  <c r="J26" i="12"/>
  <c r="K33" i="12"/>
  <c r="V5" i="9"/>
  <c r="J27" i="12" l="1"/>
  <c r="L22" i="12"/>
  <c r="M21" i="12"/>
  <c r="K34" i="12"/>
  <c r="A7" i="17"/>
  <c r="A11" i="17" s="1"/>
  <c r="A5" i="17"/>
  <c r="A9" i="17" s="1"/>
  <c r="A13" i="17" s="1"/>
  <c r="O6" i="10"/>
  <c r="O7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2" s="1"/>
  <c r="O27" i="10"/>
  <c r="O28" i="10"/>
  <c r="O29" i="10"/>
  <c r="O30" i="10"/>
  <c r="O31" i="12" s="1"/>
  <c r="O31" i="10"/>
  <c r="O32" i="10"/>
  <c r="O33" i="12" s="1"/>
  <c r="O33" i="10"/>
  <c r="O34" i="10"/>
  <c r="O35" i="10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30" i="12"/>
  <c r="O32" i="12"/>
  <c r="O34" i="12"/>
  <c r="S36" i="8"/>
  <c r="E23" i="16"/>
  <c r="E24" i="16" s="1"/>
  <c r="L23" i="12" l="1"/>
  <c r="M22" i="12"/>
  <c r="N22" i="12" s="1"/>
  <c r="J28" i="12"/>
  <c r="K35" i="12"/>
  <c r="O8" i="12"/>
  <c r="O36" i="12"/>
  <c r="O7" i="12"/>
  <c r="O35" i="12"/>
  <c r="A17" i="17"/>
  <c r="A15" i="17"/>
  <c r="O25" i="12"/>
  <c r="O28" i="12"/>
  <c r="O26" i="12"/>
  <c r="O24" i="12"/>
  <c r="O29" i="12"/>
  <c r="AA35" i="15"/>
  <c r="Z35" i="15"/>
  <c r="Y35" i="15"/>
  <c r="AB4" i="15"/>
  <c r="AB35" i="15" s="1"/>
  <c r="AB35" i="13"/>
  <c r="AA35" i="13"/>
  <c r="Z35" i="13"/>
  <c r="AC34" i="13"/>
  <c r="AC33" i="13"/>
  <c r="AC32" i="13"/>
  <c r="AC31" i="13"/>
  <c r="AC30" i="13"/>
  <c r="AC29" i="13"/>
  <c r="AC28" i="13"/>
  <c r="AC27" i="13"/>
  <c r="AC26" i="13"/>
  <c r="AC25" i="13"/>
  <c r="AC24" i="13"/>
  <c r="AC23" i="13"/>
  <c r="AC22" i="13"/>
  <c r="AC21" i="13"/>
  <c r="AC20" i="13"/>
  <c r="AC19" i="13"/>
  <c r="AC18" i="13"/>
  <c r="AC16" i="13"/>
  <c r="AC15" i="13"/>
  <c r="AC14" i="13"/>
  <c r="AC13" i="13"/>
  <c r="AC12" i="13"/>
  <c r="AC11" i="13"/>
  <c r="AC10" i="13"/>
  <c r="AC9" i="13"/>
  <c r="AC8" i="13"/>
  <c r="AC7" i="13"/>
  <c r="AC6" i="13"/>
  <c r="AC5" i="13"/>
  <c r="AC4" i="13"/>
  <c r="S36" i="11"/>
  <c r="J36" i="10"/>
  <c r="W5" i="13"/>
  <c r="W6" i="13"/>
  <c r="W4" i="13"/>
  <c r="A2" i="15"/>
  <c r="J29" i="12" l="1"/>
  <c r="L24" i="12"/>
  <c r="M23" i="12"/>
  <c r="N23" i="12" s="1"/>
  <c r="K36" i="12"/>
  <c r="AC35" i="13"/>
  <c r="O16" i="13"/>
  <c r="O14" i="13"/>
  <c r="O15" i="13"/>
  <c r="O18" i="13"/>
  <c r="O19" i="13"/>
  <c r="O20" i="13"/>
  <c r="L25" i="12" l="1"/>
  <c r="M24" i="12"/>
  <c r="J30" i="12"/>
  <c r="W1" i="10"/>
  <c r="Q37" i="12"/>
  <c r="R35" i="15"/>
  <c r="Q35" i="15"/>
  <c r="P35" i="15"/>
  <c r="J35" i="15"/>
  <c r="I35" i="15"/>
  <c r="H35" i="15"/>
  <c r="G35" i="15"/>
  <c r="V34" i="15"/>
  <c r="S34" i="15"/>
  <c r="N34" i="15"/>
  <c r="K34" i="15"/>
  <c r="X34" i="15" s="1"/>
  <c r="V33" i="15"/>
  <c r="S33" i="15"/>
  <c r="N33" i="15"/>
  <c r="K33" i="15"/>
  <c r="X33" i="15" s="1"/>
  <c r="V32" i="15"/>
  <c r="S32" i="15"/>
  <c r="N32" i="15"/>
  <c r="K32" i="15"/>
  <c r="V31" i="15"/>
  <c r="S31" i="15"/>
  <c r="N31" i="15"/>
  <c r="K31" i="15"/>
  <c r="X31" i="15" s="1"/>
  <c r="V30" i="15"/>
  <c r="S30" i="15"/>
  <c r="N30" i="15"/>
  <c r="K30" i="15"/>
  <c r="X30" i="15" s="1"/>
  <c r="V29" i="15"/>
  <c r="S29" i="15"/>
  <c r="N29" i="15"/>
  <c r="K29" i="15"/>
  <c r="X29" i="15" s="1"/>
  <c r="V28" i="15"/>
  <c r="S28" i="15"/>
  <c r="N28" i="15"/>
  <c r="K28" i="15"/>
  <c r="V27" i="15"/>
  <c r="S27" i="15"/>
  <c r="N27" i="15"/>
  <c r="K27" i="15"/>
  <c r="V26" i="15"/>
  <c r="S26" i="15"/>
  <c r="N26" i="15"/>
  <c r="K26" i="15"/>
  <c r="X26" i="15" s="1"/>
  <c r="V25" i="15"/>
  <c r="S25" i="15"/>
  <c r="N25" i="15"/>
  <c r="K25" i="15"/>
  <c r="X25" i="15" s="1"/>
  <c r="V24" i="15"/>
  <c r="S24" i="15"/>
  <c r="N24" i="15"/>
  <c r="K24" i="15"/>
  <c r="V23" i="15"/>
  <c r="S23" i="15"/>
  <c r="N23" i="15"/>
  <c r="K23" i="15"/>
  <c r="X23" i="15" s="1"/>
  <c r="V22" i="15"/>
  <c r="S22" i="15"/>
  <c r="N22" i="15"/>
  <c r="K22" i="15"/>
  <c r="V21" i="15"/>
  <c r="S21" i="15"/>
  <c r="N21" i="15"/>
  <c r="K21" i="15"/>
  <c r="X21" i="15" s="1"/>
  <c r="V20" i="15"/>
  <c r="S20" i="15"/>
  <c r="N20" i="15"/>
  <c r="K20" i="15"/>
  <c r="X20" i="15" s="1"/>
  <c r="V19" i="15"/>
  <c r="S19" i="15"/>
  <c r="N19" i="15"/>
  <c r="K19" i="15"/>
  <c r="X19" i="15" s="1"/>
  <c r="V18" i="15"/>
  <c r="S18" i="15"/>
  <c r="N18" i="15"/>
  <c r="K18" i="15"/>
  <c r="X18" i="15" s="1"/>
  <c r="V17" i="15"/>
  <c r="S17" i="15"/>
  <c r="N17" i="15"/>
  <c r="K17" i="15"/>
  <c r="V16" i="15"/>
  <c r="S16" i="15"/>
  <c r="N16" i="15"/>
  <c r="K16" i="15"/>
  <c r="X16" i="15" s="1"/>
  <c r="V15" i="15"/>
  <c r="S15" i="15"/>
  <c r="N15" i="15"/>
  <c r="K15" i="15"/>
  <c r="X15" i="15" s="1"/>
  <c r="V14" i="15"/>
  <c r="S14" i="15"/>
  <c r="N14" i="15"/>
  <c r="K14" i="15"/>
  <c r="X14" i="15" s="1"/>
  <c r="V13" i="15"/>
  <c r="S13" i="15"/>
  <c r="N13" i="15"/>
  <c r="K13" i="15"/>
  <c r="X13" i="15" s="1"/>
  <c r="V12" i="15"/>
  <c r="S12" i="15"/>
  <c r="N12" i="15"/>
  <c r="K12" i="15"/>
  <c r="X12" i="15" s="1"/>
  <c r="V11" i="15"/>
  <c r="S11" i="15"/>
  <c r="N11" i="15"/>
  <c r="K11" i="15"/>
  <c r="V10" i="15"/>
  <c r="S10" i="15"/>
  <c r="N10" i="15"/>
  <c r="K10" i="15"/>
  <c r="X10" i="15" s="1"/>
  <c r="V9" i="15"/>
  <c r="S9" i="15"/>
  <c r="N9" i="15"/>
  <c r="K9" i="15"/>
  <c r="X9" i="15" s="1"/>
  <c r="V8" i="15"/>
  <c r="S8" i="15"/>
  <c r="N8" i="15"/>
  <c r="K8" i="15"/>
  <c r="X8" i="15" s="1"/>
  <c r="V7" i="15"/>
  <c r="S7" i="15"/>
  <c r="N7" i="15"/>
  <c r="K7" i="15"/>
  <c r="X7" i="15" s="1"/>
  <c r="V6" i="15"/>
  <c r="S6" i="15"/>
  <c r="N6" i="15"/>
  <c r="K6" i="15"/>
  <c r="X6" i="15" s="1"/>
  <c r="V5" i="15"/>
  <c r="S5" i="15"/>
  <c r="N5" i="15"/>
  <c r="K5" i="15"/>
  <c r="X5" i="15" s="1"/>
  <c r="V4" i="15"/>
  <c r="S4" i="15"/>
  <c r="N4" i="15"/>
  <c r="K4" i="15"/>
  <c r="X4" i="15" s="1"/>
  <c r="S35" i="13"/>
  <c r="R35" i="13"/>
  <c r="Q35" i="13"/>
  <c r="H35" i="13"/>
  <c r="J35" i="13"/>
  <c r="K35" i="13"/>
  <c r="I35" i="13"/>
  <c r="W34" i="13"/>
  <c r="T34" i="13"/>
  <c r="W33" i="13"/>
  <c r="T33" i="13"/>
  <c r="W32" i="13"/>
  <c r="T32" i="13"/>
  <c r="W31" i="13"/>
  <c r="T31" i="13"/>
  <c r="T30" i="13"/>
  <c r="X30" i="13" s="1"/>
  <c r="T29" i="13"/>
  <c r="X29" i="13" s="1"/>
  <c r="T28" i="13"/>
  <c r="X28" i="13" s="1"/>
  <c r="T27" i="13"/>
  <c r="X27" i="13" s="1"/>
  <c r="T26" i="13"/>
  <c r="X26" i="13" s="1"/>
  <c r="T25" i="13"/>
  <c r="X25" i="13" s="1"/>
  <c r="T24" i="13"/>
  <c r="W23" i="13"/>
  <c r="T23" i="13"/>
  <c r="W22" i="13"/>
  <c r="T22" i="13"/>
  <c r="W21" i="13"/>
  <c r="T21" i="13"/>
  <c r="W20" i="13"/>
  <c r="T20" i="13"/>
  <c r="T19" i="13"/>
  <c r="T18" i="13"/>
  <c r="Y18" i="13" s="1"/>
  <c r="T16" i="13"/>
  <c r="W15" i="13"/>
  <c r="T15" i="13"/>
  <c r="W14" i="13"/>
  <c r="T14" i="13"/>
  <c r="W13" i="13"/>
  <c r="T13" i="13"/>
  <c r="W12" i="13"/>
  <c r="T12" i="13"/>
  <c r="W11" i="13"/>
  <c r="T11" i="13"/>
  <c r="W10" i="13"/>
  <c r="T10" i="13"/>
  <c r="W9" i="13"/>
  <c r="T9" i="13"/>
  <c r="W8" i="13"/>
  <c r="T8" i="13"/>
  <c r="W7" i="13"/>
  <c r="T7" i="13"/>
  <c r="T6" i="13"/>
  <c r="T5" i="13"/>
  <c r="T4" i="13"/>
  <c r="O28" i="13"/>
  <c r="O29" i="13"/>
  <c r="O30" i="13"/>
  <c r="O31" i="13"/>
  <c r="O32" i="13"/>
  <c r="L11" i="13"/>
  <c r="L12" i="13"/>
  <c r="L13" i="13"/>
  <c r="L14" i="13"/>
  <c r="L15" i="13"/>
  <c r="L16" i="13"/>
  <c r="P16" i="13" s="1"/>
  <c r="L19" i="13"/>
  <c r="L20" i="13"/>
  <c r="L21" i="13"/>
  <c r="L22" i="13"/>
  <c r="L23" i="13"/>
  <c r="L24" i="13"/>
  <c r="L25" i="13"/>
  <c r="L26" i="13"/>
  <c r="L27" i="13"/>
  <c r="L28" i="13"/>
  <c r="L29" i="13"/>
  <c r="P29" i="13" s="1"/>
  <c r="L30" i="13"/>
  <c r="L31" i="13"/>
  <c r="L32" i="13"/>
  <c r="L33" i="13"/>
  <c r="L34" i="13"/>
  <c r="O7" i="13"/>
  <c r="O8" i="13"/>
  <c r="O9" i="13"/>
  <c r="O10" i="13"/>
  <c r="O11" i="13"/>
  <c r="O12" i="13"/>
  <c r="O13" i="13"/>
  <c r="P13" i="13" s="1"/>
  <c r="P14" i="13"/>
  <c r="P15" i="13"/>
  <c r="P18" i="13"/>
  <c r="O21" i="13"/>
  <c r="O22" i="13"/>
  <c r="O23" i="13"/>
  <c r="O24" i="13"/>
  <c r="O25" i="13"/>
  <c r="O26" i="13"/>
  <c r="O27" i="13"/>
  <c r="O33" i="13"/>
  <c r="O34" i="13"/>
  <c r="O4" i="13"/>
  <c r="O5" i="13"/>
  <c r="O6" i="13"/>
  <c r="L5" i="13"/>
  <c r="L6" i="13"/>
  <c r="L7" i="13"/>
  <c r="L8" i="13"/>
  <c r="L9" i="13"/>
  <c r="L10" i="13"/>
  <c r="L4" i="13"/>
  <c r="J31" i="12" l="1"/>
  <c r="L26" i="12"/>
  <c r="M25" i="12"/>
  <c r="X17" i="15"/>
  <c r="C43" i="17" s="1"/>
  <c r="X22" i="15"/>
  <c r="X24" i="15"/>
  <c r="X34" i="13"/>
  <c r="X32" i="13"/>
  <c r="X33" i="13"/>
  <c r="X31" i="13"/>
  <c r="W35" i="13"/>
  <c r="W25" i="15"/>
  <c r="X11" i="15"/>
  <c r="O4" i="15"/>
  <c r="Y6" i="13"/>
  <c r="C31" i="17" s="1"/>
  <c r="Y32" i="13"/>
  <c r="Y34" i="13"/>
  <c r="C63" i="17" s="1"/>
  <c r="Y31" i="13"/>
  <c r="Y33" i="13"/>
  <c r="C62" i="17" s="1"/>
  <c r="Y5" i="13"/>
  <c r="C30" i="17" s="1"/>
  <c r="Y7" i="13"/>
  <c r="C32" i="17" s="1"/>
  <c r="Y8" i="13"/>
  <c r="C33" i="17" s="1"/>
  <c r="Y9" i="13"/>
  <c r="C34" i="17" s="1"/>
  <c r="Y10" i="13"/>
  <c r="C35" i="17" s="1"/>
  <c r="Y11" i="13"/>
  <c r="Y12" i="13"/>
  <c r="C38" i="17" s="1"/>
  <c r="Y13" i="13"/>
  <c r="C39" i="17" s="1"/>
  <c r="Y14" i="13"/>
  <c r="C40" i="17" s="1"/>
  <c r="Y15" i="13"/>
  <c r="C41" i="17" s="1"/>
  <c r="Y16" i="13"/>
  <c r="C42" i="17" s="1"/>
  <c r="Y19" i="13"/>
  <c r="C46" i="17" s="1"/>
  <c r="Y20" i="13"/>
  <c r="C47" i="17" s="1"/>
  <c r="Y21" i="13"/>
  <c r="C48" i="17" s="1"/>
  <c r="Y22" i="13"/>
  <c r="Y23" i="13"/>
  <c r="C50" i="17" s="1"/>
  <c r="O27" i="15"/>
  <c r="X27" i="15"/>
  <c r="O28" i="15"/>
  <c r="X28" i="15"/>
  <c r="W30" i="15"/>
  <c r="O32" i="15"/>
  <c r="X32" i="15"/>
  <c r="W32" i="15"/>
  <c r="W33" i="15"/>
  <c r="W34" i="15"/>
  <c r="Y4" i="13"/>
  <c r="C29" i="17" s="1"/>
  <c r="Y30" i="13"/>
  <c r="C58" i="17" s="1"/>
  <c r="Y29" i="13"/>
  <c r="C57" i="17" s="1"/>
  <c r="Y27" i="13"/>
  <c r="C55" i="17" s="1"/>
  <c r="Y26" i="13"/>
  <c r="C54" i="17" s="1"/>
  <c r="Y25" i="13"/>
  <c r="C53" i="17" s="1"/>
  <c r="Y24" i="13"/>
  <c r="C51" i="17" s="1"/>
  <c r="X24" i="13"/>
  <c r="Y28" i="13"/>
  <c r="W13" i="15"/>
  <c r="O15" i="15"/>
  <c r="W18" i="15"/>
  <c r="O24" i="15"/>
  <c r="O31" i="15"/>
  <c r="M6" i="12"/>
  <c r="N6" i="12" s="1"/>
  <c r="W29" i="15"/>
  <c r="W26" i="15"/>
  <c r="W5" i="15"/>
  <c r="W6" i="15"/>
  <c r="W10" i="15"/>
  <c r="W11" i="15"/>
  <c r="W17" i="15"/>
  <c r="W22" i="15"/>
  <c r="W27" i="15"/>
  <c r="O12" i="15"/>
  <c r="O16" i="15"/>
  <c r="C59" i="17"/>
  <c r="V35" i="15"/>
  <c r="W21" i="15"/>
  <c r="W9" i="15"/>
  <c r="W14" i="15"/>
  <c r="W16" i="15"/>
  <c r="O6" i="15"/>
  <c r="O8" i="15"/>
  <c r="O20" i="15"/>
  <c r="O22" i="15"/>
  <c r="O7" i="15"/>
  <c r="O11" i="15"/>
  <c r="O19" i="15"/>
  <c r="O23" i="15"/>
  <c r="X22" i="13"/>
  <c r="P37" i="12"/>
  <c r="T35" i="13"/>
  <c r="R37" i="12"/>
  <c r="N35" i="15"/>
  <c r="O10" i="15"/>
  <c r="O26" i="15"/>
  <c r="W31" i="15"/>
  <c r="K35" i="15"/>
  <c r="W8" i="15"/>
  <c r="O14" i="15"/>
  <c r="W19" i="15"/>
  <c r="W24" i="15"/>
  <c r="O30" i="15"/>
  <c r="O34" i="15"/>
  <c r="S35" i="15"/>
  <c r="W15" i="15"/>
  <c r="W20" i="15"/>
  <c r="W7" i="15"/>
  <c r="W12" i="15"/>
  <c r="O18" i="15"/>
  <c r="W23" i="15"/>
  <c r="W28" i="15"/>
  <c r="O5" i="15"/>
  <c r="O9" i="15"/>
  <c r="O13" i="15"/>
  <c r="O17" i="15"/>
  <c r="O21" i="15"/>
  <c r="O25" i="15"/>
  <c r="O29" i="15"/>
  <c r="O33" i="15"/>
  <c r="W4" i="15"/>
  <c r="L35" i="13"/>
  <c r="P26" i="13"/>
  <c r="P22" i="13"/>
  <c r="P30" i="13"/>
  <c r="O35" i="13"/>
  <c r="X6" i="13"/>
  <c r="X10" i="13"/>
  <c r="X12" i="13"/>
  <c r="P33" i="13"/>
  <c r="X7" i="13"/>
  <c r="X15" i="13"/>
  <c r="P9" i="13"/>
  <c r="X8" i="13"/>
  <c r="P34" i="13"/>
  <c r="X19" i="13"/>
  <c r="X21" i="13"/>
  <c r="P4" i="13"/>
  <c r="X9" i="13"/>
  <c r="X11" i="13"/>
  <c r="X13" i="13"/>
  <c r="X14" i="13"/>
  <c r="X4" i="13"/>
  <c r="P6" i="13"/>
  <c r="P24" i="13"/>
  <c r="P20" i="13"/>
  <c r="P7" i="13"/>
  <c r="P31" i="13"/>
  <c r="P32" i="13"/>
  <c r="P28" i="13"/>
  <c r="X5" i="13"/>
  <c r="X16" i="13"/>
  <c r="C45" i="17"/>
  <c r="X20" i="13"/>
  <c r="X23" i="13"/>
  <c r="X18" i="13"/>
  <c r="P27" i="13"/>
  <c r="P23" i="13"/>
  <c r="P10" i="13"/>
  <c r="P19" i="13"/>
  <c r="P5" i="13"/>
  <c r="P25" i="13"/>
  <c r="P21" i="13"/>
  <c r="P8" i="13"/>
  <c r="P12" i="13"/>
  <c r="P11" i="13"/>
  <c r="L27" i="12" l="1"/>
  <c r="M26" i="12"/>
  <c r="J32" i="12"/>
  <c r="C37" i="17"/>
  <c r="C56" i="17"/>
  <c r="C60" i="17" s="1"/>
  <c r="C49" i="17"/>
  <c r="C52" i="17" s="1"/>
  <c r="C61" i="17"/>
  <c r="C64" i="17" s="1"/>
  <c r="G4" i="13"/>
  <c r="Y35" i="13"/>
  <c r="C44" i="17"/>
  <c r="C36" i="17"/>
  <c r="W35" i="15"/>
  <c r="O35" i="15"/>
  <c r="S37" i="12"/>
  <c r="X35" i="13"/>
  <c r="M8" i="12"/>
  <c r="N8" i="12" s="1"/>
  <c r="M7" i="12"/>
  <c r="N7" i="12" s="1"/>
  <c r="M9" i="12"/>
  <c r="N9" i="12" s="1"/>
  <c r="P35" i="13"/>
  <c r="X35" i="15"/>
  <c r="D4" i="15" l="1"/>
  <c r="E4" i="15" s="1"/>
  <c r="F4" i="15" s="1"/>
  <c r="E5" i="13" s="1"/>
  <c r="W6" i="12"/>
  <c r="J33" i="12"/>
  <c r="L28" i="12"/>
  <c r="M27" i="12"/>
  <c r="K37" i="12"/>
  <c r="C65" i="17"/>
  <c r="N10" i="12"/>
  <c r="L29" i="12" l="1"/>
  <c r="M28" i="12"/>
  <c r="J34" i="12"/>
  <c r="F5" i="13"/>
  <c r="G5" i="13" s="1"/>
  <c r="D5" i="15" s="1"/>
  <c r="E5" i="15" s="1"/>
  <c r="F5" i="15" s="1"/>
  <c r="E6" i="13" s="1"/>
  <c r="N11" i="12"/>
  <c r="O4" i="11"/>
  <c r="O3" i="11"/>
  <c r="O2" i="11"/>
  <c r="P3" i="10"/>
  <c r="P4" i="10"/>
  <c r="P2" i="10"/>
  <c r="O3" i="9"/>
  <c r="O4" i="9"/>
  <c r="O2" i="9"/>
  <c r="O4" i="8"/>
  <c r="O3" i="8"/>
  <c r="O2" i="8"/>
  <c r="C2" i="11"/>
  <c r="C2" i="9"/>
  <c r="C2" i="8"/>
  <c r="Y36" i="11"/>
  <c r="X36" i="11"/>
  <c r="W36" i="11"/>
  <c r="Z5" i="11"/>
  <c r="Z36" i="11" s="1"/>
  <c r="W1" i="11"/>
  <c r="Y36" i="10"/>
  <c r="AI9" i="17" s="1"/>
  <c r="X36" i="10"/>
  <c r="W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F23" i="17"/>
  <c r="Z7" i="10"/>
  <c r="U8" i="12" s="1"/>
  <c r="Z6" i="10"/>
  <c r="Z5" i="10"/>
  <c r="Y36" i="9"/>
  <c r="AI5" i="17" s="1"/>
  <c r="X36" i="9"/>
  <c r="W36" i="9"/>
  <c r="Z5" i="9"/>
  <c r="W1" i="9"/>
  <c r="Z5" i="8"/>
  <c r="Z36" i="8" s="1"/>
  <c r="AJ3" i="17" s="1"/>
  <c r="Y36" i="8"/>
  <c r="X36" i="8"/>
  <c r="W36" i="8"/>
  <c r="W1" i="8"/>
  <c r="AJ7" i="17"/>
  <c r="T4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G37" i="12"/>
  <c r="E37" i="12"/>
  <c r="C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R36" i="11"/>
  <c r="Q36" i="11"/>
  <c r="P36" i="11"/>
  <c r="I36" i="11"/>
  <c r="H36" i="11"/>
  <c r="G36" i="11"/>
  <c r="E36" i="11"/>
  <c r="D36" i="11"/>
  <c r="C36" i="11"/>
  <c r="N36" i="11"/>
  <c r="Q36" i="10"/>
  <c r="I36" i="10"/>
  <c r="H36" i="10"/>
  <c r="G36" i="10"/>
  <c r="E36" i="10"/>
  <c r="D36" i="10"/>
  <c r="C36" i="10"/>
  <c r="F35" i="10"/>
  <c r="V35" i="10" s="1"/>
  <c r="AG9" i="17" s="1"/>
  <c r="F34" i="10"/>
  <c r="V34" i="10" s="1"/>
  <c r="AF9" i="17" s="1"/>
  <c r="F33" i="10"/>
  <c r="V33" i="10" s="1"/>
  <c r="AE9" i="17" s="1"/>
  <c r="F32" i="10"/>
  <c r="V32" i="10" s="1"/>
  <c r="AD9" i="17" s="1"/>
  <c r="F31" i="10"/>
  <c r="V31" i="10" s="1"/>
  <c r="AC9" i="17" s="1"/>
  <c r="F30" i="10"/>
  <c r="V30" i="10" s="1"/>
  <c r="AB9" i="17" s="1"/>
  <c r="F29" i="10"/>
  <c r="V29" i="10" s="1"/>
  <c r="AA9" i="17" s="1"/>
  <c r="F28" i="10"/>
  <c r="V28" i="10" s="1"/>
  <c r="Z9" i="17" s="1"/>
  <c r="F27" i="10"/>
  <c r="V27" i="10" s="1"/>
  <c r="Y9" i="17" s="1"/>
  <c r="F26" i="10"/>
  <c r="V26" i="10" s="1"/>
  <c r="X9" i="17" s="1"/>
  <c r="F25" i="10"/>
  <c r="V25" i="10" s="1"/>
  <c r="W9" i="17" s="1"/>
  <c r="F24" i="10"/>
  <c r="V24" i="10" s="1"/>
  <c r="V9" i="17" s="1"/>
  <c r="F23" i="10"/>
  <c r="V23" i="10" s="1"/>
  <c r="U9" i="17" s="1"/>
  <c r="F20" i="10"/>
  <c r="V20" i="10" s="1"/>
  <c r="R9" i="17" s="1"/>
  <c r="F19" i="10"/>
  <c r="V19" i="10" s="1"/>
  <c r="Q9" i="17" s="1"/>
  <c r="F18" i="10"/>
  <c r="V18" i="10" s="1"/>
  <c r="P9" i="17" s="1"/>
  <c r="F17" i="10"/>
  <c r="V17" i="10" s="1"/>
  <c r="O9" i="17" s="1"/>
  <c r="F16" i="10"/>
  <c r="V16" i="10" s="1"/>
  <c r="N9" i="17" s="1"/>
  <c r="F15" i="10"/>
  <c r="V15" i="10" s="1"/>
  <c r="M9" i="17" s="1"/>
  <c r="F14" i="10"/>
  <c r="V14" i="10" s="1"/>
  <c r="L9" i="17" s="1"/>
  <c r="F13" i="10"/>
  <c r="V13" i="10" s="1"/>
  <c r="K9" i="17" s="1"/>
  <c r="F12" i="10"/>
  <c r="V12" i="10" s="1"/>
  <c r="J9" i="17" s="1"/>
  <c r="F11" i="10"/>
  <c r="V11" i="10" s="1"/>
  <c r="I9" i="17" s="1"/>
  <c r="F10" i="10"/>
  <c r="V10" i="10" s="1"/>
  <c r="H9" i="17" s="1"/>
  <c r="F9" i="10"/>
  <c r="V9" i="10" s="1"/>
  <c r="G9" i="17" s="1"/>
  <c r="F7" i="10"/>
  <c r="V7" i="10" s="1"/>
  <c r="E9" i="17" s="1"/>
  <c r="F6" i="10"/>
  <c r="V6" i="10" s="1"/>
  <c r="D9" i="17" s="1"/>
  <c r="F5" i="10"/>
  <c r="V5" i="10" s="1"/>
  <c r="C9" i="17" s="1"/>
  <c r="R36" i="9"/>
  <c r="Q36" i="9"/>
  <c r="P36" i="9"/>
  <c r="I36" i="9"/>
  <c r="H36" i="9"/>
  <c r="G36" i="9"/>
  <c r="E36" i="9"/>
  <c r="D36" i="9"/>
  <c r="C36" i="9"/>
  <c r="T35" i="9"/>
  <c r="F35" i="9"/>
  <c r="O35" i="9" s="1"/>
  <c r="T34" i="9"/>
  <c r="F34" i="9"/>
  <c r="O34" i="9" s="1"/>
  <c r="T33" i="9"/>
  <c r="F33" i="9"/>
  <c r="O33" i="9" s="1"/>
  <c r="F32" i="9"/>
  <c r="O32" i="9" s="1"/>
  <c r="V32" i="9" s="1"/>
  <c r="T31" i="9"/>
  <c r="F31" i="9"/>
  <c r="O31" i="9" s="1"/>
  <c r="T30" i="9"/>
  <c r="F30" i="9"/>
  <c r="O30" i="9" s="1"/>
  <c r="T29" i="9"/>
  <c r="F29" i="9"/>
  <c r="O29" i="9" s="1"/>
  <c r="T28" i="9"/>
  <c r="F28" i="9"/>
  <c r="O28" i="9" s="1"/>
  <c r="T27" i="9"/>
  <c r="F27" i="9"/>
  <c r="O27" i="9" s="1"/>
  <c r="T26" i="9"/>
  <c r="F26" i="9"/>
  <c r="O26" i="9" s="1"/>
  <c r="T25" i="9"/>
  <c r="F25" i="9"/>
  <c r="O25" i="9" s="1"/>
  <c r="T24" i="9"/>
  <c r="F24" i="9"/>
  <c r="O24" i="9" s="1"/>
  <c r="T23" i="9"/>
  <c r="F23" i="9"/>
  <c r="O23" i="9" s="1"/>
  <c r="T22" i="9"/>
  <c r="F22" i="9"/>
  <c r="O22" i="9" s="1"/>
  <c r="T21" i="9"/>
  <c r="F21" i="9"/>
  <c r="O21" i="9" s="1"/>
  <c r="T20" i="9"/>
  <c r="F20" i="9"/>
  <c r="O20" i="9" s="1"/>
  <c r="T19" i="9"/>
  <c r="F19" i="9"/>
  <c r="O19" i="9" s="1"/>
  <c r="T18" i="9"/>
  <c r="F18" i="9"/>
  <c r="O18" i="9" s="1"/>
  <c r="T17" i="9"/>
  <c r="F17" i="9"/>
  <c r="O17" i="9" s="1"/>
  <c r="T16" i="9"/>
  <c r="F16" i="9"/>
  <c r="O16" i="9" s="1"/>
  <c r="T15" i="9"/>
  <c r="F15" i="9"/>
  <c r="O15" i="9" s="1"/>
  <c r="T14" i="9"/>
  <c r="F14" i="9"/>
  <c r="O14" i="9" s="1"/>
  <c r="T13" i="9"/>
  <c r="F13" i="9"/>
  <c r="O13" i="9" s="1"/>
  <c r="T12" i="9"/>
  <c r="F12" i="9"/>
  <c r="O12" i="9" s="1"/>
  <c r="T11" i="9"/>
  <c r="F11" i="9"/>
  <c r="O11" i="9" s="1"/>
  <c r="T10" i="9"/>
  <c r="F10" i="9"/>
  <c r="O10" i="9" s="1"/>
  <c r="T9" i="9"/>
  <c r="F9" i="9"/>
  <c r="O9" i="9" s="1"/>
  <c r="T8" i="9"/>
  <c r="F8" i="9"/>
  <c r="O8" i="9" s="1"/>
  <c r="T7" i="9"/>
  <c r="F7" i="9"/>
  <c r="O7" i="9" s="1"/>
  <c r="T6" i="9"/>
  <c r="F6" i="9"/>
  <c r="O6" i="9" s="1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V21" i="8" s="1"/>
  <c r="S5" i="17" s="1"/>
  <c r="T33" i="8"/>
  <c r="T34" i="8"/>
  <c r="T35" i="8"/>
  <c r="O6" i="8"/>
  <c r="O7" i="8"/>
  <c r="F8" i="8"/>
  <c r="O8" i="8" s="1"/>
  <c r="F9" i="8"/>
  <c r="O9" i="8" s="1"/>
  <c r="F10" i="8"/>
  <c r="O10" i="8" s="1"/>
  <c r="F11" i="8"/>
  <c r="O11" i="8" s="1"/>
  <c r="F12" i="8"/>
  <c r="O12" i="8" s="1"/>
  <c r="F13" i="8"/>
  <c r="O13" i="8" s="1"/>
  <c r="F14" i="8"/>
  <c r="O14" i="8" s="1"/>
  <c r="F15" i="8"/>
  <c r="O15" i="8" s="1"/>
  <c r="F16" i="8"/>
  <c r="O16" i="8" s="1"/>
  <c r="F17" i="8"/>
  <c r="O17" i="8" s="1"/>
  <c r="F18" i="8"/>
  <c r="O18" i="8" s="1"/>
  <c r="F19" i="8"/>
  <c r="O19" i="8" s="1"/>
  <c r="F20" i="8"/>
  <c r="O20" i="8" s="1"/>
  <c r="F22" i="8"/>
  <c r="O22" i="8" s="1"/>
  <c r="F23" i="8"/>
  <c r="O23" i="8" s="1"/>
  <c r="F24" i="8"/>
  <c r="O24" i="8" s="1"/>
  <c r="V24" i="8" s="1"/>
  <c r="V5" i="17" s="1"/>
  <c r="F25" i="8"/>
  <c r="O25" i="8" s="1"/>
  <c r="V25" i="8" s="1"/>
  <c r="W5" i="17" s="1"/>
  <c r="F26" i="8"/>
  <c r="O26" i="8" s="1"/>
  <c r="V26" i="8" s="1"/>
  <c r="X5" i="17" s="1"/>
  <c r="F27" i="8"/>
  <c r="O27" i="8" s="1"/>
  <c r="V27" i="8" s="1"/>
  <c r="Y5" i="17" s="1"/>
  <c r="F28" i="8"/>
  <c r="O28" i="8" s="1"/>
  <c r="V28" i="8" s="1"/>
  <c r="Z5" i="17" s="1"/>
  <c r="F29" i="8"/>
  <c r="O29" i="8" s="1"/>
  <c r="V29" i="8" s="1"/>
  <c r="AA5" i="17" s="1"/>
  <c r="F30" i="8"/>
  <c r="O30" i="8" s="1"/>
  <c r="V30" i="8" s="1"/>
  <c r="AB5" i="17" s="1"/>
  <c r="F31" i="8"/>
  <c r="O31" i="8" s="1"/>
  <c r="V31" i="8" s="1"/>
  <c r="AC5" i="17" s="1"/>
  <c r="F32" i="8"/>
  <c r="O32" i="8" s="1"/>
  <c r="V32" i="8" s="1"/>
  <c r="AD5" i="17" s="1"/>
  <c r="F33" i="8"/>
  <c r="O33" i="8" s="1"/>
  <c r="F34" i="8"/>
  <c r="O34" i="8" s="1"/>
  <c r="F35" i="8"/>
  <c r="O35" i="8" s="1"/>
  <c r="F5" i="8"/>
  <c r="O5" i="8" s="1"/>
  <c r="V5" i="8" s="1"/>
  <c r="C5" i="17" s="1"/>
  <c r="R36" i="8"/>
  <c r="Q36" i="8"/>
  <c r="P36" i="8"/>
  <c r="I36" i="8"/>
  <c r="H36" i="8"/>
  <c r="G36" i="8"/>
  <c r="E36" i="8"/>
  <c r="D36" i="8"/>
  <c r="C36" i="8"/>
  <c r="AI15" i="17" l="1"/>
  <c r="AI11" i="17"/>
  <c r="AI13" i="17"/>
  <c r="C17" i="17"/>
  <c r="AJ13" i="17"/>
  <c r="AJ15" i="17"/>
  <c r="AJ11" i="17"/>
  <c r="W7" i="12"/>
  <c r="E23" i="17"/>
  <c r="E20" i="17"/>
  <c r="E22" i="17" s="1"/>
  <c r="J35" i="12"/>
  <c r="L30" i="12"/>
  <c r="M29" i="12"/>
  <c r="P5" i="10"/>
  <c r="V34" i="8"/>
  <c r="AF5" i="17" s="1"/>
  <c r="V17" i="8"/>
  <c r="O5" i="17" s="1"/>
  <c r="V11" i="8"/>
  <c r="I5" i="17" s="1"/>
  <c r="V13" i="8"/>
  <c r="K5" i="17" s="1"/>
  <c r="V35" i="8"/>
  <c r="AG5" i="17" s="1"/>
  <c r="V33" i="8"/>
  <c r="AE5" i="17" s="1"/>
  <c r="V18" i="8"/>
  <c r="P5" i="17" s="1"/>
  <c r="V16" i="8"/>
  <c r="N5" i="17" s="1"/>
  <c r="V12" i="8"/>
  <c r="J5" i="17" s="1"/>
  <c r="V8" i="8"/>
  <c r="F5" i="17" s="1"/>
  <c r="V6" i="8"/>
  <c r="D5" i="17" s="1"/>
  <c r="U36" i="12"/>
  <c r="V15" i="8"/>
  <c r="M5" i="17" s="1"/>
  <c r="V9" i="8"/>
  <c r="G5" i="17" s="1"/>
  <c r="V7" i="8"/>
  <c r="E5" i="17" s="1"/>
  <c r="U35" i="12"/>
  <c r="V23" i="8"/>
  <c r="U5" i="17" s="1"/>
  <c r="V22" i="8"/>
  <c r="T5" i="17" s="1"/>
  <c r="V20" i="8"/>
  <c r="R5" i="17" s="1"/>
  <c r="V6" i="9"/>
  <c r="V7" i="9"/>
  <c r="V8" i="9"/>
  <c r="D32" i="17" s="1"/>
  <c r="E32" i="17" s="1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3" i="9"/>
  <c r="V19" i="8"/>
  <c r="Q5" i="17" s="1"/>
  <c r="V14" i="8"/>
  <c r="L5" i="17" s="1"/>
  <c r="V10" i="8"/>
  <c r="H5" i="17" s="1"/>
  <c r="V35" i="9"/>
  <c r="V34" i="9"/>
  <c r="U10" i="12"/>
  <c r="U12" i="12"/>
  <c r="U14" i="12"/>
  <c r="U16" i="12"/>
  <c r="U18" i="12"/>
  <c r="U20" i="12"/>
  <c r="U22" i="12"/>
  <c r="U24" i="12"/>
  <c r="U30" i="12"/>
  <c r="U34" i="12"/>
  <c r="U7" i="12"/>
  <c r="U11" i="12"/>
  <c r="U13" i="12"/>
  <c r="U15" i="12"/>
  <c r="U17" i="12"/>
  <c r="U19" i="12"/>
  <c r="U21" i="12"/>
  <c r="U23" i="12"/>
  <c r="U27" i="12"/>
  <c r="U31" i="12"/>
  <c r="U33" i="12"/>
  <c r="Z36" i="9"/>
  <c r="AJ5" i="17" s="1"/>
  <c r="U6" i="12"/>
  <c r="C20" i="17" s="1"/>
  <c r="C22" i="17" s="1"/>
  <c r="U32" i="12"/>
  <c r="U29" i="12"/>
  <c r="U28" i="12"/>
  <c r="U26" i="12"/>
  <c r="U25" i="12"/>
  <c r="P7" i="10"/>
  <c r="P9" i="10"/>
  <c r="P17" i="10"/>
  <c r="P31" i="10"/>
  <c r="P33" i="10"/>
  <c r="P35" i="10"/>
  <c r="P6" i="10"/>
  <c r="P10" i="10"/>
  <c r="P24" i="10"/>
  <c r="P34" i="10"/>
  <c r="P32" i="10"/>
  <c r="P30" i="10"/>
  <c r="P29" i="10"/>
  <c r="P28" i="10"/>
  <c r="P27" i="10"/>
  <c r="P26" i="10"/>
  <c r="P25" i="10"/>
  <c r="P23" i="10"/>
  <c r="P22" i="10"/>
  <c r="P21" i="10"/>
  <c r="P20" i="10"/>
  <c r="P19" i="10"/>
  <c r="P18" i="10"/>
  <c r="P16" i="10"/>
  <c r="P15" i="10"/>
  <c r="P14" i="10"/>
  <c r="P13" i="10"/>
  <c r="P12" i="10"/>
  <c r="P11" i="10"/>
  <c r="F36" i="11"/>
  <c r="N36" i="9"/>
  <c r="F6" i="13"/>
  <c r="G6" i="13" s="1"/>
  <c r="D6" i="15" s="1"/>
  <c r="T37" i="12"/>
  <c r="N12" i="12"/>
  <c r="T36" i="11"/>
  <c r="Z36" i="10"/>
  <c r="AJ9" i="17" s="1"/>
  <c r="T36" i="9"/>
  <c r="O36" i="10"/>
  <c r="F36" i="10"/>
  <c r="F36" i="8"/>
  <c r="N36" i="8"/>
  <c r="F36" i="9"/>
  <c r="T36" i="8"/>
  <c r="I37" i="12"/>
  <c r="M17" i="17" l="1"/>
  <c r="F17" i="17"/>
  <c r="F19" i="17" s="1"/>
  <c r="W8" i="12"/>
  <c r="V23" i="17"/>
  <c r="V20" i="17"/>
  <c r="V22" i="17" s="1"/>
  <c r="Y23" i="17"/>
  <c r="Y20" i="17"/>
  <c r="Y22" i="17" s="1"/>
  <c r="AC23" i="17"/>
  <c r="AC20" i="17"/>
  <c r="AC22" i="17" s="1"/>
  <c r="AB23" i="17"/>
  <c r="AB20" i="17"/>
  <c r="AB22" i="17" s="1"/>
  <c r="T23" i="17"/>
  <c r="T20" i="17"/>
  <c r="T22" i="17" s="1"/>
  <c r="P23" i="17"/>
  <c r="P20" i="17"/>
  <c r="P22" i="17" s="1"/>
  <c r="L23" i="17"/>
  <c r="L20" i="17"/>
  <c r="L22" i="17" s="1"/>
  <c r="H23" i="17"/>
  <c r="H20" i="17"/>
  <c r="H22" i="17" s="1"/>
  <c r="AE23" i="17"/>
  <c r="AE20" i="17"/>
  <c r="AE22" i="17" s="1"/>
  <c r="U23" i="17"/>
  <c r="U20" i="17"/>
  <c r="U22" i="17" s="1"/>
  <c r="Q23" i="17"/>
  <c r="Q20" i="17"/>
  <c r="Q22" i="17" s="1"/>
  <c r="M23" i="17"/>
  <c r="M20" i="17"/>
  <c r="M22" i="17" s="1"/>
  <c r="I23" i="17"/>
  <c r="I20" i="17"/>
  <c r="I22" i="17" s="1"/>
  <c r="W23" i="17"/>
  <c r="W20" i="17"/>
  <c r="W22" i="17" s="1"/>
  <c r="Z23" i="17"/>
  <c r="Z20" i="17"/>
  <c r="Z22" i="17" s="1"/>
  <c r="AD23" i="17"/>
  <c r="AD20" i="17"/>
  <c r="AD22" i="17" s="1"/>
  <c r="X23" i="17"/>
  <c r="X20" i="17"/>
  <c r="X22" i="17" s="1"/>
  <c r="R23" i="17"/>
  <c r="R20" i="17"/>
  <c r="R22" i="17" s="1"/>
  <c r="N23" i="17"/>
  <c r="N20" i="17"/>
  <c r="N22" i="17" s="1"/>
  <c r="J23" i="17"/>
  <c r="J20" i="17"/>
  <c r="J22" i="17" s="1"/>
  <c r="D23" i="17"/>
  <c r="D20" i="17"/>
  <c r="AA23" i="17"/>
  <c r="AA20" i="17"/>
  <c r="AA22" i="17" s="1"/>
  <c r="S23" i="17"/>
  <c r="S20" i="17"/>
  <c r="S22" i="17" s="1"/>
  <c r="O23" i="17"/>
  <c r="O20" i="17"/>
  <c r="O22" i="17" s="1"/>
  <c r="K23" i="17"/>
  <c r="K20" i="17"/>
  <c r="K22" i="17" s="1"/>
  <c r="G23" i="17"/>
  <c r="G20" i="17"/>
  <c r="G22" i="17" s="1"/>
  <c r="AF23" i="17"/>
  <c r="AF20" i="17"/>
  <c r="AF22" i="17" s="1"/>
  <c r="AG23" i="17"/>
  <c r="AG20" i="17"/>
  <c r="AG22" i="17" s="1"/>
  <c r="AJ17" i="17"/>
  <c r="L31" i="12"/>
  <c r="M30" i="12"/>
  <c r="J36" i="12"/>
  <c r="AH7" i="17"/>
  <c r="AH9" i="17"/>
  <c r="AH11" i="17"/>
  <c r="X17" i="17"/>
  <c r="X19" i="17" s="1"/>
  <c r="I17" i="17"/>
  <c r="I19" i="17" s="1"/>
  <c r="S17" i="17"/>
  <c r="S19" i="17" s="1"/>
  <c r="AD17" i="17"/>
  <c r="AD19" i="17" s="1"/>
  <c r="R17" i="17"/>
  <c r="R19" i="17" s="1"/>
  <c r="K17" i="17"/>
  <c r="K19" i="17" s="1"/>
  <c r="AA17" i="17"/>
  <c r="AA19" i="17" s="1"/>
  <c r="O17" i="17"/>
  <c r="O19" i="17" s="1"/>
  <c r="AB17" i="17"/>
  <c r="AB19" i="17" s="1"/>
  <c r="G17" i="17"/>
  <c r="G19" i="17" s="1"/>
  <c r="E17" i="17"/>
  <c r="E19" i="17" s="1"/>
  <c r="AC17" i="17"/>
  <c r="AC19" i="17" s="1"/>
  <c r="Y17" i="17"/>
  <c r="Y19" i="17" s="1"/>
  <c r="W17" i="17"/>
  <c r="W19" i="17" s="1"/>
  <c r="V17" i="17"/>
  <c r="V19" i="17" s="1"/>
  <c r="U17" i="17"/>
  <c r="U19" i="17" s="1"/>
  <c r="D33" i="17"/>
  <c r="E33" i="17" s="1"/>
  <c r="D61" i="17"/>
  <c r="D34" i="17"/>
  <c r="E34" i="17" s="1"/>
  <c r="D45" i="17"/>
  <c r="E45" i="17" s="1"/>
  <c r="D29" i="17"/>
  <c r="E29" i="17" s="1"/>
  <c r="D31" i="17"/>
  <c r="E31" i="17" s="1"/>
  <c r="D35" i="17"/>
  <c r="D40" i="17"/>
  <c r="E40" i="17" s="1"/>
  <c r="D42" i="17"/>
  <c r="E42" i="17" s="1"/>
  <c r="D57" i="17"/>
  <c r="D58" i="17"/>
  <c r="D53" i="17"/>
  <c r="E53" i="17" s="1"/>
  <c r="D48" i="17"/>
  <c r="E48" i="17" s="1"/>
  <c r="D46" i="17"/>
  <c r="E46" i="17" s="1"/>
  <c r="D43" i="17"/>
  <c r="E43" i="17" s="1"/>
  <c r="D41" i="17"/>
  <c r="E41" i="17" s="1"/>
  <c r="D37" i="17"/>
  <c r="D30" i="17"/>
  <c r="E30" i="17" s="1"/>
  <c r="D59" i="17"/>
  <c r="D47" i="17"/>
  <c r="E47" i="17" s="1"/>
  <c r="D38" i="17"/>
  <c r="E38" i="17" s="1"/>
  <c r="D50" i="17"/>
  <c r="E50" i="17" s="1"/>
  <c r="D54" i="17"/>
  <c r="E54" i="17" s="1"/>
  <c r="D56" i="17"/>
  <c r="D49" i="17"/>
  <c r="E49" i="17" s="1"/>
  <c r="D51" i="17"/>
  <c r="E51" i="17" s="1"/>
  <c r="N17" i="17"/>
  <c r="T17" i="17"/>
  <c r="D39" i="17"/>
  <c r="E39" i="17" s="1"/>
  <c r="D55" i="17"/>
  <c r="E55" i="17" s="1"/>
  <c r="H17" i="17"/>
  <c r="D63" i="17"/>
  <c r="AG17" i="17"/>
  <c r="D62" i="17"/>
  <c r="M19" i="17"/>
  <c r="U37" i="12"/>
  <c r="D17" i="17"/>
  <c r="D19" i="17" s="1"/>
  <c r="O36" i="11"/>
  <c r="C23" i="17"/>
  <c r="O37" i="12"/>
  <c r="Y4" i="12" s="1"/>
  <c r="E6" i="15"/>
  <c r="F6" i="15" s="1"/>
  <c r="N13" i="12"/>
  <c r="V36" i="11"/>
  <c r="V36" i="10"/>
  <c r="O36" i="9"/>
  <c r="O36" i="8"/>
  <c r="V36" i="9"/>
  <c r="P36" i="10"/>
  <c r="V36" i="8"/>
  <c r="Y5" i="12" l="1"/>
  <c r="D22" i="17"/>
  <c r="AI3" i="17"/>
  <c r="AI17" i="17" s="1"/>
  <c r="L32" i="12"/>
  <c r="M31" i="12"/>
  <c r="AH5" i="17"/>
  <c r="H19" i="17"/>
  <c r="L17" i="17"/>
  <c r="L19" i="17" s="1"/>
  <c r="Q17" i="17"/>
  <c r="Q19" i="17" s="1"/>
  <c r="Z17" i="17"/>
  <c r="Z19" i="17" s="1"/>
  <c r="P17" i="17"/>
  <c r="P19" i="17" s="1"/>
  <c r="N19" i="17"/>
  <c r="AF17" i="17"/>
  <c r="AF19" i="17" s="1"/>
  <c r="J17" i="17"/>
  <c r="AE17" i="17"/>
  <c r="AE19" i="17" s="1"/>
  <c r="T19" i="17"/>
  <c r="D44" i="17"/>
  <c r="E44" i="17" s="1"/>
  <c r="E35" i="17"/>
  <c r="E37" i="17" s="1"/>
  <c r="D60" i="17"/>
  <c r="E60" i="17" s="1"/>
  <c r="D52" i="17"/>
  <c r="E52" i="17" s="1"/>
  <c r="D36" i="17"/>
  <c r="E36" i="17" s="1"/>
  <c r="AH3" i="17"/>
  <c r="AG19" i="17"/>
  <c r="D64" i="17"/>
  <c r="E56" i="17"/>
  <c r="C19" i="17"/>
  <c r="E7" i="13"/>
  <c r="N14" i="12"/>
  <c r="L33" i="12" l="1"/>
  <c r="M32" i="12"/>
  <c r="J19" i="17"/>
  <c r="AH17" i="17"/>
  <c r="D65" i="17"/>
  <c r="E65" i="17" s="1"/>
  <c r="E64" i="17"/>
  <c r="E57" i="17"/>
  <c r="F7" i="13"/>
  <c r="G7" i="13" s="1"/>
  <c r="D7" i="15" s="1"/>
  <c r="E7" i="15" s="1"/>
  <c r="F7" i="15" s="1"/>
  <c r="E8" i="13" s="1"/>
  <c r="N15" i="12"/>
  <c r="W9" i="12" l="1"/>
  <c r="L34" i="12"/>
  <c r="M33" i="12"/>
  <c r="E58" i="17"/>
  <c r="F8" i="13"/>
  <c r="G8" i="13" s="1"/>
  <c r="D8" i="15" s="1"/>
  <c r="E8" i="15" s="1"/>
  <c r="F8" i="15" s="1"/>
  <c r="E9" i="13" s="1"/>
  <c r="F9" i="13" s="1"/>
  <c r="G9" i="13" s="1"/>
  <c r="N16" i="12"/>
  <c r="W10" i="12" l="1"/>
  <c r="L35" i="12"/>
  <c r="M34" i="12"/>
  <c r="E59" i="17"/>
  <c r="D9" i="15"/>
  <c r="E9" i="15" s="1"/>
  <c r="F9" i="15" s="1"/>
  <c r="E10" i="13" s="1"/>
  <c r="F10" i="13" s="1"/>
  <c r="G10" i="13" s="1"/>
  <c r="D10" i="15" s="1"/>
  <c r="E10" i="15" s="1"/>
  <c r="F10" i="15" s="1"/>
  <c r="N17" i="12"/>
  <c r="W11" i="12" l="1"/>
  <c r="W12" i="12" s="1"/>
  <c r="L36" i="12"/>
  <c r="M35" i="12"/>
  <c r="E61" i="17"/>
  <c r="E11" i="13"/>
  <c r="F11" i="13" s="1"/>
  <c r="G11" i="13" s="1"/>
  <c r="N18" i="12"/>
  <c r="L37" i="12" l="1"/>
  <c r="M36" i="12"/>
  <c r="E62" i="17"/>
  <c r="D11" i="15"/>
  <c r="E11" i="15" s="1"/>
  <c r="F11" i="15" s="1"/>
  <c r="E12" i="13" s="1"/>
  <c r="F12" i="13" s="1"/>
  <c r="G12" i="13" s="1"/>
  <c r="D12" i="15" s="1"/>
  <c r="N19" i="12"/>
  <c r="W13" i="12" l="1"/>
  <c r="W14" i="12" s="1"/>
  <c r="E63" i="17"/>
  <c r="E12" i="15"/>
  <c r="F12" i="15" s="1"/>
  <c r="E13" i="13" s="1"/>
  <c r="N20" i="12"/>
  <c r="F13" i="13" l="1"/>
  <c r="G13" i="13" s="1"/>
  <c r="D13" i="15" s="1"/>
  <c r="W15" i="12" s="1"/>
  <c r="N21" i="12"/>
  <c r="E13" i="15" l="1"/>
  <c r="F13" i="15" s="1"/>
  <c r="E14" i="13" s="1"/>
  <c r="F14" i="13" l="1"/>
  <c r="G14" i="13" s="1"/>
  <c r="D14" i="15" l="1"/>
  <c r="N24" i="12"/>
  <c r="E14" i="15" l="1"/>
  <c r="F14" i="15" s="1"/>
  <c r="E15" i="13" s="1"/>
  <c r="F15" i="13" s="1"/>
  <c r="W16" i="12"/>
  <c r="N25" i="12"/>
  <c r="G15" i="13" l="1"/>
  <c r="N26" i="12"/>
  <c r="D15" i="15" l="1"/>
  <c r="N27" i="12"/>
  <c r="E15" i="15" l="1"/>
  <c r="F15" i="15" s="1"/>
  <c r="E16" i="13" s="1"/>
  <c r="F16" i="13" s="1"/>
  <c r="G16" i="13" s="1"/>
  <c r="D16" i="15" s="1"/>
  <c r="E16" i="15" s="1"/>
  <c r="F16" i="15" s="1"/>
  <c r="E17" i="13" s="1"/>
  <c r="F17" i="13" s="1"/>
  <c r="G17" i="13" s="1"/>
  <c r="W17" i="12"/>
  <c r="N28" i="12"/>
  <c r="W18" i="12" l="1"/>
  <c r="D17" i="15"/>
  <c r="E17" i="15" s="1"/>
  <c r="F17" i="15" s="1"/>
  <c r="E18" i="13" s="1"/>
  <c r="F18" i="13" s="1"/>
  <c r="N29" i="12"/>
  <c r="W19" i="12" l="1"/>
  <c r="G18" i="13"/>
  <c r="D18" i="15" s="1"/>
  <c r="E18" i="15" s="1"/>
  <c r="F18" i="15" s="1"/>
  <c r="E19" i="13" s="1"/>
  <c r="N30" i="12"/>
  <c r="W20" i="12" l="1"/>
  <c r="F19" i="13"/>
  <c r="G19" i="13" s="1"/>
  <c r="N31" i="12"/>
  <c r="D19" i="15" l="1"/>
  <c r="N32" i="12"/>
  <c r="E19" i="15" l="1"/>
  <c r="F19" i="15" s="1"/>
  <c r="E20" i="13" s="1"/>
  <c r="F20" i="13" s="1"/>
  <c r="G20" i="13" s="1"/>
  <c r="D20" i="15" s="1"/>
  <c r="E20" i="15" s="1"/>
  <c r="F20" i="15" s="1"/>
  <c r="E21" i="13" s="1"/>
  <c r="W21" i="12"/>
  <c r="N33" i="12"/>
  <c r="W22" i="12" l="1"/>
  <c r="F21" i="13"/>
  <c r="G21" i="13" s="1"/>
  <c r="N34" i="12"/>
  <c r="D21" i="15" l="1"/>
  <c r="E21" i="15" s="1"/>
  <c r="F21" i="15" s="1"/>
  <c r="E22" i="13" s="1"/>
  <c r="N35" i="12"/>
  <c r="W23" i="12" l="1"/>
  <c r="F22" i="13"/>
  <c r="G22" i="13" s="1"/>
  <c r="D22" i="15" s="1"/>
  <c r="E22" i="15" s="1"/>
  <c r="F22" i="15" s="1"/>
  <c r="E23" i="13" s="1"/>
  <c r="J37" i="12"/>
  <c r="W24" i="12" l="1"/>
  <c r="M37" i="12"/>
  <c r="N37" i="12" s="1"/>
  <c r="N36" i="12"/>
  <c r="F23" i="13"/>
  <c r="G23" i="13" s="1"/>
  <c r="D23" i="15" l="1"/>
  <c r="E23" i="15" l="1"/>
  <c r="F23" i="15" s="1"/>
  <c r="E24" i="13" s="1"/>
  <c r="F24" i="13" s="1"/>
  <c r="G24" i="13" s="1"/>
  <c r="D24" i="15" s="1"/>
  <c r="E24" i="15" s="1"/>
  <c r="F24" i="15" s="1"/>
  <c r="E25" i="13" s="1"/>
  <c r="W25" i="12"/>
  <c r="W26" i="12" l="1"/>
  <c r="F25" i="13"/>
  <c r="G25" i="13" s="1"/>
  <c r="D25" i="15" l="1"/>
  <c r="E25" i="15" s="1"/>
  <c r="F25" i="15" s="1"/>
  <c r="E26" i="13" s="1"/>
  <c r="W27" i="12" l="1"/>
  <c r="F26" i="13"/>
  <c r="G26" i="13" l="1"/>
  <c r="D26" i="15" s="1"/>
  <c r="E26" i="15" l="1"/>
  <c r="F26" i="15" s="1"/>
  <c r="E27" i="13" s="1"/>
  <c r="F27" i="13" s="1"/>
  <c r="G27" i="13" s="1"/>
  <c r="D27" i="15" s="1"/>
  <c r="E27" i="15" s="1"/>
  <c r="F27" i="15" s="1"/>
  <c r="E28" i="13" s="1"/>
  <c r="F28" i="13" s="1"/>
  <c r="G28" i="13" s="1"/>
  <c r="W28" i="12"/>
  <c r="W29" i="12" l="1"/>
  <c r="D28" i="15"/>
  <c r="E28" i="15" s="1"/>
  <c r="F28" i="15" s="1"/>
  <c r="E29" i="13" s="1"/>
  <c r="F29" i="13" s="1"/>
  <c r="G29" i="13" s="1"/>
  <c r="W30" i="12" l="1"/>
  <c r="D29" i="15"/>
  <c r="E29" i="15" s="1"/>
  <c r="F29" i="15" s="1"/>
  <c r="E30" i="13" s="1"/>
  <c r="W31" i="12" l="1"/>
  <c r="F30" i="13"/>
  <c r="G30" i="13" s="1"/>
  <c r="D30" i="15" l="1"/>
  <c r="E30" i="15" l="1"/>
  <c r="F30" i="15" s="1"/>
  <c r="E31" i="13" s="1"/>
  <c r="F31" i="13" s="1"/>
  <c r="G31" i="13" s="1"/>
  <c r="D31" i="15" s="1"/>
  <c r="E31" i="15" s="1"/>
  <c r="F31" i="15" s="1"/>
  <c r="E32" i="13" s="1"/>
  <c r="W32" i="12"/>
  <c r="W33" i="12" l="1"/>
  <c r="F32" i="13"/>
  <c r="G32" i="13" s="1"/>
  <c r="D32" i="15" l="1"/>
  <c r="E32" i="15" s="1"/>
  <c r="F32" i="15" s="1"/>
  <c r="E33" i="13" s="1"/>
  <c r="F33" i="13" s="1"/>
  <c r="G33" i="13" s="1"/>
  <c r="W34" i="12" l="1"/>
  <c r="D33" i="15"/>
  <c r="E33" i="15" s="1"/>
  <c r="F33" i="15" s="1"/>
  <c r="E34" i="13" s="1"/>
  <c r="F34" i="13" s="1"/>
  <c r="G34" i="13" s="1"/>
  <c r="W35" i="12" l="1"/>
  <c r="D34" i="15"/>
  <c r="E34" i="15" s="1"/>
  <c r="F34" i="15" s="1"/>
  <c r="W36" i="12" l="1"/>
  <c r="W37" i="12" s="1"/>
  <c r="C25" i="17"/>
  <c r="D25" i="17"/>
  <c r="E25" i="17" l="1"/>
  <c r="F25" i="17" l="1"/>
  <c r="G25" i="17" l="1"/>
  <c r="H25" i="17"/>
  <c r="I25" i="17" l="1"/>
  <c r="J25" i="17"/>
  <c r="K25" i="17" l="1"/>
  <c r="L25" i="17" l="1"/>
  <c r="M25" i="17" l="1"/>
  <c r="N25" i="17" l="1"/>
  <c r="O25" i="17" l="1"/>
  <c r="P25" i="17" l="1"/>
  <c r="Q25" i="17" l="1"/>
  <c r="R25" i="17" l="1"/>
  <c r="S25" i="17" l="1"/>
  <c r="T25" i="17" l="1"/>
  <c r="U25" i="17" l="1"/>
  <c r="V25" i="17" l="1"/>
  <c r="W25" i="17" l="1"/>
  <c r="X25" i="17" l="1"/>
  <c r="Y25" i="17" l="1"/>
  <c r="Z25" i="17" l="1"/>
  <c r="AA25" i="17" l="1"/>
  <c r="AB25" i="17" l="1"/>
  <c r="AC25" i="17" l="1"/>
  <c r="AD25" i="17" l="1"/>
  <c r="AE25" i="17" l="1"/>
  <c r="AF25" i="17" l="1"/>
  <c r="V37" i="12" l="1"/>
  <c r="AG25" i="17" l="1"/>
</calcChain>
</file>

<file path=xl/sharedStrings.xml><?xml version="1.0" encoding="utf-8"?>
<sst xmlns="http://schemas.openxmlformats.org/spreadsheetml/2006/main" count="657" uniqueCount="125">
  <si>
    <t>DATA</t>
  </si>
  <si>
    <t>AVARIAS</t>
  </si>
  <si>
    <t>TOTAL</t>
  </si>
  <si>
    <t>SALDO ANTERIOR</t>
  </si>
  <si>
    <t>ESTOQUE</t>
  </si>
  <si>
    <t>SAÍDA</t>
  </si>
  <si>
    <t>ENTREGA</t>
  </si>
  <si>
    <t>VENDAS</t>
  </si>
  <si>
    <t>CARREGAMENTO</t>
  </si>
  <si>
    <t>REPOSIÇÃO</t>
  </si>
  <si>
    <t>CÂMARA</t>
  </si>
  <si>
    <t>CLIENTE</t>
  </si>
  <si>
    <t>REALIZADAS</t>
  </si>
  <si>
    <t>LIMPEZA</t>
  </si>
  <si>
    <t>IMPUREZA</t>
  </si>
  <si>
    <t>TARDE</t>
  </si>
  <si>
    <t>ENTRDA</t>
  </si>
  <si>
    <t>GELO TRITURADO</t>
  </si>
  <si>
    <t>CÂMARA 1</t>
  </si>
  <si>
    <t>CÂMARA 2</t>
  </si>
  <si>
    <t>CÂMARA 3</t>
  </si>
  <si>
    <t>VEÍCULO</t>
  </si>
  <si>
    <t>CARGA</t>
  </si>
  <si>
    <t>SALDO ANT.</t>
  </si>
  <si>
    <t>Á PROD.</t>
  </si>
  <si>
    <t xml:space="preserve">SOBRA </t>
  </si>
  <si>
    <t>SUBTOTAL</t>
  </si>
  <si>
    <t>TOTAL GERAL</t>
  </si>
  <si>
    <t>C 1</t>
  </si>
  <si>
    <t>C 2</t>
  </si>
  <si>
    <t>C 3</t>
  </si>
  <si>
    <t>H. LIGOU</t>
  </si>
  <si>
    <t>H. DESLIG.</t>
  </si>
  <si>
    <t xml:space="preserve">TOTAL </t>
  </si>
  <si>
    <t>PROD. ACAB.</t>
  </si>
  <si>
    <t>PRODUÇÃO</t>
  </si>
  <si>
    <t xml:space="preserve">AVARIAS DE </t>
  </si>
  <si>
    <t>H. TRAB.</t>
  </si>
  <si>
    <t>MÉDIA</t>
  </si>
  <si>
    <t>MANHÃ</t>
  </si>
  <si>
    <t>QTD</t>
  </si>
  <si>
    <t>SALDO EM ESTOQUE</t>
  </si>
  <si>
    <t xml:space="preserve">CONTROLE DE ESTOQUE </t>
  </si>
  <si>
    <t>TURNO: DIURNO + NOTURNO</t>
  </si>
  <si>
    <t>TOTAL DE AVARIAS</t>
  </si>
  <si>
    <t>CORTESIAS</t>
  </si>
  <si>
    <t>SALDO ATUAL</t>
  </si>
  <si>
    <t>FORNECEDOR:</t>
  </si>
  <si>
    <t>NOTA FISCAL</t>
  </si>
  <si>
    <t>DATA DE EMISSÃO</t>
  </si>
  <si>
    <t>QUANTIDADE</t>
  </si>
  <si>
    <t>CONFERÊNCIA DAS SACOLAS</t>
  </si>
  <si>
    <t>LOTE</t>
  </si>
  <si>
    <t>AVARIA</t>
  </si>
  <si>
    <t>SITUAÇÃO DO ESTOQUE</t>
  </si>
  <si>
    <t>TOTAL DE CORTESIAS</t>
  </si>
  <si>
    <t>DESCONGELAMENTO</t>
  </si>
  <si>
    <t>CONFERÊNCIA DO MÊS ANTERIOR</t>
  </si>
  <si>
    <t>DATA DA CONFER.</t>
  </si>
  <si>
    <t>VALOR DA NOTA</t>
  </si>
  <si>
    <t>REPOSIÇÃO (EMBALAGENS)</t>
  </si>
  <si>
    <t>MÁQUINA - 01</t>
  </si>
  <si>
    <t>MÁQUINA -03</t>
  </si>
  <si>
    <t>PRODUÇÃO/H</t>
  </si>
  <si>
    <t>GERAL</t>
  </si>
  <si>
    <t>ÍNDICE DE AVARIAS:</t>
  </si>
  <si>
    <t>TOTAL DE VENDAS:</t>
  </si>
  <si>
    <t>VENDEDOR:</t>
  </si>
  <si>
    <t>SOBRA / RETORNO</t>
  </si>
  <si>
    <t>SAÍDA / ESTOQUE</t>
  </si>
  <si>
    <t>SAÍDA / ESTOQUE / VENDAS</t>
  </si>
  <si>
    <t>JUSTIFICATIVA  (Marcar X)</t>
  </si>
  <si>
    <t>RELATÓRIO DIÁRIO DE CONFORMIDADE DAS PLANILHAS</t>
  </si>
  <si>
    <t>GELO CUBO</t>
  </si>
  <si>
    <t>ENTREGADOR</t>
  </si>
  <si>
    <t>CUBO</t>
  </si>
  <si>
    <t>PLANILHA DA PRODUÇÃO</t>
  </si>
  <si>
    <t>DEMONSTRATIVO</t>
  </si>
  <si>
    <t>SITUAÇÃO</t>
  </si>
  <si>
    <t>GELO</t>
  </si>
  <si>
    <t>FALTA</t>
  </si>
  <si>
    <t>INBRA-PACK IND BRASILEIRA DE EMBALAGENS LTDA.</t>
  </si>
  <si>
    <t>DIFERENÇA DE</t>
  </si>
  <si>
    <t>CONFERÊNCIA</t>
  </si>
  <si>
    <t>OU ERRO</t>
  </si>
  <si>
    <t>OBSERVAÇÕES</t>
  </si>
  <si>
    <t>SELAGEM</t>
  </si>
  <si>
    <t>RASGOU</t>
  </si>
  <si>
    <t>PROD.</t>
  </si>
  <si>
    <t>SALDO</t>
  </si>
  <si>
    <t>TOTAIS</t>
  </si>
  <si>
    <t>RELATÓRIO DE SALDO</t>
  </si>
  <si>
    <t>VENDA</t>
  </si>
  <si>
    <t>SALDO SEMANAL</t>
  </si>
  <si>
    <t>ENTRADA</t>
  </si>
  <si>
    <t>MOVIMENTO DE ESTOQUE</t>
  </si>
  <si>
    <t>MÁQUINA - 02</t>
  </si>
  <si>
    <t xml:space="preserve">   </t>
  </si>
  <si>
    <t>QUA</t>
  </si>
  <si>
    <t>QUI</t>
  </si>
  <si>
    <t>SEX</t>
  </si>
  <si>
    <t>DOM</t>
  </si>
  <si>
    <t>SEG</t>
  </si>
  <si>
    <t>TER</t>
  </si>
  <si>
    <t>FABRICA</t>
  </si>
  <si>
    <t>SÁB</t>
  </si>
  <si>
    <t>HR-1 CLEUBERT</t>
  </si>
  <si>
    <t>FOTON-WAGNER</t>
  </si>
  <si>
    <t>HR-2 VALDENOR</t>
  </si>
  <si>
    <t>STRADA</t>
  </si>
  <si>
    <t>EXTRA-2</t>
  </si>
  <si>
    <t>CONTROLE DE PRODUÇÃO - TURNO DO DIA</t>
  </si>
  <si>
    <t>CONTROLE DE PRODUÇÃO - TURNO DA NOITE</t>
  </si>
  <si>
    <t>EXTRA</t>
  </si>
  <si>
    <t>TRITURADO</t>
  </si>
  <si>
    <t>EMBALAGENS</t>
  </si>
  <si>
    <t>SACOS</t>
  </si>
  <si>
    <t xml:space="preserve">ESTOQUE </t>
  </si>
  <si>
    <t>NAYLON</t>
  </si>
  <si>
    <t xml:space="preserve">DIFERENÇA </t>
  </si>
  <si>
    <t>SACOS NAYLON</t>
  </si>
  <si>
    <t>SEMANA</t>
  </si>
  <si>
    <t>b</t>
  </si>
  <si>
    <t>n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</si>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</sst>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[$-416]mmm\-yy;@"/>
    <numFmt numFmtId="165" formatCode="h:mm;@"/>
    <numFmt numFmtId="166" formatCode="_-[$R$-416]\ * #,##0.00_-;\-[$R$-416]\ * #,##0.00_-;_-[$R$-416]\ * &quot;-&quot;??_-;_-@_-"/>
    <numFmt numFmtId="167" formatCode="_-* #,##0_-;\-* #,##0_-;_-* &quot;-&quot;??_-;_-@_-"/>
    <numFmt numFmtId="168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b/>
      <sz val="18"/>
      <color theme="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3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7AD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2" fillId="2" borderId="5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43" fontId="4" fillId="0" borderId="0" applyFont="0" applyFill="0" applyBorder="0" applyAlignment="0" applyProtection="0"/>
  </cellStyleXfs>
  <cellXfs count="1314">
    <xf numFmtId="0" fontId="0" fillId="0" borderId="0" xfId="0"/>
    <xf numFmtId="0" fontId="0" fillId="0" borderId="0" xfId="0" applyBorder="1"/>
    <xf numFmtId="0" fontId="2" fillId="7" borderId="2" xfId="3" applyFont="1" applyFill="1" applyBorder="1" applyAlignment="1">
      <alignment horizontal="center" vertical="center"/>
    </xf>
    <xf numFmtId="0" fontId="2" fillId="8" borderId="2" xfId="3" applyFont="1" applyFill="1" applyBorder="1" applyAlignment="1">
      <alignment horizontal="center" vertical="center"/>
    </xf>
    <xf numFmtId="0" fontId="2" fillId="8" borderId="35" xfId="3" applyFont="1" applyFill="1" applyBorder="1" applyAlignment="1">
      <alignment horizontal="center" vertical="center"/>
    </xf>
    <xf numFmtId="0" fontId="2" fillId="8" borderId="39" xfId="3" applyFont="1" applyFill="1" applyBorder="1" applyAlignment="1">
      <alignment horizontal="center"/>
    </xf>
    <xf numFmtId="0" fontId="2" fillId="8" borderId="40" xfId="3" applyFont="1" applyFill="1" applyBorder="1" applyAlignment="1">
      <alignment horizontal="center"/>
    </xf>
    <xf numFmtId="0" fontId="2" fillId="8" borderId="41" xfId="3" applyFont="1" applyFill="1" applyBorder="1" applyAlignment="1">
      <alignment horizontal="center" vertical="center"/>
    </xf>
    <xf numFmtId="0" fontId="2" fillId="8" borderId="44" xfId="3" applyFont="1" applyFill="1" applyBorder="1" applyAlignment="1">
      <alignment horizontal="center" vertical="center"/>
    </xf>
    <xf numFmtId="0" fontId="2" fillId="8" borderId="45" xfId="3" applyFont="1" applyFill="1" applyBorder="1" applyAlignment="1">
      <alignment horizontal="center" vertical="center"/>
    </xf>
    <xf numFmtId="0" fontId="2" fillId="8" borderId="47" xfId="3" applyFont="1" applyFill="1" applyBorder="1" applyAlignment="1">
      <alignment horizontal="center"/>
    </xf>
    <xf numFmtId="0" fontId="2" fillId="8" borderId="48" xfId="3" applyFont="1" applyFill="1" applyBorder="1" applyAlignment="1">
      <alignment horizontal="center"/>
    </xf>
    <xf numFmtId="0" fontId="2" fillId="8" borderId="51" xfId="3" applyFont="1" applyFill="1" applyBorder="1" applyAlignment="1">
      <alignment horizontal="center"/>
    </xf>
    <xf numFmtId="1" fontId="2" fillId="8" borderId="49" xfId="3" applyNumberFormat="1" applyFont="1" applyFill="1" applyBorder="1" applyAlignment="1">
      <alignment horizontal="center"/>
    </xf>
    <xf numFmtId="1" fontId="2" fillId="8" borderId="49" xfId="0" applyNumberFormat="1" applyFont="1" applyFill="1" applyBorder="1" applyAlignment="1">
      <alignment horizontal="center"/>
    </xf>
    <xf numFmtId="0" fontId="2" fillId="8" borderId="57" xfId="3" applyFont="1" applyFill="1" applyBorder="1" applyAlignment="1">
      <alignment horizontal="center"/>
    </xf>
    <xf numFmtId="0" fontId="2" fillId="8" borderId="4" xfId="3" applyFont="1" applyFill="1" applyBorder="1" applyAlignment="1">
      <alignment horizontal="center"/>
    </xf>
    <xf numFmtId="0" fontId="2" fillId="5" borderId="47" xfId="3" applyFont="1" applyFill="1" applyBorder="1" applyAlignment="1">
      <alignment horizontal="center"/>
    </xf>
    <xf numFmtId="0" fontId="2" fillId="5" borderId="35" xfId="3" applyFont="1" applyFill="1" applyBorder="1" applyAlignment="1">
      <alignment horizontal="center" vertical="center"/>
    </xf>
    <xf numFmtId="0" fontId="2" fillId="5" borderId="2" xfId="3" applyFont="1" applyFill="1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5" borderId="4" xfId="3" applyFont="1" applyFill="1" applyBorder="1" applyAlignment="1">
      <alignment horizontal="center"/>
    </xf>
    <xf numFmtId="0" fontId="2" fillId="5" borderId="48" xfId="3" applyFont="1" applyFill="1" applyBorder="1" applyAlignment="1">
      <alignment horizontal="center"/>
    </xf>
    <xf numFmtId="0" fontId="2" fillId="5" borderId="39" xfId="3" applyFont="1" applyFill="1" applyBorder="1" applyAlignment="1">
      <alignment horizontal="center"/>
    </xf>
    <xf numFmtId="0" fontId="2" fillId="5" borderId="40" xfId="3" applyFont="1" applyFill="1" applyBorder="1" applyAlignment="1">
      <alignment horizontal="center"/>
    </xf>
    <xf numFmtId="0" fontId="2" fillId="5" borderId="57" xfId="3" applyFont="1" applyFill="1" applyBorder="1" applyAlignment="1">
      <alignment horizontal="center" vertical="center"/>
    </xf>
    <xf numFmtId="0" fontId="2" fillId="5" borderId="57" xfId="3" applyFont="1" applyFill="1" applyBorder="1" applyAlignment="1">
      <alignment horizontal="center"/>
    </xf>
    <xf numFmtId="0" fontId="2" fillId="5" borderId="44" xfId="3" applyFont="1" applyFill="1" applyBorder="1" applyAlignment="1">
      <alignment horizontal="center" vertical="center"/>
    </xf>
    <xf numFmtId="0" fontId="2" fillId="5" borderId="45" xfId="3" applyFont="1" applyFill="1" applyBorder="1" applyAlignment="1">
      <alignment horizontal="center" vertical="center"/>
    </xf>
    <xf numFmtId="0" fontId="2" fillId="5" borderId="51" xfId="3" applyFont="1" applyFill="1" applyBorder="1" applyAlignment="1">
      <alignment horizontal="center"/>
    </xf>
    <xf numFmtId="1" fontId="2" fillId="5" borderId="49" xfId="0" applyNumberFormat="1" applyFont="1" applyFill="1" applyBorder="1" applyAlignment="1">
      <alignment horizontal="center"/>
    </xf>
    <xf numFmtId="1" fontId="2" fillId="5" borderId="49" xfId="3" applyNumberFormat="1" applyFont="1" applyFill="1" applyBorder="1" applyAlignment="1">
      <alignment horizontal="center"/>
    </xf>
    <xf numFmtId="1" fontId="2" fillId="5" borderId="37" xfId="0" applyNumberFormat="1" applyFont="1" applyFill="1" applyBorder="1" applyAlignment="1">
      <alignment horizontal="center"/>
    </xf>
    <xf numFmtId="0" fontId="2" fillId="7" borderId="35" xfId="3" applyFont="1" applyFill="1" applyBorder="1" applyAlignment="1">
      <alignment horizontal="center" vertical="center"/>
    </xf>
    <xf numFmtId="0" fontId="2" fillId="7" borderId="39" xfId="3" applyFont="1" applyFill="1" applyBorder="1" applyAlignment="1">
      <alignment horizontal="center"/>
    </xf>
    <xf numFmtId="0" fontId="2" fillId="7" borderId="40" xfId="3" applyFont="1" applyFill="1" applyBorder="1" applyAlignment="1">
      <alignment horizontal="center"/>
    </xf>
    <xf numFmtId="0" fontId="2" fillId="7" borderId="47" xfId="3" applyFont="1" applyFill="1" applyBorder="1" applyAlignment="1">
      <alignment horizontal="center"/>
    </xf>
    <xf numFmtId="1" fontId="2" fillId="7" borderId="49" xfId="0" applyNumberFormat="1" applyFont="1" applyFill="1" applyBorder="1" applyAlignment="1">
      <alignment horizontal="center"/>
    </xf>
    <xf numFmtId="0" fontId="2" fillId="7" borderId="4" xfId="3" applyFont="1" applyFill="1" applyBorder="1" applyAlignment="1">
      <alignment horizontal="center"/>
    </xf>
    <xf numFmtId="0" fontId="2" fillId="7" borderId="48" xfId="3" applyFont="1" applyFill="1" applyBorder="1" applyAlignment="1">
      <alignment horizontal="center"/>
    </xf>
    <xf numFmtId="0" fontId="2" fillId="7" borderId="57" xfId="3" applyFont="1" applyFill="1" applyBorder="1" applyAlignment="1">
      <alignment horizontal="center"/>
    </xf>
    <xf numFmtId="0" fontId="2" fillId="7" borderId="44" xfId="3" applyFont="1" applyFill="1" applyBorder="1" applyAlignment="1">
      <alignment horizontal="center" vertical="center"/>
    </xf>
    <xf numFmtId="0" fontId="2" fillId="7" borderId="45" xfId="3" applyFont="1" applyFill="1" applyBorder="1" applyAlignment="1">
      <alignment horizontal="center" vertical="center"/>
    </xf>
    <xf numFmtId="0" fontId="2" fillId="7" borderId="51" xfId="3" applyFont="1" applyFill="1" applyBorder="1" applyAlignment="1">
      <alignment horizontal="center"/>
    </xf>
    <xf numFmtId="1" fontId="2" fillId="7" borderId="49" xfId="3" applyNumberFormat="1" applyFont="1" applyFill="1" applyBorder="1" applyAlignment="1">
      <alignment horizontal="center"/>
    </xf>
    <xf numFmtId="1" fontId="2" fillId="7" borderId="37" xfId="0" applyNumberFormat="1" applyFont="1" applyFill="1" applyBorder="1" applyAlignment="1">
      <alignment horizontal="center"/>
    </xf>
    <xf numFmtId="0" fontId="2" fillId="11" borderId="47" xfId="3" applyFont="1" applyFill="1" applyBorder="1" applyAlignment="1">
      <alignment horizontal="center"/>
    </xf>
    <xf numFmtId="0" fontId="2" fillId="11" borderId="35" xfId="3" applyFont="1" applyFill="1" applyBorder="1" applyAlignment="1">
      <alignment horizontal="center" vertical="center"/>
    </xf>
    <xf numFmtId="0" fontId="2" fillId="11" borderId="2" xfId="3" applyFont="1" applyFill="1" applyBorder="1" applyAlignment="1">
      <alignment horizontal="center" vertical="center"/>
    </xf>
    <xf numFmtId="0" fontId="2" fillId="11" borderId="48" xfId="3" applyFont="1" applyFill="1" applyBorder="1" applyAlignment="1">
      <alignment horizontal="center" vertical="center"/>
    </xf>
    <xf numFmtId="0" fontId="2" fillId="11" borderId="48" xfId="3" applyFont="1" applyFill="1" applyBorder="1" applyAlignment="1">
      <alignment horizontal="center"/>
    </xf>
    <xf numFmtId="0" fontId="2" fillId="11" borderId="51" xfId="3" applyFont="1" applyFill="1" applyBorder="1" applyAlignment="1">
      <alignment horizontal="center" vertical="center"/>
    </xf>
    <xf numFmtId="0" fontId="2" fillId="11" borderId="46" xfId="3" applyFont="1" applyFill="1" applyBorder="1" applyAlignment="1">
      <alignment horizontal="center"/>
    </xf>
    <xf numFmtId="0" fontId="2" fillId="11" borderId="51" xfId="3" applyFont="1" applyFill="1" applyBorder="1" applyAlignment="1">
      <alignment horizontal="center"/>
    </xf>
    <xf numFmtId="1" fontId="2" fillId="11" borderId="49" xfId="0" applyNumberFormat="1" applyFont="1" applyFill="1" applyBorder="1" applyAlignment="1">
      <alignment horizontal="center"/>
    </xf>
    <xf numFmtId="1" fontId="2" fillId="11" borderId="49" xfId="3" applyNumberFormat="1" applyFont="1" applyFill="1" applyBorder="1" applyAlignment="1">
      <alignment horizontal="center"/>
    </xf>
    <xf numFmtId="0" fontId="2" fillId="11" borderId="20" xfId="3" applyFont="1" applyFill="1" applyBorder="1" applyAlignment="1">
      <alignment horizontal="center" vertical="center"/>
    </xf>
    <xf numFmtId="0" fontId="2" fillId="11" borderId="21" xfId="3" applyFont="1" applyFill="1" applyBorder="1" applyAlignment="1">
      <alignment horizontal="center" vertical="center"/>
    </xf>
    <xf numFmtId="1" fontId="2" fillId="11" borderId="42" xfId="3" applyNumberFormat="1" applyFont="1" applyFill="1" applyBorder="1" applyAlignment="1">
      <alignment horizontal="center"/>
    </xf>
    <xf numFmtId="0" fontId="2" fillId="9" borderId="47" xfId="3" applyFont="1" applyFill="1" applyBorder="1" applyAlignment="1">
      <alignment horizontal="center"/>
    </xf>
    <xf numFmtId="0" fontId="2" fillId="9" borderId="35" xfId="3" applyFont="1" applyFill="1" applyBorder="1" applyAlignment="1">
      <alignment horizontal="center" vertical="center"/>
    </xf>
    <xf numFmtId="0" fontId="2" fillId="9" borderId="2" xfId="3" applyFont="1" applyFill="1" applyBorder="1" applyAlignment="1">
      <alignment horizontal="center" vertical="center"/>
    </xf>
    <xf numFmtId="0" fontId="2" fillId="9" borderId="3" xfId="3" applyFont="1" applyFill="1" applyBorder="1" applyAlignment="1">
      <alignment horizontal="center" vertical="center"/>
    </xf>
    <xf numFmtId="0" fontId="2" fillId="9" borderId="48" xfId="3" applyFont="1" applyFill="1" applyBorder="1" applyAlignment="1">
      <alignment horizontal="center" vertical="center"/>
    </xf>
    <xf numFmtId="0" fontId="2" fillId="9" borderId="4" xfId="3" applyFont="1" applyFill="1" applyBorder="1" applyAlignment="1">
      <alignment horizontal="center"/>
    </xf>
    <xf numFmtId="0" fontId="2" fillId="9" borderId="48" xfId="3" applyFont="1" applyFill="1" applyBorder="1" applyAlignment="1">
      <alignment horizontal="center"/>
    </xf>
    <xf numFmtId="0" fontId="2" fillId="9" borderId="39" xfId="3" applyFont="1" applyFill="1" applyBorder="1" applyAlignment="1">
      <alignment horizontal="center"/>
    </xf>
    <xf numFmtId="0" fontId="2" fillId="9" borderId="40" xfId="3" applyFont="1" applyFill="1" applyBorder="1" applyAlignment="1">
      <alignment horizontal="center"/>
    </xf>
    <xf numFmtId="0" fontId="2" fillId="9" borderId="57" xfId="3" applyFont="1" applyFill="1" applyBorder="1" applyAlignment="1">
      <alignment horizontal="center" vertical="center"/>
    </xf>
    <xf numFmtId="0" fontId="2" fillId="9" borderId="51" xfId="3" applyFont="1" applyFill="1" applyBorder="1" applyAlignment="1">
      <alignment horizontal="center" vertical="center"/>
    </xf>
    <xf numFmtId="0" fontId="2" fillId="9" borderId="57" xfId="3" applyFont="1" applyFill="1" applyBorder="1" applyAlignment="1">
      <alignment horizontal="center"/>
    </xf>
    <xf numFmtId="0" fontId="2" fillId="9" borderId="33" xfId="3" applyFont="1" applyFill="1" applyBorder="1" applyAlignment="1">
      <alignment horizontal="center"/>
    </xf>
    <xf numFmtId="0" fontId="2" fillId="9" borderId="51" xfId="3" applyFont="1" applyFill="1" applyBorder="1" applyAlignment="1">
      <alignment horizontal="center"/>
    </xf>
    <xf numFmtId="1" fontId="2" fillId="9" borderId="49" xfId="0" applyNumberFormat="1" applyFont="1" applyFill="1" applyBorder="1" applyAlignment="1">
      <alignment horizontal="center"/>
    </xf>
    <xf numFmtId="1" fontId="2" fillId="9" borderId="49" xfId="3" applyNumberFormat="1" applyFont="1" applyFill="1" applyBorder="1" applyAlignment="1">
      <alignment horizontal="center"/>
    </xf>
    <xf numFmtId="0" fontId="2" fillId="10" borderId="35" xfId="3" applyFont="1" applyFill="1" applyBorder="1" applyAlignment="1">
      <alignment horizontal="center" vertical="center"/>
    </xf>
    <xf numFmtId="0" fontId="2" fillId="10" borderId="2" xfId="3" applyFont="1" applyFill="1" applyBorder="1" applyAlignment="1">
      <alignment horizontal="center" vertical="center"/>
    </xf>
    <xf numFmtId="0" fontId="2" fillId="10" borderId="3" xfId="3" applyFont="1" applyFill="1" applyBorder="1" applyAlignment="1">
      <alignment horizontal="center" vertical="center"/>
    </xf>
    <xf numFmtId="0" fontId="2" fillId="10" borderId="39" xfId="3" applyFont="1" applyFill="1" applyBorder="1" applyAlignment="1">
      <alignment horizontal="center"/>
    </xf>
    <xf numFmtId="0" fontId="2" fillId="10" borderId="40" xfId="3" applyFont="1" applyFill="1" applyBorder="1" applyAlignment="1">
      <alignment horizontal="center"/>
    </xf>
    <xf numFmtId="0" fontId="2" fillId="10" borderId="57" xfId="3" applyFont="1" applyFill="1" applyBorder="1" applyAlignment="1">
      <alignment horizontal="center" vertical="center"/>
    </xf>
    <xf numFmtId="0" fontId="2" fillId="10" borderId="48" xfId="3" applyFont="1" applyFill="1" applyBorder="1" applyAlignment="1">
      <alignment horizontal="center"/>
    </xf>
    <xf numFmtId="0" fontId="2" fillId="10" borderId="48" xfId="3" applyFont="1" applyFill="1" applyBorder="1" applyAlignment="1">
      <alignment horizontal="center" vertical="center"/>
    </xf>
    <xf numFmtId="0" fontId="2" fillId="10" borderId="51" xfId="3" applyFont="1" applyFill="1" applyBorder="1" applyAlignment="1">
      <alignment horizontal="center" vertical="center"/>
    </xf>
    <xf numFmtId="0" fontId="2" fillId="8" borderId="38" xfId="3" applyFont="1" applyFill="1" applyBorder="1" applyAlignment="1">
      <alignment horizontal="center" vertical="center"/>
    </xf>
    <xf numFmtId="1" fontId="2" fillId="7" borderId="52" xfId="3" applyNumberFormat="1" applyFont="1" applyFill="1" applyBorder="1" applyAlignment="1">
      <alignment horizontal="center"/>
    </xf>
    <xf numFmtId="1" fontId="2" fillId="5" borderId="52" xfId="3" applyNumberFormat="1" applyFont="1" applyFill="1" applyBorder="1" applyAlignment="1">
      <alignment horizontal="center"/>
    </xf>
    <xf numFmtId="1" fontId="2" fillId="11" borderId="6" xfId="3" applyNumberFormat="1" applyFont="1" applyFill="1" applyBorder="1" applyAlignment="1">
      <alignment horizontal="center"/>
    </xf>
    <xf numFmtId="1" fontId="2" fillId="8" borderId="52" xfId="3" applyNumberFormat="1" applyFont="1" applyFill="1" applyBorder="1" applyAlignment="1">
      <alignment horizontal="center"/>
    </xf>
    <xf numFmtId="0" fontId="2" fillId="7" borderId="39" xfId="3" applyFont="1" applyFill="1" applyBorder="1" applyAlignment="1">
      <alignment horizontal="center" vertical="center"/>
    </xf>
    <xf numFmtId="0" fontId="2" fillId="7" borderId="34" xfId="3" applyFont="1" applyFill="1" applyBorder="1" applyAlignment="1">
      <alignment vertical="center"/>
    </xf>
    <xf numFmtId="1" fontId="2" fillId="11" borderId="62" xfId="0" applyNumberFormat="1" applyFont="1" applyFill="1" applyBorder="1" applyAlignment="1">
      <alignment horizontal="center"/>
    </xf>
    <xf numFmtId="1" fontId="2" fillId="11" borderId="51" xfId="0" applyNumberFormat="1" applyFont="1" applyFill="1" applyBorder="1" applyAlignment="1">
      <alignment horizontal="center"/>
    </xf>
    <xf numFmtId="1" fontId="3" fillId="3" borderId="1" xfId="2" applyNumberFormat="1" applyBorder="1" applyAlignment="1">
      <alignment horizontal="center" vertical="center"/>
    </xf>
    <xf numFmtId="1" fontId="3" fillId="3" borderId="21" xfId="2" applyNumberFormat="1" applyBorder="1" applyAlignment="1">
      <alignment horizontal="center" vertical="center"/>
    </xf>
    <xf numFmtId="0" fontId="4" fillId="14" borderId="1" xfId="6" applyBorder="1" applyAlignment="1">
      <alignment horizontal="center" vertical="center"/>
    </xf>
    <xf numFmtId="0" fontId="4" fillId="14" borderId="21" xfId="6" applyBorder="1" applyAlignment="1">
      <alignment horizontal="center" vertical="center"/>
    </xf>
    <xf numFmtId="1" fontId="3" fillId="15" borderId="29" xfId="7" applyNumberFormat="1" applyBorder="1" applyAlignment="1">
      <alignment horizontal="center" vertical="center"/>
    </xf>
    <xf numFmtId="0" fontId="4" fillId="14" borderId="10" xfId="6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1" fontId="3" fillId="3" borderId="29" xfId="2" applyNumberFormat="1" applyBorder="1" applyAlignment="1">
      <alignment horizontal="center" vertical="center"/>
    </xf>
    <xf numFmtId="1" fontId="3" fillId="3" borderId="30" xfId="2" applyNumberFormat="1" applyBorder="1" applyAlignment="1">
      <alignment horizontal="center" vertical="center"/>
    </xf>
    <xf numFmtId="0" fontId="1" fillId="12" borderId="47" xfId="4" applyFont="1" applyBorder="1" applyAlignment="1">
      <alignment horizontal="center"/>
    </xf>
    <xf numFmtId="0" fontId="1" fillId="12" borderId="48" xfId="4" applyFont="1" applyBorder="1" applyAlignment="1">
      <alignment horizontal="center" vertical="center"/>
    </xf>
    <xf numFmtId="0" fontId="1" fillId="17" borderId="48" xfId="0" applyFont="1" applyFill="1" applyBorder="1" applyAlignment="1">
      <alignment horizontal="center" vertical="center"/>
    </xf>
    <xf numFmtId="0" fontId="1" fillId="0" borderId="0" xfId="0" applyFont="1"/>
    <xf numFmtId="0" fontId="1" fillId="14" borderId="23" xfId="6" applyFont="1" applyBorder="1" applyAlignment="1">
      <alignment horizontal="center" vertical="center"/>
    </xf>
    <xf numFmtId="0" fontId="1" fillId="14" borderId="46" xfId="6" applyFont="1" applyBorder="1" applyAlignment="1">
      <alignment horizontal="center" vertical="center"/>
    </xf>
    <xf numFmtId="0" fontId="1" fillId="14" borderId="11" xfId="6" applyFont="1" applyBorder="1" applyAlignment="1">
      <alignment horizontal="center" vertical="center"/>
    </xf>
    <xf numFmtId="0" fontId="1" fillId="14" borderId="34" xfId="6" applyFont="1" applyBorder="1" applyAlignment="1">
      <alignment horizontal="center" vertical="center"/>
    </xf>
    <xf numFmtId="0" fontId="1" fillId="14" borderId="71" xfId="6" applyFont="1" applyBorder="1" applyAlignment="1">
      <alignment horizontal="center" vertical="center"/>
    </xf>
    <xf numFmtId="0" fontId="2" fillId="15" borderId="47" xfId="7" applyFont="1" applyBorder="1" applyAlignment="1">
      <alignment horizontal="center" vertical="center"/>
    </xf>
    <xf numFmtId="0" fontId="2" fillId="15" borderId="15" xfId="7" applyFont="1" applyBorder="1" applyAlignment="1">
      <alignment horizontal="center" vertical="center"/>
    </xf>
    <xf numFmtId="0" fontId="2" fillId="3" borderId="70" xfId="2" applyFont="1" applyBorder="1" applyAlignment="1">
      <alignment horizontal="center" vertical="center"/>
    </xf>
    <xf numFmtId="0" fontId="2" fillId="3" borderId="67" xfId="2" applyFont="1" applyBorder="1" applyAlignment="1">
      <alignment horizontal="center" vertical="center"/>
    </xf>
    <xf numFmtId="1" fontId="12" fillId="0" borderId="28" xfId="3" applyNumberFormat="1" applyFont="1" applyFill="1" applyBorder="1" applyAlignment="1">
      <alignment horizontal="center"/>
    </xf>
    <xf numFmtId="1" fontId="12" fillId="0" borderId="53" xfId="3" applyNumberFormat="1" applyFont="1" applyFill="1" applyBorder="1" applyAlignment="1">
      <alignment horizontal="center"/>
    </xf>
    <xf numFmtId="1" fontId="12" fillId="0" borderId="29" xfId="3" applyNumberFormat="1" applyFont="1" applyFill="1" applyBorder="1" applyAlignment="1">
      <alignment horizontal="center"/>
    </xf>
    <xf numFmtId="0" fontId="2" fillId="11" borderId="38" xfId="3" applyFont="1" applyFill="1" applyBorder="1" applyAlignment="1">
      <alignment horizontal="center" vertical="center"/>
    </xf>
    <xf numFmtId="0" fontId="2" fillId="11" borderId="39" xfId="3" applyFont="1" applyFill="1" applyBorder="1" applyAlignment="1">
      <alignment horizontal="center"/>
    </xf>
    <xf numFmtId="0" fontId="2" fillId="11" borderId="40" xfId="3" applyFont="1" applyFill="1" applyBorder="1" applyAlignment="1">
      <alignment horizontal="center"/>
    </xf>
    <xf numFmtId="0" fontId="2" fillId="11" borderId="41" xfId="3" applyFont="1" applyFill="1" applyBorder="1" applyAlignment="1">
      <alignment horizontal="center" vertical="center"/>
    </xf>
    <xf numFmtId="1" fontId="1" fillId="12" borderId="44" xfId="4" applyNumberFormat="1" applyFont="1" applyBorder="1" applyAlignment="1">
      <alignment horizontal="center"/>
    </xf>
    <xf numFmtId="1" fontId="1" fillId="12" borderId="33" xfId="4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4" fillId="14" borderId="2" xfId="6" applyBorder="1" applyAlignment="1">
      <alignment horizontal="center" vertical="center"/>
    </xf>
    <xf numFmtId="0" fontId="4" fillId="14" borderId="3" xfId="6" applyBorder="1" applyAlignment="1">
      <alignment horizontal="center" vertical="center"/>
    </xf>
    <xf numFmtId="1" fontId="3" fillId="15" borderId="19" xfId="7" applyNumberFormat="1" applyBorder="1" applyAlignment="1">
      <alignment horizontal="center" vertical="center"/>
    </xf>
    <xf numFmtId="1" fontId="3" fillId="15" borderId="20" xfId="7" applyNumberFormat="1" applyBorder="1" applyAlignment="1">
      <alignment horizontal="center" vertical="center"/>
    </xf>
    <xf numFmtId="1" fontId="3" fillId="15" borderId="30" xfId="7" applyNumberFormat="1" applyBorder="1" applyAlignment="1">
      <alignment horizontal="center" vertical="center"/>
    </xf>
    <xf numFmtId="0" fontId="6" fillId="0" borderId="73" xfId="0" applyFont="1" applyFill="1" applyBorder="1" applyAlignment="1">
      <alignment horizontal="center" vertical="center"/>
    </xf>
    <xf numFmtId="0" fontId="4" fillId="14" borderId="28" xfId="6" applyBorder="1" applyAlignment="1">
      <alignment horizontal="center" vertical="center"/>
    </xf>
    <xf numFmtId="0" fontId="4" fillId="14" borderId="19" xfId="6" applyBorder="1" applyAlignment="1">
      <alignment horizontal="center" vertical="center"/>
    </xf>
    <xf numFmtId="0" fontId="4" fillId="14" borderId="29" xfId="6" applyBorder="1" applyAlignment="1">
      <alignment horizontal="center" vertical="center"/>
    </xf>
    <xf numFmtId="0" fontId="2" fillId="15" borderId="44" xfId="7" applyFont="1" applyBorder="1" applyAlignment="1">
      <alignment horizontal="center" vertical="center"/>
    </xf>
    <xf numFmtId="0" fontId="2" fillId="15" borderId="25" xfId="7" applyFont="1" applyBorder="1" applyAlignment="1">
      <alignment horizontal="center" vertical="center"/>
    </xf>
    <xf numFmtId="0" fontId="2" fillId="15" borderId="46" xfId="7" applyFont="1" applyBorder="1" applyAlignment="1">
      <alignment horizontal="center" vertical="center"/>
    </xf>
    <xf numFmtId="0" fontId="2" fillId="3" borderId="44" xfId="2" applyFont="1" applyBorder="1" applyAlignment="1">
      <alignment horizontal="center" vertical="center"/>
    </xf>
    <xf numFmtId="0" fontId="2" fillId="3" borderId="33" xfId="2" applyFont="1" applyBorder="1" applyAlignment="1">
      <alignment horizontal="center" vertical="center"/>
    </xf>
    <xf numFmtId="0" fontId="2" fillId="3" borderId="25" xfId="2" applyFont="1" applyBorder="1" applyAlignment="1">
      <alignment horizontal="center" vertical="center"/>
    </xf>
    <xf numFmtId="0" fontId="2" fillId="3" borderId="23" xfId="2" applyFont="1" applyBorder="1" applyAlignment="1">
      <alignment horizontal="center" vertical="center"/>
    </xf>
    <xf numFmtId="0" fontId="2" fillId="3" borderId="47" xfId="2" applyFont="1" applyBorder="1" applyAlignment="1">
      <alignment horizontal="center" vertical="center"/>
    </xf>
    <xf numFmtId="1" fontId="3" fillId="3" borderId="65" xfId="2" applyNumberFormat="1" applyBorder="1" applyAlignment="1">
      <alignment horizontal="center" vertical="center"/>
    </xf>
    <xf numFmtId="1" fontId="3" fillId="3" borderId="76" xfId="2" applyNumberFormat="1" applyBorder="1" applyAlignment="1">
      <alignment horizontal="center" vertical="center"/>
    </xf>
    <xf numFmtId="1" fontId="3" fillId="3" borderId="62" xfId="2" applyNumberFormat="1" applyBorder="1" applyAlignment="1">
      <alignment horizontal="center" vertical="center"/>
    </xf>
    <xf numFmtId="1" fontId="3" fillId="3" borderId="50" xfId="2" applyNumberFormat="1" applyBorder="1" applyAlignment="1">
      <alignment horizontal="center" vertical="center"/>
    </xf>
    <xf numFmtId="1" fontId="3" fillId="3" borderId="69" xfId="2" applyNumberForma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65" fontId="7" fillId="0" borderId="8" xfId="0" applyNumberFormat="1" applyFont="1" applyFill="1" applyBorder="1" applyAlignment="1">
      <alignment horizontal="center" vertical="center"/>
    </xf>
    <xf numFmtId="165" fontId="7" fillId="0" borderId="10" xfId="0" applyNumberFormat="1" applyFont="1" applyFill="1" applyBorder="1" applyAlignment="1">
      <alignment horizontal="center" vertical="center"/>
    </xf>
    <xf numFmtId="165" fontId="7" fillId="0" borderId="9" xfId="0" applyNumberFormat="1" applyFont="1" applyFill="1" applyBorder="1" applyAlignment="1">
      <alignment horizontal="center" vertical="center"/>
    </xf>
    <xf numFmtId="165" fontId="7" fillId="0" borderId="3" xfId="0" applyNumberFormat="1" applyFont="1" applyFill="1" applyBorder="1" applyAlignment="1">
      <alignment horizontal="center" vertical="center"/>
    </xf>
    <xf numFmtId="1" fontId="4" fillId="12" borderId="1" xfId="4" applyNumberFormat="1" applyFont="1" applyBorder="1" applyAlignment="1">
      <alignment horizontal="center" wrapText="1"/>
    </xf>
    <xf numFmtId="1" fontId="4" fillId="12" borderId="1" xfId="4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0" xfId="3" applyNumberFormat="1" applyFont="1" applyFill="1" applyBorder="1" applyAlignment="1">
      <alignment horizontal="center"/>
    </xf>
    <xf numFmtId="1" fontId="7" fillId="0" borderId="43" xfId="3" applyNumberFormat="1" applyFont="1" applyFill="1" applyBorder="1" applyAlignment="1">
      <alignment horizontal="center"/>
    </xf>
    <xf numFmtId="1" fontId="7" fillId="0" borderId="7" xfId="3" applyNumberFormat="1" applyFont="1" applyFill="1" applyBorder="1" applyAlignment="1">
      <alignment horizontal="center"/>
    </xf>
    <xf numFmtId="1" fontId="7" fillId="0" borderId="1" xfId="3" applyNumberFormat="1" applyFont="1" applyFill="1" applyBorder="1" applyAlignment="1">
      <alignment horizontal="center"/>
    </xf>
    <xf numFmtId="1" fontId="7" fillId="0" borderId="2" xfId="3" applyNumberFormat="1" applyFont="1" applyFill="1" applyBorder="1" applyAlignment="1">
      <alignment horizontal="center"/>
    </xf>
    <xf numFmtId="1" fontId="7" fillId="0" borderId="52" xfId="3" applyNumberFormat="1" applyFont="1" applyFill="1" applyBorder="1" applyAlignment="1">
      <alignment horizontal="center"/>
    </xf>
    <xf numFmtId="1" fontId="6" fillId="0" borderId="19" xfId="3" applyNumberFormat="1" applyFont="1" applyFill="1" applyBorder="1" applyAlignment="1">
      <alignment horizontal="center"/>
    </xf>
    <xf numFmtId="1" fontId="7" fillId="0" borderId="3" xfId="3" applyNumberFormat="1" applyFont="1" applyFill="1" applyBorder="1" applyAlignment="1">
      <alignment horizontal="center"/>
    </xf>
    <xf numFmtId="1" fontId="7" fillId="0" borderId="31" xfId="3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1" fontId="6" fillId="0" borderId="36" xfId="3" applyNumberFormat="1" applyFont="1" applyFill="1" applyBorder="1" applyAlignment="1">
      <alignment horizontal="center"/>
    </xf>
    <xf numFmtId="1" fontId="6" fillId="0" borderId="20" xfId="3" applyNumberFormat="1" applyFont="1" applyFill="1" applyBorder="1" applyAlignment="1">
      <alignment horizontal="center"/>
    </xf>
    <xf numFmtId="0" fontId="1" fillId="18" borderId="20" xfId="0" applyFont="1" applyFill="1" applyBorder="1" applyAlignment="1">
      <alignment horizontal="center"/>
    </xf>
    <xf numFmtId="0" fontId="1" fillId="18" borderId="21" xfId="0" applyFont="1" applyFill="1" applyBorder="1" applyAlignment="1">
      <alignment horizontal="center"/>
    </xf>
    <xf numFmtId="0" fontId="1" fillId="18" borderId="30" xfId="0" applyFont="1" applyFill="1" applyBorder="1" applyAlignment="1">
      <alignment horizontal="center"/>
    </xf>
    <xf numFmtId="0" fontId="0" fillId="18" borderId="62" xfId="0" applyFill="1" applyBorder="1" applyAlignment="1">
      <alignment horizontal="center"/>
    </xf>
    <xf numFmtId="0" fontId="0" fillId="18" borderId="50" xfId="0" applyFill="1" applyBorder="1" applyAlignment="1">
      <alignment horizontal="center"/>
    </xf>
    <xf numFmtId="0" fontId="1" fillId="18" borderId="26" xfId="0" applyFont="1" applyFill="1" applyBorder="1" applyAlignment="1">
      <alignment horizontal="center"/>
    </xf>
    <xf numFmtId="0" fontId="1" fillId="18" borderId="34" xfId="0" applyFont="1" applyFill="1" applyBorder="1" applyAlignment="1">
      <alignment horizontal="center"/>
    </xf>
    <xf numFmtId="0" fontId="1" fillId="18" borderId="27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1" xfId="0" applyNumberForma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15" fillId="0" borderId="3" xfId="0" applyNumberFormat="1" applyFont="1" applyBorder="1" applyAlignment="1">
      <alignment horizontal="center"/>
    </xf>
    <xf numFmtId="167" fontId="13" fillId="18" borderId="27" xfId="9" applyNumberFormat="1" applyFont="1" applyFill="1" applyBorder="1" applyAlignment="1">
      <alignment horizontal="center"/>
    </xf>
    <xf numFmtId="167" fontId="13" fillId="18" borderId="28" xfId="9" applyNumberFormat="1" applyFont="1" applyFill="1" applyBorder="1" applyAlignment="1">
      <alignment horizontal="center"/>
    </xf>
    <xf numFmtId="168" fontId="7" fillId="0" borderId="10" xfId="0" applyNumberFormat="1" applyFont="1" applyBorder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8" fontId="7" fillId="0" borderId="8" xfId="0" applyNumberFormat="1" applyFont="1" applyBorder="1" applyAlignment="1">
      <alignment horizontal="center"/>
    </xf>
    <xf numFmtId="168" fontId="2" fillId="10" borderId="49" xfId="0" applyNumberFormat="1" applyFont="1" applyFill="1" applyBorder="1" applyAlignment="1">
      <alignment horizontal="center"/>
    </xf>
    <xf numFmtId="1" fontId="12" fillId="0" borderId="59" xfId="3" applyNumberFormat="1" applyFont="1" applyFill="1" applyBorder="1" applyAlignment="1">
      <alignment horizontal="center"/>
    </xf>
    <xf numFmtId="1" fontId="12" fillId="0" borderId="60" xfId="3" applyNumberFormat="1" applyFont="1" applyFill="1" applyBorder="1" applyAlignment="1">
      <alignment horizontal="center"/>
    </xf>
    <xf numFmtId="168" fontId="7" fillId="0" borderId="10" xfId="0" applyNumberFormat="1" applyFont="1" applyFill="1" applyBorder="1" applyAlignment="1">
      <alignment horizontal="center"/>
    </xf>
    <xf numFmtId="168" fontId="7" fillId="0" borderId="1" xfId="0" applyNumberFormat="1" applyFont="1" applyFill="1" applyBorder="1" applyAlignment="1">
      <alignment horizontal="center"/>
    </xf>
    <xf numFmtId="1" fontId="2" fillId="13" borderId="17" xfId="5" applyNumberFormat="1" applyFont="1" applyBorder="1" applyAlignment="1">
      <alignment horizontal="center" vertical="center"/>
    </xf>
    <xf numFmtId="1" fontId="2" fillId="15" borderId="45" xfId="7" applyNumberFormat="1" applyFont="1" applyBorder="1" applyAlignment="1">
      <alignment horizontal="center" vertical="center"/>
    </xf>
    <xf numFmtId="0" fontId="2" fillId="15" borderId="58" xfId="7" applyFont="1" applyBorder="1" applyAlignment="1">
      <alignment horizontal="center" vertical="center"/>
    </xf>
    <xf numFmtId="1" fontId="2" fillId="15" borderId="66" xfId="7" applyNumberFormat="1" applyFont="1" applyBorder="1" applyAlignment="1">
      <alignment horizontal="center" vertical="center"/>
    </xf>
    <xf numFmtId="1" fontId="2" fillId="3" borderId="44" xfId="2" applyNumberFormat="1" applyFont="1" applyBorder="1" applyAlignment="1">
      <alignment horizontal="center" vertical="center"/>
    </xf>
    <xf numFmtId="0" fontId="2" fillId="3" borderId="45" xfId="2" applyFont="1" applyBorder="1" applyAlignment="1">
      <alignment horizontal="center" vertical="center"/>
    </xf>
    <xf numFmtId="1" fontId="2" fillId="3" borderId="40" xfId="2" applyNumberFormat="1" applyFont="1" applyBorder="1" applyAlignment="1">
      <alignment horizontal="center" vertical="center"/>
    </xf>
    <xf numFmtId="1" fontId="2" fillId="3" borderId="46" xfId="2" applyNumberFormat="1" applyFont="1" applyBorder="1" applyAlignment="1">
      <alignment horizontal="center" vertical="center"/>
    </xf>
    <xf numFmtId="1" fontId="2" fillId="5" borderId="44" xfId="1" applyNumberFormat="1" applyFont="1" applyFill="1" applyBorder="1" applyAlignment="1">
      <alignment horizontal="center"/>
    </xf>
    <xf numFmtId="1" fontId="2" fillId="9" borderId="44" xfId="1" applyNumberFormat="1" applyFont="1" applyFill="1" applyBorder="1" applyAlignment="1">
      <alignment horizontal="center"/>
    </xf>
    <xf numFmtId="1" fontId="2" fillId="7" borderId="44" xfId="1" applyNumberFormat="1" applyFont="1" applyFill="1" applyBorder="1" applyAlignment="1">
      <alignment horizontal="center"/>
    </xf>
    <xf numFmtId="1" fontId="2" fillId="11" borderId="44" xfId="1" applyNumberFormat="1" applyFont="1" applyFill="1" applyBorder="1" applyAlignment="1">
      <alignment horizontal="center"/>
    </xf>
    <xf numFmtId="1" fontId="2" fillId="11" borderId="39" xfId="1" applyNumberFormat="1" applyFont="1" applyFill="1" applyBorder="1" applyAlignment="1">
      <alignment horizontal="center"/>
    </xf>
    <xf numFmtId="1" fontId="2" fillId="8" borderId="44" xfId="1" applyNumberFormat="1" applyFont="1" applyFill="1" applyBorder="1" applyAlignment="1">
      <alignment horizontal="center"/>
    </xf>
    <xf numFmtId="1" fontId="7" fillId="0" borderId="53" xfId="3" applyNumberFormat="1" applyFont="1" applyFill="1" applyBorder="1" applyAlignment="1">
      <alignment horizontal="center"/>
    </xf>
    <xf numFmtId="1" fontId="7" fillId="0" borderId="54" xfId="3" applyNumberFormat="1" applyFont="1" applyFill="1" applyBorder="1" applyAlignment="1">
      <alignment horizontal="center"/>
    </xf>
    <xf numFmtId="1" fontId="7" fillId="0" borderId="36" xfId="3" applyNumberFormat="1" applyFont="1" applyFill="1" applyBorder="1" applyAlignment="1">
      <alignment horizontal="center"/>
    </xf>
    <xf numFmtId="1" fontId="7" fillId="0" borderId="19" xfId="3" applyNumberFormat="1" applyFont="1" applyFill="1" applyBorder="1" applyAlignment="1">
      <alignment horizontal="center"/>
    </xf>
    <xf numFmtId="1" fontId="7" fillId="0" borderId="1" xfId="1" applyNumberFormat="1" applyFont="1" applyFill="1" applyBorder="1" applyAlignment="1">
      <alignment horizontal="center"/>
    </xf>
    <xf numFmtId="1" fontId="7" fillId="0" borderId="35" xfId="3" applyNumberFormat="1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" fontId="7" fillId="0" borderId="1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14" borderId="25" xfId="6" applyFont="1" applyBorder="1" applyAlignment="1">
      <alignment horizontal="center" vertical="center"/>
    </xf>
    <xf numFmtId="1" fontId="2" fillId="3" borderId="45" xfId="2" applyNumberFormat="1" applyFont="1" applyBorder="1" applyAlignment="1">
      <alignment horizontal="center" vertical="center"/>
    </xf>
    <xf numFmtId="1" fontId="2" fillId="15" borderId="44" xfId="7" applyNumberFormat="1" applyFont="1" applyBorder="1" applyAlignment="1">
      <alignment horizontal="center" vertical="center"/>
    </xf>
    <xf numFmtId="1" fontId="2" fillId="15" borderId="46" xfId="7" applyNumberFormat="1" applyFont="1" applyBorder="1" applyAlignment="1">
      <alignment horizontal="center" vertical="center"/>
    </xf>
    <xf numFmtId="0" fontId="2" fillId="5" borderId="48" xfId="3" applyFont="1" applyFill="1" applyBorder="1" applyAlignment="1">
      <alignment horizontal="center" vertical="center"/>
    </xf>
    <xf numFmtId="0" fontId="2" fillId="5" borderId="51" xfId="3" applyFont="1" applyFill="1" applyBorder="1" applyAlignment="1">
      <alignment horizontal="center" vertical="center"/>
    </xf>
    <xf numFmtId="0" fontId="2" fillId="5" borderId="46" xfId="3" applyFont="1" applyFill="1" applyBorder="1" applyAlignment="1">
      <alignment horizontal="center"/>
    </xf>
    <xf numFmtId="0" fontId="2" fillId="5" borderId="16" xfId="3" applyFont="1" applyFill="1" applyBorder="1" applyAlignment="1">
      <alignment horizontal="center" vertical="center"/>
    </xf>
    <xf numFmtId="0" fontId="2" fillId="5" borderId="17" xfId="3" applyFont="1" applyFill="1" applyBorder="1" applyAlignment="1">
      <alignment horizontal="center" vertical="center"/>
    </xf>
    <xf numFmtId="0" fontId="2" fillId="5" borderId="15" xfId="3" applyFont="1" applyFill="1" applyBorder="1" applyAlignment="1">
      <alignment horizontal="center"/>
    </xf>
    <xf numFmtId="0" fontId="2" fillId="11" borderId="44" xfId="3" applyFont="1" applyFill="1" applyBorder="1" applyAlignment="1">
      <alignment horizontal="center"/>
    </xf>
    <xf numFmtId="0" fontId="2" fillId="11" borderId="45" xfId="3" applyFont="1" applyFill="1" applyBorder="1" applyAlignment="1">
      <alignment horizontal="center"/>
    </xf>
    <xf numFmtId="0" fontId="2" fillId="8" borderId="51" xfId="3" applyFont="1" applyFill="1" applyBorder="1" applyAlignment="1">
      <alignment horizontal="center" vertical="center"/>
    </xf>
    <xf numFmtId="0" fontId="2" fillId="8" borderId="15" xfId="3" applyFont="1" applyFill="1" applyBorder="1" applyAlignment="1">
      <alignment horizontal="center"/>
    </xf>
    <xf numFmtId="0" fontId="2" fillId="8" borderId="46" xfId="3" applyFont="1" applyFill="1" applyBorder="1" applyAlignment="1">
      <alignment horizontal="center"/>
    </xf>
    <xf numFmtId="0" fontId="2" fillId="8" borderId="16" xfId="3" applyFont="1" applyFill="1" applyBorder="1" applyAlignment="1">
      <alignment horizontal="center" vertical="center"/>
    </xf>
    <xf numFmtId="0" fontId="2" fillId="8" borderId="17" xfId="3" applyFont="1" applyFill="1" applyBorder="1" applyAlignment="1">
      <alignment horizontal="center" vertical="center"/>
    </xf>
    <xf numFmtId="0" fontId="2" fillId="8" borderId="48" xfId="5" applyFont="1" applyFill="1" applyBorder="1" applyAlignment="1">
      <alignment horizontal="center"/>
    </xf>
    <xf numFmtId="0" fontId="2" fillId="8" borderId="7" xfId="5" applyFont="1" applyFill="1" applyBorder="1" applyAlignment="1">
      <alignment horizontal="center"/>
    </xf>
    <xf numFmtId="0" fontId="2" fillId="8" borderId="14" xfId="5" applyFont="1" applyFill="1" applyBorder="1" applyAlignment="1">
      <alignment horizontal="center"/>
    </xf>
    <xf numFmtId="0" fontId="2" fillId="10" borderId="28" xfId="3" applyFont="1" applyFill="1" applyBorder="1" applyAlignment="1">
      <alignment horizontal="center"/>
    </xf>
    <xf numFmtId="0" fontId="2" fillId="8" borderId="17" xfId="5" applyFont="1" applyFill="1" applyBorder="1" applyAlignment="1">
      <alignment horizontal="center" vertical="center"/>
    </xf>
    <xf numFmtId="0" fontId="2" fillId="10" borderId="21" xfId="3" applyFont="1" applyFill="1" applyBorder="1" applyAlignment="1">
      <alignment horizontal="center"/>
    </xf>
    <xf numFmtId="0" fontId="2" fillId="10" borderId="21" xfId="3" applyFont="1" applyFill="1" applyBorder="1" applyAlignment="1">
      <alignment horizontal="center" vertical="center"/>
    </xf>
    <xf numFmtId="0" fontId="2" fillId="10" borderId="30" xfId="3" applyFont="1" applyFill="1" applyBorder="1" applyAlignment="1">
      <alignment horizontal="center" vertical="center"/>
    </xf>
    <xf numFmtId="0" fontId="2" fillId="20" borderId="0" xfId="3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15" borderId="62" xfId="7" applyFont="1" applyBorder="1" applyAlignment="1">
      <alignment horizontal="center" vertical="center"/>
    </xf>
    <xf numFmtId="0" fontId="2" fillId="15" borderId="50" xfId="7" applyFont="1" applyBorder="1" applyAlignment="1">
      <alignment horizontal="center" vertical="center"/>
    </xf>
    <xf numFmtId="0" fontId="2" fillId="15" borderId="69" xfId="7" applyFont="1" applyBorder="1" applyAlignment="1">
      <alignment horizontal="center" vertical="center"/>
    </xf>
    <xf numFmtId="0" fontId="2" fillId="3" borderId="62" xfId="2" applyFont="1" applyBorder="1" applyAlignment="1">
      <alignment horizontal="center" vertical="center"/>
    </xf>
    <xf numFmtId="0" fontId="2" fillId="3" borderId="50" xfId="2" applyFont="1" applyBorder="1" applyAlignment="1">
      <alignment horizontal="center" vertical="center"/>
    </xf>
    <xf numFmtId="0" fontId="2" fillId="3" borderId="73" xfId="2" applyFont="1" applyBorder="1" applyAlignment="1">
      <alignment horizontal="center" vertical="center"/>
    </xf>
    <xf numFmtId="0" fontId="2" fillId="8" borderId="49" xfId="5" applyFont="1" applyFill="1" applyBorder="1" applyAlignment="1">
      <alignment horizontal="center"/>
    </xf>
    <xf numFmtId="0" fontId="2" fillId="15" borderId="73" xfId="7" applyFont="1" applyBorder="1" applyAlignment="1">
      <alignment horizontal="center" vertical="center"/>
    </xf>
    <xf numFmtId="0" fontId="2" fillId="15" borderId="45" xfId="7" applyFont="1" applyBorder="1" applyAlignment="1">
      <alignment horizontal="center" vertical="center"/>
    </xf>
    <xf numFmtId="1" fontId="2" fillId="13" borderId="23" xfId="5" applyNumberFormat="1" applyFont="1" applyBorder="1" applyAlignment="1">
      <alignment horizontal="center" vertical="center"/>
    </xf>
    <xf numFmtId="1" fontId="2" fillId="3" borderId="66" xfId="2" applyNumberFormat="1" applyFont="1" applyBorder="1" applyAlignment="1">
      <alignment horizontal="center" vertical="center"/>
    </xf>
    <xf numFmtId="0" fontId="4" fillId="14" borderId="7" xfId="6" applyBorder="1" applyAlignment="1">
      <alignment horizontal="center" vertical="center"/>
    </xf>
    <xf numFmtId="0" fontId="4" fillId="14" borderId="31" xfId="6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2" fillId="15" borderId="49" xfId="7" applyFont="1" applyBorder="1" applyAlignment="1">
      <alignment horizontal="center" vertical="center"/>
    </xf>
    <xf numFmtId="1" fontId="3" fillId="15" borderId="36" xfId="7" applyNumberFormat="1" applyBorder="1" applyAlignment="1">
      <alignment horizontal="center" vertical="center"/>
    </xf>
    <xf numFmtId="1" fontId="3" fillId="15" borderId="37" xfId="7" applyNumberFormat="1" applyBorder="1" applyAlignment="1">
      <alignment horizontal="center" vertical="center"/>
    </xf>
    <xf numFmtId="0" fontId="2" fillId="3" borderId="49" xfId="2" applyFont="1" applyBorder="1" applyAlignment="1">
      <alignment horizontal="center" vertical="center"/>
    </xf>
    <xf numFmtId="1" fontId="3" fillId="3" borderId="7" xfId="2" applyNumberFormat="1" applyBorder="1" applyAlignment="1">
      <alignment horizontal="center" vertical="center"/>
    </xf>
    <xf numFmtId="1" fontId="3" fillId="3" borderId="37" xfId="2" applyNumberFormat="1" applyBorder="1" applyAlignment="1">
      <alignment horizontal="center" vertical="center"/>
    </xf>
    <xf numFmtId="0" fontId="1" fillId="14" borderId="44" xfId="6" applyFont="1" applyBorder="1" applyAlignment="1">
      <alignment horizontal="center" vertical="center"/>
    </xf>
    <xf numFmtId="0" fontId="1" fillId="17" borderId="51" xfId="0" applyFont="1" applyFill="1" applyBorder="1" applyAlignment="1">
      <alignment horizontal="center" vertical="center"/>
    </xf>
    <xf numFmtId="0" fontId="2" fillId="15" borderId="66" xfId="7" applyFont="1" applyBorder="1" applyAlignment="1">
      <alignment horizontal="center" vertical="center"/>
    </xf>
    <xf numFmtId="0" fontId="2" fillId="15" borderId="33" xfId="7" applyFont="1" applyBorder="1" applyAlignment="1">
      <alignment horizontal="center" vertical="center"/>
    </xf>
    <xf numFmtId="0" fontId="2" fillId="15" borderId="24" xfId="7" applyFont="1" applyBorder="1" applyAlignment="1">
      <alignment horizontal="center" vertical="center"/>
    </xf>
    <xf numFmtId="0" fontId="2" fillId="3" borderId="66" xfId="2" applyFont="1" applyBorder="1" applyAlignment="1">
      <alignment horizontal="center" vertical="center"/>
    </xf>
    <xf numFmtId="0" fontId="2" fillId="3" borderId="46" xfId="2" applyFont="1" applyBorder="1" applyAlignment="1">
      <alignment horizontal="center" vertical="center"/>
    </xf>
    <xf numFmtId="0" fontId="2" fillId="8" borderId="51" xfId="5" applyFont="1" applyFill="1" applyBorder="1" applyAlignment="1">
      <alignment horizontal="center" vertical="center"/>
    </xf>
    <xf numFmtId="0" fontId="0" fillId="0" borderId="15" xfId="0" applyBorder="1"/>
    <xf numFmtId="1" fontId="1" fillId="12" borderId="49" xfId="4" applyNumberFormat="1" applyFont="1" applyBorder="1" applyAlignment="1">
      <alignment horizontal="center"/>
    </xf>
    <xf numFmtId="1" fontId="1" fillId="12" borderId="48" xfId="4" applyNumberFormat="1" applyFont="1" applyBorder="1" applyAlignment="1">
      <alignment horizontal="center"/>
    </xf>
    <xf numFmtId="1" fontId="4" fillId="22" borderId="62" xfId="8" applyNumberFormat="1" applyFont="1" applyFill="1" applyBorder="1" applyAlignment="1">
      <alignment horizontal="center"/>
    </xf>
    <xf numFmtId="0" fontId="14" fillId="21" borderId="47" xfId="0" applyFont="1" applyFill="1" applyBorder="1" applyAlignment="1">
      <alignment horizontal="center"/>
    </xf>
    <xf numFmtId="0" fontId="14" fillId="21" borderId="51" xfId="0" applyFont="1" applyFill="1" applyBorder="1" applyAlignment="1">
      <alignment horizontal="center"/>
    </xf>
    <xf numFmtId="1" fontId="1" fillId="23" borderId="44" xfId="1" applyNumberFormat="1" applyFont="1" applyFill="1" applyBorder="1" applyAlignment="1">
      <alignment horizontal="center"/>
    </xf>
    <xf numFmtId="0" fontId="15" fillId="24" borderId="45" xfId="3" applyFont="1" applyFill="1" applyBorder="1" applyAlignment="1">
      <alignment horizontal="center" vertical="center"/>
    </xf>
    <xf numFmtId="168" fontId="7" fillId="24" borderId="32" xfId="0" applyNumberFormat="1" applyFont="1" applyFill="1" applyBorder="1" applyAlignment="1">
      <alignment horizontal="center"/>
    </xf>
    <xf numFmtId="168" fontId="15" fillId="24" borderId="52" xfId="0" applyNumberFormat="1" applyFont="1" applyFill="1" applyBorder="1" applyAlignment="1">
      <alignment horizontal="center"/>
    </xf>
    <xf numFmtId="168" fontId="15" fillId="24" borderId="44" xfId="1" applyNumberFormat="1" applyFont="1" applyFill="1" applyBorder="1" applyAlignment="1">
      <alignment horizontal="center"/>
    </xf>
    <xf numFmtId="168" fontId="15" fillId="24" borderId="23" xfId="1" applyNumberFormat="1" applyFont="1" applyFill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0" fontId="3" fillId="5" borderId="28" xfId="1" applyNumberFormat="1" applyFont="1" applyFill="1" applyBorder="1" applyAlignment="1">
      <alignment horizontal="center"/>
    </xf>
    <xf numFmtId="0" fontId="2" fillId="5" borderId="23" xfId="0" applyFont="1" applyFill="1" applyBorder="1" applyAlignment="1"/>
    <xf numFmtId="0" fontId="2" fillId="5" borderId="24" xfId="0" applyFont="1" applyFill="1" applyBorder="1" applyAlignment="1"/>
    <xf numFmtId="0" fontId="2" fillId="5" borderId="25" xfId="0" applyFont="1" applyFill="1" applyBorder="1" applyAlignment="1"/>
    <xf numFmtId="3" fontId="7" fillId="0" borderId="32" xfId="0" applyNumberFormat="1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3" fontId="7" fillId="0" borderId="8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3" fontId="7" fillId="0" borderId="10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2" xfId="0" applyNumberFormat="1" applyFont="1" applyFill="1" applyBorder="1" applyAlignment="1">
      <alignment horizontal="center" vertical="center"/>
    </xf>
    <xf numFmtId="165" fontId="7" fillId="0" borderId="3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68" fontId="7" fillId="0" borderId="32" xfId="0" applyNumberFormat="1" applyFont="1" applyBorder="1" applyAlignment="1">
      <alignment horizontal="center"/>
    </xf>
    <xf numFmtId="168" fontId="7" fillId="0" borderId="7" xfId="0" applyNumberFormat="1" applyFont="1" applyBorder="1" applyAlignment="1">
      <alignment horizontal="center"/>
    </xf>
    <xf numFmtId="168" fontId="7" fillId="0" borderId="31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8" fontId="7" fillId="0" borderId="2" xfId="0" applyNumberFormat="1" applyFont="1" applyBorder="1" applyAlignment="1">
      <alignment horizontal="center"/>
    </xf>
    <xf numFmtId="168" fontId="15" fillId="0" borderId="3" xfId="0" applyNumberFormat="1" applyFont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165" fontId="7" fillId="0" borderId="7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7" fillId="0" borderId="2" xfId="0" applyNumberFormat="1" applyFont="1" applyFill="1" applyBorder="1" applyAlignment="1">
      <alignment horizontal="center" vertical="center"/>
    </xf>
    <xf numFmtId="14" fontId="7" fillId="0" borderId="32" xfId="0" applyNumberFormat="1" applyFont="1" applyFill="1" applyBorder="1" applyAlignment="1">
      <alignment horizontal="center"/>
    </xf>
    <xf numFmtId="14" fontId="7" fillId="0" borderId="8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3" fillId="7" borderId="28" xfId="1" applyNumberFormat="1" applyFont="1" applyFill="1" applyBorder="1" applyAlignment="1">
      <alignment horizontal="center"/>
    </xf>
    <xf numFmtId="0" fontId="2" fillId="5" borderId="34" xfId="3" applyFont="1" applyFill="1" applyBorder="1" applyAlignment="1">
      <alignment horizontal="center" vertical="center"/>
    </xf>
    <xf numFmtId="0" fontId="2" fillId="5" borderId="39" xfId="3" applyFont="1" applyFill="1" applyBorder="1" applyAlignment="1">
      <alignment horizontal="center" vertical="center"/>
    </xf>
    <xf numFmtId="0" fontId="2" fillId="9" borderId="34" xfId="3" applyFont="1" applyFill="1" applyBorder="1" applyAlignment="1">
      <alignment horizontal="center" vertical="center"/>
    </xf>
    <xf numFmtId="0" fontId="2" fillId="9" borderId="39" xfId="3" applyFont="1" applyFill="1" applyBorder="1" applyAlignment="1">
      <alignment horizontal="center" vertical="center"/>
    </xf>
    <xf numFmtId="0" fontId="2" fillId="7" borderId="38" xfId="3" applyFont="1" applyFill="1" applyBorder="1" applyAlignment="1">
      <alignment horizontal="center" vertical="center"/>
    </xf>
    <xf numFmtId="0" fontId="2" fillId="7" borderId="41" xfId="3" applyFont="1" applyFill="1" applyBorder="1" applyAlignment="1">
      <alignment horizontal="center" vertical="center"/>
    </xf>
    <xf numFmtId="0" fontId="3" fillId="11" borderId="28" xfId="1" applyNumberFormat="1" applyFont="1" applyFill="1" applyBorder="1" applyAlignment="1">
      <alignment horizontal="center"/>
    </xf>
    <xf numFmtId="1" fontId="12" fillId="0" borderId="56" xfId="3" applyNumberFormat="1" applyFont="1" applyFill="1" applyBorder="1" applyAlignment="1">
      <alignment horizontal="center"/>
    </xf>
    <xf numFmtId="1" fontId="12" fillId="0" borderId="10" xfId="3" applyNumberFormat="1" applyFont="1" applyFill="1" applyBorder="1" applyAlignment="1">
      <alignment horizontal="center"/>
    </xf>
    <xf numFmtId="1" fontId="12" fillId="0" borderId="43" xfId="3" applyNumberFormat="1" applyFont="1" applyFill="1" applyBorder="1" applyAlignment="1">
      <alignment horizontal="center"/>
    </xf>
    <xf numFmtId="1" fontId="12" fillId="0" borderId="30" xfId="3" applyNumberFormat="1" applyFont="1" applyFill="1" applyBorder="1" applyAlignment="1">
      <alignment horizontal="center"/>
    </xf>
    <xf numFmtId="0" fontId="2" fillId="8" borderId="34" xfId="3" applyFont="1" applyFill="1" applyBorder="1" applyAlignment="1">
      <alignment horizontal="center" vertical="center"/>
    </xf>
    <xf numFmtId="0" fontId="2" fillId="8" borderId="39" xfId="3" applyFont="1" applyFill="1" applyBorder="1" applyAlignment="1">
      <alignment horizontal="center" vertical="center"/>
    </xf>
    <xf numFmtId="1" fontId="7" fillId="0" borderId="32" xfId="0" applyNumberFormat="1" applyFont="1" applyBorder="1" applyAlignment="1">
      <alignment horizontal="center"/>
    </xf>
    <xf numFmtId="1" fontId="7" fillId="0" borderId="31" xfId="0" applyNumberFormat="1" applyFont="1" applyBorder="1" applyAlignment="1">
      <alignment horizontal="center"/>
    </xf>
    <xf numFmtId="3" fontId="7" fillId="0" borderId="2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4" fillId="12" borderId="61" xfId="4" applyNumberFormat="1" applyFont="1" applyBorder="1" applyAlignment="1">
      <alignment horizontal="center" wrapText="1"/>
    </xf>
    <xf numFmtId="168" fontId="7" fillId="24" borderId="72" xfId="0" applyNumberFormat="1" applyFont="1" applyFill="1" applyBorder="1" applyAlignment="1">
      <alignment horizontal="center"/>
    </xf>
    <xf numFmtId="1" fontId="1" fillId="12" borderId="50" xfId="4" applyNumberFormat="1" applyFont="1" applyBorder="1" applyAlignment="1">
      <alignment horizontal="center"/>
    </xf>
    <xf numFmtId="1" fontId="4" fillId="22" borderId="50" xfId="8" applyNumberFormat="1" applyFont="1" applyFill="1" applyBorder="1" applyAlignment="1">
      <alignment horizontal="center"/>
    </xf>
    <xf numFmtId="168" fontId="7" fillId="24" borderId="8" xfId="0" applyNumberFormat="1" applyFont="1" applyFill="1" applyBorder="1" applyAlignment="1">
      <alignment horizontal="center"/>
    </xf>
    <xf numFmtId="168" fontId="15" fillId="24" borderId="53" xfId="0" applyNumberFormat="1" applyFont="1" applyFill="1" applyBorder="1" applyAlignment="1">
      <alignment horizontal="center"/>
    </xf>
    <xf numFmtId="0" fontId="1" fillId="23" borderId="18" xfId="3" applyFont="1" applyFill="1" applyBorder="1" applyAlignment="1">
      <alignment horizontal="center" vertical="center"/>
    </xf>
    <xf numFmtId="0" fontId="15" fillId="24" borderId="47" xfId="3" applyFont="1" applyFill="1" applyBorder="1" applyAlignment="1">
      <alignment horizontal="center"/>
    </xf>
    <xf numFmtId="0" fontId="15" fillId="24" borderId="48" xfId="3" applyFont="1" applyFill="1" applyBorder="1" applyAlignment="1">
      <alignment horizontal="center" vertical="center"/>
    </xf>
    <xf numFmtId="0" fontId="15" fillId="24" borderId="44" xfId="3" applyFont="1" applyFill="1" applyBorder="1" applyAlignment="1">
      <alignment horizontal="center" vertical="center"/>
    </xf>
    <xf numFmtId="1" fontId="15" fillId="21" borderId="47" xfId="0" applyNumberFormat="1" applyFont="1" applyFill="1" applyBorder="1" applyAlignment="1">
      <alignment horizontal="center"/>
    </xf>
    <xf numFmtId="0" fontId="1" fillId="12" borderId="44" xfId="4" applyFont="1" applyBorder="1" applyAlignment="1">
      <alignment horizontal="center" vertical="center"/>
    </xf>
    <xf numFmtId="0" fontId="1" fillId="12" borderId="45" xfId="4" applyFont="1" applyBorder="1" applyAlignment="1">
      <alignment horizontal="center" vertical="center"/>
    </xf>
    <xf numFmtId="0" fontId="1" fillId="12" borderId="46" xfId="4" applyFont="1" applyBorder="1" applyAlignment="1">
      <alignment horizontal="center" vertical="center"/>
    </xf>
    <xf numFmtId="168" fontId="15" fillId="0" borderId="61" xfId="0" applyNumberFormat="1" applyFont="1" applyBorder="1" applyAlignment="1">
      <alignment horizontal="center"/>
    </xf>
    <xf numFmtId="0" fontId="2" fillId="25" borderId="47" xfId="0" applyFont="1" applyFill="1" applyBorder="1" applyAlignment="1">
      <alignment horizontal="center" vertical="center"/>
    </xf>
    <xf numFmtId="0" fontId="1" fillId="19" borderId="68" xfId="0" applyFont="1" applyFill="1" applyBorder="1" applyAlignment="1">
      <alignment horizontal="center"/>
    </xf>
    <xf numFmtId="0" fontId="1" fillId="19" borderId="67" xfId="0" applyFont="1" applyFill="1" applyBorder="1" applyAlignment="1">
      <alignment horizontal="center"/>
    </xf>
    <xf numFmtId="0" fontId="1" fillId="19" borderId="71" xfId="0" applyFont="1" applyFill="1" applyBorder="1" applyAlignment="1">
      <alignment horizontal="center"/>
    </xf>
    <xf numFmtId="0" fontId="2" fillId="25" borderId="51" xfId="0" applyFont="1" applyFill="1" applyBorder="1" applyAlignment="1">
      <alignment horizontal="center" vertical="center"/>
    </xf>
    <xf numFmtId="0" fontId="3" fillId="25" borderId="26" xfId="0" applyFont="1" applyFill="1" applyBorder="1"/>
    <xf numFmtId="1" fontId="2" fillId="25" borderId="64" xfId="0" applyNumberFormat="1" applyFont="1" applyFill="1" applyBorder="1" applyAlignment="1">
      <alignment horizontal="center"/>
    </xf>
    <xf numFmtId="0" fontId="0" fillId="0" borderId="20" xfId="0" applyFill="1" applyBorder="1"/>
    <xf numFmtId="0" fontId="17" fillId="0" borderId="21" xfId="0" applyFont="1" applyFill="1" applyBorder="1" applyAlignment="1">
      <alignment horizontal="center"/>
    </xf>
    <xf numFmtId="0" fontId="18" fillId="0" borderId="21" xfId="0" applyFont="1" applyFill="1" applyBorder="1" applyAlignment="1">
      <alignment horizontal="center"/>
    </xf>
    <xf numFmtId="0" fontId="17" fillId="0" borderId="30" xfId="0" applyFont="1" applyFill="1" applyBorder="1" applyAlignment="1">
      <alignment horizontal="center"/>
    </xf>
    <xf numFmtId="1" fontId="1" fillId="26" borderId="78" xfId="0" applyNumberFormat="1" applyFont="1" applyFill="1" applyBorder="1" applyAlignment="1">
      <alignment horizontal="center"/>
    </xf>
    <xf numFmtId="0" fontId="3" fillId="25" borderId="36" xfId="0" applyFont="1" applyFill="1" applyBorder="1"/>
    <xf numFmtId="1" fontId="3" fillId="25" borderId="7" xfId="0" applyNumberFormat="1" applyFont="1" applyFill="1" applyBorder="1" applyAlignment="1">
      <alignment horizontal="center" vertical="center"/>
    </xf>
    <xf numFmtId="1" fontId="3" fillId="25" borderId="37" xfId="0" applyNumberFormat="1" applyFont="1" applyFill="1" applyBorder="1" applyAlignment="1">
      <alignment horizontal="center" vertical="center"/>
    </xf>
    <xf numFmtId="1" fontId="2" fillId="25" borderId="78" xfId="0" applyNumberFormat="1" applyFont="1" applyFill="1" applyBorder="1" applyAlignment="1">
      <alignment horizontal="center"/>
    </xf>
    <xf numFmtId="168" fontId="3" fillId="25" borderId="6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1" fontId="3" fillId="25" borderId="26" xfId="0" applyNumberFormat="1" applyFont="1" applyFill="1" applyBorder="1" applyAlignment="1">
      <alignment horizontal="center" vertical="center"/>
    </xf>
    <xf numFmtId="1" fontId="3" fillId="25" borderId="27" xfId="0" applyNumberFormat="1" applyFont="1" applyFill="1" applyBorder="1" applyAlignment="1">
      <alignment horizontal="center" vertical="center"/>
    </xf>
    <xf numFmtId="1" fontId="3" fillId="25" borderId="28" xfId="0" applyNumberFormat="1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26" borderId="79" xfId="0" applyNumberFormat="1" applyFont="1" applyFill="1" applyBorder="1" applyAlignment="1">
      <alignment horizontal="center"/>
    </xf>
    <xf numFmtId="1" fontId="19" fillId="25" borderId="33" xfId="0" applyNumberFormat="1" applyFont="1" applyFill="1" applyBorder="1" applyAlignment="1">
      <alignment horizontal="center"/>
    </xf>
    <xf numFmtId="168" fontId="19" fillId="25" borderId="33" xfId="0" applyNumberFormat="1" applyFont="1" applyFill="1" applyBorder="1" applyAlignment="1">
      <alignment horizontal="center"/>
    </xf>
    <xf numFmtId="1" fontId="20" fillId="26" borderId="51" xfId="0" applyNumberFormat="1" applyFont="1" applyFill="1" applyBorder="1" applyAlignment="1">
      <alignment horizontal="center"/>
    </xf>
    <xf numFmtId="0" fontId="1" fillId="19" borderId="68" xfId="0" applyFont="1" applyFill="1" applyBorder="1" applyAlignment="1">
      <alignment horizontal="center" vertical="center"/>
    </xf>
    <xf numFmtId="0" fontId="1" fillId="19" borderId="67" xfId="0" applyFont="1" applyFill="1" applyBorder="1" applyAlignment="1">
      <alignment horizontal="center" vertical="center"/>
    </xf>
    <xf numFmtId="0" fontId="1" fillId="19" borderId="45" xfId="0" applyFont="1" applyFill="1" applyBorder="1" applyAlignment="1">
      <alignment horizontal="center" vertical="center"/>
    </xf>
    <xf numFmtId="0" fontId="1" fillId="19" borderId="46" xfId="0" applyFont="1" applyFill="1" applyBorder="1" applyAlignment="1">
      <alignment horizontal="center" vertical="center"/>
    </xf>
    <xf numFmtId="168" fontId="15" fillId="24" borderId="14" xfId="0" applyNumberFormat="1" applyFont="1" applyFill="1" applyBorder="1" applyAlignment="1">
      <alignment horizontal="center"/>
    </xf>
    <xf numFmtId="3" fontId="7" fillId="0" borderId="27" xfId="0" applyNumberFormat="1" applyFont="1" applyFill="1" applyBorder="1" applyAlignment="1">
      <alignment horizontal="center" vertical="center"/>
    </xf>
    <xf numFmtId="0" fontId="6" fillId="0" borderId="16" xfId="0" applyFont="1" applyBorder="1" applyAlignment="1"/>
    <xf numFmtId="0" fontId="6" fillId="0" borderId="0" xfId="0" applyFont="1" applyBorder="1" applyAlignment="1"/>
    <xf numFmtId="1" fontId="6" fillId="0" borderId="0" xfId="3" applyNumberFormat="1" applyFont="1" applyFill="1" applyBorder="1" applyAlignment="1"/>
    <xf numFmtId="0" fontId="2" fillId="11" borderId="59" xfId="3" applyFont="1" applyFill="1" applyBorder="1" applyAlignment="1">
      <alignment horizontal="center" vertical="center"/>
    </xf>
    <xf numFmtId="0" fontId="2" fillId="11" borderId="60" xfId="3" applyFont="1" applyFill="1" applyBorder="1" applyAlignment="1">
      <alignment horizontal="center" vertical="center"/>
    </xf>
    <xf numFmtId="1" fontId="6" fillId="0" borderId="52" xfId="3" applyNumberFormat="1" applyFont="1" applyFill="1" applyBorder="1" applyAlignment="1">
      <alignment horizontal="center"/>
    </xf>
    <xf numFmtId="1" fontId="6" fillId="0" borderId="53" xfId="3" applyNumberFormat="1" applyFont="1" applyFill="1" applyBorder="1" applyAlignment="1">
      <alignment horizontal="center"/>
    </xf>
    <xf numFmtId="1" fontId="6" fillId="0" borderId="60" xfId="3" applyNumberFormat="1" applyFont="1" applyFill="1" applyBorder="1" applyAlignment="1">
      <alignment horizontal="center"/>
    </xf>
    <xf numFmtId="0" fontId="2" fillId="11" borderId="30" xfId="3" applyFont="1" applyFill="1" applyBorder="1" applyAlignment="1">
      <alignment horizontal="center"/>
    </xf>
    <xf numFmtId="3" fontId="7" fillId="0" borderId="29" xfId="0" applyNumberFormat="1" applyFont="1" applyBorder="1" applyAlignment="1">
      <alignment horizontal="center"/>
    </xf>
    <xf numFmtId="1" fontId="7" fillId="0" borderId="29" xfId="3" applyNumberFormat="1" applyFont="1" applyFill="1" applyBorder="1" applyAlignment="1">
      <alignment horizontal="center"/>
    </xf>
    <xf numFmtId="1" fontId="7" fillId="0" borderId="60" xfId="3" applyNumberFormat="1" applyFont="1" applyFill="1" applyBorder="1" applyAlignment="1">
      <alignment horizontal="center"/>
    </xf>
    <xf numFmtId="1" fontId="7" fillId="0" borderId="30" xfId="3" applyNumberFormat="1" applyFont="1" applyFill="1" applyBorder="1" applyAlignment="1">
      <alignment horizontal="center"/>
    </xf>
    <xf numFmtId="3" fontId="17" fillId="0" borderId="21" xfId="0" applyNumberFormat="1" applyFont="1" applyFill="1" applyBorder="1" applyAlignment="1">
      <alignment horizontal="center"/>
    </xf>
    <xf numFmtId="168" fontId="2" fillId="10" borderId="44" xfId="1" applyNumberFormat="1" applyFont="1" applyFill="1" applyBorder="1" applyAlignment="1">
      <alignment horizontal="center"/>
    </xf>
    <xf numFmtId="168" fontId="3" fillId="25" borderId="27" xfId="0" applyNumberFormat="1" applyFont="1" applyFill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21" xfId="0" applyNumberFormat="1" applyFill="1" applyBorder="1" applyAlignment="1">
      <alignment horizontal="center"/>
    </xf>
    <xf numFmtId="168" fontId="3" fillId="25" borderId="28" xfId="0" applyNumberFormat="1" applyFont="1" applyFill="1" applyBorder="1" applyAlignment="1">
      <alignment horizontal="center"/>
    </xf>
    <xf numFmtId="168" fontId="0" fillId="0" borderId="30" xfId="0" applyNumberFormat="1" applyBorder="1" applyAlignment="1">
      <alignment horizontal="center"/>
    </xf>
    <xf numFmtId="3" fontId="7" fillId="0" borderId="7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 applyAlignment="1"/>
    <xf numFmtId="0" fontId="7" fillId="0" borderId="0" xfId="0" applyFont="1" applyFill="1" applyAlignment="1"/>
    <xf numFmtId="0" fontId="15" fillId="0" borderId="0" xfId="0" applyFont="1" applyFill="1"/>
    <xf numFmtId="0" fontId="0" fillId="0" borderId="0" xfId="0" applyFill="1"/>
    <xf numFmtId="1" fontId="0" fillId="0" borderId="0" xfId="0" applyNumberFormat="1" applyFill="1"/>
    <xf numFmtId="3" fontId="7" fillId="0" borderId="2" xfId="0" applyNumberFormat="1" applyFont="1" applyFill="1" applyBorder="1" applyAlignment="1">
      <alignment horizontal="center" vertical="center"/>
    </xf>
    <xf numFmtId="3" fontId="0" fillId="0" borderId="21" xfId="0" applyNumberForma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 applyFill="1" applyBorder="1" applyAlignment="1"/>
    <xf numFmtId="0" fontId="6" fillId="0" borderId="0" xfId="0" applyFont="1" applyFill="1" applyAlignment="1"/>
    <xf numFmtId="0" fontId="15" fillId="0" borderId="0" xfId="0" applyFont="1" applyFill="1" applyBorder="1" applyAlignment="1"/>
    <xf numFmtId="0" fontId="5" fillId="0" borderId="0" xfId="0" applyFont="1" applyFill="1" applyBorder="1" applyAlignment="1"/>
    <xf numFmtId="168" fontId="7" fillId="0" borderId="8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0" xfId="3" applyNumberFormat="1" applyFont="1" applyFill="1" applyBorder="1" applyAlignment="1"/>
    <xf numFmtId="0" fontId="0" fillId="0" borderId="0" xfId="0" applyAlignment="1">
      <alignment horizontal="center"/>
    </xf>
    <xf numFmtId="0" fontId="3" fillId="5" borderId="26" xfId="0" applyFont="1" applyFill="1" applyBorder="1" applyAlignment="1">
      <alignment horizontal="center"/>
    </xf>
    <xf numFmtId="1" fontId="2" fillId="5" borderId="42" xfId="3" applyNumberFormat="1" applyFont="1" applyFill="1" applyBorder="1" applyAlignment="1">
      <alignment horizontal="center"/>
    </xf>
    <xf numFmtId="1" fontId="6" fillId="0" borderId="62" xfId="3" applyNumberFormat="1" applyFont="1" applyFill="1" applyBorder="1" applyAlignment="1"/>
    <xf numFmtId="1" fontId="6" fillId="0" borderId="50" xfId="3" applyNumberFormat="1" applyFont="1" applyFill="1" applyBorder="1" applyAlignment="1"/>
    <xf numFmtId="0" fontId="6" fillId="0" borderId="50" xfId="0" applyFont="1" applyFill="1" applyBorder="1" applyAlignment="1"/>
    <xf numFmtId="0" fontId="0" fillId="0" borderId="50" xfId="0" applyFill="1" applyBorder="1"/>
    <xf numFmtId="0" fontId="3" fillId="7" borderId="26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1" fontId="2" fillId="7" borderId="42" xfId="3" applyNumberFormat="1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1" fontId="0" fillId="0" borderId="0" xfId="0" applyNumberFormat="1"/>
    <xf numFmtId="0" fontId="1" fillId="14" borderId="25" xfId="6" applyFont="1" applyBorder="1" applyAlignment="1">
      <alignment horizontal="center" vertical="center"/>
    </xf>
    <xf numFmtId="0" fontId="3" fillId="9" borderId="26" xfId="0" applyFont="1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168" fontId="7" fillId="0" borderId="32" xfId="0" applyNumberFormat="1" applyFont="1" applyFill="1" applyBorder="1" applyAlignment="1">
      <alignment horizontal="center"/>
    </xf>
    <xf numFmtId="168" fontId="7" fillId="0" borderId="7" xfId="0" applyNumberFormat="1" applyFont="1" applyFill="1" applyBorder="1" applyAlignment="1">
      <alignment horizontal="center"/>
    </xf>
    <xf numFmtId="168" fontId="7" fillId="0" borderId="31" xfId="0" applyNumberFormat="1" applyFont="1" applyFill="1" applyBorder="1" applyAlignment="1">
      <alignment horizontal="center"/>
    </xf>
    <xf numFmtId="0" fontId="0" fillId="0" borderId="0" xfId="0" applyFill="1" applyAlignment="1"/>
    <xf numFmtId="3" fontId="0" fillId="0" borderId="20" xfId="0" applyNumberFormat="1" applyBorder="1" applyAlignment="1">
      <alignment horizontal="center"/>
    </xf>
    <xf numFmtId="0" fontId="1" fillId="19" borderId="47" xfId="3" applyFont="1" applyFill="1" applyBorder="1" applyAlignment="1">
      <alignment horizontal="center"/>
    </xf>
    <xf numFmtId="0" fontId="1" fillId="19" borderId="35" xfId="3" applyFont="1" applyFill="1" applyBorder="1" applyAlignment="1">
      <alignment horizontal="center" vertical="center"/>
    </xf>
    <xf numFmtId="0" fontId="1" fillId="19" borderId="2" xfId="3" applyFont="1" applyFill="1" applyBorder="1" applyAlignment="1">
      <alignment horizontal="center" vertical="center"/>
    </xf>
    <xf numFmtId="0" fontId="1" fillId="19" borderId="38" xfId="3" applyFont="1" applyFill="1" applyBorder="1" applyAlignment="1">
      <alignment horizontal="center" vertical="center"/>
    </xf>
    <xf numFmtId="0" fontId="1" fillId="19" borderId="34" xfId="3" applyFont="1" applyFill="1" applyBorder="1" applyAlignment="1">
      <alignment horizontal="center" vertical="center"/>
    </xf>
    <xf numFmtId="0" fontId="1" fillId="19" borderId="4" xfId="3" applyFont="1" applyFill="1" applyBorder="1" applyAlignment="1">
      <alignment horizontal="center"/>
    </xf>
    <xf numFmtId="0" fontId="1" fillId="19" borderId="48" xfId="3" applyFont="1" applyFill="1" applyBorder="1" applyAlignment="1">
      <alignment horizontal="center"/>
    </xf>
    <xf numFmtId="0" fontId="1" fillId="19" borderId="39" xfId="3" applyFont="1" applyFill="1" applyBorder="1" applyAlignment="1">
      <alignment horizontal="center"/>
    </xf>
    <xf numFmtId="0" fontId="1" fillId="19" borderId="40" xfId="3" applyFont="1" applyFill="1" applyBorder="1" applyAlignment="1">
      <alignment horizontal="center"/>
    </xf>
    <xf numFmtId="0" fontId="1" fillId="19" borderId="41" xfId="3" applyFont="1" applyFill="1" applyBorder="1" applyAlignment="1">
      <alignment horizontal="center" vertical="center"/>
    </xf>
    <xf numFmtId="0" fontId="1" fillId="19" borderId="39" xfId="3" applyFont="1" applyFill="1" applyBorder="1" applyAlignment="1">
      <alignment horizontal="center" vertical="center"/>
    </xf>
    <xf numFmtId="0" fontId="1" fillId="19" borderId="57" xfId="3" applyFont="1" applyFill="1" applyBorder="1" applyAlignment="1">
      <alignment horizontal="center"/>
    </xf>
    <xf numFmtId="0" fontId="1" fillId="19" borderId="44" xfId="3" applyFont="1" applyFill="1" applyBorder="1" applyAlignment="1">
      <alignment horizontal="center" vertical="center"/>
    </xf>
    <xf numFmtId="0" fontId="1" fillId="19" borderId="45" xfId="3" applyFont="1" applyFill="1" applyBorder="1" applyAlignment="1">
      <alignment horizontal="center" vertical="center"/>
    </xf>
    <xf numFmtId="0" fontId="1" fillId="19" borderId="51" xfId="3" applyFont="1" applyFill="1" applyBorder="1" applyAlignment="1">
      <alignment horizontal="center"/>
    </xf>
    <xf numFmtId="1" fontId="1" fillId="19" borderId="44" xfId="1" applyNumberFormat="1" applyFont="1" applyFill="1" applyBorder="1" applyAlignment="1">
      <alignment horizontal="center"/>
    </xf>
    <xf numFmtId="1" fontId="1" fillId="19" borderId="49" xfId="0" applyNumberFormat="1" applyFont="1" applyFill="1" applyBorder="1" applyAlignment="1">
      <alignment horizontal="center"/>
    </xf>
    <xf numFmtId="1" fontId="1" fillId="19" borderId="49" xfId="3" applyNumberFormat="1" applyFont="1" applyFill="1" applyBorder="1" applyAlignment="1">
      <alignment horizontal="center"/>
    </xf>
    <xf numFmtId="1" fontId="1" fillId="12" borderId="16" xfId="4" applyNumberFormat="1" applyFont="1" applyBorder="1" applyAlignment="1">
      <alignment horizontal="center"/>
    </xf>
    <xf numFmtId="1" fontId="1" fillId="12" borderId="53" xfId="4" applyNumberFormat="1" applyFont="1" applyBorder="1" applyAlignment="1">
      <alignment horizontal="center"/>
    </xf>
    <xf numFmtId="1" fontId="1" fillId="12" borderId="52" xfId="4" applyNumberFormat="1" applyFont="1" applyBorder="1" applyAlignment="1">
      <alignment horizontal="center"/>
    </xf>
    <xf numFmtId="1" fontId="1" fillId="22" borderId="51" xfId="8" applyNumberFormat="1" applyFont="1" applyFill="1" applyBorder="1" applyAlignment="1">
      <alignment horizontal="center"/>
    </xf>
    <xf numFmtId="1" fontId="4" fillId="22" borderId="69" xfId="8" applyNumberFormat="1" applyFont="1" applyFill="1" applyBorder="1" applyAlignment="1">
      <alignment horizontal="center"/>
    </xf>
    <xf numFmtId="1" fontId="4" fillId="22" borderId="59" xfId="8" applyNumberFormat="1" applyFont="1" applyFill="1" applyBorder="1" applyAlignment="1">
      <alignment horizontal="center"/>
    </xf>
    <xf numFmtId="1" fontId="4" fillId="22" borderId="53" xfId="8" applyNumberFormat="1" applyFont="1" applyFill="1" applyBorder="1" applyAlignment="1">
      <alignment horizontal="center"/>
    </xf>
    <xf numFmtId="1" fontId="4" fillId="22" borderId="60" xfId="8" applyNumberFormat="1" applyFont="1" applyFill="1" applyBorder="1" applyAlignment="1">
      <alignment horizontal="center"/>
    </xf>
    <xf numFmtId="0" fontId="15" fillId="24" borderId="47" xfId="3" applyFont="1" applyFill="1" applyBorder="1" applyAlignment="1">
      <alignment horizontal="center" vertical="center"/>
    </xf>
    <xf numFmtId="168" fontId="15" fillId="24" borderId="51" xfId="1" applyNumberFormat="1" applyFont="1" applyFill="1" applyBorder="1" applyAlignment="1">
      <alignment horizontal="center"/>
    </xf>
    <xf numFmtId="168" fontId="15" fillId="24" borderId="62" xfId="0" applyNumberFormat="1" applyFont="1" applyFill="1" applyBorder="1" applyAlignment="1">
      <alignment horizontal="center"/>
    </xf>
    <xf numFmtId="168" fontId="15" fillId="24" borderId="50" xfId="0" applyNumberFormat="1" applyFont="1" applyFill="1" applyBorder="1" applyAlignment="1">
      <alignment horizontal="center"/>
    </xf>
    <xf numFmtId="168" fontId="15" fillId="24" borderId="69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2" fillId="8" borderId="48" xfId="3" applyFont="1" applyFill="1" applyBorder="1" applyAlignment="1">
      <alignment horizontal="center" vertical="center"/>
    </xf>
    <xf numFmtId="3" fontId="4" fillId="14" borderId="27" xfId="6" applyNumberFormat="1" applyBorder="1" applyAlignment="1">
      <alignment horizontal="center" vertical="center"/>
    </xf>
    <xf numFmtId="3" fontId="4" fillId="14" borderId="1" xfId="6" applyNumberFormat="1" applyBorder="1" applyAlignment="1">
      <alignment horizontal="center" vertical="center"/>
    </xf>
    <xf numFmtId="1" fontId="2" fillId="8" borderId="42" xfId="3" applyNumberFormat="1" applyFont="1" applyFill="1" applyBorder="1" applyAlignment="1">
      <alignment horizontal="center"/>
    </xf>
    <xf numFmtId="1" fontId="1" fillId="19" borderId="62" xfId="3" applyNumberFormat="1" applyFont="1" applyFill="1" applyBorder="1" applyAlignment="1">
      <alignment horizontal="center"/>
    </xf>
    <xf numFmtId="1" fontId="1" fillId="19" borderId="51" xfId="3" applyNumberFormat="1" applyFont="1" applyFill="1" applyBorder="1" applyAlignment="1">
      <alignment horizontal="center"/>
    </xf>
    <xf numFmtId="1" fontId="1" fillId="19" borderId="62" xfId="0" applyNumberFormat="1" applyFont="1" applyFill="1" applyBorder="1" applyAlignment="1">
      <alignment horizontal="center"/>
    </xf>
    <xf numFmtId="1" fontId="1" fillId="19" borderId="51" xfId="0" applyNumberFormat="1" applyFont="1" applyFill="1" applyBorder="1" applyAlignment="1">
      <alignment horizontal="center"/>
    </xf>
    <xf numFmtId="0" fontId="3" fillId="20" borderId="36" xfId="5" applyFont="1" applyFill="1" applyBorder="1" applyAlignment="1">
      <alignment horizontal="center"/>
    </xf>
    <xf numFmtId="3" fontId="6" fillId="0" borderId="29" xfId="0" applyNumberFormat="1" applyFont="1" applyFill="1" applyBorder="1" applyAlignment="1">
      <alignment horizontal="center"/>
    </xf>
    <xf numFmtId="0" fontId="7" fillId="19" borderId="26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1" fontId="2" fillId="25" borderId="26" xfId="0" applyNumberFormat="1" applyFont="1" applyFill="1" applyBorder="1" applyAlignment="1">
      <alignment horizontal="center" vertical="center"/>
    </xf>
    <xf numFmtId="3" fontId="1" fillId="26" borderId="20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1" fontId="6" fillId="0" borderId="0" xfId="3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/>
    <xf numFmtId="0" fontId="2" fillId="11" borderId="58" xfId="3" applyFont="1" applyFill="1" applyBorder="1" applyAlignment="1">
      <alignment horizontal="center"/>
    </xf>
    <xf numFmtId="1" fontId="0" fillId="0" borderId="42" xfId="0" applyNumberFormat="1" applyFont="1" applyFill="1" applyBorder="1" applyAlignment="1">
      <alignment horizontal="center"/>
    </xf>
    <xf numFmtId="0" fontId="2" fillId="10" borderId="16" xfId="3" applyFont="1" applyFill="1" applyBorder="1" applyAlignment="1">
      <alignment horizontal="center"/>
    </xf>
    <xf numFmtId="0" fontId="2" fillId="10" borderId="16" xfId="3" applyFont="1" applyFill="1" applyBorder="1" applyAlignment="1">
      <alignment horizontal="center" vertical="center"/>
    </xf>
    <xf numFmtId="0" fontId="2" fillId="10" borderId="17" xfId="3" applyFont="1" applyFill="1" applyBorder="1" applyAlignment="1">
      <alignment horizontal="center" vertical="center"/>
    </xf>
    <xf numFmtId="168" fontId="2" fillId="10" borderId="52" xfId="0" applyNumberFormat="1" applyFont="1" applyFill="1" applyBorder="1" applyAlignment="1">
      <alignment horizontal="center"/>
    </xf>
    <xf numFmtId="168" fontId="2" fillId="10" borderId="23" xfId="1" applyNumberFormat="1" applyFont="1" applyFill="1" applyBorder="1" applyAlignment="1">
      <alignment horizontal="center"/>
    </xf>
    <xf numFmtId="0" fontId="6" fillId="0" borderId="50" xfId="0" applyFont="1" applyFill="1" applyBorder="1" applyAlignment="1">
      <alignment horizontal="center"/>
    </xf>
    <xf numFmtId="0" fontId="0" fillId="0" borderId="50" xfId="0" applyBorder="1"/>
    <xf numFmtId="0" fontId="1" fillId="0" borderId="69" xfId="0" applyFont="1" applyBorder="1"/>
    <xf numFmtId="0" fontId="6" fillId="0" borderId="49" xfId="0" applyFont="1" applyFill="1" applyBorder="1" applyAlignment="1"/>
    <xf numFmtId="1" fontId="2" fillId="9" borderId="23" xfId="1" applyNumberFormat="1" applyFont="1" applyFill="1" applyBorder="1" applyAlignment="1">
      <alignment horizontal="center"/>
    </xf>
    <xf numFmtId="1" fontId="2" fillId="9" borderId="62" xfId="3" applyNumberFormat="1" applyFont="1" applyFill="1" applyBorder="1" applyAlignment="1">
      <alignment horizontal="center"/>
    </xf>
    <xf numFmtId="1" fontId="2" fillId="9" borderId="33" xfId="1" applyNumberFormat="1" applyFont="1" applyFill="1" applyBorder="1" applyAlignment="1">
      <alignment horizontal="center"/>
    </xf>
    <xf numFmtId="1" fontId="6" fillId="0" borderId="69" xfId="3" applyNumberFormat="1" applyFont="1" applyFill="1" applyBorder="1" applyAlignment="1"/>
    <xf numFmtId="1" fontId="2" fillId="5" borderId="13" xfId="3" applyNumberFormat="1" applyFont="1" applyFill="1" applyBorder="1" applyAlignment="1">
      <alignment horizontal="center"/>
    </xf>
    <xf numFmtId="1" fontId="2" fillId="5" borderId="39" xfId="1" applyNumberFormat="1" applyFont="1" applyFill="1" applyBorder="1" applyAlignment="1">
      <alignment horizontal="center"/>
    </xf>
    <xf numFmtId="0" fontId="2" fillId="5" borderId="44" xfId="3" applyFont="1" applyFill="1" applyBorder="1" applyAlignment="1">
      <alignment horizontal="left"/>
    </xf>
    <xf numFmtId="0" fontId="2" fillId="5" borderId="45" xfId="3" applyFont="1" applyFill="1" applyBorder="1" applyAlignment="1">
      <alignment horizontal="left"/>
    </xf>
    <xf numFmtId="0" fontId="2" fillId="5" borderId="58" xfId="3" applyFont="1" applyFill="1" applyBorder="1" applyAlignment="1">
      <alignment horizontal="left"/>
    </xf>
    <xf numFmtId="0" fontId="2" fillId="5" borderId="46" xfId="3" applyFont="1" applyFill="1" applyBorder="1" applyAlignment="1">
      <alignment horizontal="left"/>
    </xf>
    <xf numFmtId="0" fontId="2" fillId="9" borderId="44" xfId="3" applyFont="1" applyFill="1" applyBorder="1" applyAlignment="1">
      <alignment horizontal="left"/>
    </xf>
    <xf numFmtId="0" fontId="2" fillId="9" borderId="45" xfId="3" applyFont="1" applyFill="1" applyBorder="1" applyAlignment="1">
      <alignment horizontal="left"/>
    </xf>
    <xf numFmtId="0" fontId="2" fillId="9" borderId="58" xfId="3" applyFont="1" applyFill="1" applyBorder="1" applyAlignment="1">
      <alignment horizontal="left"/>
    </xf>
    <xf numFmtId="0" fontId="2" fillId="9" borderId="46" xfId="3" applyFont="1" applyFill="1" applyBorder="1" applyAlignment="1">
      <alignment horizontal="left"/>
    </xf>
    <xf numFmtId="1" fontId="2" fillId="9" borderId="39" xfId="1" applyNumberFormat="1" applyFont="1" applyFill="1" applyBorder="1" applyAlignment="1">
      <alignment horizontal="center"/>
    </xf>
    <xf numFmtId="1" fontId="2" fillId="9" borderId="51" xfId="1" applyNumberFormat="1" applyFont="1" applyFill="1" applyBorder="1" applyAlignment="1">
      <alignment horizontal="center"/>
    </xf>
    <xf numFmtId="0" fontId="1" fillId="0" borderId="69" xfId="0" applyFont="1" applyFill="1" applyBorder="1"/>
    <xf numFmtId="0" fontId="2" fillId="7" borderId="44" xfId="3" applyFont="1" applyFill="1" applyBorder="1" applyAlignment="1">
      <alignment horizontal="left"/>
    </xf>
    <xf numFmtId="0" fontId="2" fillId="7" borderId="45" xfId="3" applyFont="1" applyFill="1" applyBorder="1" applyAlignment="1">
      <alignment horizontal="left"/>
    </xf>
    <xf numFmtId="0" fontId="2" fillId="7" borderId="58" xfId="3" applyFont="1" applyFill="1" applyBorder="1" applyAlignment="1">
      <alignment horizontal="left"/>
    </xf>
    <xf numFmtId="0" fontId="2" fillId="7" borderId="46" xfId="3" applyFont="1" applyFill="1" applyBorder="1" applyAlignment="1">
      <alignment horizontal="left"/>
    </xf>
    <xf numFmtId="1" fontId="2" fillId="7" borderId="39" xfId="1" applyNumberFormat="1" applyFont="1" applyFill="1" applyBorder="1" applyAlignment="1">
      <alignment horizontal="center"/>
    </xf>
    <xf numFmtId="0" fontId="2" fillId="8" borderId="44" xfId="3" applyFont="1" applyFill="1" applyBorder="1" applyAlignment="1">
      <alignment horizontal="left"/>
    </xf>
    <xf numFmtId="0" fontId="2" fillId="8" borderId="45" xfId="3" applyFont="1" applyFill="1" applyBorder="1" applyAlignment="1">
      <alignment horizontal="left"/>
    </xf>
    <xf numFmtId="0" fontId="2" fillId="8" borderId="58" xfId="3" applyFont="1" applyFill="1" applyBorder="1" applyAlignment="1">
      <alignment horizontal="left"/>
    </xf>
    <xf numFmtId="0" fontId="2" fillId="8" borderId="46" xfId="3" applyFont="1" applyFill="1" applyBorder="1" applyAlignment="1">
      <alignment horizontal="left"/>
    </xf>
    <xf numFmtId="1" fontId="2" fillId="8" borderId="62" xfId="0" applyNumberFormat="1" applyFont="1" applyFill="1" applyBorder="1" applyAlignment="1">
      <alignment horizontal="center"/>
    </xf>
    <xf numFmtId="1" fontId="2" fillId="8" borderId="51" xfId="0" applyNumberFormat="1" applyFont="1" applyFill="1" applyBorder="1" applyAlignment="1">
      <alignment horizontal="center"/>
    </xf>
    <xf numFmtId="1" fontId="2" fillId="8" borderId="39" xfId="1" applyNumberFormat="1" applyFont="1" applyFill="1" applyBorder="1" applyAlignment="1">
      <alignment horizontal="center"/>
    </xf>
    <xf numFmtId="0" fontId="1" fillId="19" borderId="44" xfId="3" applyFont="1" applyFill="1" applyBorder="1" applyAlignment="1">
      <alignment horizontal="left"/>
    </xf>
    <xf numFmtId="0" fontId="1" fillId="19" borderId="45" xfId="3" applyFont="1" applyFill="1" applyBorder="1" applyAlignment="1">
      <alignment horizontal="left"/>
    </xf>
    <xf numFmtId="0" fontId="1" fillId="19" borderId="58" xfId="3" applyFont="1" applyFill="1" applyBorder="1" applyAlignment="1">
      <alignment horizontal="left"/>
    </xf>
    <xf numFmtId="0" fontId="1" fillId="19" borderId="46" xfId="3" applyFont="1" applyFill="1" applyBorder="1" applyAlignment="1">
      <alignment horizontal="left"/>
    </xf>
    <xf numFmtId="1" fontId="1" fillId="19" borderId="39" xfId="1" applyNumberFormat="1" applyFont="1" applyFill="1" applyBorder="1" applyAlignment="1">
      <alignment horizontal="center"/>
    </xf>
    <xf numFmtId="0" fontId="2" fillId="27" borderId="11" xfId="3" applyFont="1" applyFill="1" applyBorder="1" applyAlignment="1">
      <alignment horizontal="center"/>
    </xf>
    <xf numFmtId="0" fontId="2" fillId="27" borderId="12" xfId="3" applyFont="1" applyFill="1" applyBorder="1" applyAlignment="1">
      <alignment horizontal="center"/>
    </xf>
    <xf numFmtId="0" fontId="2" fillId="27" borderId="13" xfId="3" applyFont="1" applyFill="1" applyBorder="1" applyAlignment="1">
      <alignment horizontal="center"/>
    </xf>
    <xf numFmtId="3" fontId="0" fillId="0" borderId="0" xfId="0" applyNumberFormat="1"/>
    <xf numFmtId="0" fontId="2" fillId="30" borderId="0" xfId="0" applyFont="1" applyFill="1" applyAlignment="1">
      <alignment horizontal="center"/>
    </xf>
    <xf numFmtId="0" fontId="2" fillId="31" borderId="1" xfId="0" applyFont="1" applyFill="1" applyBorder="1" applyAlignment="1">
      <alignment horizontal="center"/>
    </xf>
    <xf numFmtId="3" fontId="2" fillId="31" borderId="1" xfId="0" applyNumberFormat="1" applyFont="1" applyFill="1" applyBorder="1" applyAlignment="1">
      <alignment horizontal="center"/>
    </xf>
    <xf numFmtId="1" fontId="2" fillId="31" borderId="1" xfId="0" applyNumberFormat="1" applyFont="1" applyFill="1" applyBorder="1" applyAlignment="1">
      <alignment horizontal="center"/>
    </xf>
    <xf numFmtId="3" fontId="2" fillId="29" borderId="1" xfId="0" applyNumberFormat="1" applyFont="1" applyFill="1" applyBorder="1" applyAlignment="1">
      <alignment horizontal="center"/>
    </xf>
    <xf numFmtId="1" fontId="2" fillId="29" borderId="1" xfId="0" applyNumberFormat="1" applyFont="1" applyFill="1" applyBorder="1" applyAlignment="1">
      <alignment horizontal="center"/>
    </xf>
    <xf numFmtId="0" fontId="1" fillId="12" borderId="25" xfId="4" applyFont="1" applyBorder="1" applyAlignment="1">
      <alignment horizontal="center" vertical="center"/>
    </xf>
    <xf numFmtId="3" fontId="2" fillId="27" borderId="1" xfId="0" applyNumberFormat="1" applyFont="1" applyFill="1" applyBorder="1" applyAlignment="1">
      <alignment horizontal="center"/>
    </xf>
    <xf numFmtId="1" fontId="2" fillId="27" borderId="1" xfId="0" applyNumberFormat="1" applyFont="1" applyFill="1" applyBorder="1" applyAlignment="1">
      <alignment horizontal="center"/>
    </xf>
    <xf numFmtId="0" fontId="0" fillId="0" borderId="0" xfId="0"/>
    <xf numFmtId="20" fontId="0" fillId="0" borderId="0" xfId="0" applyNumberFormat="1"/>
    <xf numFmtId="0" fontId="0" fillId="0" borderId="0" xfId="0"/>
    <xf numFmtId="3" fontId="7" fillId="0" borderId="3" xfId="0" applyNumberFormat="1" applyFont="1" applyFill="1" applyBorder="1" applyAlignment="1">
      <alignment horizontal="center" vertical="center"/>
    </xf>
    <xf numFmtId="1" fontId="3" fillId="15" borderId="53" xfId="7" applyNumberFormat="1" applyBorder="1" applyAlignment="1">
      <alignment horizontal="center" vertical="center"/>
    </xf>
    <xf numFmtId="1" fontId="3" fillId="15" borderId="60" xfId="7" applyNumberFormat="1" applyBorder="1" applyAlignment="1">
      <alignment horizontal="center" vertical="center"/>
    </xf>
    <xf numFmtId="1" fontId="3" fillId="15" borderId="50" xfId="7" applyNumberFormat="1" applyBorder="1" applyAlignment="1">
      <alignment horizontal="center" vertical="center"/>
    </xf>
    <xf numFmtId="1" fontId="3" fillId="15" borderId="69" xfId="7" applyNumberFormat="1" applyBorder="1" applyAlignment="1">
      <alignment horizontal="center" vertical="center"/>
    </xf>
    <xf numFmtId="0" fontId="15" fillId="24" borderId="24" xfId="3" applyFont="1" applyFill="1" applyBorder="1" applyAlignment="1">
      <alignment horizontal="center" vertical="center"/>
    </xf>
    <xf numFmtId="0" fontId="15" fillId="24" borderId="46" xfId="3" applyFont="1" applyFill="1" applyBorder="1" applyAlignment="1">
      <alignment horizontal="center" vertical="center"/>
    </xf>
    <xf numFmtId="1" fontId="1" fillId="23" borderId="47" xfId="0" applyNumberFormat="1" applyFont="1" applyFill="1" applyBorder="1" applyAlignment="1">
      <alignment horizontal="center"/>
    </xf>
    <xf numFmtId="1" fontId="1" fillId="23" borderId="50" xfId="0" applyNumberFormat="1" applyFont="1" applyFill="1" applyBorder="1" applyAlignment="1">
      <alignment horizontal="center"/>
    </xf>
    <xf numFmtId="1" fontId="1" fillId="23" borderId="49" xfId="0" applyNumberFormat="1" applyFont="1" applyFill="1" applyBorder="1" applyAlignment="1">
      <alignment horizontal="center"/>
    </xf>
    <xf numFmtId="1" fontId="1" fillId="23" borderId="51" xfId="0" applyNumberFormat="1" applyFont="1" applyFill="1" applyBorder="1" applyAlignment="1">
      <alignment horizontal="center"/>
    </xf>
    <xf numFmtId="1" fontId="1" fillId="23" borderId="33" xfId="1" applyNumberFormat="1" applyFont="1" applyFill="1" applyBorder="1" applyAlignment="1">
      <alignment horizontal="center"/>
    </xf>
    <xf numFmtId="3" fontId="7" fillId="0" borderId="29" xfId="0" applyNumberFormat="1" applyFont="1" applyFill="1" applyBorder="1" applyAlignment="1">
      <alignment horizontal="center"/>
    </xf>
    <xf numFmtId="0" fontId="2" fillId="9" borderId="28" xfId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1" fontId="6" fillId="0" borderId="0" xfId="0" applyNumberFormat="1" applyFont="1" applyFill="1" applyBorder="1" applyAlignment="1"/>
    <xf numFmtId="0" fontId="5" fillId="0" borderId="0" xfId="0" applyFont="1"/>
    <xf numFmtId="167" fontId="0" fillId="0" borderId="0" xfId="0" applyNumberFormat="1"/>
    <xf numFmtId="14" fontId="7" fillId="0" borderId="19" xfId="0" applyNumberFormat="1" applyFont="1" applyBorder="1" applyAlignment="1">
      <alignment horizontal="center"/>
    </xf>
    <xf numFmtId="14" fontId="7" fillId="0" borderId="20" xfId="0" applyNumberFormat="1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1" fillId="21" borderId="34" xfId="0" applyFont="1" applyFill="1" applyBorder="1" applyAlignment="1">
      <alignment horizontal="center"/>
    </xf>
    <xf numFmtId="0" fontId="1" fillId="21" borderId="26" xfId="0" applyFont="1" applyFill="1" applyBorder="1" applyAlignment="1">
      <alignment horizontal="center"/>
    </xf>
    <xf numFmtId="0" fontId="1" fillId="21" borderId="27" xfId="0" applyFont="1" applyFill="1" applyBorder="1" applyAlignment="1">
      <alignment horizontal="center"/>
    </xf>
    <xf numFmtId="0" fontId="1" fillId="21" borderId="20" xfId="0" applyFont="1" applyFill="1" applyBorder="1" applyAlignment="1">
      <alignment horizontal="center"/>
    </xf>
    <xf numFmtId="0" fontId="1" fillId="21" borderId="21" xfId="0" applyFont="1" applyFill="1" applyBorder="1" applyAlignment="1">
      <alignment horizontal="center"/>
    </xf>
    <xf numFmtId="0" fontId="1" fillId="21" borderId="30" xfId="0" applyFont="1" applyFill="1" applyBorder="1" applyAlignment="1">
      <alignment horizontal="center"/>
    </xf>
    <xf numFmtId="0" fontId="0" fillId="21" borderId="62" xfId="0" applyFill="1" applyBorder="1" applyAlignment="1">
      <alignment horizontal="center"/>
    </xf>
    <xf numFmtId="0" fontId="0" fillId="21" borderId="50" xfId="0" applyFill="1" applyBorder="1" applyAlignment="1">
      <alignment horizontal="center"/>
    </xf>
    <xf numFmtId="167" fontId="13" fillId="21" borderId="27" xfId="9" applyNumberFormat="1" applyFont="1" applyFill="1" applyBorder="1" applyAlignment="1">
      <alignment horizontal="center"/>
    </xf>
    <xf numFmtId="167" fontId="13" fillId="21" borderId="28" xfId="9" applyNumberFormat="1" applyFont="1" applyFill="1" applyBorder="1" applyAlignment="1">
      <alignment horizontal="center"/>
    </xf>
    <xf numFmtId="0" fontId="0" fillId="18" borderId="49" xfId="0" applyFill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37" xfId="0" applyNumberFormat="1" applyFont="1" applyFill="1" applyBorder="1" applyAlignment="1">
      <alignment horizontal="center"/>
    </xf>
    <xf numFmtId="0" fontId="1" fillId="18" borderId="44" xfId="0" applyFont="1" applyFill="1" applyBorder="1" applyAlignment="1">
      <alignment horizontal="center"/>
    </xf>
    <xf numFmtId="0" fontId="1" fillId="18" borderId="45" xfId="0" applyFont="1" applyFill="1" applyBorder="1" applyAlignment="1">
      <alignment horizontal="center"/>
    </xf>
    <xf numFmtId="0" fontId="1" fillId="18" borderId="4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" fontId="4" fillId="0" borderId="56" xfId="3" applyNumberFormat="1" applyFont="1" applyFill="1" applyBorder="1" applyAlignment="1">
      <alignment horizontal="center"/>
    </xf>
    <xf numFmtId="1" fontId="24" fillId="0" borderId="59" xfId="3" applyNumberFormat="1" applyFont="1" applyFill="1" applyBorder="1" applyAlignment="1">
      <alignment horizontal="center"/>
    </xf>
    <xf numFmtId="1" fontId="24" fillId="0" borderId="56" xfId="3" applyNumberFormat="1" applyFont="1" applyFill="1" applyBorder="1" applyAlignment="1">
      <alignment horizontal="center"/>
    </xf>
    <xf numFmtId="1" fontId="24" fillId="0" borderId="28" xfId="3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4" fillId="0" borderId="10" xfId="3" applyNumberFormat="1" applyFont="1" applyFill="1" applyBorder="1" applyAlignment="1">
      <alignment horizontal="center"/>
    </xf>
    <xf numFmtId="1" fontId="24" fillId="0" borderId="53" xfId="3" applyNumberFormat="1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center"/>
    </xf>
    <xf numFmtId="1" fontId="24" fillId="0" borderId="29" xfId="3" applyNumberFormat="1" applyFont="1" applyFill="1" applyBorder="1" applyAlignment="1">
      <alignment horizontal="center"/>
    </xf>
    <xf numFmtId="1" fontId="4" fillId="0" borderId="43" xfId="3" applyNumberFormat="1" applyFont="1" applyFill="1" applyBorder="1" applyAlignment="1">
      <alignment horizontal="center"/>
    </xf>
    <xf numFmtId="1" fontId="24" fillId="0" borderId="60" xfId="3" applyNumberFormat="1" applyFont="1" applyFill="1" applyBorder="1" applyAlignment="1">
      <alignment horizontal="center"/>
    </xf>
    <xf numFmtId="1" fontId="24" fillId="0" borderId="43" xfId="3" applyNumberFormat="1" applyFont="1" applyFill="1" applyBorder="1" applyAlignment="1">
      <alignment horizontal="center"/>
    </xf>
    <xf numFmtId="1" fontId="24" fillId="0" borderId="30" xfId="3" applyNumberFormat="1" applyFont="1" applyFill="1" applyBorder="1" applyAlignment="1">
      <alignment horizontal="center"/>
    </xf>
    <xf numFmtId="0" fontId="6" fillId="0" borderId="62" xfId="0" applyFont="1" applyFill="1" applyBorder="1" applyAlignment="1"/>
    <xf numFmtId="0" fontId="0" fillId="0" borderId="69" xfId="0" applyBorder="1"/>
    <xf numFmtId="0" fontId="3" fillId="10" borderId="35" xfId="0" applyFont="1" applyFill="1" applyBorder="1" applyAlignment="1">
      <alignment horizontal="center"/>
    </xf>
    <xf numFmtId="3" fontId="7" fillId="0" borderId="31" xfId="0" applyNumberFormat="1" applyFont="1" applyFill="1" applyBorder="1" applyAlignment="1">
      <alignment horizontal="center" vertical="center"/>
    </xf>
    <xf numFmtId="0" fontId="25" fillId="0" borderId="0" xfId="0" applyFont="1" applyFill="1" applyAlignment="1"/>
    <xf numFmtId="0" fontId="3" fillId="20" borderId="28" xfId="5" applyFont="1" applyFill="1" applyBorder="1" applyAlignment="1">
      <alignment horizontal="center" vertical="center"/>
    </xf>
    <xf numFmtId="1" fontId="0" fillId="0" borderId="0" xfId="0" applyNumberFormat="1" applyFill="1" applyAlignment="1"/>
    <xf numFmtId="168" fontId="2" fillId="10" borderId="62" xfId="0" applyNumberFormat="1" applyFont="1" applyFill="1" applyBorder="1" applyAlignment="1">
      <alignment horizontal="center"/>
    </xf>
    <xf numFmtId="168" fontId="2" fillId="10" borderId="51" xfId="0" applyNumberFormat="1" applyFont="1" applyFill="1" applyBorder="1" applyAlignment="1">
      <alignment horizontal="center"/>
    </xf>
    <xf numFmtId="0" fontId="1" fillId="0" borderId="50" xfId="0" applyFont="1" applyFill="1" applyBorder="1" applyAlignment="1"/>
    <xf numFmtId="0" fontId="1" fillId="19" borderId="28" xfId="1" applyNumberFormat="1" applyFont="1" applyFill="1" applyBorder="1" applyAlignment="1">
      <alignment horizontal="center"/>
    </xf>
    <xf numFmtId="1" fontId="6" fillId="0" borderId="0" xfId="0" applyNumberFormat="1" applyFont="1" applyBorder="1" applyAlignment="1"/>
    <xf numFmtId="1" fontId="6" fillId="0" borderId="26" xfId="3" applyNumberFormat="1" applyFont="1" applyFill="1" applyBorder="1" applyAlignment="1">
      <alignment horizontal="center"/>
    </xf>
    <xf numFmtId="1" fontId="4" fillId="0" borderId="0" xfId="3" applyNumberFormat="1" applyFont="1" applyFill="1" applyBorder="1" applyAlignment="1"/>
    <xf numFmtId="1" fontId="4" fillId="0" borderId="0" xfId="0" applyNumberFormat="1" applyFont="1" applyFill="1" applyBorder="1" applyAlignment="1"/>
    <xf numFmtId="0" fontId="1" fillId="23" borderId="12" xfId="3" applyFont="1" applyFill="1" applyBorder="1" applyAlignment="1">
      <alignment horizontal="center"/>
    </xf>
    <xf numFmtId="0" fontId="1" fillId="23" borderId="12" xfId="3" applyFont="1" applyFill="1" applyBorder="1" applyAlignment="1">
      <alignment horizontal="center" vertical="center"/>
    </xf>
    <xf numFmtId="3" fontId="0" fillId="23" borderId="6" xfId="0" applyNumberFormat="1" applyFont="1" applyFill="1" applyBorder="1" applyAlignment="1">
      <alignment horizontal="center"/>
    </xf>
    <xf numFmtId="1" fontId="0" fillId="23" borderId="7" xfId="0" applyNumberFormat="1" applyFont="1" applyFill="1" applyBorder="1" applyAlignment="1">
      <alignment horizontal="center"/>
    </xf>
    <xf numFmtId="3" fontId="0" fillId="23" borderId="31" xfId="0" applyNumberFormat="1" applyFont="1" applyFill="1" applyBorder="1" applyAlignment="1">
      <alignment horizontal="center"/>
    </xf>
    <xf numFmtId="0" fontId="1" fillId="23" borderId="44" xfId="3" applyFont="1" applyFill="1" applyBorder="1" applyAlignment="1">
      <alignment horizontal="center" vertical="center"/>
    </xf>
    <xf numFmtId="0" fontId="1" fillId="23" borderId="46" xfId="3" applyFont="1" applyFill="1" applyBorder="1" applyAlignment="1">
      <alignment horizontal="center" vertical="center"/>
    </xf>
    <xf numFmtId="1" fontId="0" fillId="23" borderId="31" xfId="0" applyNumberFormat="1" applyFont="1" applyFill="1" applyBorder="1" applyAlignment="1">
      <alignment horizontal="center"/>
    </xf>
    <xf numFmtId="3" fontId="0" fillId="23" borderId="26" xfId="0" applyNumberFormat="1" applyFont="1" applyFill="1" applyBorder="1" applyAlignment="1">
      <alignment horizontal="center"/>
    </xf>
    <xf numFmtId="3" fontId="0" fillId="23" borderId="28" xfId="0" applyNumberFormat="1" applyFont="1" applyFill="1" applyBorder="1" applyAlignment="1">
      <alignment horizontal="center"/>
    </xf>
    <xf numFmtId="3" fontId="0" fillId="23" borderId="19" xfId="0" applyNumberFormat="1" applyFont="1" applyFill="1" applyBorder="1" applyAlignment="1">
      <alignment horizontal="center"/>
    </xf>
    <xf numFmtId="3" fontId="0" fillId="23" borderId="37" xfId="0" applyNumberFormat="1" applyFont="1" applyFill="1" applyBorder="1" applyAlignment="1">
      <alignment horizontal="center"/>
    </xf>
    <xf numFmtId="3" fontId="0" fillId="23" borderId="20" xfId="0" applyNumberFormat="1" applyFont="1" applyFill="1" applyBorder="1" applyAlignment="1">
      <alignment horizontal="center"/>
    </xf>
    <xf numFmtId="3" fontId="0" fillId="23" borderId="41" xfId="0" applyNumberFormat="1" applyFont="1" applyFill="1" applyBorder="1" applyAlignment="1">
      <alignment horizontal="center"/>
    </xf>
    <xf numFmtId="1" fontId="0" fillId="23" borderId="4" xfId="0" applyNumberFormat="1" applyFont="1" applyFill="1" applyBorder="1" applyAlignment="1">
      <alignment horizontal="center"/>
    </xf>
    <xf numFmtId="3" fontId="0" fillId="23" borderId="4" xfId="0" applyNumberFormat="1" applyFont="1" applyFill="1" applyBorder="1" applyAlignment="1">
      <alignment horizontal="center"/>
    </xf>
    <xf numFmtId="0" fontId="2" fillId="11" borderId="44" xfId="3" applyFont="1" applyFill="1" applyBorder="1" applyAlignment="1">
      <alignment horizontal="center" vertical="center"/>
    </xf>
    <xf numFmtId="0" fontId="2" fillId="11" borderId="45" xfId="3" applyFont="1" applyFill="1" applyBorder="1" applyAlignment="1">
      <alignment horizontal="center" vertical="center"/>
    </xf>
    <xf numFmtId="1" fontId="2" fillId="11" borderId="37" xfId="0" applyNumberFormat="1" applyFont="1" applyFill="1" applyBorder="1" applyAlignment="1">
      <alignment horizontal="center"/>
    </xf>
    <xf numFmtId="0" fontId="1" fillId="23" borderId="70" xfId="3" applyFont="1" applyFill="1" applyBorder="1" applyAlignment="1">
      <alignment horizontal="center" vertical="center"/>
    </xf>
    <xf numFmtId="1" fontId="1" fillId="23" borderId="51" xfId="1" applyNumberFormat="1" applyFont="1" applyFill="1" applyBorder="1" applyAlignment="1">
      <alignment horizontal="center"/>
    </xf>
    <xf numFmtId="0" fontId="1" fillId="23" borderId="71" xfId="3" applyFont="1" applyFill="1" applyBorder="1" applyAlignment="1">
      <alignment horizontal="center" vertical="center"/>
    </xf>
    <xf numFmtId="1" fontId="7" fillId="0" borderId="32" xfId="3" applyNumberFormat="1" applyFont="1" applyFill="1" applyBorder="1" applyAlignment="1">
      <alignment horizontal="center"/>
    </xf>
    <xf numFmtId="1" fontId="7" fillId="0" borderId="8" xfId="3" applyNumberFormat="1" applyFont="1" applyFill="1" applyBorder="1" applyAlignment="1">
      <alignment horizontal="center"/>
    </xf>
    <xf numFmtId="1" fontId="7" fillId="0" borderId="9" xfId="3" applyNumberFormat="1" applyFont="1" applyFill="1" applyBorder="1" applyAlignment="1">
      <alignment horizontal="center"/>
    </xf>
    <xf numFmtId="1" fontId="7" fillId="0" borderId="62" xfId="3" applyNumberFormat="1" applyFont="1" applyFill="1" applyBorder="1" applyAlignment="1">
      <alignment horizontal="center"/>
    </xf>
    <xf numFmtId="1" fontId="7" fillId="0" borderId="50" xfId="3" applyNumberFormat="1" applyFont="1" applyFill="1" applyBorder="1" applyAlignment="1">
      <alignment horizontal="center"/>
    </xf>
    <xf numFmtId="1" fontId="7" fillId="0" borderId="69" xfId="3" applyNumberFormat="1" applyFont="1" applyFill="1" applyBorder="1" applyAlignment="1">
      <alignment horizontal="center"/>
    </xf>
    <xf numFmtId="0" fontId="6" fillId="0" borderId="50" xfId="0" applyFont="1" applyFill="1" applyBorder="1" applyAlignment="1">
      <alignment horizontal="left"/>
    </xf>
    <xf numFmtId="3" fontId="7" fillId="0" borderId="10" xfId="0" applyNumberFormat="1" applyFont="1" applyBorder="1" applyAlignment="1">
      <alignment horizontal="center"/>
    </xf>
    <xf numFmtId="3" fontId="7" fillId="0" borderId="9" xfId="0" applyNumberFormat="1" applyFont="1" applyFill="1" applyBorder="1" applyAlignment="1">
      <alignment horizontal="center" vertical="center"/>
    </xf>
    <xf numFmtId="1" fontId="15" fillId="21" borderId="62" xfId="9" applyNumberFormat="1" applyFont="1" applyFill="1" applyBorder="1" applyAlignment="1">
      <alignment horizontal="center" vertical="center"/>
    </xf>
    <xf numFmtId="1" fontId="15" fillId="21" borderId="50" xfId="9" applyNumberFormat="1" applyFont="1" applyFill="1" applyBorder="1" applyAlignment="1">
      <alignment horizontal="center" vertical="center"/>
    </xf>
    <xf numFmtId="1" fontId="15" fillId="21" borderId="69" xfId="9" applyNumberFormat="1" applyFont="1" applyFill="1" applyBorder="1" applyAlignment="1">
      <alignment horizontal="center" vertical="center"/>
    </xf>
    <xf numFmtId="1" fontId="2" fillId="9" borderId="42" xfId="0" applyNumberFormat="1" applyFont="1" applyFill="1" applyBorder="1" applyAlignment="1">
      <alignment horizontal="center"/>
    </xf>
    <xf numFmtId="1" fontId="2" fillId="9" borderId="13" xfId="0" applyNumberFormat="1" applyFont="1" applyFill="1" applyBorder="1" applyAlignment="1">
      <alignment horizontal="center"/>
    </xf>
    <xf numFmtId="0" fontId="2" fillId="9" borderId="68" xfId="3" applyFont="1" applyFill="1" applyBorder="1" applyAlignment="1">
      <alignment horizontal="center" vertical="center"/>
    </xf>
    <xf numFmtId="0" fontId="2" fillId="9" borderId="71" xfId="3" applyFont="1" applyFill="1" applyBorder="1" applyAlignment="1">
      <alignment horizontal="center"/>
    </xf>
    <xf numFmtId="1" fontId="7" fillId="0" borderId="26" xfId="3" applyNumberFormat="1" applyFont="1" applyFill="1" applyBorder="1" applyAlignment="1">
      <alignment horizontal="center"/>
    </xf>
    <xf numFmtId="1" fontId="7" fillId="0" borderId="27" xfId="3" applyNumberFormat="1" applyFont="1" applyFill="1" applyBorder="1" applyAlignment="1">
      <alignment horizontal="center"/>
    </xf>
    <xf numFmtId="1" fontId="7" fillId="0" borderId="28" xfId="3" applyNumberFormat="1" applyFont="1" applyFill="1" applyBorder="1" applyAlignment="1">
      <alignment horizontal="center"/>
    </xf>
    <xf numFmtId="1" fontId="7" fillId="0" borderId="20" xfId="3" applyNumberFormat="1" applyFont="1" applyFill="1" applyBorder="1" applyAlignment="1">
      <alignment horizontal="center"/>
    </xf>
    <xf numFmtId="1" fontId="7" fillId="0" borderId="21" xfId="3" applyNumberFormat="1" applyFont="1" applyFill="1" applyBorder="1" applyAlignment="1">
      <alignment horizontal="center"/>
    </xf>
    <xf numFmtId="0" fontId="15" fillId="0" borderId="55" xfId="0" applyFont="1" applyFill="1" applyBorder="1" applyAlignment="1">
      <alignment horizontal="center"/>
    </xf>
    <xf numFmtId="0" fontId="2" fillId="7" borderId="46" xfId="3" applyFont="1" applyFill="1" applyBorder="1" applyAlignment="1">
      <alignment horizontal="center"/>
    </xf>
    <xf numFmtId="0" fontId="2" fillId="7" borderId="48" xfId="3" applyFont="1" applyFill="1" applyBorder="1" applyAlignment="1">
      <alignment horizontal="center" vertical="center"/>
    </xf>
    <xf numFmtId="0" fontId="2" fillId="7" borderId="51" xfId="3" applyFont="1" applyFill="1" applyBorder="1" applyAlignment="1">
      <alignment horizontal="center" vertical="center"/>
    </xf>
    <xf numFmtId="0" fontId="3" fillId="10" borderId="28" xfId="5" applyFont="1" applyFill="1" applyBorder="1" applyAlignment="1">
      <alignment horizontal="center" vertical="center"/>
    </xf>
    <xf numFmtId="0" fontId="2" fillId="8" borderId="28" xfId="1" applyNumberFormat="1" applyFont="1" applyFill="1" applyBorder="1" applyAlignment="1">
      <alignment horizontal="center"/>
    </xf>
    <xf numFmtId="0" fontId="7" fillId="0" borderId="12" xfId="3" applyFont="1" applyFill="1" applyBorder="1" applyAlignment="1">
      <alignment horizontal="left"/>
    </xf>
    <xf numFmtId="1" fontId="7" fillId="0" borderId="76" xfId="3" applyNumberFormat="1" applyFont="1" applyFill="1" applyBorder="1" applyAlignment="1">
      <alignment horizontal="left"/>
    </xf>
    <xf numFmtId="0" fontId="7" fillId="0" borderId="76" xfId="0" applyFont="1" applyFill="1" applyBorder="1" applyAlignment="1">
      <alignment horizontal="left"/>
    </xf>
    <xf numFmtId="3" fontId="7" fillId="0" borderId="31" xfId="0" applyNumberFormat="1" applyFont="1" applyBorder="1" applyAlignment="1">
      <alignment horizontal="center"/>
    </xf>
    <xf numFmtId="0" fontId="7" fillId="28" borderId="7" xfId="0" applyFont="1" applyFill="1" applyBorder="1" applyAlignment="1">
      <alignment horizontal="center" vertical="center"/>
    </xf>
    <xf numFmtId="3" fontId="7" fillId="0" borderId="7" xfId="0" applyNumberFormat="1" applyFont="1" applyFill="1" applyBorder="1" applyAlignment="1">
      <alignment horizontal="center" vertical="center"/>
    </xf>
    <xf numFmtId="0" fontId="3" fillId="27" borderId="28" xfId="5" applyFont="1" applyFill="1" applyBorder="1" applyAlignment="1">
      <alignment horizontal="center" vertical="center"/>
    </xf>
    <xf numFmtId="0" fontId="3" fillId="27" borderId="28" xfId="1" applyNumberFormat="1" applyFont="1" applyFill="1" applyBorder="1" applyAlignment="1">
      <alignment horizontal="center"/>
    </xf>
    <xf numFmtId="0" fontId="2" fillId="27" borderId="28" xfId="1" applyNumberFormat="1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3" fontId="15" fillId="0" borderId="45" xfId="0" applyNumberFormat="1" applyFont="1" applyFill="1" applyBorder="1" applyAlignment="1">
      <alignment horizontal="center"/>
    </xf>
    <xf numFmtId="3" fontId="15" fillId="0" borderId="46" xfId="0" applyNumberFormat="1" applyFont="1" applyFill="1" applyBorder="1" applyAlignment="1">
      <alignment horizontal="center"/>
    </xf>
    <xf numFmtId="0" fontId="1" fillId="19" borderId="48" xfId="3" applyFont="1" applyFill="1" applyBorder="1" applyAlignment="1">
      <alignment horizontal="center" vertical="center"/>
    </xf>
    <xf numFmtId="0" fontId="1" fillId="19" borderId="51" xfId="3" applyFont="1" applyFill="1" applyBorder="1" applyAlignment="1">
      <alignment horizontal="center" vertical="center"/>
    </xf>
    <xf numFmtId="0" fontId="1" fillId="19" borderId="46" xfId="3" applyFont="1" applyFill="1" applyBorder="1" applyAlignment="1">
      <alignment horizontal="center"/>
    </xf>
    <xf numFmtId="0" fontId="1" fillId="19" borderId="16" xfId="3" applyFont="1" applyFill="1" applyBorder="1" applyAlignment="1">
      <alignment horizontal="center" vertical="center"/>
    </xf>
    <xf numFmtId="0" fontId="1" fillId="19" borderId="17" xfId="3" applyFont="1" applyFill="1" applyBorder="1" applyAlignment="1">
      <alignment horizontal="center" vertical="center"/>
    </xf>
    <xf numFmtId="0" fontId="1" fillId="19" borderId="15" xfId="3" applyFont="1" applyFill="1" applyBorder="1" applyAlignment="1">
      <alignment horizontal="center"/>
    </xf>
    <xf numFmtId="0" fontId="2" fillId="7" borderId="48" xfId="3" applyFont="1" applyFill="1" applyBorder="1" applyAlignment="1">
      <alignment horizontal="center" vertical="center"/>
    </xf>
    <xf numFmtId="0" fontId="2" fillId="7" borderId="51" xfId="3" applyFont="1" applyFill="1" applyBorder="1" applyAlignment="1">
      <alignment horizontal="center" vertical="center"/>
    </xf>
    <xf numFmtId="0" fontId="2" fillId="5" borderId="51" xfId="3" applyFont="1" applyFill="1" applyBorder="1" applyAlignment="1">
      <alignment horizontal="center" vertical="center"/>
    </xf>
    <xf numFmtId="0" fontId="2" fillId="9" borderId="27" xfId="3" applyFont="1" applyFill="1" applyBorder="1" applyAlignment="1">
      <alignment horizontal="center"/>
    </xf>
    <xf numFmtId="0" fontId="2" fillId="8" borderId="48" xfId="3" applyFont="1" applyFill="1" applyBorder="1" applyAlignment="1">
      <alignment horizontal="center" vertical="center"/>
    </xf>
    <xf numFmtId="0" fontId="2" fillId="8" borderId="51" xfId="3" applyFont="1" applyFill="1" applyBorder="1" applyAlignment="1">
      <alignment horizontal="center" vertical="center"/>
    </xf>
    <xf numFmtId="0" fontId="2" fillId="30" borderId="6" xfId="0" applyFont="1" applyFill="1" applyBorder="1" applyAlignment="1">
      <alignment horizontal="center"/>
    </xf>
    <xf numFmtId="168" fontId="1" fillId="26" borderId="51" xfId="0" applyNumberFormat="1" applyFont="1" applyFill="1" applyBorder="1" applyAlignment="1">
      <alignment horizontal="center"/>
    </xf>
    <xf numFmtId="0" fontId="1" fillId="19" borderId="37" xfId="0" applyFont="1" applyFill="1" applyBorder="1" applyAlignment="1">
      <alignment horizontal="center"/>
    </xf>
    <xf numFmtId="0" fontId="1" fillId="19" borderId="77" xfId="0" applyFont="1" applyFill="1" applyBorder="1" applyAlignment="1">
      <alignment horizontal="center"/>
    </xf>
    <xf numFmtId="0" fontId="1" fillId="19" borderId="70" xfId="0" applyFont="1" applyFill="1" applyBorder="1" applyAlignment="1">
      <alignment horizontal="center"/>
    </xf>
    <xf numFmtId="1" fontId="3" fillId="25" borderId="63" xfId="0" applyNumberFormat="1" applyFont="1" applyFill="1" applyBorder="1" applyAlignment="1">
      <alignment horizontal="center"/>
    </xf>
    <xf numFmtId="3" fontId="17" fillId="0" borderId="22" xfId="0" applyNumberFormat="1" applyFont="1" applyFill="1" applyBorder="1" applyAlignment="1">
      <alignment horizontal="center"/>
    </xf>
    <xf numFmtId="1" fontId="3" fillId="25" borderId="32" xfId="0" applyNumberFormat="1" applyFont="1" applyFill="1" applyBorder="1" applyAlignment="1">
      <alignment horizontal="center" vertical="center"/>
    </xf>
    <xf numFmtId="3" fontId="0" fillId="0" borderId="9" xfId="0" applyNumberFormat="1" applyFill="1" applyBorder="1" applyAlignment="1">
      <alignment horizontal="center" vertical="center"/>
    </xf>
    <xf numFmtId="1" fontId="3" fillId="25" borderId="63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" fontId="2" fillId="25" borderId="63" xfId="0" applyNumberFormat="1" applyFont="1" applyFill="1" applyBorder="1" applyAlignment="1">
      <alignment horizontal="center" vertical="center"/>
    </xf>
    <xf numFmtId="3" fontId="1" fillId="26" borderId="22" xfId="0" applyNumberFormat="1" applyFont="1" applyFill="1" applyBorder="1" applyAlignment="1">
      <alignment horizontal="center" vertical="center"/>
    </xf>
    <xf numFmtId="0" fontId="1" fillId="19" borderId="70" xfId="0" applyFont="1" applyFill="1" applyBorder="1" applyAlignment="1">
      <alignment horizontal="center" vertical="center"/>
    </xf>
    <xf numFmtId="168" fontId="3" fillId="25" borderId="63" xfId="0" applyNumberFormat="1" applyFont="1" applyFill="1" applyBorder="1" applyAlignment="1">
      <alignment horizontal="center"/>
    </xf>
    <xf numFmtId="168" fontId="0" fillId="0" borderId="22" xfId="0" applyNumberFormat="1" applyFill="1" applyBorder="1" applyAlignment="1">
      <alignment horizontal="center"/>
    </xf>
    <xf numFmtId="0" fontId="1" fillId="19" borderId="66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/>
    </xf>
    <xf numFmtId="0" fontId="1" fillId="19" borderId="33" xfId="0" applyFont="1" applyFill="1" applyBorder="1" applyAlignment="1">
      <alignment horizontal="center"/>
    </xf>
    <xf numFmtId="0" fontId="3" fillId="25" borderId="59" xfId="0" applyFont="1" applyFill="1" applyBorder="1"/>
    <xf numFmtId="0" fontId="0" fillId="0" borderId="60" xfId="0" applyFill="1" applyBorder="1"/>
    <xf numFmtId="0" fontId="3" fillId="25" borderId="52" xfId="0" applyFont="1" applyFill="1" applyBorder="1"/>
    <xf numFmtId="0" fontId="0" fillId="0" borderId="54" xfId="0" applyFill="1" applyBorder="1"/>
    <xf numFmtId="0" fontId="0" fillId="0" borderId="54" xfId="0" applyFont="1" applyFill="1" applyBorder="1"/>
    <xf numFmtId="0" fontId="0" fillId="25" borderId="59" xfId="0" applyFill="1" applyBorder="1"/>
    <xf numFmtId="0" fontId="0" fillId="26" borderId="54" xfId="0" applyFill="1" applyBorder="1"/>
    <xf numFmtId="0" fontId="2" fillId="25" borderId="11" xfId="0" applyFont="1" applyFill="1" applyBorder="1" applyAlignment="1">
      <alignment horizontal="center"/>
    </xf>
    <xf numFmtId="0" fontId="2" fillId="25" borderId="12" xfId="0" applyFont="1" applyFill="1" applyBorder="1" applyAlignment="1">
      <alignment horizontal="center"/>
    </xf>
    <xf numFmtId="0" fontId="1" fillId="19" borderId="23" xfId="0" applyFont="1" applyFill="1" applyBorder="1" applyAlignment="1">
      <alignment horizontal="center" vertical="center"/>
    </xf>
    <xf numFmtId="168" fontId="2" fillId="25" borderId="62" xfId="0" applyNumberFormat="1" applyFont="1" applyFill="1" applyBorder="1" applyAlignment="1">
      <alignment horizontal="center" vertical="center"/>
    </xf>
    <xf numFmtId="1" fontId="3" fillId="25" borderId="78" xfId="0" applyNumberFormat="1" applyFont="1" applyFill="1" applyBorder="1" applyAlignment="1">
      <alignment horizontal="center"/>
    </xf>
    <xf numFmtId="168" fontId="2" fillId="25" borderId="62" xfId="0" applyNumberFormat="1" applyFont="1" applyFill="1" applyBorder="1" applyAlignment="1">
      <alignment horizontal="center"/>
    </xf>
    <xf numFmtId="168" fontId="1" fillId="26" borderId="69" xfId="0" applyNumberFormat="1" applyFont="1" applyFill="1" applyBorder="1" applyAlignment="1">
      <alignment horizontal="center"/>
    </xf>
    <xf numFmtId="0" fontId="1" fillId="19" borderId="41" xfId="0" applyFont="1" applyFill="1" applyBorder="1" applyAlignment="1">
      <alignment horizontal="center" vertical="center"/>
    </xf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0" fontId="15" fillId="21" borderId="33" xfId="0" applyFont="1" applyFill="1" applyBorder="1" applyAlignment="1">
      <alignment horizontal="center"/>
    </xf>
    <xf numFmtId="0" fontId="2" fillId="32" borderId="14" xfId="0" applyFont="1" applyFill="1" applyBorder="1"/>
    <xf numFmtId="2" fontId="2" fillId="32" borderId="11" xfId="0" applyNumberFormat="1" applyFont="1" applyFill="1" applyBorder="1" applyAlignment="1">
      <alignment horizontal="center"/>
    </xf>
    <xf numFmtId="0" fontId="2" fillId="32" borderId="17" xfId="0" applyFont="1" applyFill="1" applyBorder="1"/>
    <xf numFmtId="1" fontId="2" fillId="32" borderId="13" xfId="0" applyNumberFormat="1" applyFont="1" applyFill="1" applyBorder="1" applyAlignment="1">
      <alignment horizontal="center"/>
    </xf>
    <xf numFmtId="0" fontId="14" fillId="33" borderId="47" xfId="0" applyFont="1" applyFill="1" applyBorder="1" applyAlignment="1">
      <alignment horizontal="center"/>
    </xf>
    <xf numFmtId="0" fontId="14" fillId="33" borderId="51" xfId="0" applyFont="1" applyFill="1" applyBorder="1" applyAlignment="1">
      <alignment horizontal="center"/>
    </xf>
    <xf numFmtId="0" fontId="15" fillId="33" borderId="25" xfId="0" applyFont="1" applyFill="1" applyBorder="1" applyAlignment="1">
      <alignment horizontal="center"/>
    </xf>
    <xf numFmtId="1" fontId="15" fillId="33" borderId="47" xfId="0" applyNumberFormat="1" applyFont="1" applyFill="1" applyBorder="1" applyAlignment="1">
      <alignment horizontal="center"/>
    </xf>
    <xf numFmtId="1" fontId="15" fillId="33" borderId="62" xfId="9" applyNumberFormat="1" applyFont="1" applyFill="1" applyBorder="1" applyAlignment="1">
      <alignment horizontal="center" vertical="center"/>
    </xf>
    <xf numFmtId="1" fontId="15" fillId="33" borderId="50" xfId="9" applyNumberFormat="1" applyFont="1" applyFill="1" applyBorder="1" applyAlignment="1">
      <alignment horizontal="center" vertical="center"/>
    </xf>
    <xf numFmtId="1" fontId="15" fillId="33" borderId="69" xfId="9" applyNumberFormat="1" applyFont="1" applyFill="1" applyBorder="1" applyAlignment="1">
      <alignment horizontal="center" vertical="center"/>
    </xf>
    <xf numFmtId="1" fontId="1" fillId="34" borderId="49" xfId="3" applyNumberFormat="1" applyFont="1" applyFill="1" applyBorder="1" applyAlignment="1">
      <alignment horizontal="center"/>
    </xf>
    <xf numFmtId="0" fontId="7" fillId="34" borderId="26" xfId="0" applyFont="1" applyFill="1" applyBorder="1" applyAlignment="1">
      <alignment horizontal="center"/>
    </xf>
    <xf numFmtId="0" fontId="1" fillId="34" borderId="28" xfId="1" applyNumberFormat="1" applyFont="1" applyFill="1" applyBorder="1" applyAlignment="1">
      <alignment horizontal="center"/>
    </xf>
    <xf numFmtId="0" fontId="1" fillId="34" borderId="47" xfId="3" applyFont="1" applyFill="1" applyBorder="1" applyAlignment="1">
      <alignment horizontal="center"/>
    </xf>
    <xf numFmtId="0" fontId="1" fillId="34" borderId="35" xfId="3" applyFont="1" applyFill="1" applyBorder="1" applyAlignment="1">
      <alignment horizontal="center" vertical="center"/>
    </xf>
    <xf numFmtId="0" fontId="1" fillId="34" borderId="2" xfId="3" applyFont="1" applyFill="1" applyBorder="1" applyAlignment="1">
      <alignment horizontal="center" vertical="center"/>
    </xf>
    <xf numFmtId="0" fontId="1" fillId="34" borderId="38" xfId="3" applyFont="1" applyFill="1" applyBorder="1" applyAlignment="1">
      <alignment horizontal="center" vertical="center"/>
    </xf>
    <xf numFmtId="0" fontId="1" fillId="34" borderId="48" xfId="3" applyFont="1" applyFill="1" applyBorder="1" applyAlignment="1">
      <alignment horizontal="center" vertical="center"/>
    </xf>
    <xf numFmtId="0" fontId="1" fillId="34" borderId="39" xfId="3" applyFont="1" applyFill="1" applyBorder="1" applyAlignment="1">
      <alignment horizontal="center"/>
    </xf>
    <xf numFmtId="0" fontId="1" fillId="34" borderId="40" xfId="3" applyFont="1" applyFill="1" applyBorder="1" applyAlignment="1">
      <alignment horizontal="center"/>
    </xf>
    <xf numFmtId="0" fontId="1" fillId="34" borderId="41" xfId="3" applyFont="1" applyFill="1" applyBorder="1" applyAlignment="1">
      <alignment horizontal="center" vertical="center"/>
    </xf>
    <xf numFmtId="0" fontId="1" fillId="34" borderId="51" xfId="3" applyFont="1" applyFill="1" applyBorder="1" applyAlignment="1">
      <alignment horizontal="center" vertical="center"/>
    </xf>
    <xf numFmtId="0" fontId="1" fillId="34" borderId="34" xfId="3" applyFont="1" applyFill="1" applyBorder="1" applyAlignment="1">
      <alignment horizontal="center" vertical="center"/>
    </xf>
    <xf numFmtId="0" fontId="1" fillId="34" borderId="4" xfId="3" applyFont="1" applyFill="1" applyBorder="1" applyAlignment="1">
      <alignment horizontal="center"/>
    </xf>
    <xf numFmtId="0" fontId="1" fillId="34" borderId="39" xfId="3" applyFont="1" applyFill="1" applyBorder="1" applyAlignment="1">
      <alignment horizontal="center" vertical="center"/>
    </xf>
    <xf numFmtId="0" fontId="1" fillId="34" borderId="57" xfId="3" applyFont="1" applyFill="1" applyBorder="1" applyAlignment="1">
      <alignment horizontal="center"/>
    </xf>
    <xf numFmtId="0" fontId="1" fillId="34" borderId="44" xfId="3" applyFont="1" applyFill="1" applyBorder="1" applyAlignment="1">
      <alignment horizontal="left"/>
    </xf>
    <xf numFmtId="0" fontId="1" fillId="34" borderId="45" xfId="3" applyFont="1" applyFill="1" applyBorder="1" applyAlignment="1">
      <alignment horizontal="left"/>
    </xf>
    <xf numFmtId="0" fontId="1" fillId="34" borderId="58" xfId="3" applyFont="1" applyFill="1" applyBorder="1" applyAlignment="1">
      <alignment horizontal="left"/>
    </xf>
    <xf numFmtId="0" fontId="1" fillId="34" borderId="46" xfId="3" applyFont="1" applyFill="1" applyBorder="1" applyAlignment="1">
      <alignment horizontal="left"/>
    </xf>
    <xf numFmtId="1" fontId="1" fillId="34" borderId="49" xfId="0" applyNumberFormat="1" applyFont="1" applyFill="1" applyBorder="1" applyAlignment="1">
      <alignment horizontal="center"/>
    </xf>
    <xf numFmtId="1" fontId="1" fillId="34" borderId="44" xfId="1" applyNumberFormat="1" applyFont="1" applyFill="1" applyBorder="1" applyAlignment="1">
      <alignment horizontal="center"/>
    </xf>
    <xf numFmtId="1" fontId="1" fillId="34" borderId="39" xfId="1" applyNumberFormat="1" applyFont="1" applyFill="1" applyBorder="1" applyAlignment="1">
      <alignment horizontal="center"/>
    </xf>
    <xf numFmtId="0" fontId="1" fillId="34" borderId="16" xfId="3" applyFont="1" applyFill="1" applyBorder="1" applyAlignment="1">
      <alignment horizontal="center" vertical="center"/>
    </xf>
    <xf numFmtId="0" fontId="1" fillId="34" borderId="17" xfId="3" applyFont="1" applyFill="1" applyBorder="1" applyAlignment="1">
      <alignment horizontal="center" vertical="center"/>
    </xf>
    <xf numFmtId="1" fontId="1" fillId="34" borderId="62" xfId="3" applyNumberFormat="1" applyFont="1" applyFill="1" applyBorder="1" applyAlignment="1">
      <alignment horizontal="center"/>
    </xf>
    <xf numFmtId="1" fontId="1" fillId="34" borderId="51" xfId="3" applyNumberFormat="1" applyFont="1" applyFill="1" applyBorder="1" applyAlignment="1">
      <alignment horizontal="center"/>
    </xf>
    <xf numFmtId="0" fontId="1" fillId="34" borderId="15" xfId="3" applyFont="1" applyFill="1" applyBorder="1" applyAlignment="1">
      <alignment horizontal="center"/>
    </xf>
    <xf numFmtId="0" fontId="1" fillId="34" borderId="44" xfId="3" applyFont="1" applyFill="1" applyBorder="1" applyAlignment="1">
      <alignment horizontal="center" vertical="center"/>
    </xf>
    <xf numFmtId="0" fontId="1" fillId="34" borderId="45" xfId="3" applyFont="1" applyFill="1" applyBorder="1" applyAlignment="1">
      <alignment horizontal="center" vertical="center"/>
    </xf>
    <xf numFmtId="0" fontId="1" fillId="34" borderId="46" xfId="3" applyFont="1" applyFill="1" applyBorder="1" applyAlignment="1">
      <alignment horizontal="center"/>
    </xf>
    <xf numFmtId="1" fontId="1" fillId="34" borderId="62" xfId="0" applyNumberFormat="1" applyFont="1" applyFill="1" applyBorder="1" applyAlignment="1">
      <alignment horizontal="center"/>
    </xf>
    <xf numFmtId="1" fontId="1" fillId="34" borderId="51" xfId="0" applyNumberFormat="1" applyFont="1" applyFill="1" applyBorder="1" applyAlignment="1">
      <alignment horizontal="center"/>
    </xf>
    <xf numFmtId="0" fontId="1" fillId="34" borderId="48" xfId="3" applyFont="1" applyFill="1" applyBorder="1" applyAlignment="1">
      <alignment horizontal="center"/>
    </xf>
    <xf numFmtId="0" fontId="1" fillId="34" borderId="51" xfId="3" applyFont="1" applyFill="1" applyBorder="1" applyAlignment="1">
      <alignment horizontal="center"/>
    </xf>
    <xf numFmtId="0" fontId="10" fillId="13" borderId="12" xfId="5" applyFont="1" applyBorder="1" applyAlignment="1">
      <alignment horizontal="left"/>
    </xf>
    <xf numFmtId="0" fontId="2" fillId="9" borderId="28" xfId="3" applyFont="1" applyFill="1" applyBorder="1" applyAlignment="1">
      <alignment horizontal="center"/>
    </xf>
    <xf numFmtId="0" fontId="2" fillId="9" borderId="21" xfId="3" applyFont="1" applyFill="1" applyBorder="1" applyAlignment="1">
      <alignment horizontal="center"/>
    </xf>
    <xf numFmtId="0" fontId="2" fillId="9" borderId="30" xfId="3" applyFont="1" applyFill="1" applyBorder="1" applyAlignment="1">
      <alignment horizontal="center" vertical="center"/>
    </xf>
    <xf numFmtId="168" fontId="2" fillId="9" borderId="62" xfId="0" applyNumberFormat="1" applyFont="1" applyFill="1" applyBorder="1" applyAlignment="1">
      <alignment horizontal="center"/>
    </xf>
    <xf numFmtId="168" fontId="2" fillId="9" borderId="49" xfId="0" applyNumberFormat="1" applyFont="1" applyFill="1" applyBorder="1" applyAlignment="1">
      <alignment horizontal="center"/>
    </xf>
    <xf numFmtId="168" fontId="2" fillId="9" borderId="51" xfId="0" applyNumberFormat="1" applyFont="1" applyFill="1" applyBorder="1" applyAlignment="1">
      <alignment horizontal="center"/>
    </xf>
    <xf numFmtId="168" fontId="2" fillId="9" borderId="23" xfId="1" applyNumberFormat="1" applyFont="1" applyFill="1" applyBorder="1" applyAlignment="1">
      <alignment horizontal="center"/>
    </xf>
    <xf numFmtId="168" fontId="2" fillId="9" borderId="44" xfId="1" applyNumberFormat="1" applyFont="1" applyFill="1" applyBorder="1" applyAlignment="1">
      <alignment horizontal="center"/>
    </xf>
    <xf numFmtId="0" fontId="3" fillId="10" borderId="48" xfId="3" applyFont="1" applyFill="1" applyBorder="1" applyAlignment="1">
      <alignment horizontal="center"/>
    </xf>
    <xf numFmtId="0" fontId="3" fillId="10" borderId="48" xfId="3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8" fontId="2" fillId="7" borderId="49" xfId="0" applyNumberFormat="1" applyFont="1" applyFill="1" applyBorder="1" applyAlignment="1">
      <alignment horizontal="center"/>
    </xf>
    <xf numFmtId="168" fontId="2" fillId="7" borderId="51" xfId="0" applyNumberFormat="1" applyFont="1" applyFill="1" applyBorder="1" applyAlignment="1">
      <alignment horizontal="center"/>
    </xf>
    <xf numFmtId="168" fontId="2" fillId="7" borderId="23" xfId="1" applyNumberFormat="1" applyFont="1" applyFill="1" applyBorder="1" applyAlignment="1">
      <alignment horizontal="center"/>
    </xf>
    <xf numFmtId="168" fontId="2" fillId="7" borderId="44" xfId="1" applyNumberFormat="1" applyFont="1" applyFill="1" applyBorder="1" applyAlignment="1">
      <alignment horizontal="center"/>
    </xf>
    <xf numFmtId="168" fontId="2" fillId="5" borderId="49" xfId="0" applyNumberFormat="1" applyFont="1" applyFill="1" applyBorder="1" applyAlignment="1">
      <alignment horizontal="center"/>
    </xf>
    <xf numFmtId="168" fontId="2" fillId="5" borderId="51" xfId="0" applyNumberFormat="1" applyFont="1" applyFill="1" applyBorder="1" applyAlignment="1">
      <alignment horizontal="center"/>
    </xf>
    <xf numFmtId="168" fontId="2" fillId="5" borderId="23" xfId="1" applyNumberFormat="1" applyFont="1" applyFill="1" applyBorder="1" applyAlignment="1">
      <alignment horizontal="center"/>
    </xf>
    <xf numFmtId="168" fontId="2" fillId="5" borderId="44" xfId="1" applyNumberFormat="1" applyFont="1" applyFill="1" applyBorder="1" applyAlignment="1">
      <alignment horizontal="center"/>
    </xf>
    <xf numFmtId="168" fontId="2" fillId="8" borderId="49" xfId="0" applyNumberFormat="1" applyFont="1" applyFill="1" applyBorder="1" applyAlignment="1">
      <alignment horizontal="center"/>
    </xf>
    <xf numFmtId="168" fontId="2" fillId="8" borderId="51" xfId="0" applyNumberFormat="1" applyFont="1" applyFill="1" applyBorder="1" applyAlignment="1">
      <alignment horizontal="center"/>
    </xf>
    <xf numFmtId="168" fontId="2" fillId="8" borderId="23" xfId="1" applyNumberFormat="1" applyFont="1" applyFill="1" applyBorder="1" applyAlignment="1">
      <alignment horizontal="center"/>
    </xf>
    <xf numFmtId="168" fontId="2" fillId="8" borderId="44" xfId="1" applyNumberFormat="1" applyFont="1" applyFill="1" applyBorder="1" applyAlignment="1">
      <alignment horizontal="center"/>
    </xf>
    <xf numFmtId="168" fontId="2" fillId="11" borderId="49" xfId="0" applyNumberFormat="1" applyFont="1" applyFill="1" applyBorder="1" applyAlignment="1">
      <alignment horizontal="center"/>
    </xf>
    <xf numFmtId="168" fontId="2" fillId="11" borderId="51" xfId="0" applyNumberFormat="1" applyFont="1" applyFill="1" applyBorder="1" applyAlignment="1">
      <alignment horizontal="center"/>
    </xf>
    <xf numFmtId="168" fontId="2" fillId="11" borderId="23" xfId="1" applyNumberFormat="1" applyFont="1" applyFill="1" applyBorder="1" applyAlignment="1">
      <alignment horizontal="center"/>
    </xf>
    <xf numFmtId="168" fontId="2" fillId="11" borderId="44" xfId="1" applyNumberFormat="1" applyFont="1" applyFill="1" applyBorder="1" applyAlignment="1">
      <alignment horizontal="center"/>
    </xf>
    <xf numFmtId="0" fontId="7" fillId="0" borderId="50" xfId="0" applyFont="1" applyFill="1" applyBorder="1" applyAlignment="1"/>
    <xf numFmtId="0" fontId="15" fillId="19" borderId="48" xfId="3" applyFont="1" applyFill="1" applyBorder="1" applyAlignment="1">
      <alignment horizontal="center"/>
    </xf>
    <xf numFmtId="0" fontId="15" fillId="19" borderId="48" xfId="3" applyFont="1" applyFill="1" applyBorder="1" applyAlignment="1">
      <alignment horizontal="center" vertical="center"/>
    </xf>
    <xf numFmtId="0" fontId="15" fillId="19" borderId="51" xfId="3" applyFont="1" applyFill="1" applyBorder="1" applyAlignment="1">
      <alignment horizontal="center" vertical="center"/>
    </xf>
    <xf numFmtId="168" fontId="15" fillId="19" borderId="49" xfId="0" applyNumberFormat="1" applyFont="1" applyFill="1" applyBorder="1" applyAlignment="1">
      <alignment horizontal="center"/>
    </xf>
    <xf numFmtId="168" fontId="15" fillId="19" borderId="51" xfId="0" applyNumberFormat="1" applyFont="1" applyFill="1" applyBorder="1" applyAlignment="1">
      <alignment horizontal="center"/>
    </xf>
    <xf numFmtId="168" fontId="15" fillId="19" borderId="23" xfId="1" applyNumberFormat="1" applyFont="1" applyFill="1" applyBorder="1" applyAlignment="1">
      <alignment horizontal="center"/>
    </xf>
    <xf numFmtId="168" fontId="15" fillId="19" borderId="44" xfId="1" applyNumberFormat="1" applyFont="1" applyFill="1" applyBorder="1" applyAlignment="1">
      <alignment horizontal="center"/>
    </xf>
    <xf numFmtId="0" fontId="15" fillId="34" borderId="48" xfId="3" applyFont="1" applyFill="1" applyBorder="1" applyAlignment="1">
      <alignment horizontal="center"/>
    </xf>
    <xf numFmtId="0" fontId="15" fillId="34" borderId="48" xfId="3" applyFont="1" applyFill="1" applyBorder="1" applyAlignment="1">
      <alignment horizontal="center" vertical="center"/>
    </xf>
    <xf numFmtId="0" fontId="15" fillId="34" borderId="51" xfId="3" applyFont="1" applyFill="1" applyBorder="1" applyAlignment="1">
      <alignment horizontal="center" vertical="center"/>
    </xf>
    <xf numFmtId="168" fontId="15" fillId="34" borderId="49" xfId="0" applyNumberFormat="1" applyFont="1" applyFill="1" applyBorder="1" applyAlignment="1">
      <alignment horizontal="center"/>
    </xf>
    <xf numFmtId="168" fontId="15" fillId="34" borderId="51" xfId="0" applyNumberFormat="1" applyFont="1" applyFill="1" applyBorder="1" applyAlignment="1">
      <alignment horizontal="center"/>
    </xf>
    <xf numFmtId="168" fontId="15" fillId="34" borderId="23" xfId="1" applyNumberFormat="1" applyFont="1" applyFill="1" applyBorder="1" applyAlignment="1">
      <alignment horizontal="center"/>
    </xf>
    <xf numFmtId="168" fontId="15" fillId="34" borderId="44" xfId="1" applyNumberFormat="1" applyFont="1" applyFill="1" applyBorder="1" applyAlignment="1">
      <alignment horizontal="center"/>
    </xf>
    <xf numFmtId="0" fontId="1" fillId="19" borderId="25" xfId="0" applyFont="1" applyFill="1" applyBorder="1" applyAlignment="1">
      <alignment vertical="center"/>
    </xf>
    <xf numFmtId="0" fontId="5" fillId="0" borderId="62" xfId="5" applyFont="1" applyFill="1" applyBorder="1" applyAlignment="1">
      <alignment horizontal="center" vertical="center"/>
    </xf>
    <xf numFmtId="1" fontId="26" fillId="0" borderId="76" xfId="3" applyNumberFormat="1" applyFont="1" applyFill="1" applyBorder="1" applyAlignment="1">
      <alignment horizontal="left"/>
    </xf>
    <xf numFmtId="0" fontId="27" fillId="0" borderId="62" xfId="5" applyFont="1" applyFill="1" applyBorder="1" applyAlignment="1">
      <alignment horizontal="center"/>
    </xf>
    <xf numFmtId="0" fontId="7" fillId="0" borderId="62" xfId="5" applyFont="1" applyFill="1" applyBorder="1" applyAlignment="1">
      <alignment horizontal="center"/>
    </xf>
    <xf numFmtId="3" fontId="27" fillId="0" borderId="8" xfId="0" applyNumberFormat="1" applyFont="1" applyFill="1" applyBorder="1" applyAlignment="1">
      <alignment horizontal="center" vertical="center"/>
    </xf>
    <xf numFmtId="3" fontId="27" fillId="0" borderId="10" xfId="0" applyNumberFormat="1" applyFont="1" applyFill="1" applyBorder="1" applyAlignment="1">
      <alignment horizontal="center" vertical="center"/>
    </xf>
    <xf numFmtId="0" fontId="27" fillId="14" borderId="19" xfId="6" applyFont="1" applyBorder="1" applyAlignment="1">
      <alignment horizontal="center" vertical="center"/>
    </xf>
    <xf numFmtId="0" fontId="27" fillId="14" borderId="1" xfId="6" applyFont="1" applyBorder="1" applyAlignment="1">
      <alignment horizontal="center" vertical="center"/>
    </xf>
    <xf numFmtId="0" fontId="27" fillId="14" borderId="29" xfId="6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5" fontId="27" fillId="0" borderId="8" xfId="0" applyNumberFormat="1" applyFont="1" applyFill="1" applyBorder="1" applyAlignment="1">
      <alignment horizontal="center" vertical="center"/>
    </xf>
    <xf numFmtId="165" fontId="27" fillId="0" borderId="10" xfId="0" applyNumberFormat="1" applyFont="1" applyFill="1" applyBorder="1" applyAlignment="1">
      <alignment horizontal="center" vertical="center"/>
    </xf>
    <xf numFmtId="3" fontId="27" fillId="0" borderId="1" xfId="0" applyNumberFormat="1" applyFont="1" applyFill="1" applyBorder="1" applyAlignment="1">
      <alignment horizontal="center" vertical="center"/>
    </xf>
    <xf numFmtId="168" fontId="27" fillId="0" borderId="8" xfId="0" applyNumberFormat="1" applyFont="1" applyBorder="1" applyAlignment="1">
      <alignment horizontal="center"/>
    </xf>
    <xf numFmtId="168" fontId="27" fillId="0" borderId="1" xfId="0" applyNumberFormat="1" applyFont="1" applyBorder="1" applyAlignment="1">
      <alignment horizontal="center"/>
    </xf>
    <xf numFmtId="168" fontId="27" fillId="0" borderId="10" xfId="0" applyNumberFormat="1" applyFont="1" applyBorder="1" applyAlignment="1">
      <alignment horizontal="center"/>
    </xf>
    <xf numFmtId="1" fontId="27" fillId="0" borderId="76" xfId="3" applyNumberFormat="1" applyFont="1" applyFill="1" applyBorder="1" applyAlignment="1">
      <alignment horizontal="left"/>
    </xf>
    <xf numFmtId="0" fontId="27" fillId="0" borderId="0" xfId="0" applyFont="1" applyFill="1" applyBorder="1" applyAlignment="1"/>
    <xf numFmtId="0" fontId="27" fillId="0" borderId="0" xfId="0" applyFont="1" applyFill="1"/>
    <xf numFmtId="0" fontId="27" fillId="0" borderId="0" xfId="0" applyFont="1"/>
    <xf numFmtId="0" fontId="28" fillId="15" borderId="50" xfId="7" applyFont="1" applyBorder="1" applyAlignment="1">
      <alignment horizontal="center" vertical="center"/>
    </xf>
    <xf numFmtId="1" fontId="3" fillId="15" borderId="59" xfId="7" applyNumberFormat="1" applyFont="1" applyBorder="1" applyAlignment="1">
      <alignment horizontal="center" vertical="center"/>
    </xf>
    <xf numFmtId="1" fontId="3" fillId="15" borderId="62" xfId="7" applyNumberFormat="1" applyFont="1" applyBorder="1" applyAlignment="1">
      <alignment horizontal="center" vertical="center"/>
    </xf>
    <xf numFmtId="1" fontId="3" fillId="15" borderId="53" xfId="7" applyNumberFormat="1" applyFont="1" applyBorder="1" applyAlignment="1">
      <alignment horizontal="center" vertical="center"/>
    </xf>
    <xf numFmtId="1" fontId="3" fillId="15" borderId="50" xfId="7" applyNumberFormat="1" applyFont="1" applyBorder="1" applyAlignment="1">
      <alignment horizontal="center" vertical="center"/>
    </xf>
    <xf numFmtId="1" fontId="28" fillId="15" borderId="53" xfId="7" applyNumberFormat="1" applyFont="1" applyBorder="1" applyAlignment="1">
      <alignment horizontal="center" vertical="center"/>
    </xf>
    <xf numFmtId="1" fontId="28" fillId="15" borderId="50" xfId="7" applyNumberFormat="1" applyFont="1" applyBorder="1" applyAlignment="1">
      <alignment horizontal="center" vertical="center"/>
    </xf>
    <xf numFmtId="0" fontId="28" fillId="3" borderId="50" xfId="2" applyFont="1" applyBorder="1" applyAlignment="1">
      <alignment horizontal="center" vertical="center"/>
    </xf>
    <xf numFmtId="1" fontId="3" fillId="3" borderId="50" xfId="2" applyNumberFormat="1" applyFont="1" applyBorder="1" applyAlignment="1">
      <alignment horizontal="center" vertical="center"/>
    </xf>
    <xf numFmtId="1" fontId="3" fillId="3" borderId="76" xfId="2" applyNumberFormat="1" applyFont="1" applyBorder="1" applyAlignment="1">
      <alignment horizontal="center" vertical="center"/>
    </xf>
    <xf numFmtId="1" fontId="28" fillId="3" borderId="50" xfId="2" applyNumberFormat="1" applyFont="1" applyBorder="1" applyAlignment="1">
      <alignment horizontal="center" vertical="center"/>
    </xf>
    <xf numFmtId="1" fontId="28" fillId="3" borderId="76" xfId="2" applyNumberFormat="1" applyFont="1" applyBorder="1" applyAlignment="1">
      <alignment horizontal="center" vertical="center"/>
    </xf>
    <xf numFmtId="0" fontId="28" fillId="8" borderId="49" xfId="5" applyFont="1" applyFill="1" applyBorder="1" applyAlignment="1">
      <alignment horizontal="center"/>
    </xf>
    <xf numFmtId="168" fontId="28" fillId="10" borderId="49" xfId="0" applyNumberFormat="1" applyFont="1" applyFill="1" applyBorder="1" applyAlignment="1">
      <alignment horizontal="center"/>
    </xf>
    <xf numFmtId="168" fontId="28" fillId="9" borderId="49" xfId="0" applyNumberFormat="1" applyFont="1" applyFill="1" applyBorder="1" applyAlignment="1">
      <alignment horizontal="center"/>
    </xf>
    <xf numFmtId="0" fontId="7" fillId="0" borderId="62" xfId="5" applyFont="1" applyFill="1" applyBorder="1" applyAlignment="1">
      <alignment horizontal="center" vertical="center"/>
    </xf>
    <xf numFmtId="0" fontId="27" fillId="0" borderId="62" xfId="5" applyFont="1" applyFill="1" applyBorder="1" applyAlignment="1">
      <alignment horizontal="center" vertical="center"/>
    </xf>
    <xf numFmtId="0" fontId="21" fillId="5" borderId="47" xfId="3" applyFont="1" applyFill="1" applyBorder="1" applyAlignment="1">
      <alignment horizontal="center" vertical="center"/>
    </xf>
    <xf numFmtId="0" fontId="21" fillId="5" borderId="48" xfId="3" applyFont="1" applyFill="1" applyBorder="1" applyAlignment="1">
      <alignment horizontal="center" vertical="center"/>
    </xf>
    <xf numFmtId="0" fontId="21" fillId="5" borderId="51" xfId="3" applyFont="1" applyFill="1" applyBorder="1" applyAlignment="1">
      <alignment horizontal="center" vertical="center"/>
    </xf>
    <xf numFmtId="0" fontId="2" fillId="10" borderId="26" xfId="3" applyFont="1" applyFill="1" applyBorder="1" applyAlignment="1">
      <alignment horizontal="center"/>
    </xf>
    <xf numFmtId="0" fontId="2" fillId="10" borderId="27" xfId="3" applyFont="1" applyFill="1" applyBorder="1" applyAlignment="1">
      <alignment horizontal="center"/>
    </xf>
    <xf numFmtId="0" fontId="2" fillId="20" borderId="0" xfId="3" applyFont="1" applyFill="1" applyBorder="1" applyAlignment="1">
      <alignment horizontal="center"/>
    </xf>
    <xf numFmtId="0" fontId="9" fillId="13" borderId="23" xfId="5" applyFont="1" applyBorder="1" applyAlignment="1">
      <alignment horizontal="center"/>
    </xf>
    <xf numFmtId="0" fontId="9" fillId="13" borderId="24" xfId="5" applyFont="1" applyBorder="1" applyAlignment="1">
      <alignment horizontal="center"/>
    </xf>
    <xf numFmtId="0" fontId="9" fillId="13" borderId="25" xfId="5" applyFont="1" applyBorder="1" applyAlignment="1">
      <alignment horizontal="center"/>
    </xf>
    <xf numFmtId="1" fontId="2" fillId="15" borderId="45" xfId="7" applyNumberFormat="1" applyFont="1" applyBorder="1" applyAlignment="1">
      <alignment horizontal="center" vertical="center"/>
    </xf>
    <xf numFmtId="1" fontId="2" fillId="15" borderId="46" xfId="7" applyNumberFormat="1" applyFont="1" applyBorder="1" applyAlignment="1">
      <alignment horizontal="center" vertical="center"/>
    </xf>
    <xf numFmtId="1" fontId="2" fillId="3" borderId="45" xfId="2" applyNumberFormat="1" applyFont="1" applyBorder="1" applyAlignment="1">
      <alignment horizontal="center" vertical="center"/>
    </xf>
    <xf numFmtId="1" fontId="2" fillId="3" borderId="46" xfId="2" applyNumberFormat="1" applyFont="1" applyBorder="1" applyAlignment="1">
      <alignment horizontal="center" vertical="center"/>
    </xf>
    <xf numFmtId="0" fontId="10" fillId="13" borderId="23" xfId="5" applyFont="1" applyBorder="1" applyAlignment="1">
      <alignment horizontal="left"/>
    </xf>
    <xf numFmtId="0" fontId="0" fillId="0" borderId="24" xfId="0" applyBorder="1"/>
    <xf numFmtId="0" fontId="1" fillId="14" borderId="15" xfId="6" applyFont="1" applyBorder="1" applyAlignment="1">
      <alignment horizontal="center" vertical="center"/>
    </xf>
    <xf numFmtId="0" fontId="1" fillId="14" borderId="24" xfId="6" applyFont="1" applyBorder="1" applyAlignment="1">
      <alignment horizontal="center" vertical="center"/>
    </xf>
    <xf numFmtId="0" fontId="1" fillId="14" borderId="25" xfId="6" applyFont="1" applyBorder="1" applyAlignment="1">
      <alignment horizontal="center" vertical="center"/>
    </xf>
    <xf numFmtId="0" fontId="2" fillId="15" borderId="17" xfId="7" applyFont="1" applyBorder="1" applyAlignment="1">
      <alignment horizontal="center"/>
    </xf>
    <xf numFmtId="0" fontId="2" fillId="15" borderId="18" xfId="7" applyFont="1" applyBorder="1" applyAlignment="1">
      <alignment horizontal="center"/>
    </xf>
    <xf numFmtId="0" fontId="2" fillId="3" borderId="23" xfId="2" applyFont="1" applyBorder="1" applyAlignment="1">
      <alignment horizontal="center"/>
    </xf>
    <xf numFmtId="0" fontId="2" fillId="3" borderId="24" xfId="2" applyFont="1" applyBorder="1" applyAlignment="1">
      <alignment horizontal="center"/>
    </xf>
    <xf numFmtId="0" fontId="2" fillId="3" borderId="25" xfId="2" applyFont="1" applyBorder="1" applyAlignment="1">
      <alignment horizontal="center"/>
    </xf>
    <xf numFmtId="0" fontId="2" fillId="20" borderId="20" xfId="5" applyFont="1" applyFill="1" applyBorder="1" applyAlignment="1">
      <alignment horizontal="center" vertical="center"/>
    </xf>
    <xf numFmtId="0" fontId="2" fillId="20" borderId="30" xfId="5" applyFont="1" applyFill="1" applyBorder="1" applyAlignment="1">
      <alignment horizontal="center" vertical="center"/>
    </xf>
    <xf numFmtId="164" fontId="2" fillId="20" borderId="59" xfId="5" applyNumberFormat="1" applyFont="1" applyFill="1" applyBorder="1" applyAlignment="1">
      <alignment horizontal="center"/>
    </xf>
    <xf numFmtId="164" fontId="2" fillId="20" borderId="65" xfId="5" applyNumberFormat="1" applyFont="1" applyFill="1" applyBorder="1" applyAlignment="1">
      <alignment horizontal="center"/>
    </xf>
    <xf numFmtId="164" fontId="1" fillId="6" borderId="23" xfId="5" applyNumberFormat="1" applyFont="1" applyFill="1" applyBorder="1" applyAlignment="1">
      <alignment horizontal="center"/>
    </xf>
    <xf numFmtId="164" fontId="1" fillId="6" borderId="25" xfId="5" applyNumberFormat="1" applyFont="1" applyFill="1" applyBorder="1" applyAlignment="1">
      <alignment horizontal="center"/>
    </xf>
    <xf numFmtId="0" fontId="10" fillId="13" borderId="17" xfId="5" applyFont="1" applyBorder="1" applyAlignment="1">
      <alignment horizontal="left"/>
    </xf>
    <xf numFmtId="0" fontId="10" fillId="13" borderId="18" xfId="5" applyFont="1" applyBorder="1" applyAlignment="1">
      <alignment horizontal="left"/>
    </xf>
    <xf numFmtId="0" fontId="10" fillId="13" borderId="13" xfId="5" applyFont="1" applyBorder="1" applyAlignment="1">
      <alignment horizontal="left"/>
    </xf>
    <xf numFmtId="1" fontId="2" fillId="15" borderId="44" xfId="7" applyNumberFormat="1" applyFont="1" applyBorder="1" applyAlignment="1">
      <alignment horizontal="center" vertical="center"/>
    </xf>
    <xf numFmtId="0" fontId="15" fillId="28" borderId="58" xfId="5" applyFont="1" applyFill="1" applyBorder="1" applyAlignment="1">
      <alignment horizontal="center" vertical="center"/>
    </xf>
    <xf numFmtId="0" fontId="15" fillId="28" borderId="25" xfId="5" applyFont="1" applyFill="1" applyBorder="1" applyAlignment="1">
      <alignment horizontal="center" vertical="center"/>
    </xf>
    <xf numFmtId="0" fontId="2" fillId="15" borderId="13" xfId="7" applyFont="1" applyBorder="1" applyAlignment="1">
      <alignment horizontal="center"/>
    </xf>
    <xf numFmtId="0" fontId="2" fillId="3" borderId="17" xfId="2" applyFont="1" applyBorder="1" applyAlignment="1">
      <alignment horizontal="center"/>
    </xf>
    <xf numFmtId="0" fontId="2" fillId="3" borderId="18" xfId="2" applyFont="1" applyBorder="1" applyAlignment="1">
      <alignment horizontal="center"/>
    </xf>
    <xf numFmtId="0" fontId="2" fillId="3" borderId="13" xfId="2" applyFont="1" applyBorder="1" applyAlignment="1">
      <alignment horizontal="center"/>
    </xf>
    <xf numFmtId="0" fontId="1" fillId="18" borderId="59" xfId="0" applyFont="1" applyFill="1" applyBorder="1" applyAlignment="1">
      <alignment horizontal="center"/>
    </xf>
    <xf numFmtId="0" fontId="1" fillId="18" borderId="64" xfId="0" applyFont="1" applyFill="1" applyBorder="1" applyAlignment="1">
      <alignment horizontal="center"/>
    </xf>
    <xf numFmtId="0" fontId="1" fillId="18" borderId="65" xfId="0" applyFont="1" applyFill="1" applyBorder="1" applyAlignment="1">
      <alignment horizontal="center"/>
    </xf>
    <xf numFmtId="0" fontId="1" fillId="18" borderId="59" xfId="0" applyFont="1" applyFill="1" applyBorder="1" applyAlignment="1">
      <alignment horizontal="right"/>
    </xf>
    <xf numFmtId="0" fontId="1" fillId="18" borderId="64" xfId="0" applyFont="1" applyFill="1" applyBorder="1" applyAlignment="1">
      <alignment horizontal="right"/>
    </xf>
    <xf numFmtId="0" fontId="1" fillId="18" borderId="63" xfId="0" applyFont="1" applyFill="1" applyBorder="1" applyAlignment="1">
      <alignment horizontal="right"/>
    </xf>
    <xf numFmtId="0" fontId="1" fillId="18" borderId="60" xfId="0" applyFont="1" applyFill="1" applyBorder="1" applyAlignment="1">
      <alignment horizontal="right"/>
    </xf>
    <xf numFmtId="0" fontId="1" fillId="18" borderId="74" xfId="0" applyFont="1" applyFill="1" applyBorder="1" applyAlignment="1">
      <alignment horizontal="right"/>
    </xf>
    <xf numFmtId="0" fontId="1" fillId="18" borderId="22" xfId="0" applyFont="1" applyFill="1" applyBorder="1" applyAlignment="1">
      <alignment horizontal="right"/>
    </xf>
    <xf numFmtId="3" fontId="13" fillId="18" borderId="43" xfId="0" applyNumberFormat="1" applyFont="1" applyFill="1" applyBorder="1" applyAlignment="1">
      <alignment horizontal="center"/>
    </xf>
    <xf numFmtId="3" fontId="13" fillId="18" borderId="75" xfId="0" applyNumberFormat="1" applyFont="1" applyFill="1" applyBorder="1" applyAlignment="1">
      <alignment horizontal="center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1" fillId="18" borderId="56" xfId="0" applyFont="1" applyFill="1" applyBorder="1" applyAlignment="1">
      <alignment horizontal="center"/>
    </xf>
    <xf numFmtId="0" fontId="1" fillId="18" borderId="63" xfId="0" applyFont="1" applyFill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66" fontId="0" fillId="0" borderId="43" xfId="0" applyNumberFormat="1" applyBorder="1" applyAlignment="1">
      <alignment horizontal="right"/>
    </xf>
    <xf numFmtId="166" fontId="0" fillId="0" borderId="75" xfId="0" applyNumberFormat="1" applyBorder="1" applyAlignment="1">
      <alignment horizontal="right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66" xfId="0" applyFont="1" applyBorder="1" applyAlignment="1">
      <alignment horizontal="center"/>
    </xf>
    <xf numFmtId="3" fontId="6" fillId="19" borderId="58" xfId="0" applyNumberFormat="1" applyFont="1" applyFill="1" applyBorder="1" applyAlignment="1">
      <alignment horizontal="center"/>
    </xf>
    <xf numFmtId="3" fontId="6" fillId="19" borderId="25" xfId="0" applyNumberFormat="1" applyFont="1" applyFill="1" applyBorder="1" applyAlignment="1">
      <alignment horizontal="center"/>
    </xf>
    <xf numFmtId="0" fontId="0" fillId="0" borderId="7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2" xfId="0" applyBorder="1" applyAlignment="1">
      <alignment horizontal="center"/>
    </xf>
    <xf numFmtId="0" fontId="1" fillId="21" borderId="59" xfId="0" applyFont="1" applyFill="1" applyBorder="1" applyAlignment="1">
      <alignment horizontal="right"/>
    </xf>
    <xf numFmtId="0" fontId="1" fillId="21" borderId="64" xfId="0" applyFont="1" applyFill="1" applyBorder="1" applyAlignment="1">
      <alignment horizontal="right"/>
    </xf>
    <xf numFmtId="0" fontId="1" fillId="21" borderId="63" xfId="0" applyFont="1" applyFill="1" applyBorder="1" applyAlignment="1">
      <alignment horizontal="right"/>
    </xf>
    <xf numFmtId="3" fontId="13" fillId="21" borderId="43" xfId="0" applyNumberFormat="1" applyFont="1" applyFill="1" applyBorder="1" applyAlignment="1">
      <alignment horizontal="center"/>
    </xf>
    <xf numFmtId="3" fontId="13" fillId="21" borderId="75" xfId="0" applyNumberFormat="1" applyFont="1" applyFill="1" applyBorder="1" applyAlignment="1">
      <alignment horizontal="center"/>
    </xf>
    <xf numFmtId="0" fontId="1" fillId="21" borderId="60" xfId="0" applyFont="1" applyFill="1" applyBorder="1" applyAlignment="1">
      <alignment horizontal="right"/>
    </xf>
    <xf numFmtId="0" fontId="1" fillId="21" borderId="74" xfId="0" applyFont="1" applyFill="1" applyBorder="1" applyAlignment="1">
      <alignment horizontal="right"/>
    </xf>
    <xf numFmtId="0" fontId="1" fillId="21" borderId="22" xfId="0" applyFont="1" applyFill="1" applyBorder="1" applyAlignment="1">
      <alignment horizontal="right"/>
    </xf>
    <xf numFmtId="0" fontId="1" fillId="21" borderId="56" xfId="0" applyFont="1" applyFill="1" applyBorder="1" applyAlignment="1">
      <alignment horizontal="center"/>
    </xf>
    <xf numFmtId="0" fontId="1" fillId="21" borderId="63" xfId="0" applyFont="1" applyFill="1" applyBorder="1" applyAlignment="1">
      <alignment horizontal="center"/>
    </xf>
    <xf numFmtId="0" fontId="1" fillId="21" borderId="65" xfId="0" applyFont="1" applyFill="1" applyBorder="1" applyAlignment="1">
      <alignment horizontal="center"/>
    </xf>
    <xf numFmtId="0" fontId="1" fillId="21" borderId="59" xfId="0" applyFont="1" applyFill="1" applyBorder="1" applyAlignment="1">
      <alignment horizontal="center"/>
    </xf>
    <xf numFmtId="0" fontId="1" fillId="21" borderId="64" xfId="0" applyFont="1" applyFill="1" applyBorder="1" applyAlignment="1">
      <alignment horizontal="center"/>
    </xf>
    <xf numFmtId="0" fontId="13" fillId="18" borderId="75" xfId="0" applyFont="1" applyFill="1" applyBorder="1" applyAlignment="1">
      <alignment horizontal="center"/>
    </xf>
    <xf numFmtId="0" fontId="1" fillId="18" borderId="14" xfId="0" applyFont="1" applyFill="1" applyBorder="1" applyAlignment="1">
      <alignment horizontal="center"/>
    </xf>
    <xf numFmtId="0" fontId="1" fillId="18" borderId="15" xfId="0" applyFont="1" applyFill="1" applyBorder="1" applyAlignment="1">
      <alignment horizontal="center"/>
    </xf>
    <xf numFmtId="0" fontId="1" fillId="18" borderId="11" xfId="0" applyFont="1" applyFill="1" applyBorder="1" applyAlignment="1">
      <alignment horizontal="center"/>
    </xf>
    <xf numFmtId="3" fontId="6" fillId="19" borderId="61" xfId="0" applyNumberFormat="1" applyFont="1" applyFill="1" applyBorder="1" applyAlignment="1">
      <alignment horizontal="center"/>
    </xf>
    <xf numFmtId="3" fontId="6" fillId="19" borderId="77" xfId="0" applyNumberFormat="1" applyFont="1" applyFill="1" applyBorder="1" applyAlignment="1">
      <alignment horizontal="center"/>
    </xf>
    <xf numFmtId="0" fontId="1" fillId="22" borderId="47" xfId="8" applyFont="1" applyFill="1" applyBorder="1" applyAlignment="1">
      <alignment horizontal="center" vertical="center" textRotation="90" wrapText="1"/>
    </xf>
    <xf numFmtId="0" fontId="1" fillId="22" borderId="48" xfId="8" applyFont="1" applyFill="1" applyBorder="1" applyAlignment="1">
      <alignment horizontal="center" vertical="center" textRotation="90" wrapText="1"/>
    </xf>
    <xf numFmtId="0" fontId="1" fillId="22" borderId="16" xfId="8" applyFont="1" applyFill="1" applyBorder="1" applyAlignment="1">
      <alignment horizontal="center" vertical="center" textRotation="90" wrapText="1"/>
    </xf>
    <xf numFmtId="0" fontId="13" fillId="12" borderId="47" xfId="4" applyFont="1" applyBorder="1" applyAlignment="1">
      <alignment horizontal="center" vertical="center" textRotation="90" wrapText="1"/>
    </xf>
    <xf numFmtId="0" fontId="13" fillId="12" borderId="48" xfId="4" applyFont="1" applyBorder="1" applyAlignment="1">
      <alignment horizontal="center" vertical="center" textRotation="90" wrapText="1"/>
    </xf>
    <xf numFmtId="0" fontId="13" fillId="12" borderId="13" xfId="4" applyFont="1" applyBorder="1" applyAlignment="1">
      <alignment horizontal="center" vertical="center" textRotation="90" wrapText="1"/>
    </xf>
    <xf numFmtId="164" fontId="11" fillId="10" borderId="24" xfId="0" applyNumberFormat="1" applyFont="1" applyFill="1" applyBorder="1" applyAlignment="1">
      <alignment horizontal="center"/>
    </xf>
    <xf numFmtId="164" fontId="11" fillId="10" borderId="25" xfId="0" applyNumberFormat="1" applyFont="1" applyFill="1" applyBorder="1" applyAlignment="1">
      <alignment horizontal="center"/>
    </xf>
    <xf numFmtId="0" fontId="11" fillId="24" borderId="14" xfId="0" applyFont="1" applyFill="1" applyBorder="1" applyAlignment="1">
      <alignment horizontal="center" vertical="center"/>
    </xf>
    <xf numFmtId="0" fontId="11" fillId="24" borderId="15" xfId="0" applyFont="1" applyFill="1" applyBorder="1" applyAlignment="1">
      <alignment horizontal="center" vertical="center"/>
    </xf>
    <xf numFmtId="0" fontId="11" fillId="24" borderId="11" xfId="0" applyFont="1" applyFill="1" applyBorder="1" applyAlignment="1">
      <alignment horizontal="center" vertical="center"/>
    </xf>
    <xf numFmtId="0" fontId="11" fillId="24" borderId="17" xfId="0" applyFont="1" applyFill="1" applyBorder="1" applyAlignment="1">
      <alignment horizontal="center" vertical="center"/>
    </xf>
    <xf numFmtId="0" fontId="11" fillId="24" borderId="18" xfId="0" applyFont="1" applyFill="1" applyBorder="1" applyAlignment="1">
      <alignment horizontal="center" vertical="center"/>
    </xf>
    <xf numFmtId="0" fontId="11" fillId="24" borderId="13" xfId="0" applyFont="1" applyFill="1" applyBorder="1" applyAlignment="1">
      <alignment horizontal="center" vertical="center"/>
    </xf>
    <xf numFmtId="0" fontId="15" fillId="24" borderId="23" xfId="3" applyFont="1" applyFill="1" applyBorder="1" applyAlignment="1">
      <alignment horizontal="center"/>
    </xf>
    <xf numFmtId="0" fontId="15" fillId="24" borderId="24" xfId="3" applyFont="1" applyFill="1" applyBorder="1" applyAlignment="1">
      <alignment horizontal="center"/>
    </xf>
    <xf numFmtId="0" fontId="15" fillId="24" borderId="25" xfId="3" applyFont="1" applyFill="1" applyBorder="1" applyAlignment="1">
      <alignment horizontal="center"/>
    </xf>
    <xf numFmtId="0" fontId="2" fillId="10" borderId="23" xfId="1" applyFont="1" applyFill="1" applyBorder="1" applyAlignment="1">
      <alignment horizontal="center"/>
    </xf>
    <xf numFmtId="0" fontId="2" fillId="10" borderId="25" xfId="1" applyFont="1" applyFill="1" applyBorder="1" applyAlignment="1">
      <alignment horizontal="center"/>
    </xf>
    <xf numFmtId="0" fontId="1" fillId="23" borderId="24" xfId="0" applyFont="1" applyFill="1" applyBorder="1" applyAlignment="1">
      <alignment horizontal="center"/>
    </xf>
    <xf numFmtId="0" fontId="1" fillId="23" borderId="25" xfId="0" applyFont="1" applyFill="1" applyBorder="1" applyAlignment="1">
      <alignment horizontal="center"/>
    </xf>
    <xf numFmtId="0" fontId="1" fillId="12" borderId="23" xfId="4" applyFont="1" applyBorder="1" applyAlignment="1">
      <alignment horizontal="center"/>
    </xf>
    <xf numFmtId="0" fontId="1" fillId="12" borderId="24" xfId="4" applyFont="1" applyBorder="1" applyAlignment="1">
      <alignment horizontal="center"/>
    </xf>
    <xf numFmtId="0" fontId="1" fillId="12" borderId="25" xfId="4" applyFont="1" applyBorder="1" applyAlignment="1">
      <alignment horizontal="center"/>
    </xf>
    <xf numFmtId="0" fontId="1" fillId="12" borderId="14" xfId="4" applyFont="1" applyBorder="1" applyAlignment="1">
      <alignment horizontal="center"/>
    </xf>
    <xf numFmtId="0" fontId="1" fillId="12" borderId="15" xfId="4" applyFont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0" fillId="0" borderId="0" xfId="0" applyBorder="1"/>
    <xf numFmtId="0" fontId="0" fillId="0" borderId="16" xfId="0" applyBorder="1"/>
    <xf numFmtId="164" fontId="2" fillId="10" borderId="14" xfId="5" applyNumberFormat="1" applyFont="1" applyFill="1" applyBorder="1" applyAlignment="1">
      <alignment horizontal="center"/>
    </xf>
    <xf numFmtId="164" fontId="2" fillId="10" borderId="11" xfId="5" applyNumberFormat="1" applyFont="1" applyFill="1" applyBorder="1" applyAlignment="1">
      <alignment horizontal="center"/>
    </xf>
    <xf numFmtId="164" fontId="2" fillId="10" borderId="16" xfId="5" applyNumberFormat="1" applyFont="1" applyFill="1" applyBorder="1" applyAlignment="1">
      <alignment horizontal="center"/>
    </xf>
    <xf numFmtId="164" fontId="2" fillId="10" borderId="12" xfId="5" applyNumberFormat="1" applyFont="1" applyFill="1" applyBorder="1" applyAlignment="1">
      <alignment horizontal="center"/>
    </xf>
    <xf numFmtId="164" fontId="2" fillId="10" borderId="17" xfId="5" applyNumberFormat="1" applyFont="1" applyFill="1" applyBorder="1" applyAlignment="1">
      <alignment horizontal="center"/>
    </xf>
    <xf numFmtId="164" fontId="2" fillId="10" borderId="18" xfId="5" applyNumberFormat="1" applyFont="1" applyFill="1" applyBorder="1" applyAlignment="1">
      <alignment horizontal="center"/>
    </xf>
    <xf numFmtId="0" fontId="1" fillId="23" borderId="23" xfId="3" applyFont="1" applyFill="1" applyBorder="1" applyAlignment="1">
      <alignment horizontal="center" vertical="center"/>
    </xf>
    <xf numFmtId="0" fontId="1" fillId="23" borderId="25" xfId="3" applyFont="1" applyFill="1" applyBorder="1" applyAlignment="1">
      <alignment horizontal="center" vertical="center"/>
    </xf>
    <xf numFmtId="0" fontId="1" fillId="23" borderId="24" xfId="3" applyFont="1" applyFill="1" applyBorder="1" applyAlignment="1">
      <alignment horizontal="center" vertical="center"/>
    </xf>
    <xf numFmtId="0" fontId="1" fillId="23" borderId="14" xfId="3" applyFont="1" applyFill="1" applyBorder="1" applyAlignment="1">
      <alignment horizontal="center"/>
    </xf>
    <xf numFmtId="0" fontId="1" fillId="23" borderId="15" xfId="3" applyFont="1" applyFill="1" applyBorder="1" applyAlignment="1">
      <alignment horizontal="center"/>
    </xf>
    <xf numFmtId="0" fontId="1" fillId="23" borderId="11" xfId="3" applyFont="1" applyFill="1" applyBorder="1" applyAlignment="1">
      <alignment horizontal="center"/>
    </xf>
    <xf numFmtId="0" fontId="21" fillId="7" borderId="47" xfId="3" applyFont="1" applyFill="1" applyBorder="1" applyAlignment="1">
      <alignment horizontal="center" vertical="center"/>
    </xf>
    <xf numFmtId="0" fontId="21" fillId="7" borderId="48" xfId="3" applyFont="1" applyFill="1" applyBorder="1" applyAlignment="1">
      <alignment horizontal="center" vertical="center"/>
    </xf>
    <xf numFmtId="0" fontId="21" fillId="7" borderId="51" xfId="3" applyFont="1" applyFill="1" applyBorder="1" applyAlignment="1">
      <alignment horizontal="center" vertical="center"/>
    </xf>
    <xf numFmtId="0" fontId="2" fillId="7" borderId="23" xfId="1" applyFont="1" applyFill="1" applyBorder="1" applyAlignment="1">
      <alignment horizontal="center"/>
    </xf>
    <xf numFmtId="0" fontId="2" fillId="7" borderId="25" xfId="1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0" borderId="59" xfId="3" applyFont="1" applyFill="1" applyBorder="1" applyAlignment="1">
      <alignment horizontal="center"/>
    </xf>
    <xf numFmtId="0" fontId="2" fillId="10" borderId="64" xfId="3" applyFont="1" applyFill="1" applyBorder="1" applyAlignment="1">
      <alignment horizontal="center"/>
    </xf>
    <xf numFmtId="0" fontId="2" fillId="10" borderId="65" xfId="3" applyFont="1" applyFill="1" applyBorder="1" applyAlignment="1">
      <alignment horizontal="center"/>
    </xf>
    <xf numFmtId="0" fontId="2" fillId="7" borderId="23" xfId="1" applyFont="1" applyFill="1" applyBorder="1" applyAlignment="1">
      <alignment horizontal="center" vertical="center"/>
    </xf>
    <xf numFmtId="0" fontId="2" fillId="7" borderId="25" xfId="1" applyFont="1" applyFill="1" applyBorder="1" applyAlignment="1">
      <alignment horizontal="center" vertical="center"/>
    </xf>
    <xf numFmtId="17" fontId="2" fillId="7" borderId="14" xfId="1" applyNumberFormat="1" applyFont="1" applyFill="1" applyBorder="1" applyAlignment="1">
      <alignment horizontal="center" vertical="center"/>
    </xf>
    <xf numFmtId="17" fontId="2" fillId="7" borderId="11" xfId="1" applyNumberFormat="1" applyFont="1" applyFill="1" applyBorder="1" applyAlignment="1">
      <alignment horizontal="center" vertical="center"/>
    </xf>
    <xf numFmtId="17" fontId="2" fillId="7" borderId="17" xfId="1" applyNumberFormat="1" applyFont="1" applyFill="1" applyBorder="1" applyAlignment="1">
      <alignment horizontal="center" vertical="center"/>
    </xf>
    <xf numFmtId="17" fontId="2" fillId="7" borderId="13" xfId="1" applyNumberFormat="1" applyFont="1" applyFill="1" applyBorder="1" applyAlignment="1">
      <alignment horizontal="center" vertical="center"/>
    </xf>
    <xf numFmtId="0" fontId="2" fillId="7" borderId="14" xfId="3" applyFont="1" applyFill="1" applyBorder="1" applyAlignment="1">
      <alignment horizontal="center"/>
    </xf>
    <xf numFmtId="0" fontId="2" fillId="7" borderId="15" xfId="3" applyFont="1" applyFill="1" applyBorder="1" applyAlignment="1">
      <alignment horizontal="center"/>
    </xf>
    <xf numFmtId="0" fontId="2" fillId="7" borderId="11" xfId="3" applyFont="1" applyFill="1" applyBorder="1" applyAlignment="1">
      <alignment horizontal="center"/>
    </xf>
    <xf numFmtId="0" fontId="2" fillId="7" borderId="17" xfId="3" applyFont="1" applyFill="1" applyBorder="1" applyAlignment="1">
      <alignment horizontal="center"/>
    </xf>
    <xf numFmtId="0" fontId="2" fillId="7" borderId="18" xfId="3" applyFont="1" applyFill="1" applyBorder="1" applyAlignment="1">
      <alignment horizontal="center"/>
    </xf>
    <xf numFmtId="0" fontId="2" fillId="7" borderId="13" xfId="3" applyFont="1" applyFill="1" applyBorder="1" applyAlignment="1">
      <alignment horizontal="center"/>
    </xf>
    <xf numFmtId="0" fontId="2" fillId="7" borderId="47" xfId="3" applyFont="1" applyFill="1" applyBorder="1" applyAlignment="1">
      <alignment horizontal="center" vertical="center"/>
    </xf>
    <xf numFmtId="0" fontId="2" fillId="7" borderId="48" xfId="3" applyFont="1" applyFill="1" applyBorder="1" applyAlignment="1">
      <alignment horizontal="center" vertical="center"/>
    </xf>
    <xf numFmtId="0" fontId="2" fillId="7" borderId="51" xfId="3" applyFont="1" applyFill="1" applyBorder="1" applyAlignment="1">
      <alignment horizontal="center" vertical="center"/>
    </xf>
    <xf numFmtId="0" fontId="2" fillId="7" borderId="59" xfId="3" applyFont="1" applyFill="1" applyBorder="1" applyAlignment="1">
      <alignment horizontal="center"/>
    </xf>
    <xf numFmtId="0" fontId="2" fillId="7" borderId="64" xfId="3" applyFont="1" applyFill="1" applyBorder="1" applyAlignment="1">
      <alignment horizontal="center"/>
    </xf>
    <xf numFmtId="0" fontId="2" fillId="7" borderId="65" xfId="3" applyFont="1" applyFill="1" applyBorder="1" applyAlignment="1">
      <alignment horizontal="center"/>
    </xf>
    <xf numFmtId="0" fontId="2" fillId="7" borderId="23" xfId="3" applyFont="1" applyFill="1" applyBorder="1" applyAlignment="1">
      <alignment horizontal="center"/>
    </xf>
    <xf numFmtId="0" fontId="2" fillId="7" borderId="24" xfId="3" applyFont="1" applyFill="1" applyBorder="1" applyAlignment="1">
      <alignment horizontal="center"/>
    </xf>
    <xf numFmtId="0" fontId="2" fillId="7" borderId="25" xfId="3" applyFont="1" applyFill="1" applyBorder="1" applyAlignment="1">
      <alignment horizontal="center"/>
    </xf>
    <xf numFmtId="0" fontId="2" fillId="7" borderId="68" xfId="3" applyFont="1" applyFill="1" applyBorder="1" applyAlignment="1">
      <alignment horizontal="center" vertical="center"/>
    </xf>
    <xf numFmtId="0" fontId="2" fillId="7" borderId="40" xfId="3" applyFont="1" applyFill="1" applyBorder="1" applyAlignment="1">
      <alignment horizontal="center" vertical="center"/>
    </xf>
    <xf numFmtId="0" fontId="5" fillId="6" borderId="23" xfId="3" applyFont="1" applyFill="1" applyBorder="1" applyAlignment="1">
      <alignment horizontal="center" vertical="center"/>
    </xf>
    <xf numFmtId="0" fontId="5" fillId="6" borderId="24" xfId="3" applyFont="1" applyFill="1" applyBorder="1" applyAlignment="1">
      <alignment horizontal="center" vertical="center"/>
    </xf>
    <xf numFmtId="0" fontId="5" fillId="6" borderId="25" xfId="3" applyFont="1" applyFill="1" applyBorder="1" applyAlignment="1">
      <alignment horizontal="center" vertical="center"/>
    </xf>
    <xf numFmtId="0" fontId="2" fillId="7" borderId="17" xfId="5" applyFont="1" applyFill="1" applyBorder="1" applyAlignment="1">
      <alignment horizontal="center"/>
    </xf>
    <xf numFmtId="0" fontId="2" fillId="7" borderId="13" xfId="5" applyFont="1" applyFill="1" applyBorder="1" applyAlignment="1">
      <alignment horizontal="center"/>
    </xf>
    <xf numFmtId="0" fontId="5" fillId="6" borderId="14" xfId="3" applyFont="1" applyFill="1" applyBorder="1" applyAlignment="1">
      <alignment horizontal="center" vertical="center"/>
    </xf>
    <xf numFmtId="0" fontId="5" fillId="6" borderId="15" xfId="3" applyFont="1" applyFill="1" applyBorder="1" applyAlignment="1">
      <alignment horizontal="center" vertical="center"/>
    </xf>
    <xf numFmtId="0" fontId="5" fillId="6" borderId="11" xfId="3" applyFont="1" applyFill="1" applyBorder="1" applyAlignment="1">
      <alignment horizontal="center" vertical="center"/>
    </xf>
    <xf numFmtId="0" fontId="2" fillId="5" borderId="23" xfId="1" applyFont="1" applyFill="1" applyBorder="1" applyAlignment="1">
      <alignment horizontal="center"/>
    </xf>
    <xf numFmtId="0" fontId="2" fillId="5" borderId="25" xfId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17" fontId="2" fillId="5" borderId="14" xfId="1" applyNumberFormat="1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5" borderId="13" xfId="1" applyFont="1" applyFill="1" applyBorder="1" applyAlignment="1">
      <alignment horizontal="center" vertical="center"/>
    </xf>
    <xf numFmtId="0" fontId="2" fillId="10" borderId="55" xfId="3" applyFont="1" applyFill="1" applyBorder="1" applyAlignment="1">
      <alignment horizontal="center"/>
    </xf>
    <xf numFmtId="0" fontId="2" fillId="10" borderId="7" xfId="3" applyFont="1" applyFill="1" applyBorder="1" applyAlignment="1">
      <alignment horizontal="center"/>
    </xf>
    <xf numFmtId="0" fontId="2" fillId="10" borderId="31" xfId="3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55" xfId="3" applyFont="1" applyFill="1" applyBorder="1" applyAlignment="1">
      <alignment horizontal="center"/>
    </xf>
    <xf numFmtId="0" fontId="2" fillId="5" borderId="27" xfId="3" applyFont="1" applyFill="1" applyBorder="1" applyAlignment="1">
      <alignment horizontal="center"/>
    </xf>
    <xf numFmtId="0" fontId="2" fillId="5" borderId="56" xfId="3" applyFont="1" applyFill="1" applyBorder="1" applyAlignment="1">
      <alignment horizontal="center"/>
    </xf>
    <xf numFmtId="0" fontId="2" fillId="5" borderId="44" xfId="3" applyFont="1" applyFill="1" applyBorder="1" applyAlignment="1">
      <alignment horizontal="center"/>
    </xf>
    <xf numFmtId="0" fontId="2" fillId="5" borderId="45" xfId="3" applyFont="1" applyFill="1" applyBorder="1" applyAlignment="1">
      <alignment horizontal="center"/>
    </xf>
    <xf numFmtId="0" fontId="2" fillId="5" borderId="58" xfId="3" applyFont="1" applyFill="1" applyBorder="1" applyAlignment="1">
      <alignment horizontal="center"/>
    </xf>
    <xf numFmtId="0" fontId="2" fillId="5" borderId="46" xfId="3" applyFont="1" applyFill="1" applyBorder="1" applyAlignment="1">
      <alignment horizontal="center"/>
    </xf>
    <xf numFmtId="0" fontId="2" fillId="5" borderId="14" xfId="3" applyFont="1" applyFill="1" applyBorder="1" applyAlignment="1">
      <alignment horizontal="center" vertical="center"/>
    </xf>
    <xf numFmtId="0" fontId="2" fillId="5" borderId="16" xfId="3" applyFont="1" applyFill="1" applyBorder="1" applyAlignment="1">
      <alignment horizontal="center" vertical="center"/>
    </xf>
    <xf numFmtId="0" fontId="2" fillId="5" borderId="17" xfId="3" applyFont="1" applyFill="1" applyBorder="1" applyAlignment="1">
      <alignment horizontal="center" vertical="center"/>
    </xf>
    <xf numFmtId="0" fontId="2" fillId="5" borderId="14" xfId="3" applyFont="1" applyFill="1" applyBorder="1" applyAlignment="1">
      <alignment horizontal="center"/>
    </xf>
    <xf numFmtId="0" fontId="2" fillId="5" borderId="15" xfId="3" applyFont="1" applyFill="1" applyBorder="1" applyAlignment="1">
      <alignment horizontal="center"/>
    </xf>
    <xf numFmtId="0" fontId="2" fillId="5" borderId="11" xfId="3" applyFont="1" applyFill="1" applyBorder="1" applyAlignment="1">
      <alignment horizontal="center"/>
    </xf>
    <xf numFmtId="0" fontId="2" fillId="5" borderId="31" xfId="3" applyFont="1" applyFill="1" applyBorder="1" applyAlignment="1">
      <alignment horizontal="center" vertical="center"/>
    </xf>
    <xf numFmtId="0" fontId="2" fillId="5" borderId="43" xfId="3" applyFont="1" applyFill="1" applyBorder="1" applyAlignment="1">
      <alignment horizontal="center" vertical="center"/>
    </xf>
    <xf numFmtId="0" fontId="2" fillId="5" borderId="47" xfId="3" applyFont="1" applyFill="1" applyBorder="1" applyAlignment="1">
      <alignment horizontal="center" vertical="center"/>
    </xf>
    <xf numFmtId="0" fontId="2" fillId="5" borderId="51" xfId="3" applyFont="1" applyFill="1" applyBorder="1" applyAlignment="1">
      <alignment horizontal="center" vertical="center"/>
    </xf>
    <xf numFmtId="0" fontId="2" fillId="5" borderId="17" xfId="3" applyFont="1" applyFill="1" applyBorder="1" applyAlignment="1">
      <alignment horizontal="center"/>
    </xf>
    <xf numFmtId="0" fontId="2" fillId="5" borderId="18" xfId="3" applyFont="1" applyFill="1" applyBorder="1" applyAlignment="1">
      <alignment horizontal="center"/>
    </xf>
    <xf numFmtId="0" fontId="2" fillId="5" borderId="13" xfId="3" applyFont="1" applyFill="1" applyBorder="1" applyAlignment="1">
      <alignment horizontal="center"/>
    </xf>
    <xf numFmtId="0" fontId="2" fillId="5" borderId="17" xfId="5" applyFont="1" applyFill="1" applyBorder="1" applyAlignment="1">
      <alignment horizontal="center"/>
    </xf>
    <xf numFmtId="0" fontId="2" fillId="5" borderId="13" xfId="5" applyFont="1" applyFill="1" applyBorder="1" applyAlignment="1">
      <alignment horizontal="center"/>
    </xf>
    <xf numFmtId="0" fontId="2" fillId="5" borderId="48" xfId="3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9" borderId="16" xfId="3" applyFont="1" applyFill="1" applyBorder="1" applyAlignment="1">
      <alignment horizontal="center" vertical="center"/>
    </xf>
    <xf numFmtId="0" fontId="2" fillId="9" borderId="17" xfId="3" applyFont="1" applyFill="1" applyBorder="1" applyAlignment="1">
      <alignment horizontal="center" vertical="center"/>
    </xf>
    <xf numFmtId="0" fontId="2" fillId="9" borderId="17" xfId="5" applyFont="1" applyFill="1" applyBorder="1" applyAlignment="1">
      <alignment horizontal="center"/>
    </xf>
    <xf numFmtId="0" fontId="2" fillId="9" borderId="13" xfId="5" applyFont="1" applyFill="1" applyBorder="1" applyAlignment="1">
      <alignment horizontal="center"/>
    </xf>
    <xf numFmtId="0" fontId="2" fillId="9" borderId="47" xfId="3" applyFont="1" applyFill="1" applyBorder="1" applyAlignment="1">
      <alignment horizontal="center" vertical="center"/>
    </xf>
    <xf numFmtId="0" fontId="2" fillId="9" borderId="48" xfId="3" applyFont="1" applyFill="1" applyBorder="1" applyAlignment="1">
      <alignment horizontal="center" vertical="center"/>
    </xf>
    <xf numFmtId="0" fontId="2" fillId="9" borderId="51" xfId="3" applyFont="1" applyFill="1" applyBorder="1" applyAlignment="1">
      <alignment horizontal="center" vertical="center"/>
    </xf>
    <xf numFmtId="0" fontId="21" fillId="9" borderId="47" xfId="3" applyFont="1" applyFill="1" applyBorder="1" applyAlignment="1">
      <alignment horizontal="center" vertical="center"/>
    </xf>
    <xf numFmtId="0" fontId="21" fillId="9" borderId="48" xfId="3" applyFont="1" applyFill="1" applyBorder="1" applyAlignment="1">
      <alignment horizontal="center" vertical="center"/>
    </xf>
    <xf numFmtId="0" fontId="21" fillId="9" borderId="51" xfId="3" applyFont="1" applyFill="1" applyBorder="1" applyAlignment="1">
      <alignment horizontal="center" vertical="center"/>
    </xf>
    <xf numFmtId="0" fontId="2" fillId="9" borderId="23" xfId="1" applyFont="1" applyFill="1" applyBorder="1" applyAlignment="1">
      <alignment horizontal="center"/>
    </xf>
    <xf numFmtId="0" fontId="2" fillId="9" borderId="25" xfId="1" applyFont="1" applyFill="1" applyBorder="1" applyAlignment="1">
      <alignment horizontal="center"/>
    </xf>
    <xf numFmtId="0" fontId="2" fillId="9" borderId="14" xfId="3" applyFont="1" applyFill="1" applyBorder="1" applyAlignment="1">
      <alignment horizontal="center"/>
    </xf>
    <xf numFmtId="0" fontId="2" fillId="9" borderId="15" xfId="3" applyFont="1" applyFill="1" applyBorder="1" applyAlignment="1">
      <alignment horizontal="center"/>
    </xf>
    <xf numFmtId="0" fontId="2" fillId="9" borderId="11" xfId="3" applyFont="1" applyFill="1" applyBorder="1" applyAlignment="1">
      <alignment horizontal="center"/>
    </xf>
    <xf numFmtId="0" fontId="2" fillId="9" borderId="17" xfId="3" applyFont="1" applyFill="1" applyBorder="1" applyAlignment="1">
      <alignment horizontal="center"/>
    </xf>
    <xf numFmtId="0" fontId="2" fillId="9" borderId="18" xfId="3" applyFont="1" applyFill="1" applyBorder="1" applyAlignment="1">
      <alignment horizontal="center"/>
    </xf>
    <xf numFmtId="0" fontId="2" fillId="9" borderId="13" xfId="3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2" fillId="9" borderId="55" xfId="3" applyFont="1" applyFill="1" applyBorder="1" applyAlignment="1">
      <alignment horizontal="center"/>
    </xf>
    <xf numFmtId="0" fontId="2" fillId="9" borderId="27" xfId="3" applyFont="1" applyFill="1" applyBorder="1" applyAlignment="1">
      <alignment horizontal="center"/>
    </xf>
    <xf numFmtId="0" fontId="2" fillId="9" borderId="56" xfId="3" applyFont="1" applyFill="1" applyBorder="1" applyAlignment="1">
      <alignment horizontal="center"/>
    </xf>
    <xf numFmtId="0" fontId="2" fillId="9" borderId="44" xfId="3" applyFont="1" applyFill="1" applyBorder="1" applyAlignment="1">
      <alignment horizontal="center"/>
    </xf>
    <xf numFmtId="0" fontId="2" fillId="9" borderId="45" xfId="3" applyFont="1" applyFill="1" applyBorder="1" applyAlignment="1">
      <alignment horizontal="center"/>
    </xf>
    <xf numFmtId="0" fontId="2" fillId="9" borderId="58" xfId="3" applyFont="1" applyFill="1" applyBorder="1" applyAlignment="1">
      <alignment horizontal="center"/>
    </xf>
    <xf numFmtId="0" fontId="2" fillId="9" borderId="15" xfId="3" applyFont="1" applyFill="1" applyBorder="1" applyAlignment="1">
      <alignment horizontal="center" vertical="center"/>
    </xf>
    <xf numFmtId="0" fontId="2" fillId="9" borderId="0" xfId="3" applyFont="1" applyFill="1" applyBorder="1" applyAlignment="1">
      <alignment horizontal="center" vertical="center"/>
    </xf>
    <xf numFmtId="0" fontId="2" fillId="9" borderId="18" xfId="3" applyFont="1" applyFill="1" applyBorder="1" applyAlignment="1">
      <alignment horizontal="center" vertical="center"/>
    </xf>
    <xf numFmtId="0" fontId="2" fillId="9" borderId="31" xfId="3" applyFont="1" applyFill="1" applyBorder="1" applyAlignment="1">
      <alignment horizontal="center" vertical="center"/>
    </xf>
    <xf numFmtId="0" fontId="2" fillId="9" borderId="43" xfId="3" applyFont="1" applyFill="1" applyBorder="1" applyAlignment="1">
      <alignment horizontal="center" vertical="center"/>
    </xf>
    <xf numFmtId="0" fontId="2" fillId="9" borderId="23" xfId="1" applyFont="1" applyFill="1" applyBorder="1" applyAlignment="1">
      <alignment horizontal="center" vertical="center"/>
    </xf>
    <xf numFmtId="0" fontId="2" fillId="9" borderId="25" xfId="1" applyFont="1" applyFill="1" applyBorder="1" applyAlignment="1">
      <alignment horizontal="center" vertical="center"/>
    </xf>
    <xf numFmtId="17" fontId="2" fillId="9" borderId="14" xfId="1" applyNumberFormat="1" applyFont="1" applyFill="1" applyBorder="1" applyAlignment="1">
      <alignment horizontal="center" vertical="center"/>
    </xf>
    <xf numFmtId="0" fontId="2" fillId="9" borderId="11" xfId="1" applyFont="1" applyFill="1" applyBorder="1" applyAlignment="1">
      <alignment horizontal="center" vertical="center"/>
    </xf>
    <xf numFmtId="0" fontId="2" fillId="9" borderId="16" xfId="1" applyFont="1" applyFill="1" applyBorder="1" applyAlignment="1">
      <alignment horizontal="center" vertical="center"/>
    </xf>
    <xf numFmtId="0" fontId="2" fillId="9" borderId="12" xfId="1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/>
    </xf>
    <xf numFmtId="0" fontId="2" fillId="8" borderId="25" xfId="1" applyFont="1" applyFill="1" applyBorder="1" applyAlignment="1">
      <alignment horizontal="center"/>
    </xf>
    <xf numFmtId="0" fontId="2" fillId="8" borderId="14" xfId="3" applyFont="1" applyFill="1" applyBorder="1" applyAlignment="1">
      <alignment horizontal="center"/>
    </xf>
    <xf numFmtId="0" fontId="2" fillId="8" borderId="15" xfId="3" applyFont="1" applyFill="1" applyBorder="1" applyAlignment="1">
      <alignment horizontal="center"/>
    </xf>
    <xf numFmtId="0" fontId="2" fillId="8" borderId="11" xfId="3" applyFont="1" applyFill="1" applyBorder="1" applyAlignment="1">
      <alignment horizontal="center"/>
    </xf>
    <xf numFmtId="0" fontId="2" fillId="8" borderId="17" xfId="3" applyFont="1" applyFill="1" applyBorder="1" applyAlignment="1">
      <alignment horizontal="center"/>
    </xf>
    <xf numFmtId="0" fontId="2" fillId="8" borderId="18" xfId="3" applyFont="1" applyFill="1" applyBorder="1" applyAlignment="1">
      <alignment horizontal="center"/>
    </xf>
    <xf numFmtId="0" fontId="2" fillId="8" borderId="13" xfId="3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8" borderId="34" xfId="3" applyFont="1" applyFill="1" applyBorder="1" applyAlignment="1">
      <alignment horizontal="center"/>
    </xf>
    <xf numFmtId="0" fontId="2" fillId="8" borderId="27" xfId="3" applyFont="1" applyFill="1" applyBorder="1" applyAlignment="1">
      <alignment horizontal="center"/>
    </xf>
    <xf numFmtId="0" fontId="2" fillId="8" borderId="28" xfId="3" applyFont="1" applyFill="1" applyBorder="1" applyAlignment="1">
      <alignment horizontal="center"/>
    </xf>
    <xf numFmtId="0" fontId="2" fillId="8" borderId="44" xfId="3" applyFont="1" applyFill="1" applyBorder="1" applyAlignment="1">
      <alignment horizontal="center"/>
    </xf>
    <xf numFmtId="0" fontId="2" fillId="8" borderId="45" xfId="3" applyFont="1" applyFill="1" applyBorder="1" applyAlignment="1">
      <alignment horizontal="center"/>
    </xf>
    <xf numFmtId="0" fontId="2" fillId="8" borderId="46" xfId="3" applyFont="1" applyFill="1" applyBorder="1" applyAlignment="1">
      <alignment horizontal="center"/>
    </xf>
    <xf numFmtId="0" fontId="2" fillId="8" borderId="14" xfId="3" applyFont="1" applyFill="1" applyBorder="1" applyAlignment="1">
      <alignment horizontal="center" vertical="center"/>
    </xf>
    <xf numFmtId="0" fontId="2" fillId="8" borderId="16" xfId="3" applyFont="1" applyFill="1" applyBorder="1" applyAlignment="1">
      <alignment horizontal="center" vertical="center"/>
    </xf>
    <xf numFmtId="0" fontId="2" fillId="8" borderId="17" xfId="3" applyFont="1" applyFill="1" applyBorder="1" applyAlignment="1">
      <alignment horizontal="center" vertical="center"/>
    </xf>
    <xf numFmtId="0" fontId="2" fillId="8" borderId="31" xfId="3" applyFont="1" applyFill="1" applyBorder="1" applyAlignment="1">
      <alignment horizontal="center" vertical="center"/>
    </xf>
    <xf numFmtId="0" fontId="2" fillId="8" borderId="43" xfId="3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17" fontId="2" fillId="8" borderId="14" xfId="1" applyNumberFormat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7" xfId="1" applyFont="1" applyFill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1" fillId="8" borderId="47" xfId="3" applyFont="1" applyFill="1" applyBorder="1" applyAlignment="1">
      <alignment horizontal="center" vertical="center"/>
    </xf>
    <xf numFmtId="0" fontId="21" fillId="8" borderId="48" xfId="3" applyFont="1" applyFill="1" applyBorder="1" applyAlignment="1">
      <alignment horizontal="center" vertical="center"/>
    </xf>
    <xf numFmtId="0" fontId="21" fillId="8" borderId="51" xfId="3" applyFont="1" applyFill="1" applyBorder="1" applyAlignment="1">
      <alignment horizontal="center" vertical="center"/>
    </xf>
    <xf numFmtId="0" fontId="2" fillId="8" borderId="48" xfId="3" applyFont="1" applyFill="1" applyBorder="1" applyAlignment="1">
      <alignment horizontal="center" vertical="center"/>
    </xf>
    <xf numFmtId="0" fontId="2" fillId="8" borderId="51" xfId="3" applyFont="1" applyFill="1" applyBorder="1" applyAlignment="1">
      <alignment horizontal="center" vertical="center"/>
    </xf>
    <xf numFmtId="0" fontId="2" fillId="8" borderId="17" xfId="5" applyFont="1" applyFill="1" applyBorder="1" applyAlignment="1">
      <alignment horizontal="center"/>
    </xf>
    <xf numFmtId="0" fontId="2" fillId="8" borderId="13" xfId="5" applyFont="1" applyFill="1" applyBorder="1" applyAlignment="1">
      <alignment horizontal="center"/>
    </xf>
    <xf numFmtId="0" fontId="2" fillId="8" borderId="47" xfId="3" applyFont="1" applyFill="1" applyBorder="1" applyAlignment="1">
      <alignment horizontal="center" vertical="center"/>
    </xf>
    <xf numFmtId="0" fontId="2" fillId="11" borderId="15" xfId="3" applyFont="1" applyFill="1" applyBorder="1" applyAlignment="1">
      <alignment horizontal="center" vertical="center"/>
    </xf>
    <xf numFmtId="0" fontId="2" fillId="11" borderId="0" xfId="3" applyFont="1" applyFill="1" applyBorder="1" applyAlignment="1">
      <alignment horizontal="center" vertical="center"/>
    </xf>
    <xf numFmtId="0" fontId="2" fillId="11" borderId="18" xfId="3" applyFont="1" applyFill="1" applyBorder="1" applyAlignment="1">
      <alignment horizontal="center" vertical="center"/>
    </xf>
    <xf numFmtId="0" fontId="2" fillId="11" borderId="14" xfId="3" applyFont="1" applyFill="1" applyBorder="1" applyAlignment="1">
      <alignment horizontal="center"/>
    </xf>
    <xf numFmtId="0" fontId="2" fillId="11" borderId="15" xfId="3" applyFont="1" applyFill="1" applyBorder="1" applyAlignment="1">
      <alignment horizontal="center"/>
    </xf>
    <xf numFmtId="0" fontId="2" fillId="11" borderId="11" xfId="3" applyFont="1" applyFill="1" applyBorder="1" applyAlignment="1">
      <alignment horizontal="center"/>
    </xf>
    <xf numFmtId="0" fontId="2" fillId="11" borderId="17" xfId="3" applyFont="1" applyFill="1" applyBorder="1" applyAlignment="1">
      <alignment horizontal="center"/>
    </xf>
    <xf numFmtId="0" fontId="2" fillId="11" borderId="18" xfId="3" applyFont="1" applyFill="1" applyBorder="1" applyAlignment="1">
      <alignment horizontal="center"/>
    </xf>
    <xf numFmtId="0" fontId="2" fillId="11" borderId="13" xfId="3" applyFont="1" applyFill="1" applyBorder="1" applyAlignment="1">
      <alignment horizontal="center"/>
    </xf>
    <xf numFmtId="0" fontId="2" fillId="11" borderId="44" xfId="3" applyFont="1" applyFill="1" applyBorder="1" applyAlignment="1">
      <alignment horizontal="center"/>
    </xf>
    <xf numFmtId="0" fontId="2" fillId="11" borderId="45" xfId="3" applyFont="1" applyFill="1" applyBorder="1" applyAlignment="1">
      <alignment horizontal="center"/>
    </xf>
    <xf numFmtId="0" fontId="2" fillId="11" borderId="58" xfId="3" applyFont="1" applyFill="1" applyBorder="1" applyAlignment="1">
      <alignment horizontal="center"/>
    </xf>
    <xf numFmtId="0" fontId="2" fillId="11" borderId="17" xfId="5" applyFont="1" applyFill="1" applyBorder="1" applyAlignment="1">
      <alignment horizontal="center"/>
    </xf>
    <xf numFmtId="0" fontId="2" fillId="11" borderId="13" xfId="5" applyFont="1" applyFill="1" applyBorder="1" applyAlignment="1">
      <alignment horizontal="center"/>
    </xf>
    <xf numFmtId="0" fontId="2" fillId="11" borderId="47" xfId="3" applyFont="1" applyFill="1" applyBorder="1" applyAlignment="1">
      <alignment horizontal="center" vertical="center"/>
    </xf>
    <xf numFmtId="0" fontId="2" fillId="11" borderId="48" xfId="3" applyFont="1" applyFill="1" applyBorder="1" applyAlignment="1">
      <alignment horizontal="center" vertical="center"/>
    </xf>
    <xf numFmtId="0" fontId="2" fillId="11" borderId="51" xfId="3" applyFont="1" applyFill="1" applyBorder="1" applyAlignment="1">
      <alignment horizontal="center" vertical="center"/>
    </xf>
    <xf numFmtId="0" fontId="21" fillId="11" borderId="47" xfId="3" applyFont="1" applyFill="1" applyBorder="1" applyAlignment="1">
      <alignment horizontal="center" vertical="center"/>
    </xf>
    <xf numFmtId="0" fontId="21" fillId="11" borderId="48" xfId="3" applyFont="1" applyFill="1" applyBorder="1" applyAlignment="1">
      <alignment horizontal="center" vertical="center"/>
    </xf>
    <xf numFmtId="0" fontId="21" fillId="11" borderId="51" xfId="3" applyFont="1" applyFill="1" applyBorder="1" applyAlignment="1">
      <alignment horizontal="center" vertical="center"/>
    </xf>
    <xf numFmtId="0" fontId="2" fillId="11" borderId="23" xfId="1" applyFont="1" applyFill="1" applyBorder="1" applyAlignment="1">
      <alignment horizontal="center"/>
    </xf>
    <xf numFmtId="0" fontId="2" fillId="11" borderId="25" xfId="1" applyFont="1" applyFill="1" applyBorder="1" applyAlignment="1">
      <alignment horizontal="center"/>
    </xf>
    <xf numFmtId="0" fontId="2" fillId="11" borderId="23" xfId="1" applyFont="1" applyFill="1" applyBorder="1" applyAlignment="1">
      <alignment horizontal="center" vertical="center"/>
    </xf>
    <xf numFmtId="0" fontId="2" fillId="11" borderId="25" xfId="1" applyFont="1" applyFill="1" applyBorder="1" applyAlignment="1">
      <alignment horizontal="center" vertical="center"/>
    </xf>
    <xf numFmtId="17" fontId="2" fillId="11" borderId="14" xfId="1" applyNumberFormat="1" applyFont="1" applyFill="1" applyBorder="1" applyAlignment="1">
      <alignment horizontal="center" vertical="center"/>
    </xf>
    <xf numFmtId="0" fontId="2" fillId="11" borderId="11" xfId="1" applyFont="1" applyFill="1" applyBorder="1" applyAlignment="1">
      <alignment horizontal="center" vertical="center"/>
    </xf>
    <xf numFmtId="0" fontId="2" fillId="11" borderId="17" xfId="1" applyFont="1" applyFill="1" applyBorder="1" applyAlignment="1">
      <alignment horizontal="center" vertical="center"/>
    </xf>
    <xf numFmtId="0" fontId="2" fillId="11" borderId="13" xfId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4" xfId="3" applyFont="1" applyFill="1" applyBorder="1" applyAlignment="1">
      <alignment horizontal="center"/>
    </xf>
    <xf numFmtId="0" fontId="2" fillId="11" borderId="27" xfId="3" applyFont="1" applyFill="1" applyBorder="1" applyAlignment="1">
      <alignment horizontal="center"/>
    </xf>
    <xf numFmtId="0" fontId="2" fillId="11" borderId="28" xfId="3" applyFont="1" applyFill="1" applyBorder="1" applyAlignment="1">
      <alignment horizontal="center"/>
    </xf>
    <xf numFmtId="0" fontId="2" fillId="11" borderId="26" xfId="3" applyFont="1" applyFill="1" applyBorder="1" applyAlignment="1">
      <alignment horizontal="center" vertical="center"/>
    </xf>
    <xf numFmtId="0" fontId="2" fillId="11" borderId="27" xfId="3" applyFont="1" applyFill="1" applyBorder="1" applyAlignment="1">
      <alignment horizontal="center" vertical="center"/>
    </xf>
    <xf numFmtId="0" fontId="2" fillId="11" borderId="28" xfId="3" applyFont="1" applyFill="1" applyBorder="1" applyAlignment="1">
      <alignment horizontal="center" vertical="center"/>
    </xf>
    <xf numFmtId="0" fontId="2" fillId="11" borderId="16" xfId="3" applyFont="1" applyFill="1" applyBorder="1" applyAlignment="1">
      <alignment horizontal="center" vertical="center"/>
    </xf>
    <xf numFmtId="0" fontId="1" fillId="19" borderId="23" xfId="1" applyFont="1" applyFill="1" applyBorder="1" applyAlignment="1">
      <alignment horizontal="center"/>
    </xf>
    <xf numFmtId="0" fontId="1" fillId="19" borderId="25" xfId="1" applyFont="1" applyFill="1" applyBorder="1" applyAlignment="1">
      <alignment horizontal="center"/>
    </xf>
    <xf numFmtId="0" fontId="1" fillId="19" borderId="31" xfId="3" applyFont="1" applyFill="1" applyBorder="1" applyAlignment="1">
      <alignment horizontal="center" vertical="center"/>
    </xf>
    <xf numFmtId="0" fontId="1" fillId="19" borderId="43" xfId="3" applyFont="1" applyFill="1" applyBorder="1" applyAlignment="1">
      <alignment horizontal="center" vertical="center"/>
    </xf>
    <xf numFmtId="0" fontId="1" fillId="19" borderId="48" xfId="3" applyFont="1" applyFill="1" applyBorder="1" applyAlignment="1">
      <alignment horizontal="center" vertical="center"/>
    </xf>
    <xf numFmtId="0" fontId="1" fillId="19" borderId="51" xfId="3" applyFont="1" applyFill="1" applyBorder="1" applyAlignment="1">
      <alignment horizontal="center" vertical="center"/>
    </xf>
    <xf numFmtId="0" fontId="1" fillId="19" borderId="17" xfId="3" applyFont="1" applyFill="1" applyBorder="1" applyAlignment="1">
      <alignment horizontal="center"/>
    </xf>
    <xf numFmtId="0" fontId="1" fillId="19" borderId="18" xfId="3" applyFont="1" applyFill="1" applyBorder="1" applyAlignment="1">
      <alignment horizontal="center"/>
    </xf>
    <xf numFmtId="0" fontId="1" fillId="19" borderId="13" xfId="3" applyFont="1" applyFill="1" applyBorder="1" applyAlignment="1">
      <alignment horizontal="center"/>
    </xf>
    <xf numFmtId="0" fontId="1" fillId="19" borderId="23" xfId="1" applyFont="1" applyFill="1" applyBorder="1" applyAlignment="1">
      <alignment horizontal="center" vertical="center"/>
    </xf>
    <xf numFmtId="0" fontId="1" fillId="19" borderId="25" xfId="1" applyFont="1" applyFill="1" applyBorder="1" applyAlignment="1">
      <alignment horizontal="center" vertical="center"/>
    </xf>
    <xf numFmtId="0" fontId="15" fillId="19" borderId="17" xfId="5" applyFont="1" applyFill="1" applyBorder="1" applyAlignment="1">
      <alignment horizontal="center"/>
    </xf>
    <xf numFmtId="0" fontId="15" fillId="19" borderId="13" xfId="5" applyFont="1" applyFill="1" applyBorder="1" applyAlignment="1">
      <alignment horizontal="center"/>
    </xf>
    <xf numFmtId="0" fontId="15" fillId="19" borderId="47" xfId="3" applyFont="1" applyFill="1" applyBorder="1" applyAlignment="1">
      <alignment horizontal="center" vertical="center"/>
    </xf>
    <xf numFmtId="0" fontId="15" fillId="19" borderId="48" xfId="3" applyFont="1" applyFill="1" applyBorder="1" applyAlignment="1">
      <alignment horizontal="center" vertical="center"/>
    </xf>
    <xf numFmtId="0" fontId="15" fillId="19" borderId="51" xfId="3" applyFont="1" applyFill="1" applyBorder="1" applyAlignment="1">
      <alignment horizontal="center" vertical="center"/>
    </xf>
    <xf numFmtId="0" fontId="22" fillId="19" borderId="47" xfId="3" applyFont="1" applyFill="1" applyBorder="1" applyAlignment="1">
      <alignment horizontal="center" vertical="center"/>
    </xf>
    <xf numFmtId="0" fontId="22" fillId="19" borderId="48" xfId="3" applyFont="1" applyFill="1" applyBorder="1" applyAlignment="1">
      <alignment horizontal="center" vertical="center"/>
    </xf>
    <xf numFmtId="0" fontId="22" fillId="19" borderId="51" xfId="3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/>
    </xf>
    <xf numFmtId="0" fontId="1" fillId="19" borderId="24" xfId="0" applyFont="1" applyFill="1" applyBorder="1" applyAlignment="1">
      <alignment horizontal="center"/>
    </xf>
    <xf numFmtId="0" fontId="1" fillId="19" borderId="25" xfId="0" applyFont="1" applyFill="1" applyBorder="1" applyAlignment="1">
      <alignment horizontal="center"/>
    </xf>
    <xf numFmtId="0" fontId="2" fillId="19" borderId="23" xfId="0" applyFont="1" applyFill="1" applyBorder="1" applyAlignment="1">
      <alignment horizontal="center"/>
    </xf>
    <xf numFmtId="0" fontId="2" fillId="19" borderId="24" xfId="0" applyFont="1" applyFill="1" applyBorder="1" applyAlignment="1">
      <alignment horizontal="center"/>
    </xf>
    <xf numFmtId="0" fontId="2" fillId="19" borderId="25" xfId="0" applyFont="1" applyFill="1" applyBorder="1" applyAlignment="1">
      <alignment horizontal="center"/>
    </xf>
    <xf numFmtId="17" fontId="1" fillId="19" borderId="14" xfId="1" applyNumberFormat="1" applyFont="1" applyFill="1" applyBorder="1" applyAlignment="1">
      <alignment horizontal="center" vertical="center"/>
    </xf>
    <xf numFmtId="0" fontId="1" fillId="19" borderId="11" xfId="1" applyFont="1" applyFill="1" applyBorder="1" applyAlignment="1">
      <alignment horizontal="center" vertical="center"/>
    </xf>
    <xf numFmtId="0" fontId="1" fillId="19" borderId="17" xfId="1" applyFont="1" applyFill="1" applyBorder="1" applyAlignment="1">
      <alignment horizontal="center" vertical="center"/>
    </xf>
    <xf numFmtId="0" fontId="1" fillId="19" borderId="13" xfId="1" applyFont="1" applyFill="1" applyBorder="1" applyAlignment="1">
      <alignment horizontal="center" vertical="center"/>
    </xf>
    <xf numFmtId="0" fontId="1" fillId="19" borderId="34" xfId="3" applyFont="1" applyFill="1" applyBorder="1" applyAlignment="1">
      <alignment horizontal="center"/>
    </xf>
    <xf numFmtId="0" fontId="1" fillId="19" borderId="27" xfId="3" applyFont="1" applyFill="1" applyBorder="1" applyAlignment="1">
      <alignment horizontal="center"/>
    </xf>
    <xf numFmtId="0" fontId="1" fillId="19" borderId="28" xfId="3" applyFont="1" applyFill="1" applyBorder="1" applyAlignment="1">
      <alignment horizontal="center"/>
    </xf>
    <xf numFmtId="0" fontId="1" fillId="19" borderId="44" xfId="3" applyFont="1" applyFill="1" applyBorder="1" applyAlignment="1">
      <alignment horizontal="center"/>
    </xf>
    <xf numFmtId="0" fontId="1" fillId="19" borderId="45" xfId="3" applyFont="1" applyFill="1" applyBorder="1" applyAlignment="1">
      <alignment horizontal="center"/>
    </xf>
    <xf numFmtId="0" fontId="1" fillId="19" borderId="46" xfId="3" applyFont="1" applyFill="1" applyBorder="1" applyAlignment="1">
      <alignment horizontal="center"/>
    </xf>
    <xf numFmtId="0" fontId="1" fillId="19" borderId="14" xfId="3" applyFont="1" applyFill="1" applyBorder="1" applyAlignment="1">
      <alignment horizontal="center" vertical="center"/>
    </xf>
    <xf numFmtId="0" fontId="1" fillId="19" borderId="16" xfId="3" applyFont="1" applyFill="1" applyBorder="1" applyAlignment="1">
      <alignment horizontal="center" vertical="center"/>
    </xf>
    <xf numFmtId="0" fontId="1" fillId="19" borderId="17" xfId="3" applyFont="1" applyFill="1" applyBorder="1" applyAlignment="1">
      <alignment horizontal="center" vertical="center"/>
    </xf>
    <xf numFmtId="0" fontId="1" fillId="19" borderId="14" xfId="3" applyFont="1" applyFill="1" applyBorder="1" applyAlignment="1">
      <alignment horizontal="center"/>
    </xf>
    <xf numFmtId="0" fontId="1" fillId="19" borderId="15" xfId="3" applyFont="1" applyFill="1" applyBorder="1" applyAlignment="1">
      <alignment horizontal="center"/>
    </xf>
    <xf numFmtId="0" fontId="1" fillId="19" borderId="11" xfId="3" applyFont="1" applyFill="1" applyBorder="1" applyAlignment="1">
      <alignment horizontal="center"/>
    </xf>
    <xf numFmtId="0" fontId="22" fillId="34" borderId="47" xfId="3" applyFont="1" applyFill="1" applyBorder="1" applyAlignment="1">
      <alignment horizontal="center" vertical="center"/>
    </xf>
    <xf numFmtId="0" fontId="22" fillId="34" borderId="48" xfId="3" applyFont="1" applyFill="1" applyBorder="1" applyAlignment="1">
      <alignment horizontal="center" vertical="center"/>
    </xf>
    <xf numFmtId="0" fontId="22" fillId="34" borderId="51" xfId="3" applyFont="1" applyFill="1" applyBorder="1" applyAlignment="1">
      <alignment horizontal="center" vertical="center"/>
    </xf>
    <xf numFmtId="0" fontId="1" fillId="34" borderId="23" xfId="1" applyFont="1" applyFill="1" applyBorder="1" applyAlignment="1">
      <alignment horizontal="center"/>
    </xf>
    <xf numFmtId="0" fontId="1" fillId="34" borderId="25" xfId="1" applyFont="1" applyFill="1" applyBorder="1" applyAlignment="1">
      <alignment horizontal="center"/>
    </xf>
    <xf numFmtId="0" fontId="1" fillId="34" borderId="23" xfId="0" applyFont="1" applyFill="1" applyBorder="1" applyAlignment="1">
      <alignment horizontal="center"/>
    </xf>
    <xf numFmtId="0" fontId="1" fillId="34" borderId="24" xfId="0" applyFont="1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2" fillId="34" borderId="23" xfId="0" applyFont="1" applyFill="1" applyBorder="1" applyAlignment="1">
      <alignment horizontal="center"/>
    </xf>
    <xf numFmtId="0" fontId="2" fillId="34" borderId="24" xfId="0" applyFont="1" applyFill="1" applyBorder="1" applyAlignment="1">
      <alignment horizontal="center"/>
    </xf>
    <xf numFmtId="0" fontId="2" fillId="34" borderId="25" xfId="0" applyFont="1" applyFill="1" applyBorder="1" applyAlignment="1">
      <alignment horizontal="center"/>
    </xf>
    <xf numFmtId="17" fontId="1" fillId="34" borderId="14" xfId="1" applyNumberFormat="1" applyFont="1" applyFill="1" applyBorder="1" applyAlignment="1">
      <alignment horizontal="center" vertical="center"/>
    </xf>
    <xf numFmtId="0" fontId="1" fillId="34" borderId="11" xfId="1" applyFont="1" applyFill="1" applyBorder="1" applyAlignment="1">
      <alignment horizontal="center" vertical="center"/>
    </xf>
    <xf numFmtId="0" fontId="1" fillId="34" borderId="17" xfId="1" applyFont="1" applyFill="1" applyBorder="1" applyAlignment="1">
      <alignment horizontal="center" vertical="center"/>
    </xf>
    <xf numFmtId="0" fontId="1" fillId="34" borderId="13" xfId="1" applyFont="1" applyFill="1" applyBorder="1" applyAlignment="1">
      <alignment horizontal="center" vertical="center"/>
    </xf>
    <xf numFmtId="0" fontId="1" fillId="34" borderId="34" xfId="3" applyFont="1" applyFill="1" applyBorder="1" applyAlignment="1">
      <alignment horizontal="center"/>
    </xf>
    <xf numFmtId="0" fontId="1" fillId="34" borderId="27" xfId="3" applyFont="1" applyFill="1" applyBorder="1" applyAlignment="1">
      <alignment horizontal="center"/>
    </xf>
    <xf numFmtId="0" fontId="1" fillId="34" borderId="28" xfId="3" applyFont="1" applyFill="1" applyBorder="1" applyAlignment="1">
      <alignment horizontal="center"/>
    </xf>
    <xf numFmtId="0" fontId="1" fillId="34" borderId="44" xfId="3" applyFont="1" applyFill="1" applyBorder="1" applyAlignment="1">
      <alignment horizontal="center"/>
    </xf>
    <xf numFmtId="0" fontId="1" fillId="34" borderId="45" xfId="3" applyFont="1" applyFill="1" applyBorder="1" applyAlignment="1">
      <alignment horizontal="center"/>
    </xf>
    <xf numFmtId="0" fontId="1" fillId="34" borderId="46" xfId="3" applyFont="1" applyFill="1" applyBorder="1" applyAlignment="1">
      <alignment horizontal="center"/>
    </xf>
    <xf numFmtId="0" fontId="1" fillId="34" borderId="14" xfId="3" applyFont="1" applyFill="1" applyBorder="1" applyAlignment="1">
      <alignment horizontal="center" vertical="center"/>
    </xf>
    <xf numFmtId="0" fontId="1" fillId="34" borderId="16" xfId="3" applyFont="1" applyFill="1" applyBorder="1" applyAlignment="1">
      <alignment horizontal="center" vertical="center"/>
    </xf>
    <xf numFmtId="0" fontId="1" fillId="34" borderId="17" xfId="3" applyFont="1" applyFill="1" applyBorder="1" applyAlignment="1">
      <alignment horizontal="center" vertical="center"/>
    </xf>
    <xf numFmtId="0" fontId="1" fillId="34" borderId="14" xfId="3" applyFont="1" applyFill="1" applyBorder="1" applyAlignment="1">
      <alignment horizontal="center"/>
    </xf>
    <xf numFmtId="0" fontId="1" fillId="34" borderId="15" xfId="3" applyFont="1" applyFill="1" applyBorder="1" applyAlignment="1">
      <alignment horizontal="center"/>
    </xf>
    <xf numFmtId="0" fontId="1" fillId="34" borderId="11" xfId="3" applyFont="1" applyFill="1" applyBorder="1" applyAlignment="1">
      <alignment horizontal="center"/>
    </xf>
    <xf numFmtId="0" fontId="1" fillId="34" borderId="31" xfId="3" applyFont="1" applyFill="1" applyBorder="1" applyAlignment="1">
      <alignment horizontal="center" vertical="center"/>
    </xf>
    <xf numFmtId="0" fontId="1" fillId="34" borderId="43" xfId="3" applyFont="1" applyFill="1" applyBorder="1" applyAlignment="1">
      <alignment horizontal="center" vertical="center"/>
    </xf>
    <xf numFmtId="0" fontId="1" fillId="34" borderId="48" xfId="3" applyFont="1" applyFill="1" applyBorder="1" applyAlignment="1">
      <alignment horizontal="center" vertical="center"/>
    </xf>
    <xf numFmtId="0" fontId="1" fillId="34" borderId="51" xfId="3" applyFont="1" applyFill="1" applyBorder="1" applyAlignment="1">
      <alignment horizontal="center" vertical="center"/>
    </xf>
    <xf numFmtId="0" fontId="1" fillId="34" borderId="17" xfId="3" applyFont="1" applyFill="1" applyBorder="1" applyAlignment="1">
      <alignment horizontal="center"/>
    </xf>
    <xf numFmtId="0" fontId="1" fillId="34" borderId="18" xfId="3" applyFont="1" applyFill="1" applyBorder="1" applyAlignment="1">
      <alignment horizontal="center"/>
    </xf>
    <xf numFmtId="0" fontId="1" fillId="34" borderId="13" xfId="3" applyFont="1" applyFill="1" applyBorder="1" applyAlignment="1">
      <alignment horizontal="center"/>
    </xf>
    <xf numFmtId="0" fontId="1" fillId="34" borderId="23" xfId="1" applyFont="1" applyFill="1" applyBorder="1" applyAlignment="1">
      <alignment horizontal="center" vertical="center"/>
    </xf>
    <xf numFmtId="0" fontId="1" fillId="34" borderId="25" xfId="1" applyFont="1" applyFill="1" applyBorder="1" applyAlignment="1">
      <alignment horizontal="center" vertical="center"/>
    </xf>
    <xf numFmtId="0" fontId="15" fillId="34" borderId="17" xfId="5" applyFont="1" applyFill="1" applyBorder="1" applyAlignment="1">
      <alignment horizontal="center"/>
    </xf>
    <xf numFmtId="0" fontId="15" fillId="34" borderId="13" xfId="5" applyFont="1" applyFill="1" applyBorder="1" applyAlignment="1">
      <alignment horizontal="center"/>
    </xf>
    <xf numFmtId="0" fontId="15" fillId="34" borderId="47" xfId="3" applyFont="1" applyFill="1" applyBorder="1" applyAlignment="1">
      <alignment horizontal="center" vertical="center"/>
    </xf>
    <xf numFmtId="0" fontId="15" fillId="34" borderId="48" xfId="3" applyFont="1" applyFill="1" applyBorder="1" applyAlignment="1">
      <alignment horizontal="center" vertical="center"/>
    </xf>
    <xf numFmtId="0" fontId="15" fillId="34" borderId="51" xfId="3" applyFont="1" applyFill="1" applyBorder="1" applyAlignment="1">
      <alignment horizontal="center" vertical="center"/>
    </xf>
    <xf numFmtId="0" fontId="2" fillId="29" borderId="10" xfId="0" applyFont="1" applyFill="1" applyBorder="1" applyAlignment="1">
      <alignment horizontal="center"/>
    </xf>
    <xf numFmtId="0" fontId="2" fillId="29" borderId="8" xfId="0" applyFont="1" applyFill="1" applyBorder="1" applyAlignment="1">
      <alignment horizontal="center"/>
    </xf>
    <xf numFmtId="0" fontId="23" fillId="29" borderId="0" xfId="0" applyFont="1" applyFill="1" applyAlignment="1">
      <alignment horizontal="center"/>
    </xf>
    <xf numFmtId="0" fontId="2" fillId="27" borderId="10" xfId="0" applyFont="1" applyFill="1" applyBorder="1" applyAlignment="1">
      <alignment horizontal="center"/>
    </xf>
    <xf numFmtId="0" fontId="2" fillId="27" borderId="8" xfId="0" applyFont="1" applyFill="1" applyBorder="1" applyAlignment="1">
      <alignment horizontal="center"/>
    </xf>
    <xf numFmtId="0" fontId="1" fillId="19" borderId="14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19" borderId="16" xfId="0" applyFont="1" applyFill="1" applyBorder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1" fillId="26" borderId="62" xfId="0" applyFont="1" applyFill="1" applyBorder="1" applyAlignment="1">
      <alignment horizontal="center" vertical="center"/>
    </xf>
    <xf numFmtId="0" fontId="1" fillId="26" borderId="69" xfId="0" applyFont="1" applyFill="1" applyBorder="1" applyAlignment="1">
      <alignment horizontal="center" vertical="center"/>
    </xf>
    <xf numFmtId="0" fontId="1" fillId="19" borderId="44" xfId="0" applyFont="1" applyFill="1" applyBorder="1" applyAlignment="1">
      <alignment horizontal="center" vertical="center"/>
    </xf>
    <xf numFmtId="0" fontId="1" fillId="19" borderId="46" xfId="0" applyFont="1" applyFill="1" applyBorder="1" applyAlignment="1">
      <alignment horizontal="center" vertical="center"/>
    </xf>
    <xf numFmtId="0" fontId="16" fillId="25" borderId="14" xfId="0" applyFont="1" applyFill="1" applyBorder="1" applyAlignment="1">
      <alignment horizontal="center"/>
    </xf>
    <xf numFmtId="0" fontId="16" fillId="25" borderId="15" xfId="0" applyFont="1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</cellXfs>
  <cellStyles count="10">
    <cellStyle name="20% - Ênfase5" xfId="8" builtinId="46"/>
    <cellStyle name="40% - Ênfase1" xfId="6" builtinId="31"/>
    <cellStyle name="60% - Ênfase2" xfId="7" builtinId="36"/>
    <cellStyle name="60% - Ênfase5" xfId="3" builtinId="48"/>
    <cellStyle name="Bom" xfId="4" builtinId="26"/>
    <cellStyle name="Célula de Verificação" xfId="1" builtinId="23"/>
    <cellStyle name="Ênfase1" xfId="5" builtinId="29"/>
    <cellStyle name="Ênfase5" xfId="2" builtinId="45"/>
    <cellStyle name="Normal" xfId="0" builtinId="0"/>
    <cellStyle name="Vírgula" xfId="9" builtinId="3"/>
  </cellStyles>
  <dxfs count="15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D7ADC6"/>
      <color rgb="FFC799B3"/>
      <color rgb="FF292C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57151</xdr:rowOff>
    </xdr:from>
    <xdr:to>
      <xdr:col>5</xdr:col>
      <xdr:colOff>581025</xdr:colOff>
      <xdr:row>28</xdr:row>
      <xdr:rowOff>85725</xdr:rowOff>
    </xdr:to>
    <xdr:sp macro="" textlink="">
      <xdr:nvSpPr>
        <xdr:cNvPr id="2" name="CaixaDeTexto 1"/>
        <xdr:cNvSpPr txBox="1"/>
      </xdr:nvSpPr>
      <xdr:spPr>
        <a:xfrm>
          <a:off x="0" y="7296151"/>
          <a:ext cx="4752975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/>
            <a:t>DESCRIÇÃO</a:t>
          </a:r>
          <a:r>
            <a:rPr lang="pt-BR" sz="1100" baseline="0"/>
            <a:t> DAS AVARIAS: </a:t>
          </a:r>
        </a:p>
        <a:p>
          <a:r>
            <a:rPr lang="pt-BR" sz="1100" baseline="0"/>
            <a:t>(   ) SACOLAS ABRINDO NAS LATERAIS </a:t>
          </a:r>
        </a:p>
        <a:p>
          <a:r>
            <a:rPr lang="pt-BR" sz="1100" baseline="0"/>
            <a:t>(   ) SACOLAS RASGANDAO FACILMENTE</a:t>
          </a:r>
        </a:p>
        <a:p>
          <a:r>
            <a:rPr lang="pt-BR" sz="1100" baseline="0"/>
            <a:t>(   ) OUTROS: ___________________________________________________</a:t>
          </a:r>
        </a:p>
      </xdr:txBody>
    </xdr:sp>
    <xdr:clientData/>
  </xdr:twoCellAnchor>
  <xdr:twoCellAnchor>
    <xdr:from>
      <xdr:col>7</xdr:col>
      <xdr:colOff>0</xdr:colOff>
      <xdr:row>24</xdr:row>
      <xdr:rowOff>57151</xdr:rowOff>
    </xdr:from>
    <xdr:to>
      <xdr:col>12</xdr:col>
      <xdr:colOff>581025</xdr:colOff>
      <xdr:row>28</xdr:row>
      <xdr:rowOff>85725</xdr:rowOff>
    </xdr:to>
    <xdr:sp macro="" textlink="">
      <xdr:nvSpPr>
        <xdr:cNvPr id="3" name="CaixaDeTexto 2"/>
        <xdr:cNvSpPr txBox="1"/>
      </xdr:nvSpPr>
      <xdr:spPr>
        <a:xfrm>
          <a:off x="0" y="7543801"/>
          <a:ext cx="46863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/>
            <a:t>DESCRIÇÃO</a:t>
          </a:r>
          <a:r>
            <a:rPr lang="pt-BR" sz="1100" baseline="0"/>
            <a:t> DAS AVARIAS: </a:t>
          </a:r>
        </a:p>
        <a:p>
          <a:r>
            <a:rPr lang="pt-BR" sz="1100" baseline="0"/>
            <a:t>(   ) SACOLAS ABRINDO NAS LATERAIS </a:t>
          </a:r>
        </a:p>
        <a:p>
          <a:r>
            <a:rPr lang="pt-BR" sz="1100" baseline="0"/>
            <a:t>(   ) SACOLAS RASGANDAO FACILMENTE</a:t>
          </a:r>
        </a:p>
        <a:p>
          <a:r>
            <a:rPr lang="pt-BR" sz="1100" baseline="0"/>
            <a:t>(   ) OUTROS: ___________________________________________________</a:t>
          </a:r>
        </a:p>
      </xdr:txBody>
    </xdr:sp>
    <xdr:clientData/>
  </xdr:twoCellAnchor>
  <xdr:twoCellAnchor>
    <xdr:from>
      <xdr:col>14</xdr:col>
      <xdr:colOff>0</xdr:colOff>
      <xdr:row>24</xdr:row>
      <xdr:rowOff>57151</xdr:rowOff>
    </xdr:from>
    <xdr:to>
      <xdr:col>19</xdr:col>
      <xdr:colOff>581025</xdr:colOff>
      <xdr:row>28</xdr:row>
      <xdr:rowOff>85725</xdr:rowOff>
    </xdr:to>
    <xdr:sp macro="" textlink="">
      <xdr:nvSpPr>
        <xdr:cNvPr id="4" name="CaixaDeTexto 3"/>
        <xdr:cNvSpPr txBox="1"/>
      </xdr:nvSpPr>
      <xdr:spPr>
        <a:xfrm>
          <a:off x="5429250" y="7543801"/>
          <a:ext cx="46863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/>
            <a:t>DESCRIÇÃO</a:t>
          </a:r>
          <a:r>
            <a:rPr lang="pt-BR" sz="1100" baseline="0"/>
            <a:t> DAS AVARIAS: </a:t>
          </a:r>
        </a:p>
        <a:p>
          <a:r>
            <a:rPr lang="pt-BR" sz="1100" baseline="0"/>
            <a:t>(   ) SACOLAS ABRINDO NAS LATERAIS </a:t>
          </a:r>
        </a:p>
        <a:p>
          <a:r>
            <a:rPr lang="pt-BR" sz="1100" baseline="0"/>
            <a:t>(   ) SACOLAS RASGANDAO FACILMENTE</a:t>
          </a:r>
        </a:p>
        <a:p>
          <a:r>
            <a:rPr lang="pt-BR" sz="1100" baseline="0"/>
            <a:t>(   ) OUTROS: ___________________________________________________</a:t>
          </a:r>
        </a:p>
      </xdr:txBody>
    </xdr:sp>
    <xdr:clientData/>
  </xdr:twoCellAnchor>
  <xdr:twoCellAnchor>
    <xdr:from>
      <xdr:col>21</xdr:col>
      <xdr:colOff>0</xdr:colOff>
      <xdr:row>24</xdr:row>
      <xdr:rowOff>57151</xdr:rowOff>
    </xdr:from>
    <xdr:to>
      <xdr:col>26</xdr:col>
      <xdr:colOff>581025</xdr:colOff>
      <xdr:row>28</xdr:row>
      <xdr:rowOff>85725</xdr:rowOff>
    </xdr:to>
    <xdr:sp macro="" textlink="">
      <xdr:nvSpPr>
        <xdr:cNvPr id="5" name="CaixaDeTexto 4"/>
        <xdr:cNvSpPr txBox="1"/>
      </xdr:nvSpPr>
      <xdr:spPr>
        <a:xfrm>
          <a:off x="10858500" y="7543801"/>
          <a:ext cx="46863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/>
            <a:t>DESCRIÇÃO</a:t>
          </a:r>
          <a:r>
            <a:rPr lang="pt-BR" sz="1100" baseline="0"/>
            <a:t> DAS AVARIAS: </a:t>
          </a:r>
        </a:p>
        <a:p>
          <a:r>
            <a:rPr lang="pt-BR" sz="1100" baseline="0"/>
            <a:t>(   ) SACOLAS ABRINDO NAS LATERAIS </a:t>
          </a:r>
        </a:p>
        <a:p>
          <a:r>
            <a:rPr lang="pt-BR" sz="1100" baseline="0"/>
            <a:t>(   ) SACOLAS RASGANDAO FACILMENTE</a:t>
          </a:r>
        </a:p>
        <a:p>
          <a:r>
            <a:rPr lang="pt-BR" sz="1100" baseline="0"/>
            <a:t>(   ) OUTROS: ___________________________________________________</a:t>
          </a:r>
        </a:p>
      </xdr:txBody>
    </xdr:sp>
    <xdr:clientData/>
  </xdr:twoCellAnchor>
  <xdr:twoCellAnchor>
    <xdr:from>
      <xdr:col>28</xdr:col>
      <xdr:colOff>0</xdr:colOff>
      <xdr:row>24</xdr:row>
      <xdr:rowOff>57151</xdr:rowOff>
    </xdr:from>
    <xdr:to>
      <xdr:col>33</xdr:col>
      <xdr:colOff>581025</xdr:colOff>
      <xdr:row>28</xdr:row>
      <xdr:rowOff>85725</xdr:rowOff>
    </xdr:to>
    <xdr:sp macro="" textlink="">
      <xdr:nvSpPr>
        <xdr:cNvPr id="6" name="CaixaDeTexto 5"/>
        <xdr:cNvSpPr txBox="1"/>
      </xdr:nvSpPr>
      <xdr:spPr>
        <a:xfrm>
          <a:off x="15601950" y="4695826"/>
          <a:ext cx="46863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/>
            <a:t>DESCRIÇÃO</a:t>
          </a:r>
          <a:r>
            <a:rPr lang="pt-BR" sz="1100" baseline="0"/>
            <a:t> DAS AVARIAS: </a:t>
          </a:r>
        </a:p>
        <a:p>
          <a:r>
            <a:rPr lang="pt-BR" sz="1100" baseline="0"/>
            <a:t>(   ) SACOLAS ABRINDO NAS LATERAIS </a:t>
          </a:r>
        </a:p>
        <a:p>
          <a:r>
            <a:rPr lang="pt-BR" sz="1100" baseline="0"/>
            <a:t>(   ) SACOLAS RASGANDAO FACILMENTE</a:t>
          </a:r>
        </a:p>
        <a:p>
          <a:r>
            <a:rPr lang="pt-BR" sz="1100" baseline="0"/>
            <a:t>(   ) OUTROS: ___________________________________________________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TON-WAGNER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BRIC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TRA%2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TON-WAGN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RIC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 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AE35"/>
  <sheetViews>
    <sheetView workbookViewId="0">
      <pane xSplit="1" topLeftCell="B1" activePane="topRight" state="frozen"/>
      <selection pane="topRight" activeCell="C21" sqref="C21"/>
    </sheetView>
  </sheetViews>
  <sheetFormatPr defaultRowHeight="15" x14ac:dyDescent="0.25"/>
  <cols>
    <col min="1" max="1" width="3.7109375" style="438" customWidth="1"/>
    <col min="2" max="2" width="5.7109375" customWidth="1"/>
    <col min="3" max="3" width="7.7109375" customWidth="1"/>
    <col min="4" max="4" width="11.7109375" customWidth="1"/>
    <col min="5" max="6" width="8.7109375" customWidth="1"/>
    <col min="7" max="7" width="11.7109375" customWidth="1"/>
    <col min="8" max="11" width="7.7109375" customWidth="1"/>
    <col min="12" max="14" width="8.7109375" customWidth="1"/>
    <col min="15" max="15" width="13.7109375" customWidth="1"/>
    <col min="16" max="19" width="7.7109375" customWidth="1"/>
    <col min="20" max="22" width="8.7109375" customWidth="1"/>
    <col min="23" max="23" width="13.7109375" customWidth="1"/>
    <col min="24" max="24" width="11.7109375" customWidth="1"/>
    <col min="25" max="27" width="7.7109375" customWidth="1"/>
    <col min="29" max="30" width="8.7109375" style="569" customWidth="1"/>
    <col min="31" max="31" width="69.7109375" customWidth="1"/>
  </cols>
  <sheetData>
    <row r="1" spans="1:31" ht="21" customHeight="1" thickBot="1" x14ac:dyDescent="0.35">
      <c r="A1" s="893" t="s">
        <v>112</v>
      </c>
      <c r="B1" s="894"/>
      <c r="C1" s="894"/>
      <c r="D1" s="894"/>
      <c r="E1" s="894"/>
      <c r="F1" s="894"/>
      <c r="G1" s="894"/>
      <c r="H1" s="894"/>
      <c r="I1" s="894"/>
      <c r="J1" s="894"/>
      <c r="K1" s="894"/>
      <c r="L1" s="894"/>
      <c r="M1" s="894"/>
      <c r="N1" s="894"/>
      <c r="O1" s="894"/>
      <c r="P1" s="894"/>
      <c r="Q1" s="894"/>
      <c r="R1" s="894"/>
      <c r="S1" s="894"/>
      <c r="T1" s="894"/>
      <c r="U1" s="894"/>
      <c r="V1" s="894"/>
      <c r="W1" s="894"/>
      <c r="X1" s="894"/>
      <c r="Y1" s="885"/>
      <c r="Z1" s="885"/>
      <c r="AA1" s="885"/>
      <c r="AB1" s="245"/>
      <c r="AC1" s="796"/>
      <c r="AD1" s="796"/>
      <c r="AE1" s="880" t="s">
        <v>85</v>
      </c>
    </row>
    <row r="2" spans="1:31" ht="15.75" customHeight="1" thickBot="1" x14ac:dyDescent="0.3">
      <c r="A2" s="905">
        <f>'PRODUÇAO DIURNO'!A2:B2</f>
        <v>42887</v>
      </c>
      <c r="B2" s="906"/>
      <c r="C2" s="895" t="s">
        <v>60</v>
      </c>
      <c r="D2" s="896"/>
      <c r="E2" s="896"/>
      <c r="F2" s="897"/>
      <c r="G2" s="106" t="s">
        <v>36</v>
      </c>
      <c r="H2" s="898" t="s">
        <v>61</v>
      </c>
      <c r="I2" s="899"/>
      <c r="J2" s="899"/>
      <c r="K2" s="899"/>
      <c r="L2" s="899"/>
      <c r="M2" s="899"/>
      <c r="N2" s="899"/>
      <c r="O2" s="899"/>
      <c r="P2" s="900" t="s">
        <v>96</v>
      </c>
      <c r="Q2" s="901"/>
      <c r="R2" s="901"/>
      <c r="S2" s="901"/>
      <c r="T2" s="901"/>
      <c r="U2" s="901"/>
      <c r="V2" s="901"/>
      <c r="W2" s="902"/>
      <c r="X2" s="237" t="s">
        <v>2</v>
      </c>
      <c r="Y2" s="883" t="s">
        <v>17</v>
      </c>
      <c r="Z2" s="884"/>
      <c r="AA2" s="884"/>
      <c r="AB2" s="240" t="s">
        <v>2</v>
      </c>
      <c r="AC2" s="710" t="s">
        <v>116</v>
      </c>
      <c r="AD2" s="797" t="s">
        <v>2</v>
      </c>
      <c r="AE2" s="881"/>
    </row>
    <row r="3" spans="1:31" ht="15.75" thickBot="1" x14ac:dyDescent="0.3">
      <c r="A3" s="903" t="s">
        <v>0</v>
      </c>
      <c r="B3" s="904"/>
      <c r="C3" s="450" t="s">
        <v>40</v>
      </c>
      <c r="D3" s="220" t="s">
        <v>23</v>
      </c>
      <c r="E3" s="267" t="s">
        <v>24</v>
      </c>
      <c r="F3" s="109" t="s">
        <v>25</v>
      </c>
      <c r="G3" s="268" t="s">
        <v>35</v>
      </c>
      <c r="H3" s="269" t="s">
        <v>28</v>
      </c>
      <c r="I3" s="136" t="s">
        <v>29</v>
      </c>
      <c r="J3" s="136" t="s">
        <v>30</v>
      </c>
      <c r="K3" s="269" t="s">
        <v>33</v>
      </c>
      <c r="L3" s="255" t="s">
        <v>31</v>
      </c>
      <c r="M3" s="138" t="s">
        <v>32</v>
      </c>
      <c r="N3" s="270" t="s">
        <v>37</v>
      </c>
      <c r="O3" s="271" t="s">
        <v>63</v>
      </c>
      <c r="P3" s="139" t="s">
        <v>28</v>
      </c>
      <c r="Q3" s="139" t="s">
        <v>29</v>
      </c>
      <c r="R3" s="139" t="s">
        <v>30</v>
      </c>
      <c r="S3" s="272" t="s">
        <v>33</v>
      </c>
      <c r="T3" s="200" t="s">
        <v>31</v>
      </c>
      <c r="U3" s="273" t="s">
        <v>32</v>
      </c>
      <c r="V3" s="140" t="s">
        <v>37</v>
      </c>
      <c r="W3" s="141" t="s">
        <v>63</v>
      </c>
      <c r="X3" s="274" t="s">
        <v>34</v>
      </c>
      <c r="Y3" s="78" t="s">
        <v>28</v>
      </c>
      <c r="Z3" s="79" t="s">
        <v>29</v>
      </c>
      <c r="AA3" s="80" t="s">
        <v>30</v>
      </c>
      <c r="AB3" s="83" t="s">
        <v>4</v>
      </c>
      <c r="AC3" s="798" t="s">
        <v>118</v>
      </c>
      <c r="AD3" s="799" t="s">
        <v>4</v>
      </c>
      <c r="AE3" s="881"/>
    </row>
    <row r="4" spans="1:31" ht="15.75" thickBot="1" x14ac:dyDescent="0.3">
      <c r="A4" s="499">
        <f>'PRODUÇAO DIURNO'!A4</f>
        <v>1</v>
      </c>
      <c r="B4" s="630" t="s">
        <v>99</v>
      </c>
      <c r="C4" s="292"/>
      <c r="D4" s="693">
        <f>'PRODUÇAO DIURNO'!G4</f>
        <v>300</v>
      </c>
      <c r="E4" s="258">
        <f t="shared" ref="E4:E34" si="0">SUM(C4:D4)-G4</f>
        <v>300</v>
      </c>
      <c r="F4" s="259">
        <f t="shared" ref="F4:F34" si="1">E4-X4</f>
        <v>300</v>
      </c>
      <c r="G4" s="260"/>
      <c r="H4" s="316"/>
      <c r="I4" s="315"/>
      <c r="J4" s="293"/>
      <c r="K4" s="261">
        <f>SUM(H4:J4)</f>
        <v>0</v>
      </c>
      <c r="L4" s="306"/>
      <c r="M4" s="307"/>
      <c r="N4" s="262">
        <f t="shared" ref="N4:N34" si="2">(M4-L4)*24</f>
        <v>0</v>
      </c>
      <c r="O4" s="263" t="e">
        <f t="shared" ref="O4:O33" si="3">K4/N4</f>
        <v>#DIV/0!</v>
      </c>
      <c r="P4" s="316"/>
      <c r="Q4" s="694"/>
      <c r="R4" s="293"/>
      <c r="S4" s="264">
        <f>SUM(P4:R4)</f>
        <v>0</v>
      </c>
      <c r="T4" s="306"/>
      <c r="U4" s="317"/>
      <c r="V4" s="265">
        <f>(U4-T4)*24</f>
        <v>0</v>
      </c>
      <c r="W4" s="266" t="e">
        <f>S4/V4</f>
        <v>#DIV/0!</v>
      </c>
      <c r="X4" s="253">
        <f>SUM(K4,S4)</f>
        <v>0</v>
      </c>
      <c r="Y4" s="309"/>
      <c r="Z4" s="310"/>
      <c r="AA4" s="311"/>
      <c r="AB4" s="190">
        <f>SUM(Y4:AA4)</f>
        <v>0</v>
      </c>
      <c r="AC4" s="309"/>
      <c r="AD4" s="800">
        <f t="shared" ref="AD4:AD34" si="4">SUM(AC4:AC4)</f>
        <v>0</v>
      </c>
      <c r="AE4" s="882"/>
    </row>
    <row r="5" spans="1:31" ht="15.75" thickBot="1" x14ac:dyDescent="0.3">
      <c r="A5" s="499">
        <f>'PRODUÇAO DIURNO'!A5</f>
        <v>2</v>
      </c>
      <c r="B5" s="630" t="s">
        <v>100</v>
      </c>
      <c r="C5" s="294"/>
      <c r="D5" s="95">
        <f>'PRODUÇAO DIURNO'!G5</f>
        <v>247</v>
      </c>
      <c r="E5" s="95">
        <f t="shared" si="0"/>
        <v>247</v>
      </c>
      <c r="F5" s="98">
        <f t="shared" si="1"/>
        <v>247</v>
      </c>
      <c r="G5" s="100"/>
      <c r="H5" s="302"/>
      <c r="I5" s="303"/>
      <c r="J5" s="295"/>
      <c r="K5" s="248">
        <f t="shared" ref="K5:K33" si="5">SUM(H5:J5)</f>
        <v>0</v>
      </c>
      <c r="L5" s="152"/>
      <c r="M5" s="153"/>
      <c r="N5" s="129">
        <f t="shared" si="2"/>
        <v>0</v>
      </c>
      <c r="O5" s="97" t="e">
        <f t="shared" si="3"/>
        <v>#DIV/0!</v>
      </c>
      <c r="P5" s="302"/>
      <c r="Q5" s="303"/>
      <c r="R5" s="297"/>
      <c r="S5" s="251">
        <f t="shared" ref="S5:S34" si="6">SUM(P5:R5)</f>
        <v>0</v>
      </c>
      <c r="T5" s="152"/>
      <c r="U5" s="318"/>
      <c r="V5" s="93">
        <f>(U5-T5)*24</f>
        <v>0</v>
      </c>
      <c r="W5" s="102" t="e">
        <f>S5/V5</f>
        <v>#DIV/0!</v>
      </c>
      <c r="X5" s="253">
        <f t="shared" ref="X5:X34" si="7">SUM(K5,S5)</f>
        <v>0</v>
      </c>
      <c r="Y5" s="189"/>
      <c r="Z5" s="188"/>
      <c r="AA5" s="187"/>
      <c r="AB5" s="190">
        <f t="shared" ref="AB5:AB34" si="8">SUM(Y5:AA5)</f>
        <v>0</v>
      </c>
      <c r="AC5" s="189"/>
      <c r="AD5" s="801">
        <f t="shared" si="4"/>
        <v>0</v>
      </c>
      <c r="AE5" s="625"/>
    </row>
    <row r="6" spans="1:31" ht="15.75" thickBot="1" x14ac:dyDescent="0.3">
      <c r="A6" s="499">
        <f>'PRODUÇAO DIURNO'!A6</f>
        <v>3</v>
      </c>
      <c r="B6" s="630" t="s">
        <v>105</v>
      </c>
      <c r="C6" s="296"/>
      <c r="D6" s="95">
        <f>'PRODUÇAO DIURNO'!G6</f>
        <v>771</v>
      </c>
      <c r="E6" s="95">
        <f t="shared" si="0"/>
        <v>771</v>
      </c>
      <c r="F6" s="98">
        <f t="shared" si="1"/>
        <v>771</v>
      </c>
      <c r="G6" s="100"/>
      <c r="H6" s="302"/>
      <c r="I6" s="303"/>
      <c r="J6" s="295"/>
      <c r="K6" s="248">
        <f t="shared" si="5"/>
        <v>0</v>
      </c>
      <c r="L6" s="152"/>
      <c r="M6" s="153"/>
      <c r="N6" s="129">
        <f>(M6-L6)*24</f>
        <v>0</v>
      </c>
      <c r="O6" s="97" t="e">
        <f>K6/N6</f>
        <v>#DIV/0!</v>
      </c>
      <c r="P6" s="302"/>
      <c r="Q6" s="303"/>
      <c r="R6" s="295"/>
      <c r="S6" s="251">
        <f t="shared" si="6"/>
        <v>0</v>
      </c>
      <c r="T6" s="152"/>
      <c r="U6" s="318"/>
      <c r="V6" s="93">
        <f>(U6-T6)*24</f>
        <v>0</v>
      </c>
      <c r="W6" s="102" t="e">
        <f>S6/V6</f>
        <v>#DIV/0!</v>
      </c>
      <c r="X6" s="253">
        <f t="shared" si="7"/>
        <v>0</v>
      </c>
      <c r="Y6" s="189"/>
      <c r="Z6" s="188"/>
      <c r="AA6" s="187"/>
      <c r="AB6" s="190">
        <f t="shared" si="8"/>
        <v>0</v>
      </c>
      <c r="AC6" s="189"/>
      <c r="AD6" s="801">
        <f t="shared" si="4"/>
        <v>0</v>
      </c>
      <c r="AE6" s="442"/>
    </row>
    <row r="7" spans="1:31" ht="15.75" thickBot="1" x14ac:dyDescent="0.3">
      <c r="A7" s="499">
        <f>'PRODUÇAO DIURNO'!A7</f>
        <v>4</v>
      </c>
      <c r="B7" s="630" t="s">
        <v>101</v>
      </c>
      <c r="C7" s="296"/>
      <c r="D7" s="95">
        <f>'PRODUÇAO DIURNO'!G7</f>
        <v>607</v>
      </c>
      <c r="E7" s="95">
        <f t="shared" si="0"/>
        <v>607</v>
      </c>
      <c r="F7" s="98">
        <f t="shared" si="1"/>
        <v>607</v>
      </c>
      <c r="G7" s="100"/>
      <c r="H7" s="302"/>
      <c r="I7" s="303"/>
      <c r="J7" s="295"/>
      <c r="K7" s="248">
        <f t="shared" si="5"/>
        <v>0</v>
      </c>
      <c r="L7" s="152"/>
      <c r="M7" s="153"/>
      <c r="N7" s="129">
        <f t="shared" si="2"/>
        <v>0</v>
      </c>
      <c r="O7" s="97" t="e">
        <f t="shared" si="3"/>
        <v>#DIV/0!</v>
      </c>
      <c r="P7" s="302"/>
      <c r="Q7" s="303"/>
      <c r="R7" s="295"/>
      <c r="S7" s="251">
        <f t="shared" si="6"/>
        <v>0</v>
      </c>
      <c r="T7" s="152"/>
      <c r="U7" s="318"/>
      <c r="V7" s="93">
        <f t="shared" ref="V7:V18" si="9">(U7-T7)*24</f>
        <v>0</v>
      </c>
      <c r="W7" s="102" t="e">
        <f t="shared" ref="W7:W13" si="10">S7/V7</f>
        <v>#DIV/0!</v>
      </c>
      <c r="X7" s="253">
        <f t="shared" si="7"/>
        <v>0</v>
      </c>
      <c r="Y7" s="189"/>
      <c r="Z7" s="188"/>
      <c r="AA7" s="187"/>
      <c r="AB7" s="190">
        <f t="shared" si="8"/>
        <v>0</v>
      </c>
      <c r="AC7" s="189"/>
      <c r="AD7" s="801">
        <f t="shared" si="4"/>
        <v>0</v>
      </c>
      <c r="AE7" s="442"/>
    </row>
    <row r="8" spans="1:31" ht="15.75" thickBot="1" x14ac:dyDescent="0.3">
      <c r="A8" s="499">
        <f>'PRODUÇAO DIURNO'!A8</f>
        <v>5</v>
      </c>
      <c r="B8" s="630" t="s">
        <v>102</v>
      </c>
      <c r="C8" s="294"/>
      <c r="D8" s="95">
        <f>'PRODUÇAO DIURNO'!G8</f>
        <v>200</v>
      </c>
      <c r="E8" s="95">
        <f t="shared" si="0"/>
        <v>200</v>
      </c>
      <c r="F8" s="98">
        <f t="shared" si="1"/>
        <v>200</v>
      </c>
      <c r="G8" s="100"/>
      <c r="H8" s="302"/>
      <c r="I8" s="303"/>
      <c r="J8" s="295"/>
      <c r="K8" s="248">
        <f t="shared" si="5"/>
        <v>0</v>
      </c>
      <c r="L8" s="152"/>
      <c r="M8" s="153"/>
      <c r="N8" s="129">
        <f t="shared" si="2"/>
        <v>0</v>
      </c>
      <c r="O8" s="97" t="e">
        <f t="shared" si="3"/>
        <v>#DIV/0!</v>
      </c>
      <c r="P8" s="302"/>
      <c r="Q8" s="308"/>
      <c r="R8" s="295"/>
      <c r="S8" s="251">
        <f t="shared" si="6"/>
        <v>0</v>
      </c>
      <c r="T8" s="152"/>
      <c r="U8" s="318"/>
      <c r="V8" s="93">
        <f t="shared" si="9"/>
        <v>0</v>
      </c>
      <c r="W8" s="102" t="e">
        <f t="shared" si="10"/>
        <v>#DIV/0!</v>
      </c>
      <c r="X8" s="253">
        <f t="shared" si="7"/>
        <v>0</v>
      </c>
      <c r="Y8" s="189"/>
      <c r="Z8" s="188"/>
      <c r="AA8" s="187"/>
      <c r="AB8" s="190">
        <f t="shared" si="8"/>
        <v>0</v>
      </c>
      <c r="AC8" s="189"/>
      <c r="AD8" s="801">
        <f t="shared" si="4"/>
        <v>0</v>
      </c>
      <c r="AE8" s="516"/>
    </row>
    <row r="9" spans="1:31" ht="15.75" thickBot="1" x14ac:dyDescent="0.3">
      <c r="A9" s="499">
        <f>'PRODUÇAO DIURNO'!A9</f>
        <v>6</v>
      </c>
      <c r="B9" s="630" t="s">
        <v>103</v>
      </c>
      <c r="C9" s="294"/>
      <c r="D9" s="95">
        <f>'PRODUÇAO DIURNO'!G9</f>
        <v>486</v>
      </c>
      <c r="E9" s="95">
        <f t="shared" si="0"/>
        <v>486</v>
      </c>
      <c r="F9" s="98">
        <f t="shared" si="1"/>
        <v>486</v>
      </c>
      <c r="G9" s="100"/>
      <c r="H9" s="302"/>
      <c r="I9" s="303"/>
      <c r="J9" s="295"/>
      <c r="K9" s="248">
        <f t="shared" si="5"/>
        <v>0</v>
      </c>
      <c r="L9" s="152"/>
      <c r="M9" s="153"/>
      <c r="N9" s="129">
        <f t="shared" si="2"/>
        <v>0</v>
      </c>
      <c r="O9" s="97" t="e">
        <f t="shared" si="3"/>
        <v>#DIV/0!</v>
      </c>
      <c r="P9" s="302"/>
      <c r="Q9" s="303"/>
      <c r="R9" s="297"/>
      <c r="S9" s="251">
        <f t="shared" si="6"/>
        <v>0</v>
      </c>
      <c r="T9" s="152"/>
      <c r="U9" s="318"/>
      <c r="V9" s="93">
        <f t="shared" si="9"/>
        <v>0</v>
      </c>
      <c r="W9" s="102" t="e">
        <f t="shared" si="10"/>
        <v>#DIV/0!</v>
      </c>
      <c r="X9" s="253">
        <f t="shared" si="7"/>
        <v>0</v>
      </c>
      <c r="Y9" s="189"/>
      <c r="Z9" s="188"/>
      <c r="AA9" s="187"/>
      <c r="AB9" s="190">
        <f t="shared" si="8"/>
        <v>0</v>
      </c>
      <c r="AC9" s="189"/>
      <c r="AD9" s="801">
        <f t="shared" si="4"/>
        <v>0</v>
      </c>
      <c r="AE9" s="443"/>
    </row>
    <row r="10" spans="1:31" ht="15.75" thickBot="1" x14ac:dyDescent="0.3">
      <c r="A10" s="499">
        <f>'PRODUÇAO DIURNO'!A10</f>
        <v>7</v>
      </c>
      <c r="B10" s="630" t="s">
        <v>98</v>
      </c>
      <c r="C10" s="296"/>
      <c r="D10" s="95">
        <f>'PRODUÇAO DIURNO'!G10</f>
        <v>827</v>
      </c>
      <c r="E10" s="95">
        <f t="shared" si="0"/>
        <v>827</v>
      </c>
      <c r="F10" s="98">
        <f t="shared" si="1"/>
        <v>827</v>
      </c>
      <c r="G10" s="100"/>
      <c r="H10" s="302"/>
      <c r="I10" s="303"/>
      <c r="J10" s="295"/>
      <c r="K10" s="248">
        <f t="shared" si="5"/>
        <v>0</v>
      </c>
      <c r="L10" s="152"/>
      <c r="M10" s="153"/>
      <c r="N10" s="129">
        <f t="shared" si="2"/>
        <v>0</v>
      </c>
      <c r="O10" s="97" t="e">
        <f t="shared" si="3"/>
        <v>#DIV/0!</v>
      </c>
      <c r="P10" s="302"/>
      <c r="Q10" s="303"/>
      <c r="R10" s="295"/>
      <c r="S10" s="251">
        <f t="shared" si="6"/>
        <v>0</v>
      </c>
      <c r="T10" s="152"/>
      <c r="U10" s="318"/>
      <c r="V10" s="93">
        <f t="shared" si="9"/>
        <v>0</v>
      </c>
      <c r="W10" s="102" t="e">
        <f t="shared" si="10"/>
        <v>#DIV/0!</v>
      </c>
      <c r="X10" s="253">
        <f t="shared" si="7"/>
        <v>0</v>
      </c>
      <c r="Y10" s="189"/>
      <c r="Z10" s="188"/>
      <c r="AA10" s="187"/>
      <c r="AB10" s="190">
        <f t="shared" si="8"/>
        <v>0</v>
      </c>
      <c r="AC10" s="189"/>
      <c r="AD10" s="801">
        <f t="shared" si="4"/>
        <v>0</v>
      </c>
      <c r="AE10" s="442"/>
    </row>
    <row r="11" spans="1:31" ht="15.75" thickBot="1" x14ac:dyDescent="0.3">
      <c r="A11" s="499">
        <f>'PRODUÇAO DIURNO'!A11</f>
        <v>8</v>
      </c>
      <c r="B11" s="630" t="s">
        <v>99</v>
      </c>
      <c r="C11" s="294"/>
      <c r="D11" s="95">
        <f>'PRODUÇAO DIURNO'!G11</f>
        <v>300</v>
      </c>
      <c r="E11" s="95">
        <f t="shared" si="0"/>
        <v>300</v>
      </c>
      <c r="F11" s="98">
        <f t="shared" si="1"/>
        <v>300</v>
      </c>
      <c r="G11" s="100"/>
      <c r="H11" s="302"/>
      <c r="I11" s="303"/>
      <c r="J11" s="295"/>
      <c r="K11" s="248">
        <f t="shared" si="5"/>
        <v>0</v>
      </c>
      <c r="L11" s="152"/>
      <c r="M11" s="153"/>
      <c r="N11" s="129">
        <f t="shared" si="2"/>
        <v>0</v>
      </c>
      <c r="O11" s="97" t="e">
        <f t="shared" si="3"/>
        <v>#DIV/0!</v>
      </c>
      <c r="P11" s="302"/>
      <c r="Q11" s="303"/>
      <c r="R11" s="295"/>
      <c r="S11" s="251">
        <f t="shared" si="6"/>
        <v>0</v>
      </c>
      <c r="T11" s="152"/>
      <c r="U11" s="318"/>
      <c r="V11" s="93">
        <f t="shared" si="9"/>
        <v>0</v>
      </c>
      <c r="W11" s="102" t="e">
        <f t="shared" si="10"/>
        <v>#DIV/0!</v>
      </c>
      <c r="X11" s="253">
        <f t="shared" si="7"/>
        <v>0</v>
      </c>
      <c r="Y11" s="189"/>
      <c r="Z11" s="188"/>
      <c r="AA11" s="187"/>
      <c r="AB11" s="190">
        <f t="shared" si="8"/>
        <v>0</v>
      </c>
      <c r="AC11" s="189"/>
      <c r="AD11" s="801">
        <f t="shared" si="4"/>
        <v>0</v>
      </c>
      <c r="AE11" s="443"/>
    </row>
    <row r="12" spans="1:31" ht="15.75" thickBot="1" x14ac:dyDescent="0.3">
      <c r="A12" s="499">
        <f>'PRODUÇAO DIURNO'!A12</f>
        <v>9</v>
      </c>
      <c r="B12" s="630" t="s">
        <v>100</v>
      </c>
      <c r="C12" s="294"/>
      <c r="D12" s="95">
        <f>'PRODUÇAO DIURNO'!G12</f>
        <v>1700</v>
      </c>
      <c r="E12" s="95">
        <f t="shared" si="0"/>
        <v>1700</v>
      </c>
      <c r="F12" s="98">
        <f t="shared" si="1"/>
        <v>1700</v>
      </c>
      <c r="G12" s="100"/>
      <c r="H12" s="302"/>
      <c r="I12" s="303"/>
      <c r="J12" s="295"/>
      <c r="K12" s="248">
        <f t="shared" si="5"/>
        <v>0</v>
      </c>
      <c r="L12" s="152"/>
      <c r="M12" s="153"/>
      <c r="N12" s="129">
        <f t="shared" si="2"/>
        <v>0</v>
      </c>
      <c r="O12" s="97" t="e">
        <f t="shared" si="3"/>
        <v>#DIV/0!</v>
      </c>
      <c r="P12" s="302"/>
      <c r="Q12" s="303"/>
      <c r="R12" s="295"/>
      <c r="S12" s="251">
        <f t="shared" si="6"/>
        <v>0</v>
      </c>
      <c r="T12" s="152"/>
      <c r="U12" s="318"/>
      <c r="V12" s="93">
        <f t="shared" si="9"/>
        <v>0</v>
      </c>
      <c r="W12" s="102" t="e">
        <f t="shared" si="10"/>
        <v>#DIV/0!</v>
      </c>
      <c r="X12" s="253">
        <f t="shared" si="7"/>
        <v>0</v>
      </c>
      <c r="Y12" s="189"/>
      <c r="Z12" s="188"/>
      <c r="AA12" s="187"/>
      <c r="AB12" s="190">
        <f t="shared" si="8"/>
        <v>0</v>
      </c>
      <c r="AC12" s="189"/>
      <c r="AD12" s="801">
        <f t="shared" si="4"/>
        <v>0</v>
      </c>
      <c r="AE12" s="442"/>
    </row>
    <row r="13" spans="1:31" ht="15.75" thickBot="1" x14ac:dyDescent="0.3">
      <c r="A13" s="499">
        <f>'PRODUÇAO DIURNO'!A13</f>
        <v>10</v>
      </c>
      <c r="B13" s="630" t="s">
        <v>105</v>
      </c>
      <c r="C13" s="296"/>
      <c r="D13" s="95">
        <f>'PRODUÇAO DIURNO'!G13</f>
        <v>1700</v>
      </c>
      <c r="E13" s="95">
        <f t="shared" si="0"/>
        <v>1700</v>
      </c>
      <c r="F13" s="98">
        <f t="shared" si="1"/>
        <v>1700</v>
      </c>
      <c r="G13" s="100"/>
      <c r="H13" s="302"/>
      <c r="I13" s="303"/>
      <c r="J13" s="295"/>
      <c r="K13" s="248">
        <f t="shared" si="5"/>
        <v>0</v>
      </c>
      <c r="L13" s="152"/>
      <c r="M13" s="153"/>
      <c r="N13" s="129">
        <f t="shared" si="2"/>
        <v>0</v>
      </c>
      <c r="O13" s="97" t="e">
        <f t="shared" si="3"/>
        <v>#DIV/0!</v>
      </c>
      <c r="P13" s="302"/>
      <c r="Q13" s="303"/>
      <c r="R13" s="295"/>
      <c r="S13" s="251">
        <f t="shared" si="6"/>
        <v>0</v>
      </c>
      <c r="T13" s="152"/>
      <c r="U13" s="318"/>
      <c r="V13" s="93">
        <f t="shared" si="9"/>
        <v>0</v>
      </c>
      <c r="W13" s="102" t="e">
        <f t="shared" si="10"/>
        <v>#DIV/0!</v>
      </c>
      <c r="X13" s="253">
        <f t="shared" si="7"/>
        <v>0</v>
      </c>
      <c r="Y13" s="189"/>
      <c r="Z13" s="188"/>
      <c r="AA13" s="187"/>
      <c r="AB13" s="190">
        <f t="shared" si="8"/>
        <v>0</v>
      </c>
      <c r="AC13" s="189"/>
      <c r="AD13" s="801">
        <f t="shared" si="4"/>
        <v>0</v>
      </c>
      <c r="AE13" s="443"/>
    </row>
    <row r="14" spans="1:31" ht="15.75" thickBot="1" x14ac:dyDescent="0.3">
      <c r="A14" s="499">
        <f>'PRODUÇAO DIURNO'!A14</f>
        <v>11</v>
      </c>
      <c r="B14" s="630" t="s">
        <v>101</v>
      </c>
      <c r="C14" s="296"/>
      <c r="D14" s="95">
        <f>'PRODUÇAO DIURNO'!G14</f>
        <v>1700</v>
      </c>
      <c r="E14" s="95">
        <f t="shared" si="0"/>
        <v>1700</v>
      </c>
      <c r="F14" s="98">
        <f t="shared" si="1"/>
        <v>1700</v>
      </c>
      <c r="G14" s="100"/>
      <c r="H14" s="302"/>
      <c r="I14" s="303"/>
      <c r="J14" s="295"/>
      <c r="K14" s="248">
        <f t="shared" si="5"/>
        <v>0</v>
      </c>
      <c r="L14" s="152"/>
      <c r="M14" s="153"/>
      <c r="N14" s="129">
        <f t="shared" si="2"/>
        <v>0</v>
      </c>
      <c r="O14" s="97" t="e">
        <f>K14/N14</f>
        <v>#DIV/0!</v>
      </c>
      <c r="P14" s="302"/>
      <c r="Q14" s="303"/>
      <c r="R14" s="297"/>
      <c r="S14" s="251">
        <f t="shared" si="6"/>
        <v>0</v>
      </c>
      <c r="T14" s="152"/>
      <c r="U14" s="318"/>
      <c r="V14" s="93">
        <f t="shared" si="9"/>
        <v>0</v>
      </c>
      <c r="W14" s="102" t="e">
        <f t="shared" ref="W14:W19" si="11">S14/V14</f>
        <v>#DIV/0!</v>
      </c>
      <c r="X14" s="253">
        <f t="shared" si="7"/>
        <v>0</v>
      </c>
      <c r="Y14" s="189"/>
      <c r="Z14" s="188"/>
      <c r="AA14" s="187"/>
      <c r="AB14" s="190">
        <f t="shared" si="8"/>
        <v>0</v>
      </c>
      <c r="AC14" s="189"/>
      <c r="AD14" s="801">
        <f t="shared" si="4"/>
        <v>0</v>
      </c>
      <c r="AE14" s="443"/>
    </row>
    <row r="15" spans="1:31" ht="15.75" thickBot="1" x14ac:dyDescent="0.3">
      <c r="A15" s="499">
        <f>'PRODUÇAO DIURNO'!A15</f>
        <v>12</v>
      </c>
      <c r="B15" s="630" t="s">
        <v>102</v>
      </c>
      <c r="C15" s="296"/>
      <c r="D15" s="95">
        <f>'PRODUÇAO DIURNO'!G15</f>
        <v>1700</v>
      </c>
      <c r="E15" s="95">
        <f t="shared" si="0"/>
        <v>1700</v>
      </c>
      <c r="F15" s="98">
        <f t="shared" si="1"/>
        <v>1700</v>
      </c>
      <c r="G15" s="100"/>
      <c r="H15" s="302"/>
      <c r="I15" s="303"/>
      <c r="J15" s="295"/>
      <c r="K15" s="248">
        <f t="shared" si="5"/>
        <v>0</v>
      </c>
      <c r="L15" s="152"/>
      <c r="M15" s="153"/>
      <c r="N15" s="129">
        <f t="shared" si="2"/>
        <v>0</v>
      </c>
      <c r="O15" s="97" t="e">
        <f t="shared" si="3"/>
        <v>#DIV/0!</v>
      </c>
      <c r="P15" s="302"/>
      <c r="Q15" s="303"/>
      <c r="R15" s="295"/>
      <c r="S15" s="251">
        <f t="shared" si="6"/>
        <v>0</v>
      </c>
      <c r="T15" s="152"/>
      <c r="U15" s="318"/>
      <c r="V15" s="93">
        <f t="shared" si="9"/>
        <v>0</v>
      </c>
      <c r="W15" s="102" t="e">
        <f t="shared" si="11"/>
        <v>#DIV/0!</v>
      </c>
      <c r="X15" s="253">
        <f t="shared" si="7"/>
        <v>0</v>
      </c>
      <c r="Y15" s="189"/>
      <c r="Z15" s="188"/>
      <c r="AA15" s="187"/>
      <c r="AB15" s="190">
        <f t="shared" si="8"/>
        <v>0</v>
      </c>
      <c r="AC15" s="189"/>
      <c r="AD15" s="801">
        <f t="shared" si="4"/>
        <v>0</v>
      </c>
      <c r="AE15" s="442"/>
    </row>
    <row r="16" spans="1:31" ht="15.75" thickBot="1" x14ac:dyDescent="0.3">
      <c r="A16" s="499">
        <f>'PRODUÇAO DIURNO'!A16</f>
        <v>13</v>
      </c>
      <c r="B16" s="630" t="s">
        <v>103</v>
      </c>
      <c r="C16" s="294"/>
      <c r="D16" s="95">
        <f>'PRODUÇAO DIURNO'!G16</f>
        <v>1700</v>
      </c>
      <c r="E16" s="95">
        <f t="shared" si="0"/>
        <v>1700</v>
      </c>
      <c r="F16" s="98">
        <f t="shared" si="1"/>
        <v>1700</v>
      </c>
      <c r="G16" s="100"/>
      <c r="H16" s="302"/>
      <c r="I16" s="303"/>
      <c r="J16" s="295"/>
      <c r="K16" s="248">
        <f t="shared" si="5"/>
        <v>0</v>
      </c>
      <c r="L16" s="152"/>
      <c r="M16" s="153"/>
      <c r="N16" s="129">
        <f t="shared" si="2"/>
        <v>0</v>
      </c>
      <c r="O16" s="97" t="e">
        <f t="shared" si="3"/>
        <v>#DIV/0!</v>
      </c>
      <c r="P16" s="302"/>
      <c r="Q16" s="303"/>
      <c r="R16" s="297"/>
      <c r="S16" s="251">
        <f t="shared" si="6"/>
        <v>0</v>
      </c>
      <c r="T16" s="152"/>
      <c r="U16" s="318"/>
      <c r="V16" s="93">
        <f t="shared" si="9"/>
        <v>0</v>
      </c>
      <c r="W16" s="102" t="e">
        <f t="shared" si="11"/>
        <v>#DIV/0!</v>
      </c>
      <c r="X16" s="253">
        <f t="shared" si="7"/>
        <v>0</v>
      </c>
      <c r="Y16" s="189"/>
      <c r="Z16" s="188"/>
      <c r="AA16" s="187"/>
      <c r="AB16" s="190">
        <f t="shared" si="8"/>
        <v>0</v>
      </c>
      <c r="AC16" s="189"/>
      <c r="AD16" s="801">
        <f t="shared" si="4"/>
        <v>0</v>
      </c>
      <c r="AE16" s="442"/>
    </row>
    <row r="17" spans="1:31" ht="15.75" thickBot="1" x14ac:dyDescent="0.3">
      <c r="A17" s="499">
        <f>'PRODUÇAO DIURNO'!A17</f>
        <v>14</v>
      </c>
      <c r="B17" s="630" t="s">
        <v>98</v>
      </c>
      <c r="C17" s="294"/>
      <c r="D17" s="95">
        <f>'PRODUÇAO DIURNO'!G17</f>
        <v>1700</v>
      </c>
      <c r="E17" s="95">
        <f t="shared" si="0"/>
        <v>1700</v>
      </c>
      <c r="F17" s="98">
        <f t="shared" si="1"/>
        <v>1700</v>
      </c>
      <c r="G17" s="100"/>
      <c r="H17" s="302"/>
      <c r="I17" s="303"/>
      <c r="J17" s="295"/>
      <c r="K17" s="248">
        <f t="shared" si="5"/>
        <v>0</v>
      </c>
      <c r="L17" s="152"/>
      <c r="M17" s="153"/>
      <c r="N17" s="129">
        <f t="shared" si="2"/>
        <v>0</v>
      </c>
      <c r="O17" s="97" t="e">
        <f t="shared" si="3"/>
        <v>#DIV/0!</v>
      </c>
      <c r="P17" s="302"/>
      <c r="Q17" s="308"/>
      <c r="R17" s="295"/>
      <c r="S17" s="251">
        <f t="shared" si="6"/>
        <v>0</v>
      </c>
      <c r="T17" s="152"/>
      <c r="U17" s="318"/>
      <c r="V17" s="93">
        <f t="shared" si="9"/>
        <v>0</v>
      </c>
      <c r="W17" s="102" t="e">
        <f t="shared" si="11"/>
        <v>#DIV/0!</v>
      </c>
      <c r="X17" s="253">
        <f t="shared" si="7"/>
        <v>0</v>
      </c>
      <c r="Y17" s="189"/>
      <c r="Z17" s="188"/>
      <c r="AA17" s="187"/>
      <c r="AB17" s="190">
        <f t="shared" si="8"/>
        <v>0</v>
      </c>
      <c r="AC17" s="435"/>
      <c r="AD17" s="801">
        <f t="shared" si="4"/>
        <v>0</v>
      </c>
      <c r="AE17" s="442"/>
    </row>
    <row r="18" spans="1:31" ht="15.75" thickBot="1" x14ac:dyDescent="0.3">
      <c r="A18" s="499">
        <f>'PRODUÇAO DIURNO'!A18</f>
        <v>15</v>
      </c>
      <c r="B18" s="630" t="s">
        <v>99</v>
      </c>
      <c r="C18" s="294"/>
      <c r="D18" s="95">
        <f>'PRODUÇAO DIURNO'!G18</f>
        <v>1700</v>
      </c>
      <c r="E18" s="95">
        <f t="shared" si="0"/>
        <v>1700</v>
      </c>
      <c r="F18" s="98">
        <f t="shared" si="1"/>
        <v>1700</v>
      </c>
      <c r="G18" s="100"/>
      <c r="H18" s="302"/>
      <c r="I18" s="303"/>
      <c r="J18" s="295"/>
      <c r="K18" s="248">
        <f t="shared" si="5"/>
        <v>0</v>
      </c>
      <c r="L18" s="152"/>
      <c r="M18" s="153"/>
      <c r="N18" s="129">
        <f t="shared" si="2"/>
        <v>0</v>
      </c>
      <c r="O18" s="97" t="e">
        <f t="shared" si="3"/>
        <v>#DIV/0!</v>
      </c>
      <c r="P18" s="302"/>
      <c r="Q18" s="303"/>
      <c r="R18" s="295"/>
      <c r="S18" s="251">
        <f t="shared" si="6"/>
        <v>0</v>
      </c>
      <c r="T18" s="152"/>
      <c r="U18" s="318"/>
      <c r="V18" s="93">
        <f t="shared" si="9"/>
        <v>0</v>
      </c>
      <c r="W18" s="102" t="e">
        <f t="shared" si="11"/>
        <v>#DIV/0!</v>
      </c>
      <c r="X18" s="253">
        <f t="shared" si="7"/>
        <v>0</v>
      </c>
      <c r="Y18" s="189"/>
      <c r="Z18" s="188"/>
      <c r="AA18" s="187"/>
      <c r="AB18" s="190">
        <f t="shared" si="8"/>
        <v>0</v>
      </c>
      <c r="AC18" s="189"/>
      <c r="AD18" s="801">
        <f t="shared" si="4"/>
        <v>0</v>
      </c>
      <c r="AE18" s="443"/>
    </row>
    <row r="19" spans="1:31" ht="15.75" thickBot="1" x14ac:dyDescent="0.3">
      <c r="A19" s="499">
        <f>'PRODUÇAO DIURNO'!A19</f>
        <v>16</v>
      </c>
      <c r="B19" s="630" t="s">
        <v>100</v>
      </c>
      <c r="C19" s="294"/>
      <c r="D19" s="95">
        <f>'PRODUÇAO DIURNO'!G19</f>
        <v>1700</v>
      </c>
      <c r="E19" s="95">
        <f t="shared" si="0"/>
        <v>1700</v>
      </c>
      <c r="F19" s="98">
        <f t="shared" si="1"/>
        <v>1700</v>
      </c>
      <c r="G19" s="100"/>
      <c r="H19" s="302"/>
      <c r="I19" s="303"/>
      <c r="J19" s="295"/>
      <c r="K19" s="248">
        <f t="shared" si="5"/>
        <v>0</v>
      </c>
      <c r="L19" s="152"/>
      <c r="M19" s="153"/>
      <c r="N19" s="129">
        <f>(M19-L19)*24</f>
        <v>0</v>
      </c>
      <c r="O19" s="97" t="e">
        <f>K19/N19</f>
        <v>#DIV/0!</v>
      </c>
      <c r="P19" s="302"/>
      <c r="Q19" s="303"/>
      <c r="R19" s="295"/>
      <c r="S19" s="251">
        <f t="shared" si="6"/>
        <v>0</v>
      </c>
      <c r="T19" s="152"/>
      <c r="U19" s="318"/>
      <c r="V19" s="93">
        <f>(U19-T19)*24</f>
        <v>0</v>
      </c>
      <c r="W19" s="102" t="e">
        <f t="shared" si="11"/>
        <v>#DIV/0!</v>
      </c>
      <c r="X19" s="253">
        <f t="shared" si="7"/>
        <v>0</v>
      </c>
      <c r="Y19" s="189"/>
      <c r="Z19" s="188"/>
      <c r="AA19" s="187"/>
      <c r="AB19" s="190">
        <f t="shared" si="8"/>
        <v>0</v>
      </c>
      <c r="AC19" s="189"/>
      <c r="AD19" s="801">
        <f t="shared" si="4"/>
        <v>0</v>
      </c>
      <c r="AE19" s="443"/>
    </row>
    <row r="20" spans="1:31" ht="15.75" thickBot="1" x14ac:dyDescent="0.3">
      <c r="A20" s="499">
        <f>'PRODUÇAO DIURNO'!A20</f>
        <v>17</v>
      </c>
      <c r="B20" s="630" t="s">
        <v>105</v>
      </c>
      <c r="C20" s="296"/>
      <c r="D20" s="95">
        <f>'PRODUÇAO DIURNO'!G20</f>
        <v>1700</v>
      </c>
      <c r="E20" s="95">
        <f t="shared" si="0"/>
        <v>1700</v>
      </c>
      <c r="F20" s="98">
        <f t="shared" si="1"/>
        <v>1700</v>
      </c>
      <c r="G20" s="100"/>
      <c r="H20" s="302"/>
      <c r="I20" s="303"/>
      <c r="J20" s="295"/>
      <c r="K20" s="248">
        <f t="shared" si="5"/>
        <v>0</v>
      </c>
      <c r="L20" s="152"/>
      <c r="M20" s="153"/>
      <c r="N20" s="129">
        <f t="shared" si="2"/>
        <v>0</v>
      </c>
      <c r="O20" s="97" t="e">
        <f t="shared" si="3"/>
        <v>#DIV/0!</v>
      </c>
      <c r="P20" s="302"/>
      <c r="Q20" s="303"/>
      <c r="R20" s="295"/>
      <c r="S20" s="251">
        <f t="shared" si="6"/>
        <v>0</v>
      </c>
      <c r="T20" s="152"/>
      <c r="U20" s="318"/>
      <c r="V20" s="93">
        <f t="shared" ref="V20:V26" si="12">(U20-T20)*24</f>
        <v>0</v>
      </c>
      <c r="W20" s="102" t="e">
        <f t="shared" ref="W20:W34" si="13">S20/V20</f>
        <v>#DIV/0!</v>
      </c>
      <c r="X20" s="253">
        <f t="shared" si="7"/>
        <v>0</v>
      </c>
      <c r="Y20" s="189"/>
      <c r="Z20" s="188"/>
      <c r="AA20" s="187"/>
      <c r="AB20" s="190">
        <f t="shared" si="8"/>
        <v>0</v>
      </c>
      <c r="AC20" s="189"/>
      <c r="AD20" s="801">
        <f t="shared" si="4"/>
        <v>0</v>
      </c>
      <c r="AE20" s="443"/>
    </row>
    <row r="21" spans="1:31" ht="15.75" thickBot="1" x14ac:dyDescent="0.3">
      <c r="A21" s="499">
        <f>'PRODUÇAO DIURNO'!A21</f>
        <v>18</v>
      </c>
      <c r="B21" s="630" t="s">
        <v>101</v>
      </c>
      <c r="C21" s="294"/>
      <c r="D21" s="95">
        <f>'PRODUÇAO DIURNO'!G21</f>
        <v>1700</v>
      </c>
      <c r="E21" s="95">
        <f t="shared" si="0"/>
        <v>1700</v>
      </c>
      <c r="F21" s="98">
        <f t="shared" si="1"/>
        <v>1700</v>
      </c>
      <c r="G21" s="100"/>
      <c r="H21" s="302"/>
      <c r="I21" s="303"/>
      <c r="J21" s="295"/>
      <c r="K21" s="248">
        <f t="shared" si="5"/>
        <v>0</v>
      </c>
      <c r="L21" s="152"/>
      <c r="M21" s="153"/>
      <c r="N21" s="129">
        <f t="shared" si="2"/>
        <v>0</v>
      </c>
      <c r="O21" s="97" t="e">
        <f t="shared" si="3"/>
        <v>#DIV/0!</v>
      </c>
      <c r="P21" s="302"/>
      <c r="Q21" s="303"/>
      <c r="R21" s="295"/>
      <c r="S21" s="251">
        <f t="shared" si="6"/>
        <v>0</v>
      </c>
      <c r="T21" s="152"/>
      <c r="U21" s="318"/>
      <c r="V21" s="93">
        <f t="shared" si="12"/>
        <v>0</v>
      </c>
      <c r="W21" s="102" t="e">
        <f t="shared" si="13"/>
        <v>#DIV/0!</v>
      </c>
      <c r="X21" s="253">
        <f t="shared" si="7"/>
        <v>0</v>
      </c>
      <c r="Y21" s="189"/>
      <c r="Z21" s="188"/>
      <c r="AA21" s="187"/>
      <c r="AB21" s="190">
        <f t="shared" si="8"/>
        <v>0</v>
      </c>
      <c r="AC21" s="189"/>
      <c r="AD21" s="801">
        <f t="shared" si="4"/>
        <v>0</v>
      </c>
      <c r="AE21" s="443"/>
    </row>
    <row r="22" spans="1:31" ht="15.75" thickBot="1" x14ac:dyDescent="0.3">
      <c r="A22" s="499">
        <f>'PRODUÇAO DIURNO'!A22</f>
        <v>19</v>
      </c>
      <c r="B22" s="630" t="s">
        <v>102</v>
      </c>
      <c r="C22" s="294"/>
      <c r="D22" s="95">
        <f>'PRODUÇAO DIURNO'!G22</f>
        <v>1700</v>
      </c>
      <c r="E22" s="95">
        <f t="shared" si="0"/>
        <v>1700</v>
      </c>
      <c r="F22" s="98">
        <f t="shared" si="1"/>
        <v>1700</v>
      </c>
      <c r="G22" s="100"/>
      <c r="H22" s="302"/>
      <c r="I22" s="303"/>
      <c r="J22" s="295"/>
      <c r="K22" s="248">
        <f t="shared" si="5"/>
        <v>0</v>
      </c>
      <c r="L22" s="152"/>
      <c r="M22" s="153"/>
      <c r="N22" s="129">
        <f t="shared" si="2"/>
        <v>0</v>
      </c>
      <c r="O22" s="97" t="e">
        <f t="shared" si="3"/>
        <v>#DIV/0!</v>
      </c>
      <c r="P22" s="302"/>
      <c r="Q22" s="308"/>
      <c r="R22" s="297"/>
      <c r="S22" s="251">
        <f t="shared" si="6"/>
        <v>0</v>
      </c>
      <c r="T22" s="152"/>
      <c r="U22" s="318"/>
      <c r="V22" s="93">
        <f t="shared" si="12"/>
        <v>0</v>
      </c>
      <c r="W22" s="102" t="e">
        <f t="shared" si="13"/>
        <v>#DIV/0!</v>
      </c>
      <c r="X22" s="253">
        <f t="shared" si="7"/>
        <v>0</v>
      </c>
      <c r="Y22" s="189"/>
      <c r="Z22" s="188"/>
      <c r="AA22" s="187"/>
      <c r="AB22" s="190">
        <f t="shared" si="8"/>
        <v>0</v>
      </c>
      <c r="AC22" s="189"/>
      <c r="AD22" s="801">
        <f t="shared" si="4"/>
        <v>0</v>
      </c>
      <c r="AE22" s="442"/>
    </row>
    <row r="23" spans="1:31" ht="15.75" thickBot="1" x14ac:dyDescent="0.3">
      <c r="A23" s="499">
        <f>'PRODUÇAO DIURNO'!A23</f>
        <v>20</v>
      </c>
      <c r="B23" s="630" t="s">
        <v>103</v>
      </c>
      <c r="C23" s="294"/>
      <c r="D23" s="95">
        <f>'PRODUÇAO DIURNO'!G23</f>
        <v>1700</v>
      </c>
      <c r="E23" s="95">
        <f t="shared" si="0"/>
        <v>1700</v>
      </c>
      <c r="F23" s="98">
        <f t="shared" si="1"/>
        <v>1700</v>
      </c>
      <c r="G23" s="100"/>
      <c r="H23" s="302"/>
      <c r="I23" s="303"/>
      <c r="J23" s="295"/>
      <c r="K23" s="248">
        <f t="shared" si="5"/>
        <v>0</v>
      </c>
      <c r="L23" s="152"/>
      <c r="M23" s="153"/>
      <c r="N23" s="129">
        <f t="shared" si="2"/>
        <v>0</v>
      </c>
      <c r="O23" s="97" t="e">
        <f t="shared" si="3"/>
        <v>#DIV/0!</v>
      </c>
      <c r="P23" s="302"/>
      <c r="Q23" s="308"/>
      <c r="R23" s="297"/>
      <c r="S23" s="251">
        <f t="shared" si="6"/>
        <v>0</v>
      </c>
      <c r="T23" s="152"/>
      <c r="U23" s="318"/>
      <c r="V23" s="93">
        <f t="shared" si="12"/>
        <v>0</v>
      </c>
      <c r="W23" s="102" t="e">
        <f t="shared" si="13"/>
        <v>#DIV/0!</v>
      </c>
      <c r="X23" s="253">
        <f t="shared" si="7"/>
        <v>0</v>
      </c>
      <c r="Y23" s="189"/>
      <c r="Z23" s="188"/>
      <c r="AA23" s="187"/>
      <c r="AB23" s="190">
        <f t="shared" si="8"/>
        <v>0</v>
      </c>
      <c r="AC23" s="189"/>
      <c r="AD23" s="801">
        <f t="shared" si="4"/>
        <v>0</v>
      </c>
      <c r="AE23" s="442"/>
    </row>
    <row r="24" spans="1:31" ht="15.75" thickBot="1" x14ac:dyDescent="0.3">
      <c r="A24" s="499">
        <f>'PRODUÇAO DIURNO'!A24</f>
        <v>21</v>
      </c>
      <c r="B24" s="630" t="s">
        <v>98</v>
      </c>
      <c r="C24" s="296"/>
      <c r="D24" s="95">
        <f>'PRODUÇAO DIURNO'!G24</f>
        <v>1700</v>
      </c>
      <c r="E24" s="95">
        <f t="shared" si="0"/>
        <v>1700</v>
      </c>
      <c r="F24" s="98">
        <f t="shared" si="1"/>
        <v>1700</v>
      </c>
      <c r="G24" s="100"/>
      <c r="H24" s="302"/>
      <c r="I24" s="303"/>
      <c r="J24" s="295"/>
      <c r="K24" s="248">
        <f t="shared" si="5"/>
        <v>0</v>
      </c>
      <c r="L24" s="152"/>
      <c r="M24" s="153"/>
      <c r="N24" s="129">
        <f t="shared" si="2"/>
        <v>0</v>
      </c>
      <c r="O24" s="97" t="e">
        <f t="shared" si="3"/>
        <v>#DIV/0!</v>
      </c>
      <c r="P24" s="302"/>
      <c r="Q24" s="303"/>
      <c r="R24" s="295"/>
      <c r="S24" s="251">
        <f t="shared" si="6"/>
        <v>0</v>
      </c>
      <c r="T24" s="152"/>
      <c r="U24" s="318"/>
      <c r="V24" s="93">
        <f t="shared" si="12"/>
        <v>0</v>
      </c>
      <c r="W24" s="102" t="e">
        <f t="shared" si="13"/>
        <v>#DIV/0!</v>
      </c>
      <c r="X24" s="253">
        <f t="shared" si="7"/>
        <v>0</v>
      </c>
      <c r="Y24" s="189"/>
      <c r="Z24" s="188"/>
      <c r="AA24" s="187"/>
      <c r="AB24" s="190">
        <f t="shared" si="8"/>
        <v>0</v>
      </c>
      <c r="AC24" s="189"/>
      <c r="AD24" s="801">
        <f t="shared" si="4"/>
        <v>0</v>
      </c>
      <c r="AE24" s="443"/>
    </row>
    <row r="25" spans="1:31" ht="15.75" thickBot="1" x14ac:dyDescent="0.3">
      <c r="A25" s="499">
        <f>'PRODUÇAO DIURNO'!A25</f>
        <v>22</v>
      </c>
      <c r="B25" s="630" t="s">
        <v>99</v>
      </c>
      <c r="C25" s="294"/>
      <c r="D25" s="95">
        <f>'PRODUÇAO DIURNO'!G25</f>
        <v>1700</v>
      </c>
      <c r="E25" s="95">
        <f t="shared" si="0"/>
        <v>1700</v>
      </c>
      <c r="F25" s="98">
        <f t="shared" si="1"/>
        <v>1700</v>
      </c>
      <c r="G25" s="100"/>
      <c r="H25" s="302"/>
      <c r="I25" s="303"/>
      <c r="J25" s="295"/>
      <c r="K25" s="248">
        <f t="shared" si="5"/>
        <v>0</v>
      </c>
      <c r="L25" s="152"/>
      <c r="M25" s="153"/>
      <c r="N25" s="129">
        <f t="shared" si="2"/>
        <v>0</v>
      </c>
      <c r="O25" s="97" t="e">
        <f t="shared" si="3"/>
        <v>#DIV/0!</v>
      </c>
      <c r="P25" s="302"/>
      <c r="Q25" s="303"/>
      <c r="R25" s="297"/>
      <c r="S25" s="251">
        <f t="shared" si="6"/>
        <v>0</v>
      </c>
      <c r="T25" s="152"/>
      <c r="U25" s="318"/>
      <c r="V25" s="93">
        <f t="shared" si="12"/>
        <v>0</v>
      </c>
      <c r="W25" s="102" t="e">
        <f t="shared" si="13"/>
        <v>#DIV/0!</v>
      </c>
      <c r="X25" s="253">
        <f t="shared" si="7"/>
        <v>0</v>
      </c>
      <c r="Y25" s="189"/>
      <c r="Z25" s="188"/>
      <c r="AA25" s="187"/>
      <c r="AB25" s="190">
        <f t="shared" si="8"/>
        <v>0</v>
      </c>
      <c r="AC25" s="189"/>
      <c r="AD25" s="801">
        <f t="shared" si="4"/>
        <v>0</v>
      </c>
      <c r="AE25" s="444"/>
    </row>
    <row r="26" spans="1:31" ht="15.75" thickBot="1" x14ac:dyDescent="0.3">
      <c r="A26" s="499">
        <f>'PRODUÇAO DIURNO'!A26</f>
        <v>23</v>
      </c>
      <c r="B26" s="630" t="s">
        <v>100</v>
      </c>
      <c r="C26" s="294"/>
      <c r="D26" s="95">
        <f>'PRODUÇAO DIURNO'!G26</f>
        <v>1700</v>
      </c>
      <c r="E26" s="95">
        <f t="shared" si="0"/>
        <v>1700</v>
      </c>
      <c r="F26" s="98">
        <f t="shared" si="1"/>
        <v>1700</v>
      </c>
      <c r="G26" s="100"/>
      <c r="H26" s="302"/>
      <c r="I26" s="303"/>
      <c r="J26" s="295"/>
      <c r="K26" s="248">
        <f t="shared" si="5"/>
        <v>0</v>
      </c>
      <c r="L26" s="152"/>
      <c r="M26" s="153"/>
      <c r="N26" s="129">
        <f t="shared" si="2"/>
        <v>0</v>
      </c>
      <c r="O26" s="97" t="e">
        <f t="shared" si="3"/>
        <v>#DIV/0!</v>
      </c>
      <c r="P26" s="302"/>
      <c r="Q26" s="308"/>
      <c r="R26" s="297"/>
      <c r="S26" s="251">
        <f t="shared" si="6"/>
        <v>0</v>
      </c>
      <c r="T26" s="152"/>
      <c r="U26" s="318"/>
      <c r="V26" s="93">
        <f t="shared" si="12"/>
        <v>0</v>
      </c>
      <c r="W26" s="102" t="e">
        <f t="shared" si="13"/>
        <v>#DIV/0!</v>
      </c>
      <c r="X26" s="253">
        <f t="shared" si="7"/>
        <v>0</v>
      </c>
      <c r="Y26" s="189"/>
      <c r="Z26" s="188"/>
      <c r="AA26" s="187"/>
      <c r="AB26" s="190">
        <f t="shared" si="8"/>
        <v>0</v>
      </c>
      <c r="AC26" s="189"/>
      <c r="AD26" s="801">
        <f t="shared" si="4"/>
        <v>0</v>
      </c>
      <c r="AE26" s="443"/>
    </row>
    <row r="27" spans="1:31" ht="15.75" thickBot="1" x14ac:dyDescent="0.3">
      <c r="A27" s="499">
        <f>'PRODUÇAO DIURNO'!A27</f>
        <v>24</v>
      </c>
      <c r="B27" s="630" t="s">
        <v>105</v>
      </c>
      <c r="C27" s="294"/>
      <c r="D27" s="95">
        <f>'PRODUÇAO DIURNO'!G27</f>
        <v>1700</v>
      </c>
      <c r="E27" s="95">
        <f t="shared" si="0"/>
        <v>1700</v>
      </c>
      <c r="F27" s="98">
        <f t="shared" si="1"/>
        <v>1700</v>
      </c>
      <c r="G27" s="100"/>
      <c r="H27" s="302"/>
      <c r="I27" s="303"/>
      <c r="J27" s="295"/>
      <c r="K27" s="248">
        <f t="shared" si="5"/>
        <v>0</v>
      </c>
      <c r="L27" s="152"/>
      <c r="M27" s="153"/>
      <c r="N27" s="129">
        <f t="shared" ref="N27:N32" si="14">(M28-L28)*24</f>
        <v>0</v>
      </c>
      <c r="O27" s="97" t="e">
        <f t="shared" si="3"/>
        <v>#DIV/0!</v>
      </c>
      <c r="P27" s="302"/>
      <c r="Q27" s="303"/>
      <c r="R27" s="295"/>
      <c r="S27" s="251">
        <f t="shared" si="6"/>
        <v>0</v>
      </c>
      <c r="T27" s="152"/>
      <c r="U27" s="318"/>
      <c r="V27" s="93">
        <f t="shared" ref="V27:V32" si="15">(U28-T28)*24</f>
        <v>0</v>
      </c>
      <c r="W27" s="102" t="e">
        <f t="shared" si="13"/>
        <v>#DIV/0!</v>
      </c>
      <c r="X27" s="253">
        <f t="shared" si="7"/>
        <v>0</v>
      </c>
      <c r="Y27" s="189"/>
      <c r="Z27" s="188"/>
      <c r="AA27" s="187"/>
      <c r="AB27" s="190">
        <f t="shared" si="8"/>
        <v>0</v>
      </c>
      <c r="AC27" s="189"/>
      <c r="AD27" s="801">
        <f t="shared" si="4"/>
        <v>0</v>
      </c>
      <c r="AE27" s="442"/>
    </row>
    <row r="28" spans="1:31" ht="15.75" thickBot="1" x14ac:dyDescent="0.3">
      <c r="A28" s="499">
        <f>'PRODUÇAO DIURNO'!A28</f>
        <v>25</v>
      </c>
      <c r="B28" s="630" t="s">
        <v>101</v>
      </c>
      <c r="C28" s="294"/>
      <c r="D28" s="95">
        <f>'PRODUÇAO DIURNO'!G28</f>
        <v>1700</v>
      </c>
      <c r="E28" s="95">
        <f t="shared" si="0"/>
        <v>1700</v>
      </c>
      <c r="F28" s="98">
        <f t="shared" si="1"/>
        <v>1700</v>
      </c>
      <c r="G28" s="100"/>
      <c r="H28" s="302"/>
      <c r="I28" s="303"/>
      <c r="J28" s="295"/>
      <c r="K28" s="248">
        <f t="shared" si="5"/>
        <v>0</v>
      </c>
      <c r="L28" s="152"/>
      <c r="M28" s="153"/>
      <c r="N28" s="129">
        <f t="shared" si="14"/>
        <v>0</v>
      </c>
      <c r="O28" s="97" t="e">
        <f t="shared" si="3"/>
        <v>#DIV/0!</v>
      </c>
      <c r="P28" s="302"/>
      <c r="Q28" s="303"/>
      <c r="R28" s="297"/>
      <c r="S28" s="251">
        <f t="shared" si="6"/>
        <v>0</v>
      </c>
      <c r="T28" s="152"/>
      <c r="U28" s="318"/>
      <c r="V28" s="93">
        <f t="shared" si="15"/>
        <v>0</v>
      </c>
      <c r="W28" s="102" t="e">
        <f t="shared" si="13"/>
        <v>#DIV/0!</v>
      </c>
      <c r="X28" s="253">
        <f t="shared" si="7"/>
        <v>0</v>
      </c>
      <c r="Y28" s="189"/>
      <c r="Z28" s="188"/>
      <c r="AA28" s="187"/>
      <c r="AB28" s="190">
        <f t="shared" si="8"/>
        <v>0</v>
      </c>
      <c r="AC28" s="435"/>
      <c r="AD28" s="801">
        <f t="shared" si="4"/>
        <v>0</v>
      </c>
      <c r="AE28" s="442"/>
    </row>
    <row r="29" spans="1:31" ht="15.75" thickBot="1" x14ac:dyDescent="0.3">
      <c r="A29" s="499">
        <f>'PRODUÇAO DIURNO'!A29</f>
        <v>26</v>
      </c>
      <c r="B29" s="630" t="s">
        <v>102</v>
      </c>
      <c r="C29" s="294"/>
      <c r="D29" s="95">
        <f>'PRODUÇAO DIURNO'!G29</f>
        <v>1700</v>
      </c>
      <c r="E29" s="95">
        <f t="shared" si="0"/>
        <v>1700</v>
      </c>
      <c r="F29" s="98">
        <f t="shared" si="1"/>
        <v>1700</v>
      </c>
      <c r="G29" s="100"/>
      <c r="H29" s="302"/>
      <c r="I29" s="303"/>
      <c r="J29" s="295"/>
      <c r="K29" s="248">
        <f t="shared" si="5"/>
        <v>0</v>
      </c>
      <c r="L29" s="152"/>
      <c r="M29" s="153"/>
      <c r="N29" s="129">
        <f t="shared" si="14"/>
        <v>0</v>
      </c>
      <c r="O29" s="97" t="e">
        <f t="shared" si="3"/>
        <v>#DIV/0!</v>
      </c>
      <c r="P29" s="302"/>
      <c r="Q29" s="303"/>
      <c r="R29" s="297"/>
      <c r="S29" s="251">
        <f t="shared" si="6"/>
        <v>0</v>
      </c>
      <c r="T29" s="152"/>
      <c r="U29" s="318"/>
      <c r="V29" s="93">
        <f t="shared" si="15"/>
        <v>0</v>
      </c>
      <c r="W29" s="102" t="e">
        <f t="shared" si="13"/>
        <v>#DIV/0!</v>
      </c>
      <c r="X29" s="253">
        <f t="shared" si="7"/>
        <v>0</v>
      </c>
      <c r="Y29" s="189"/>
      <c r="Z29" s="188"/>
      <c r="AA29" s="187"/>
      <c r="AB29" s="190">
        <f t="shared" si="8"/>
        <v>0</v>
      </c>
      <c r="AC29" s="189"/>
      <c r="AD29" s="801">
        <f t="shared" si="4"/>
        <v>0</v>
      </c>
      <c r="AE29" s="442"/>
    </row>
    <row r="30" spans="1:31" ht="15.75" thickBot="1" x14ac:dyDescent="0.3">
      <c r="A30" s="499">
        <f>'PRODUÇAO DIURNO'!A30</f>
        <v>27</v>
      </c>
      <c r="B30" s="630" t="s">
        <v>103</v>
      </c>
      <c r="C30" s="294"/>
      <c r="D30" s="95">
        <f>'PRODUÇAO DIURNO'!G30</f>
        <v>1700</v>
      </c>
      <c r="E30" s="95">
        <f t="shared" si="0"/>
        <v>1700</v>
      </c>
      <c r="F30" s="98">
        <f t="shared" si="1"/>
        <v>1700</v>
      </c>
      <c r="G30" s="100"/>
      <c r="H30" s="302"/>
      <c r="I30" s="303"/>
      <c r="J30" s="295"/>
      <c r="K30" s="248">
        <f t="shared" si="5"/>
        <v>0</v>
      </c>
      <c r="L30" s="152"/>
      <c r="M30" s="153"/>
      <c r="N30" s="129">
        <f t="shared" si="14"/>
        <v>0</v>
      </c>
      <c r="O30" s="97" t="e">
        <f t="shared" si="3"/>
        <v>#DIV/0!</v>
      </c>
      <c r="P30" s="302"/>
      <c r="Q30" s="308"/>
      <c r="R30" s="295"/>
      <c r="S30" s="251">
        <f t="shared" si="6"/>
        <v>0</v>
      </c>
      <c r="T30" s="152"/>
      <c r="U30" s="318"/>
      <c r="V30" s="93">
        <f t="shared" si="15"/>
        <v>0</v>
      </c>
      <c r="W30" s="102" t="e">
        <f t="shared" si="13"/>
        <v>#DIV/0!</v>
      </c>
      <c r="X30" s="253">
        <f t="shared" si="7"/>
        <v>0</v>
      </c>
      <c r="Y30" s="189"/>
      <c r="Z30" s="188"/>
      <c r="AA30" s="187"/>
      <c r="AB30" s="190">
        <f t="shared" si="8"/>
        <v>0</v>
      </c>
      <c r="AC30" s="189"/>
      <c r="AD30" s="801">
        <f t="shared" si="4"/>
        <v>0</v>
      </c>
      <c r="AE30" s="443"/>
    </row>
    <row r="31" spans="1:31" ht="15.75" thickBot="1" x14ac:dyDescent="0.3">
      <c r="A31" s="499">
        <f>'PRODUÇAO DIURNO'!A31</f>
        <v>28</v>
      </c>
      <c r="B31" s="630" t="s">
        <v>98</v>
      </c>
      <c r="C31" s="296"/>
      <c r="D31" s="95">
        <f>'PRODUÇAO DIURNO'!G31</f>
        <v>1700</v>
      </c>
      <c r="E31" s="95">
        <f t="shared" si="0"/>
        <v>1700</v>
      </c>
      <c r="F31" s="98">
        <f t="shared" si="1"/>
        <v>1700</v>
      </c>
      <c r="G31" s="100"/>
      <c r="H31" s="302"/>
      <c r="I31" s="303"/>
      <c r="J31" s="295"/>
      <c r="K31" s="248">
        <f t="shared" si="5"/>
        <v>0</v>
      </c>
      <c r="L31" s="152"/>
      <c r="M31" s="153"/>
      <c r="N31" s="129">
        <f t="shared" si="14"/>
        <v>0</v>
      </c>
      <c r="O31" s="97" t="e">
        <f t="shared" si="3"/>
        <v>#DIV/0!</v>
      </c>
      <c r="P31" s="302"/>
      <c r="Q31" s="303"/>
      <c r="R31" s="297"/>
      <c r="S31" s="251">
        <f t="shared" si="6"/>
        <v>0</v>
      </c>
      <c r="T31" s="152"/>
      <c r="U31" s="318"/>
      <c r="V31" s="93">
        <f t="shared" si="15"/>
        <v>0</v>
      </c>
      <c r="W31" s="102" t="e">
        <f t="shared" si="13"/>
        <v>#DIV/0!</v>
      </c>
      <c r="X31" s="253">
        <f t="shared" si="7"/>
        <v>0</v>
      </c>
      <c r="Y31" s="189"/>
      <c r="Z31" s="188"/>
      <c r="AA31" s="187"/>
      <c r="AB31" s="190">
        <f t="shared" si="8"/>
        <v>0</v>
      </c>
      <c r="AC31" s="189"/>
      <c r="AD31" s="801">
        <f t="shared" si="4"/>
        <v>0</v>
      </c>
      <c r="AE31" s="443"/>
    </row>
    <row r="32" spans="1:31" ht="15.75" thickBot="1" x14ac:dyDescent="0.3">
      <c r="A32" s="499">
        <f>'PRODUÇAO DIURNO'!A32</f>
        <v>29</v>
      </c>
      <c r="B32" s="630" t="s">
        <v>99</v>
      </c>
      <c r="C32" s="294"/>
      <c r="D32" s="95">
        <f>'PRODUÇAO DIURNO'!G32</f>
        <v>1700</v>
      </c>
      <c r="E32" s="95">
        <f t="shared" si="0"/>
        <v>1700</v>
      </c>
      <c r="F32" s="98">
        <f t="shared" si="1"/>
        <v>1700</v>
      </c>
      <c r="G32" s="100"/>
      <c r="H32" s="302"/>
      <c r="I32" s="303"/>
      <c r="J32" s="295"/>
      <c r="K32" s="248">
        <f t="shared" si="5"/>
        <v>0</v>
      </c>
      <c r="L32" s="152"/>
      <c r="M32" s="153"/>
      <c r="N32" s="129">
        <f t="shared" si="14"/>
        <v>0</v>
      </c>
      <c r="O32" s="97" t="e">
        <f t="shared" si="3"/>
        <v>#DIV/0!</v>
      </c>
      <c r="P32" s="302"/>
      <c r="Q32" s="303"/>
      <c r="R32" s="297"/>
      <c r="S32" s="251">
        <f t="shared" si="6"/>
        <v>0</v>
      </c>
      <c r="T32" s="152"/>
      <c r="U32" s="318"/>
      <c r="V32" s="93">
        <f t="shared" si="15"/>
        <v>0</v>
      </c>
      <c r="W32" s="102" t="e">
        <f t="shared" si="13"/>
        <v>#DIV/0!</v>
      </c>
      <c r="X32" s="253">
        <f t="shared" si="7"/>
        <v>0</v>
      </c>
      <c r="Y32" s="189"/>
      <c r="Z32" s="188"/>
      <c r="AA32" s="187"/>
      <c r="AB32" s="190">
        <f t="shared" si="8"/>
        <v>0</v>
      </c>
      <c r="AC32" s="189"/>
      <c r="AD32" s="801">
        <f t="shared" si="4"/>
        <v>0</v>
      </c>
      <c r="AE32" s="442"/>
    </row>
    <row r="33" spans="1:31" ht="15.75" thickBot="1" x14ac:dyDescent="0.3">
      <c r="A33" s="499">
        <f>'PRODUÇAO DIURNO'!A33</f>
        <v>30</v>
      </c>
      <c r="B33" s="630" t="s">
        <v>100</v>
      </c>
      <c r="C33" s="294"/>
      <c r="D33" s="95">
        <f>'PRODUÇAO DIURNO'!G33</f>
        <v>1700</v>
      </c>
      <c r="E33" s="95">
        <f t="shared" si="0"/>
        <v>1700</v>
      </c>
      <c r="F33" s="98">
        <f t="shared" si="1"/>
        <v>1700</v>
      </c>
      <c r="G33" s="100"/>
      <c r="H33" s="302"/>
      <c r="I33" s="303"/>
      <c r="J33" s="295"/>
      <c r="K33" s="248">
        <f t="shared" si="5"/>
        <v>0</v>
      </c>
      <c r="L33" s="152"/>
      <c r="M33" s="153"/>
      <c r="N33" s="129">
        <f t="shared" si="2"/>
        <v>0</v>
      </c>
      <c r="O33" s="97" t="e">
        <f t="shared" si="3"/>
        <v>#DIV/0!</v>
      </c>
      <c r="P33" s="302"/>
      <c r="Q33" s="303"/>
      <c r="R33" s="297"/>
      <c r="S33" s="251">
        <f t="shared" si="6"/>
        <v>0</v>
      </c>
      <c r="T33" s="152"/>
      <c r="U33" s="318"/>
      <c r="V33" s="93">
        <f>(U33-T33)*24</f>
        <v>0</v>
      </c>
      <c r="W33" s="102" t="e">
        <f t="shared" si="13"/>
        <v>#DIV/0!</v>
      </c>
      <c r="X33" s="253">
        <f t="shared" si="7"/>
        <v>0</v>
      </c>
      <c r="Y33" s="189"/>
      <c r="Z33" s="188"/>
      <c r="AA33" s="187"/>
      <c r="AB33" s="190">
        <f t="shared" si="8"/>
        <v>0</v>
      </c>
      <c r="AC33" s="189"/>
      <c r="AD33" s="801">
        <f t="shared" si="4"/>
        <v>0</v>
      </c>
      <c r="AE33" s="444"/>
    </row>
    <row r="34" spans="1:31" ht="15.75" thickBot="1" x14ac:dyDescent="0.3">
      <c r="A34" s="499"/>
      <c r="B34" s="630"/>
      <c r="C34" s="298"/>
      <c r="D34" s="127">
        <f>'PRODUÇAO DIURNO'!G34</f>
        <v>1700</v>
      </c>
      <c r="E34" s="127">
        <f t="shared" si="0"/>
        <v>1700</v>
      </c>
      <c r="F34" s="128">
        <f t="shared" si="1"/>
        <v>1700</v>
      </c>
      <c r="G34" s="132"/>
      <c r="H34" s="304"/>
      <c r="I34" s="305"/>
      <c r="J34" s="299"/>
      <c r="K34" s="254">
        <f>SUM(H34:J34)</f>
        <v>0</v>
      </c>
      <c r="L34" s="154"/>
      <c r="M34" s="155"/>
      <c r="N34" s="130">
        <f t="shared" si="2"/>
        <v>0</v>
      </c>
      <c r="O34" s="131" t="e">
        <f>K34/N34</f>
        <v>#DIV/0!</v>
      </c>
      <c r="P34" s="304"/>
      <c r="Q34" s="305"/>
      <c r="R34" s="299"/>
      <c r="S34" s="252">
        <f t="shared" si="6"/>
        <v>0</v>
      </c>
      <c r="T34" s="154"/>
      <c r="U34" s="319"/>
      <c r="V34" s="94">
        <f>(U34-T34)*24</f>
        <v>0</v>
      </c>
      <c r="W34" s="103" t="e">
        <f t="shared" si="13"/>
        <v>#DIV/0!</v>
      </c>
      <c r="X34" s="253">
        <f t="shared" si="7"/>
        <v>0</v>
      </c>
      <c r="Y34" s="312"/>
      <c r="Z34" s="313"/>
      <c r="AA34" s="314"/>
      <c r="AB34" s="190">
        <f t="shared" si="8"/>
        <v>0</v>
      </c>
      <c r="AC34" s="312"/>
      <c r="AD34" s="802">
        <f t="shared" si="4"/>
        <v>0</v>
      </c>
      <c r="AE34" s="444"/>
    </row>
    <row r="35" spans="1:31" s="107" customFormat="1" ht="15.75" thickBot="1" x14ac:dyDescent="0.3">
      <c r="A35" s="886" t="s">
        <v>27</v>
      </c>
      <c r="B35" s="887"/>
      <c r="C35" s="887"/>
      <c r="D35" s="887"/>
      <c r="E35" s="887"/>
      <c r="F35" s="888"/>
      <c r="G35" s="256">
        <f>SUM(G4:G34)</f>
        <v>0</v>
      </c>
      <c r="H35" s="222">
        <f>SUM(H4:H34)</f>
        <v>0</v>
      </c>
      <c r="I35" s="196">
        <f>SUM(I4:I34)</f>
        <v>0</v>
      </c>
      <c r="J35" s="196">
        <f>SUM(J4:J34)</f>
        <v>0</v>
      </c>
      <c r="K35" s="255">
        <f>SUM(K4:K34)</f>
        <v>0</v>
      </c>
      <c r="L35" s="889" t="s">
        <v>38</v>
      </c>
      <c r="M35" s="890"/>
      <c r="N35" s="198">
        <f>SUM(N4:N34)</f>
        <v>0</v>
      </c>
      <c r="O35" s="223" t="e">
        <f>K35/N35</f>
        <v>#DIV/0!</v>
      </c>
      <c r="P35" s="199">
        <f>SUM(P4:P34)</f>
        <v>0</v>
      </c>
      <c r="Q35" s="221">
        <f>SUM(Q4:Q34)</f>
        <v>0</v>
      </c>
      <c r="R35" s="221">
        <f>SUM(R4:R34)</f>
        <v>0</v>
      </c>
      <c r="S35" s="200">
        <f>SUM(S4:S34)</f>
        <v>0</v>
      </c>
      <c r="T35" s="891" t="s">
        <v>38</v>
      </c>
      <c r="U35" s="892"/>
      <c r="V35" s="257">
        <f>SUM(V4:V34)</f>
        <v>0</v>
      </c>
      <c r="W35" s="202" t="e">
        <f>S35/V35</f>
        <v>#DIV/0!</v>
      </c>
      <c r="X35" s="238" t="e">
        <f>SUM(K35,#REF!,S35)</f>
        <v>#REF!</v>
      </c>
      <c r="Y35" s="414">
        <f>SUM(Y4:Y34)</f>
        <v>0</v>
      </c>
      <c r="Z35" s="414">
        <f>SUM(Z4:Z34)</f>
        <v>0</v>
      </c>
      <c r="AA35" s="414">
        <f>SUM(AA4:AA34)</f>
        <v>0</v>
      </c>
      <c r="AB35" s="414">
        <f>SUM(AB4:AB34,AB1)</f>
        <v>0</v>
      </c>
      <c r="AC35" s="804">
        <f>SUM(AC4:AC34)</f>
        <v>0</v>
      </c>
      <c r="AD35" s="803">
        <f>SUM(AD4:AD34,AD1)</f>
        <v>0</v>
      </c>
      <c r="AE35" s="626"/>
    </row>
  </sheetData>
  <mergeCells count="12">
    <mergeCell ref="AE1:AE4"/>
    <mergeCell ref="Y2:AA2"/>
    <mergeCell ref="Y1:AA1"/>
    <mergeCell ref="A35:F35"/>
    <mergeCell ref="L35:M35"/>
    <mergeCell ref="T35:U35"/>
    <mergeCell ref="A1:X1"/>
    <mergeCell ref="C2:F2"/>
    <mergeCell ref="H2:O2"/>
    <mergeCell ref="P2:W2"/>
    <mergeCell ref="A3:B3"/>
    <mergeCell ref="A2:B2"/>
  </mergeCells>
  <conditionalFormatting sqref="B4:B34">
    <cfRule type="cellIs" dxfId="14" priority="1" operator="equal">
      <formula>"DOM"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36"/>
  <sheetViews>
    <sheetView topLeftCell="A28" workbookViewId="0">
      <pane xSplit="1" topLeftCell="X1" activePane="topRight" state="frozen"/>
      <selection pane="topRight" activeCell="Q9" sqref="Q9:S17"/>
    </sheetView>
  </sheetViews>
  <sheetFormatPr defaultRowHeight="15" x14ac:dyDescent="0.25"/>
  <cols>
    <col min="1" max="1" width="3.7109375" style="438" customWidth="1"/>
    <col min="2" max="2" width="5.7109375" style="569" customWidth="1"/>
    <col min="3" max="6" width="8.7109375" style="569" customWidth="1"/>
    <col min="7" max="7" width="15.7109375" style="569" customWidth="1"/>
    <col min="8" max="8" width="9.7109375" style="569" customWidth="1"/>
    <col min="9" max="10" width="10.7109375" style="569" customWidth="1"/>
    <col min="11" max="11" width="12.7109375" style="569" bestFit="1" customWidth="1"/>
    <col min="12" max="12" width="11.7109375" style="569" bestFit="1" customWidth="1"/>
    <col min="13" max="13" width="22.140625" style="569" bestFit="1" customWidth="1"/>
    <col min="14" max="14" width="8.7109375" style="569" customWidth="1"/>
    <col min="15" max="15" width="9.7109375" style="569" customWidth="1"/>
    <col min="16" max="16" width="10.7109375" style="569" customWidth="1"/>
    <col min="17" max="19" width="7.7109375" style="569" customWidth="1"/>
    <col min="20" max="20" width="8.7109375" style="569" customWidth="1"/>
    <col min="21" max="21" width="13.7109375" style="569" bestFit="1" customWidth="1"/>
    <col min="22" max="22" width="11.7109375" style="569" bestFit="1" customWidth="1"/>
    <col min="23" max="28" width="8.7109375" style="569" customWidth="1"/>
    <col min="29" max="29" width="62.7109375" style="569" customWidth="1"/>
    <col min="30" max="16384" width="9.140625" style="569"/>
  </cols>
  <sheetData>
    <row r="1" spans="1:29" ht="15.75" customHeight="1" thickBot="1" x14ac:dyDescent="0.3">
      <c r="A1" s="1225" t="s">
        <v>67</v>
      </c>
      <c r="B1" s="1226"/>
      <c r="C1" s="1227"/>
      <c r="D1" s="1141" t="s">
        <v>113</v>
      </c>
      <c r="E1" s="1142"/>
      <c r="F1" s="1228"/>
      <c r="G1" s="1229"/>
      <c r="H1" s="1229"/>
      <c r="I1" s="1229"/>
      <c r="J1" s="1229"/>
      <c r="K1" s="1229"/>
      <c r="L1" s="1229"/>
      <c r="M1" s="1229"/>
      <c r="N1" s="1229"/>
      <c r="O1" s="1229"/>
      <c r="P1" s="1229"/>
      <c r="Q1" s="1229"/>
      <c r="R1" s="1229"/>
      <c r="S1" s="1229"/>
      <c r="T1" s="1229"/>
      <c r="U1" s="1229"/>
      <c r="V1" s="1230"/>
      <c r="W1" s="1018" t="str">
        <f>ESTOQUE!Q1</f>
        <v>GELO TRITURADO</v>
      </c>
      <c r="X1" s="1019"/>
      <c r="Y1" s="1019"/>
      <c r="Z1" s="1020"/>
      <c r="AA1" s="1217" t="s">
        <v>120</v>
      </c>
      <c r="AB1" s="1218"/>
      <c r="AC1" s="1222" t="s">
        <v>85</v>
      </c>
    </row>
    <row r="2" spans="1:29" ht="15.75" customHeight="1" thickBot="1" x14ac:dyDescent="0.3">
      <c r="A2" s="1231">
        <f>'PRODUÇAO DIURNO'!A2:B2</f>
        <v>42887</v>
      </c>
      <c r="B2" s="1232"/>
      <c r="C2" s="1235" t="str">
        <f>'HR-1 CLEUBERT'!C2</f>
        <v>SAÍDA / ESTOQUE</v>
      </c>
      <c r="D2" s="1236"/>
      <c r="E2" s="1237"/>
      <c r="F2" s="459" t="s">
        <v>2</v>
      </c>
      <c r="G2" s="1238" t="s">
        <v>1</v>
      </c>
      <c r="H2" s="1239"/>
      <c r="I2" s="1239"/>
      <c r="J2" s="1239"/>
      <c r="K2" s="1239"/>
      <c r="L2" s="1239"/>
      <c r="M2" s="1239"/>
      <c r="N2" s="1240"/>
      <c r="O2" s="706" t="str">
        <f>'HR-1 CLEUBERT'!O2</f>
        <v>TOTAL</v>
      </c>
      <c r="P2" s="1241" t="s">
        <v>45</v>
      </c>
      <c r="Q2" s="1244" t="s">
        <v>68</v>
      </c>
      <c r="R2" s="1245"/>
      <c r="S2" s="1245"/>
      <c r="T2" s="1246"/>
      <c r="U2" s="554" t="s">
        <v>82</v>
      </c>
      <c r="V2" s="459" t="s">
        <v>7</v>
      </c>
      <c r="W2" s="1063" t="s">
        <v>69</v>
      </c>
      <c r="X2" s="1064"/>
      <c r="Y2" s="1065"/>
      <c r="Z2" s="81" t="s">
        <v>2</v>
      </c>
      <c r="AA2" s="1219" t="s">
        <v>5</v>
      </c>
      <c r="AB2" s="825" t="s">
        <v>2</v>
      </c>
      <c r="AC2" s="1223"/>
    </row>
    <row r="3" spans="1:29" ht="15.75" thickBot="1" x14ac:dyDescent="0.3">
      <c r="A3" s="1233"/>
      <c r="B3" s="1234"/>
      <c r="C3" s="460" t="s">
        <v>10</v>
      </c>
      <c r="D3" s="461" t="s">
        <v>10</v>
      </c>
      <c r="E3" s="462" t="s">
        <v>10</v>
      </c>
      <c r="F3" s="701" t="s">
        <v>5</v>
      </c>
      <c r="G3" s="463" t="s">
        <v>8</v>
      </c>
      <c r="H3" s="1208" t="s">
        <v>6</v>
      </c>
      <c r="I3" s="464" t="s">
        <v>11</v>
      </c>
      <c r="J3" s="1052" t="s">
        <v>71</v>
      </c>
      <c r="K3" s="1053"/>
      <c r="L3" s="1053"/>
      <c r="M3" s="1054"/>
      <c r="N3" s="1210" t="s">
        <v>2</v>
      </c>
      <c r="O3" s="704" t="str">
        <f>'HR-1 CLEUBERT'!O3</f>
        <v>SAÍDA</v>
      </c>
      <c r="P3" s="1242"/>
      <c r="Q3" s="1212" t="s">
        <v>4</v>
      </c>
      <c r="R3" s="1213"/>
      <c r="S3" s="1213"/>
      <c r="T3" s="1214"/>
      <c r="U3" s="555" t="s">
        <v>83</v>
      </c>
      <c r="V3" s="465" t="s">
        <v>12</v>
      </c>
      <c r="W3" s="75" t="s">
        <v>10</v>
      </c>
      <c r="X3" s="76" t="s">
        <v>10</v>
      </c>
      <c r="Y3" s="77" t="s">
        <v>10</v>
      </c>
      <c r="Z3" s="82" t="s">
        <v>5</v>
      </c>
      <c r="AA3" s="1220"/>
      <c r="AB3" s="826" t="s">
        <v>5</v>
      </c>
      <c r="AC3" s="1223"/>
    </row>
    <row r="4" spans="1:29" ht="15.75" thickBot="1" x14ac:dyDescent="0.3">
      <c r="A4" s="1215" t="s">
        <v>0</v>
      </c>
      <c r="B4" s="1216"/>
      <c r="C4" s="466">
        <v>1</v>
      </c>
      <c r="D4" s="467">
        <v>2</v>
      </c>
      <c r="E4" s="468">
        <v>3</v>
      </c>
      <c r="F4" s="702" t="s">
        <v>4</v>
      </c>
      <c r="G4" s="469" t="s">
        <v>21</v>
      </c>
      <c r="H4" s="1209"/>
      <c r="I4" s="470" t="s">
        <v>9</v>
      </c>
      <c r="J4" s="549" t="s">
        <v>87</v>
      </c>
      <c r="K4" s="550" t="s">
        <v>14</v>
      </c>
      <c r="L4" s="551" t="s">
        <v>86</v>
      </c>
      <c r="M4" s="552" t="s">
        <v>56</v>
      </c>
      <c r="N4" s="1211"/>
      <c r="O4" s="705" t="str">
        <f>'HR-1 CLEUBERT'!O4</f>
        <v>CARGA</v>
      </c>
      <c r="P4" s="1243"/>
      <c r="Q4" s="471" t="s">
        <v>28</v>
      </c>
      <c r="R4" s="472" t="s">
        <v>29</v>
      </c>
      <c r="S4" s="703" t="s">
        <v>30</v>
      </c>
      <c r="T4" s="703" t="s">
        <v>2</v>
      </c>
      <c r="U4" s="556" t="s">
        <v>84</v>
      </c>
      <c r="V4" s="473" t="s">
        <v>2</v>
      </c>
      <c r="W4" s="78">
        <v>1</v>
      </c>
      <c r="X4" s="79">
        <v>2</v>
      </c>
      <c r="Y4" s="80">
        <v>3</v>
      </c>
      <c r="Z4" s="83" t="s">
        <v>4</v>
      </c>
      <c r="AA4" s="1221"/>
      <c r="AB4" s="827" t="s">
        <v>4</v>
      </c>
      <c r="AC4" s="1224"/>
    </row>
    <row r="5" spans="1:29" ht="15.75" thickBot="1" x14ac:dyDescent="0.3">
      <c r="A5" s="501">
        <f>'PRODUÇAO DIURNO'!A4</f>
        <v>1</v>
      </c>
      <c r="B5" s="635" t="str">
        <f>'PRODUÇAO DIURNO'!B4</f>
        <v>QUI</v>
      </c>
      <c r="C5" s="345"/>
      <c r="D5" s="287"/>
      <c r="E5" s="346"/>
      <c r="F5" s="475">
        <f>SUM(C5:E5)</f>
        <v>0</v>
      </c>
      <c r="G5" s="169"/>
      <c r="H5" s="167"/>
      <c r="I5" s="167"/>
      <c r="J5" s="191"/>
      <c r="K5" s="339"/>
      <c r="L5" s="339"/>
      <c r="M5" s="117"/>
      <c r="N5" s="495">
        <f>SUM(G5:I5)</f>
        <v>0</v>
      </c>
      <c r="O5" s="495">
        <f>F5-G5</f>
        <v>0</v>
      </c>
      <c r="P5" s="164"/>
      <c r="Q5" s="211"/>
      <c r="R5" s="211"/>
      <c r="S5" s="211"/>
      <c r="T5" s="497">
        <f>SUM(Q5:S5)</f>
        <v>0</v>
      </c>
      <c r="U5" s="510"/>
      <c r="V5" s="495">
        <f>O5-H5-T5-U5</f>
        <v>0</v>
      </c>
      <c r="W5" s="309"/>
      <c r="X5" s="310"/>
      <c r="Y5" s="311"/>
      <c r="Z5" s="190">
        <f>SUM(W5:Y5)</f>
        <v>0</v>
      </c>
      <c r="AA5" s="189"/>
      <c r="AB5" s="828">
        <f t="shared" ref="AB5:AB35" si="0">SUM(AA5:AA5)</f>
        <v>0</v>
      </c>
      <c r="AC5" s="519"/>
    </row>
    <row r="6" spans="1:29" ht="15.75" thickBot="1" x14ac:dyDescent="0.3">
      <c r="A6" s="501">
        <f>'PRODUÇAO DIURNO'!A5</f>
        <v>2</v>
      </c>
      <c r="B6" s="635" t="str">
        <f>'PRODUÇAO DIURNO'!B5</f>
        <v>SEX</v>
      </c>
      <c r="C6" s="149"/>
      <c r="D6" s="150"/>
      <c r="E6" s="151"/>
      <c r="F6" s="475">
        <f t="shared" ref="F6:F35" si="1">SUM(C6:E6)</f>
        <v>0</v>
      </c>
      <c r="G6" s="165"/>
      <c r="H6" s="159"/>
      <c r="I6" s="159"/>
      <c r="J6" s="118"/>
      <c r="K6" s="340"/>
      <c r="L6" s="340"/>
      <c r="M6" s="119"/>
      <c r="N6" s="476">
        <f t="shared" ref="N6:N35" si="2">SUM(G6:I6)</f>
        <v>0</v>
      </c>
      <c r="O6" s="476">
        <f t="shared" ref="O6:O35" si="3">F6-G6</f>
        <v>0</v>
      </c>
      <c r="P6" s="209"/>
      <c r="Q6" s="212"/>
      <c r="R6" s="162"/>
      <c r="S6" s="159"/>
      <c r="T6" s="475">
        <f t="shared" ref="T6:T35" si="4">SUM(Q6:S6)</f>
        <v>0</v>
      </c>
      <c r="U6" s="510"/>
      <c r="V6" s="495">
        <f t="shared" ref="V6:V35" si="5">O6-H6-T6-U6</f>
        <v>0</v>
      </c>
      <c r="W6" s="189"/>
      <c r="X6" s="188"/>
      <c r="Y6" s="187"/>
      <c r="Z6" s="190">
        <f t="shared" ref="Z6:Z35" si="6">SUM(W6:Y6)</f>
        <v>0</v>
      </c>
      <c r="AA6" s="189"/>
      <c r="AB6" s="828">
        <f t="shared" si="0"/>
        <v>0</v>
      </c>
      <c r="AC6" s="442"/>
    </row>
    <row r="7" spans="1:29" ht="15.75" thickBot="1" x14ac:dyDescent="0.3">
      <c r="A7" s="501">
        <f>'PRODUÇAO DIURNO'!A6</f>
        <v>3</v>
      </c>
      <c r="B7" s="635" t="str">
        <f>'PRODUÇAO DIURNO'!B6</f>
        <v>SÁB</v>
      </c>
      <c r="C7" s="149"/>
      <c r="D7" s="150"/>
      <c r="E7" s="151"/>
      <c r="F7" s="475">
        <f t="shared" si="1"/>
        <v>0</v>
      </c>
      <c r="G7" s="165"/>
      <c r="H7" s="159"/>
      <c r="I7" s="159"/>
      <c r="J7" s="118"/>
      <c r="K7" s="340"/>
      <c r="L7" s="340"/>
      <c r="M7" s="119"/>
      <c r="N7" s="476">
        <f t="shared" si="2"/>
        <v>0</v>
      </c>
      <c r="O7" s="476">
        <f t="shared" si="3"/>
        <v>0</v>
      </c>
      <c r="P7" s="209"/>
      <c r="Q7" s="212"/>
      <c r="R7" s="162"/>
      <c r="S7" s="159"/>
      <c r="T7" s="475">
        <f t="shared" si="4"/>
        <v>0</v>
      </c>
      <c r="U7" s="510"/>
      <c r="V7" s="495">
        <f t="shared" si="5"/>
        <v>0</v>
      </c>
      <c r="W7" s="189"/>
      <c r="X7" s="188"/>
      <c r="Y7" s="187"/>
      <c r="Z7" s="190">
        <f t="shared" si="6"/>
        <v>0</v>
      </c>
      <c r="AA7" s="189"/>
      <c r="AB7" s="828">
        <f t="shared" si="0"/>
        <v>0</v>
      </c>
      <c r="AC7" s="442"/>
    </row>
    <row r="8" spans="1:29" ht="15.75" thickBot="1" x14ac:dyDescent="0.3">
      <c r="A8" s="501">
        <f>'PRODUÇAO DIURNO'!A7</f>
        <v>4</v>
      </c>
      <c r="B8" s="635" t="str">
        <f>'PRODUÇAO DIURNO'!B7</f>
        <v>DOM</v>
      </c>
      <c r="C8" s="149"/>
      <c r="D8" s="150"/>
      <c r="E8" s="151"/>
      <c r="F8" s="475">
        <f t="shared" si="1"/>
        <v>0</v>
      </c>
      <c r="G8" s="165"/>
      <c r="H8" s="159"/>
      <c r="I8" s="159"/>
      <c r="J8" s="118"/>
      <c r="K8" s="340"/>
      <c r="L8" s="340"/>
      <c r="M8" s="119"/>
      <c r="N8" s="476">
        <f t="shared" si="2"/>
        <v>0</v>
      </c>
      <c r="O8" s="476">
        <f t="shared" si="3"/>
        <v>0</v>
      </c>
      <c r="P8" s="209"/>
      <c r="Q8" s="212"/>
      <c r="R8" s="162"/>
      <c r="S8" s="159"/>
      <c r="T8" s="475">
        <f t="shared" si="4"/>
        <v>0</v>
      </c>
      <c r="U8" s="510"/>
      <c r="V8" s="495">
        <f t="shared" si="5"/>
        <v>0</v>
      </c>
      <c r="W8" s="189"/>
      <c r="X8" s="188"/>
      <c r="Y8" s="187"/>
      <c r="Z8" s="190">
        <f t="shared" si="6"/>
        <v>0</v>
      </c>
      <c r="AA8" s="189"/>
      <c r="AB8" s="828">
        <f t="shared" si="0"/>
        <v>0</v>
      </c>
      <c r="AC8" s="516"/>
    </row>
    <row r="9" spans="1:29" ht="15.75" thickBot="1" x14ac:dyDescent="0.3">
      <c r="A9" s="501">
        <f>'PRODUÇAO DIURNO'!A8</f>
        <v>5</v>
      </c>
      <c r="B9" s="635" t="str">
        <f>'PRODUÇAO DIURNO'!B8</f>
        <v>SEG</v>
      </c>
      <c r="C9" s="149"/>
      <c r="D9" s="150"/>
      <c r="E9" s="151"/>
      <c r="F9" s="475">
        <f t="shared" si="1"/>
        <v>0</v>
      </c>
      <c r="G9" s="165"/>
      <c r="H9" s="159"/>
      <c r="I9" s="159"/>
      <c r="J9" s="118"/>
      <c r="K9" s="340"/>
      <c r="L9" s="340"/>
      <c r="M9" s="119"/>
      <c r="N9" s="476">
        <f t="shared" si="2"/>
        <v>0</v>
      </c>
      <c r="O9" s="476">
        <f t="shared" si="3"/>
        <v>0</v>
      </c>
      <c r="P9" s="209"/>
      <c r="Q9" s="212"/>
      <c r="R9" s="162"/>
      <c r="S9" s="159"/>
      <c r="T9" s="475">
        <f t="shared" si="4"/>
        <v>0</v>
      </c>
      <c r="U9" s="510"/>
      <c r="V9" s="495">
        <f t="shared" si="5"/>
        <v>0</v>
      </c>
      <c r="W9" s="189"/>
      <c r="X9" s="188"/>
      <c r="Y9" s="187"/>
      <c r="Z9" s="190">
        <f t="shared" si="6"/>
        <v>0</v>
      </c>
      <c r="AA9" s="189"/>
      <c r="AB9" s="828">
        <f t="shared" si="0"/>
        <v>0</v>
      </c>
      <c r="AC9" s="443"/>
    </row>
    <row r="10" spans="1:29" ht="15.75" thickBot="1" x14ac:dyDescent="0.3">
      <c r="A10" s="501">
        <f>'PRODUÇAO DIURNO'!A9</f>
        <v>6</v>
      </c>
      <c r="B10" s="635" t="str">
        <f>'PRODUÇAO DIURNO'!B9</f>
        <v>TER</v>
      </c>
      <c r="C10" s="149"/>
      <c r="D10" s="150"/>
      <c r="E10" s="151"/>
      <c r="F10" s="475">
        <f t="shared" si="1"/>
        <v>0</v>
      </c>
      <c r="G10" s="165"/>
      <c r="H10" s="159"/>
      <c r="I10" s="159"/>
      <c r="J10" s="118"/>
      <c r="K10" s="340"/>
      <c r="L10" s="340"/>
      <c r="M10" s="119"/>
      <c r="N10" s="476">
        <f t="shared" si="2"/>
        <v>0</v>
      </c>
      <c r="O10" s="476">
        <f t="shared" si="3"/>
        <v>0</v>
      </c>
      <c r="P10" s="209"/>
      <c r="Q10" s="212"/>
      <c r="R10" s="162"/>
      <c r="S10" s="159"/>
      <c r="T10" s="475">
        <f t="shared" si="4"/>
        <v>0</v>
      </c>
      <c r="U10" s="510"/>
      <c r="V10" s="495">
        <f t="shared" si="5"/>
        <v>0</v>
      </c>
      <c r="W10" s="189"/>
      <c r="X10" s="188"/>
      <c r="Y10" s="187"/>
      <c r="Z10" s="190">
        <f t="shared" si="6"/>
        <v>0</v>
      </c>
      <c r="AA10" s="189"/>
      <c r="AB10" s="828">
        <f t="shared" si="0"/>
        <v>0</v>
      </c>
      <c r="AC10" s="442"/>
    </row>
    <row r="11" spans="1:29" ht="15.75" thickBot="1" x14ac:dyDescent="0.3">
      <c r="A11" s="501">
        <f>'PRODUÇAO DIURNO'!A10</f>
        <v>7</v>
      </c>
      <c r="B11" s="635" t="str">
        <f>'PRODUÇAO DIURNO'!B10</f>
        <v>QUA</v>
      </c>
      <c r="C11" s="149"/>
      <c r="D11" s="150"/>
      <c r="E11" s="151"/>
      <c r="F11" s="475">
        <f t="shared" si="1"/>
        <v>0</v>
      </c>
      <c r="G11" s="165"/>
      <c r="H11" s="159"/>
      <c r="I11" s="159"/>
      <c r="J11" s="118"/>
      <c r="K11" s="340"/>
      <c r="L11" s="340"/>
      <c r="M11" s="119"/>
      <c r="N11" s="476">
        <f t="shared" si="2"/>
        <v>0</v>
      </c>
      <c r="O11" s="476">
        <f t="shared" si="3"/>
        <v>0</v>
      </c>
      <c r="P11" s="209"/>
      <c r="Q11" s="212"/>
      <c r="R11" s="162"/>
      <c r="S11" s="159"/>
      <c r="T11" s="475">
        <f t="shared" si="4"/>
        <v>0</v>
      </c>
      <c r="U11" s="510"/>
      <c r="V11" s="495">
        <f t="shared" si="5"/>
        <v>0</v>
      </c>
      <c r="W11" s="189"/>
      <c r="X11" s="188"/>
      <c r="Y11" s="187"/>
      <c r="Z11" s="190">
        <f t="shared" si="6"/>
        <v>0</v>
      </c>
      <c r="AA11" s="189"/>
      <c r="AB11" s="828">
        <f t="shared" si="0"/>
        <v>0</v>
      </c>
      <c r="AC11" s="443"/>
    </row>
    <row r="12" spans="1:29" ht="15.75" thickBot="1" x14ac:dyDescent="0.3">
      <c r="A12" s="501">
        <f>'PRODUÇAO DIURNO'!A11</f>
        <v>8</v>
      </c>
      <c r="B12" s="635" t="str">
        <f>'PRODUÇAO DIURNO'!B11</f>
        <v>QUI</v>
      </c>
      <c r="C12" s="149"/>
      <c r="D12" s="150"/>
      <c r="E12" s="151"/>
      <c r="F12" s="475">
        <f t="shared" si="1"/>
        <v>0</v>
      </c>
      <c r="G12" s="165"/>
      <c r="H12" s="159"/>
      <c r="I12" s="159"/>
      <c r="J12" s="118"/>
      <c r="K12" s="340"/>
      <c r="L12" s="340"/>
      <c r="M12" s="119"/>
      <c r="N12" s="476">
        <f t="shared" si="2"/>
        <v>0</v>
      </c>
      <c r="O12" s="476">
        <f t="shared" si="3"/>
        <v>0</v>
      </c>
      <c r="P12" s="209"/>
      <c r="Q12" s="212"/>
      <c r="R12" s="162"/>
      <c r="S12" s="159"/>
      <c r="T12" s="475">
        <f t="shared" si="4"/>
        <v>0</v>
      </c>
      <c r="U12" s="510"/>
      <c r="V12" s="495">
        <f t="shared" si="5"/>
        <v>0</v>
      </c>
      <c r="W12" s="189"/>
      <c r="X12" s="188"/>
      <c r="Y12" s="187"/>
      <c r="Z12" s="190">
        <f t="shared" si="6"/>
        <v>0</v>
      </c>
      <c r="AA12" s="189"/>
      <c r="AB12" s="828">
        <f t="shared" si="0"/>
        <v>0</v>
      </c>
      <c r="AC12" s="442"/>
    </row>
    <row r="13" spans="1:29" ht="15.75" thickBot="1" x14ac:dyDescent="0.3">
      <c r="A13" s="501">
        <f>'PRODUÇAO DIURNO'!A12</f>
        <v>9</v>
      </c>
      <c r="B13" s="635" t="str">
        <f>'PRODUÇAO DIURNO'!B12</f>
        <v>SEX</v>
      </c>
      <c r="C13" s="149"/>
      <c r="D13" s="150"/>
      <c r="E13" s="151"/>
      <c r="F13" s="475">
        <f t="shared" si="1"/>
        <v>0</v>
      </c>
      <c r="G13" s="165"/>
      <c r="H13" s="159"/>
      <c r="I13" s="159"/>
      <c r="J13" s="118"/>
      <c r="K13" s="340"/>
      <c r="L13" s="340"/>
      <c r="M13" s="119"/>
      <c r="N13" s="476">
        <f t="shared" si="2"/>
        <v>0</v>
      </c>
      <c r="O13" s="476">
        <f t="shared" si="3"/>
        <v>0</v>
      </c>
      <c r="P13" s="209"/>
      <c r="Q13" s="212"/>
      <c r="R13" s="162"/>
      <c r="S13" s="159"/>
      <c r="T13" s="475">
        <f t="shared" si="4"/>
        <v>0</v>
      </c>
      <c r="U13" s="510"/>
      <c r="V13" s="495">
        <f t="shared" si="5"/>
        <v>0</v>
      </c>
      <c r="W13" s="189"/>
      <c r="X13" s="188"/>
      <c r="Y13" s="187"/>
      <c r="Z13" s="190">
        <f t="shared" si="6"/>
        <v>0</v>
      </c>
      <c r="AA13" s="189"/>
      <c r="AB13" s="828">
        <f t="shared" si="0"/>
        <v>0</v>
      </c>
      <c r="AC13" s="443"/>
    </row>
    <row r="14" spans="1:29" ht="15.75" thickBot="1" x14ac:dyDescent="0.3">
      <c r="A14" s="501">
        <f>'PRODUÇAO DIURNO'!A13</f>
        <v>10</v>
      </c>
      <c r="B14" s="635" t="str">
        <f>'PRODUÇAO DIURNO'!B13</f>
        <v>SÁB</v>
      </c>
      <c r="C14" s="149"/>
      <c r="D14" s="150"/>
      <c r="E14" s="151"/>
      <c r="F14" s="475">
        <f t="shared" si="1"/>
        <v>0</v>
      </c>
      <c r="G14" s="165"/>
      <c r="H14" s="159"/>
      <c r="I14" s="159"/>
      <c r="J14" s="118"/>
      <c r="K14" s="340"/>
      <c r="L14" s="340"/>
      <c r="M14" s="119"/>
      <c r="N14" s="476">
        <f t="shared" si="2"/>
        <v>0</v>
      </c>
      <c r="O14" s="476">
        <f t="shared" si="3"/>
        <v>0</v>
      </c>
      <c r="P14" s="209"/>
      <c r="Q14" s="212"/>
      <c r="R14" s="162"/>
      <c r="S14" s="159"/>
      <c r="T14" s="475">
        <f t="shared" si="4"/>
        <v>0</v>
      </c>
      <c r="U14" s="510"/>
      <c r="V14" s="495">
        <f t="shared" si="5"/>
        <v>0</v>
      </c>
      <c r="W14" s="189"/>
      <c r="X14" s="188"/>
      <c r="Y14" s="187"/>
      <c r="Z14" s="190">
        <f t="shared" si="6"/>
        <v>0</v>
      </c>
      <c r="AA14" s="189"/>
      <c r="AB14" s="828">
        <f t="shared" si="0"/>
        <v>0</v>
      </c>
      <c r="AC14" s="443"/>
    </row>
    <row r="15" spans="1:29" ht="15.75" thickBot="1" x14ac:dyDescent="0.3">
      <c r="A15" s="501">
        <f>'PRODUÇAO DIURNO'!A14</f>
        <v>11</v>
      </c>
      <c r="B15" s="635" t="str">
        <f>'PRODUÇAO DIURNO'!B14</f>
        <v>DOM</v>
      </c>
      <c r="C15" s="149"/>
      <c r="D15" s="150"/>
      <c r="E15" s="151"/>
      <c r="F15" s="475">
        <f t="shared" si="1"/>
        <v>0</v>
      </c>
      <c r="G15" s="165"/>
      <c r="H15" s="159"/>
      <c r="I15" s="159"/>
      <c r="J15" s="118"/>
      <c r="K15" s="340"/>
      <c r="L15" s="340"/>
      <c r="M15" s="119"/>
      <c r="N15" s="476">
        <f t="shared" si="2"/>
        <v>0</v>
      </c>
      <c r="O15" s="476">
        <f t="shared" si="3"/>
        <v>0</v>
      </c>
      <c r="P15" s="209"/>
      <c r="Q15" s="212"/>
      <c r="R15" s="162"/>
      <c r="S15" s="159"/>
      <c r="T15" s="475">
        <f t="shared" si="4"/>
        <v>0</v>
      </c>
      <c r="U15" s="510"/>
      <c r="V15" s="495">
        <f t="shared" si="5"/>
        <v>0</v>
      </c>
      <c r="W15" s="189"/>
      <c r="X15" s="188"/>
      <c r="Y15" s="187"/>
      <c r="Z15" s="190">
        <f t="shared" si="6"/>
        <v>0</v>
      </c>
      <c r="AA15" s="189"/>
      <c r="AB15" s="828">
        <f t="shared" si="0"/>
        <v>0</v>
      </c>
      <c r="AC15" s="442"/>
    </row>
    <row r="16" spans="1:29" ht="15.75" thickBot="1" x14ac:dyDescent="0.3">
      <c r="A16" s="501">
        <f>'PRODUÇAO DIURNO'!A15</f>
        <v>12</v>
      </c>
      <c r="B16" s="635" t="str">
        <f>'PRODUÇAO DIURNO'!B15</f>
        <v>SEG</v>
      </c>
      <c r="C16" s="149"/>
      <c r="D16" s="150"/>
      <c r="E16" s="151"/>
      <c r="F16" s="475">
        <f t="shared" si="1"/>
        <v>0</v>
      </c>
      <c r="G16" s="165"/>
      <c r="H16" s="159"/>
      <c r="I16" s="159"/>
      <c r="J16" s="118"/>
      <c r="K16" s="340"/>
      <c r="L16" s="340"/>
      <c r="M16" s="119"/>
      <c r="N16" s="476">
        <f t="shared" si="2"/>
        <v>0</v>
      </c>
      <c r="O16" s="476">
        <f t="shared" si="3"/>
        <v>0</v>
      </c>
      <c r="P16" s="209"/>
      <c r="Q16" s="212"/>
      <c r="R16" s="162"/>
      <c r="S16" s="159"/>
      <c r="T16" s="475">
        <f t="shared" si="4"/>
        <v>0</v>
      </c>
      <c r="U16" s="510"/>
      <c r="V16" s="495">
        <f t="shared" si="5"/>
        <v>0</v>
      </c>
      <c r="W16" s="189"/>
      <c r="X16" s="188"/>
      <c r="Y16" s="187"/>
      <c r="Z16" s="190">
        <f t="shared" si="6"/>
        <v>0</v>
      </c>
      <c r="AA16" s="189"/>
      <c r="AB16" s="828">
        <f t="shared" si="0"/>
        <v>0</v>
      </c>
      <c r="AC16" s="442"/>
    </row>
    <row r="17" spans="1:29" ht="15.75" thickBot="1" x14ac:dyDescent="0.3">
      <c r="A17" s="501">
        <f>'PRODUÇAO DIURNO'!A16</f>
        <v>13</v>
      </c>
      <c r="B17" s="635" t="str">
        <f>'PRODUÇAO DIURNO'!B16</f>
        <v>TER</v>
      </c>
      <c r="C17" s="149"/>
      <c r="D17" s="150"/>
      <c r="E17" s="151"/>
      <c r="F17" s="475">
        <f t="shared" si="1"/>
        <v>0</v>
      </c>
      <c r="G17" s="165"/>
      <c r="H17" s="159"/>
      <c r="I17" s="159"/>
      <c r="J17" s="118"/>
      <c r="K17" s="340"/>
      <c r="L17" s="340"/>
      <c r="M17" s="119"/>
      <c r="N17" s="476">
        <f t="shared" si="2"/>
        <v>0</v>
      </c>
      <c r="O17" s="476">
        <f t="shared" si="3"/>
        <v>0</v>
      </c>
      <c r="P17" s="209"/>
      <c r="Q17" s="212"/>
      <c r="R17" s="162"/>
      <c r="S17" s="151"/>
      <c r="T17" s="475">
        <f t="shared" si="4"/>
        <v>0</v>
      </c>
      <c r="U17" s="510"/>
      <c r="V17" s="495">
        <f t="shared" si="5"/>
        <v>0</v>
      </c>
      <c r="W17" s="189"/>
      <c r="X17" s="188"/>
      <c r="Y17" s="187"/>
      <c r="Z17" s="190">
        <f t="shared" si="6"/>
        <v>0</v>
      </c>
      <c r="AA17" s="435"/>
      <c r="AB17" s="828">
        <f t="shared" si="0"/>
        <v>0</v>
      </c>
      <c r="AC17" s="442"/>
    </row>
    <row r="18" spans="1:29" ht="15.75" thickBot="1" x14ac:dyDescent="0.3">
      <c r="A18" s="501">
        <f>'PRODUÇAO DIURNO'!A17</f>
        <v>14</v>
      </c>
      <c r="B18" s="635" t="str">
        <f>'PRODUÇAO DIURNO'!B17</f>
        <v>QUA</v>
      </c>
      <c r="C18" s="149"/>
      <c r="D18" s="150"/>
      <c r="E18" s="151"/>
      <c r="F18" s="475">
        <f t="shared" si="1"/>
        <v>0</v>
      </c>
      <c r="G18" s="165"/>
      <c r="H18" s="159"/>
      <c r="I18" s="159"/>
      <c r="J18" s="118"/>
      <c r="K18" s="340"/>
      <c r="L18" s="340"/>
      <c r="M18" s="119"/>
      <c r="N18" s="476">
        <f t="shared" si="2"/>
        <v>0</v>
      </c>
      <c r="O18" s="476">
        <f t="shared" si="3"/>
        <v>0</v>
      </c>
      <c r="P18" s="209"/>
      <c r="Q18" s="212"/>
      <c r="R18" s="162"/>
      <c r="S18" s="159"/>
      <c r="T18" s="475">
        <f t="shared" si="4"/>
        <v>0</v>
      </c>
      <c r="U18" s="510"/>
      <c r="V18" s="495">
        <f t="shared" si="5"/>
        <v>0</v>
      </c>
      <c r="W18" s="189"/>
      <c r="X18" s="188"/>
      <c r="Y18" s="187"/>
      <c r="Z18" s="190">
        <f t="shared" si="6"/>
        <v>0</v>
      </c>
      <c r="AA18" s="189"/>
      <c r="AB18" s="828">
        <f t="shared" si="0"/>
        <v>0</v>
      </c>
      <c r="AC18" s="824"/>
    </row>
    <row r="19" spans="1:29" ht="15.75" thickBot="1" x14ac:dyDescent="0.3">
      <c r="A19" s="501">
        <f>'PRODUÇAO DIURNO'!A18</f>
        <v>15</v>
      </c>
      <c r="B19" s="635" t="str">
        <f>'PRODUÇAO DIURNO'!B18</f>
        <v>QUI</v>
      </c>
      <c r="C19" s="149"/>
      <c r="D19" s="150"/>
      <c r="E19" s="151"/>
      <c r="F19" s="475">
        <f t="shared" si="1"/>
        <v>0</v>
      </c>
      <c r="G19" s="165"/>
      <c r="H19" s="159"/>
      <c r="I19" s="159"/>
      <c r="J19" s="118"/>
      <c r="K19" s="340"/>
      <c r="L19" s="340"/>
      <c r="M19" s="119"/>
      <c r="N19" s="476">
        <f t="shared" si="2"/>
        <v>0</v>
      </c>
      <c r="O19" s="476">
        <f t="shared" si="3"/>
        <v>0</v>
      </c>
      <c r="P19" s="209"/>
      <c r="Q19" s="212"/>
      <c r="R19" s="162"/>
      <c r="S19" s="159"/>
      <c r="T19" s="475">
        <f t="shared" si="4"/>
        <v>0</v>
      </c>
      <c r="U19" s="510"/>
      <c r="V19" s="495">
        <f t="shared" si="5"/>
        <v>0</v>
      </c>
      <c r="W19" s="189"/>
      <c r="X19" s="188"/>
      <c r="Y19" s="187"/>
      <c r="Z19" s="190">
        <f t="shared" si="6"/>
        <v>0</v>
      </c>
      <c r="AA19" s="189"/>
      <c r="AB19" s="828">
        <f t="shared" si="0"/>
        <v>0</v>
      </c>
      <c r="AC19" s="443"/>
    </row>
    <row r="20" spans="1:29" ht="15.75" thickBot="1" x14ac:dyDescent="0.3">
      <c r="A20" s="501">
        <f>'PRODUÇAO DIURNO'!A19</f>
        <v>16</v>
      </c>
      <c r="B20" s="635" t="str">
        <f>'PRODUÇAO DIURNO'!B19</f>
        <v>SEX</v>
      </c>
      <c r="C20" s="149"/>
      <c r="D20" s="150"/>
      <c r="E20" s="151"/>
      <c r="F20" s="475">
        <f t="shared" si="1"/>
        <v>0</v>
      </c>
      <c r="G20" s="165"/>
      <c r="H20" s="159"/>
      <c r="I20" s="159"/>
      <c r="J20" s="118"/>
      <c r="K20" s="340"/>
      <c r="L20" s="340"/>
      <c r="M20" s="119"/>
      <c r="N20" s="476">
        <f t="shared" si="2"/>
        <v>0</v>
      </c>
      <c r="O20" s="476">
        <f t="shared" si="3"/>
        <v>0</v>
      </c>
      <c r="P20" s="209"/>
      <c r="Q20" s="212"/>
      <c r="R20" s="162"/>
      <c r="S20" s="159"/>
      <c r="T20" s="475">
        <f t="shared" si="4"/>
        <v>0</v>
      </c>
      <c r="U20" s="510"/>
      <c r="V20" s="495">
        <f t="shared" si="5"/>
        <v>0</v>
      </c>
      <c r="W20" s="189"/>
      <c r="X20" s="188"/>
      <c r="Y20" s="187"/>
      <c r="Z20" s="190">
        <f t="shared" si="6"/>
        <v>0</v>
      </c>
      <c r="AA20" s="189"/>
      <c r="AB20" s="828">
        <f t="shared" si="0"/>
        <v>0</v>
      </c>
      <c r="AC20" s="443"/>
    </row>
    <row r="21" spans="1:29" ht="15.75" thickBot="1" x14ac:dyDescent="0.3">
      <c r="A21" s="501">
        <f>'PRODUÇAO DIURNO'!A20</f>
        <v>17</v>
      </c>
      <c r="B21" s="635" t="str">
        <f>'PRODUÇAO DIURNO'!B20</f>
        <v>SÁB</v>
      </c>
      <c r="C21" s="149"/>
      <c r="D21" s="150"/>
      <c r="E21" s="151"/>
      <c r="F21" s="475">
        <f>SUM(C21:E21)</f>
        <v>0</v>
      </c>
      <c r="G21" s="165"/>
      <c r="H21" s="159"/>
      <c r="I21" s="159"/>
      <c r="J21" s="118"/>
      <c r="K21" s="340"/>
      <c r="L21" s="340"/>
      <c r="M21" s="119"/>
      <c r="N21" s="476">
        <f t="shared" si="2"/>
        <v>0</v>
      </c>
      <c r="O21" s="476">
        <f t="shared" si="3"/>
        <v>0</v>
      </c>
      <c r="P21" s="209"/>
      <c r="Q21" s="212"/>
      <c r="R21" s="162"/>
      <c r="S21" s="159"/>
      <c r="T21" s="475">
        <f t="shared" si="4"/>
        <v>0</v>
      </c>
      <c r="U21" s="510"/>
      <c r="V21" s="495">
        <f t="shared" si="5"/>
        <v>0</v>
      </c>
      <c r="W21" s="189"/>
      <c r="X21" s="188"/>
      <c r="Y21" s="187"/>
      <c r="Z21" s="190">
        <f t="shared" si="6"/>
        <v>0</v>
      </c>
      <c r="AA21" s="189"/>
      <c r="AB21" s="828">
        <f t="shared" si="0"/>
        <v>0</v>
      </c>
      <c r="AC21" s="443"/>
    </row>
    <row r="22" spans="1:29" ht="15.75" thickBot="1" x14ac:dyDescent="0.3">
      <c r="A22" s="501">
        <f>'PRODUÇAO DIURNO'!A21</f>
        <v>18</v>
      </c>
      <c r="B22" s="635" t="str">
        <f>'PRODUÇAO DIURNO'!B21</f>
        <v>DOM</v>
      </c>
      <c r="C22" s="149"/>
      <c r="D22" s="150"/>
      <c r="E22" s="151"/>
      <c r="F22" s="475">
        <f t="shared" si="1"/>
        <v>0</v>
      </c>
      <c r="G22" s="165"/>
      <c r="H22" s="159"/>
      <c r="I22" s="159"/>
      <c r="J22" s="118"/>
      <c r="K22" s="340"/>
      <c r="L22" s="340"/>
      <c r="M22" s="119"/>
      <c r="N22" s="476">
        <f t="shared" si="2"/>
        <v>0</v>
      </c>
      <c r="O22" s="476">
        <f t="shared" si="3"/>
        <v>0</v>
      </c>
      <c r="P22" s="209"/>
      <c r="Q22" s="212"/>
      <c r="R22" s="162"/>
      <c r="S22" s="159"/>
      <c r="T22" s="475">
        <f t="shared" si="4"/>
        <v>0</v>
      </c>
      <c r="U22" s="510"/>
      <c r="V22" s="495">
        <f t="shared" si="5"/>
        <v>0</v>
      </c>
      <c r="W22" s="189"/>
      <c r="X22" s="188"/>
      <c r="Y22" s="187"/>
      <c r="Z22" s="190">
        <f t="shared" si="6"/>
        <v>0</v>
      </c>
      <c r="AA22" s="189"/>
      <c r="AB22" s="828">
        <f t="shared" si="0"/>
        <v>0</v>
      </c>
      <c r="AC22" s="442"/>
    </row>
    <row r="23" spans="1:29" ht="15.75" thickBot="1" x14ac:dyDescent="0.3">
      <c r="A23" s="501">
        <f>'PRODUÇAO DIURNO'!A22</f>
        <v>19</v>
      </c>
      <c r="B23" s="635" t="str">
        <f>'PRODUÇAO DIURNO'!B22</f>
        <v>SEG</v>
      </c>
      <c r="C23" s="149"/>
      <c r="D23" s="150"/>
      <c r="E23" s="151"/>
      <c r="F23" s="475">
        <f t="shared" si="1"/>
        <v>0</v>
      </c>
      <c r="G23" s="165"/>
      <c r="H23" s="159"/>
      <c r="I23" s="159"/>
      <c r="J23" s="118"/>
      <c r="K23" s="340"/>
      <c r="L23" s="340"/>
      <c r="M23" s="119"/>
      <c r="N23" s="476">
        <f t="shared" si="2"/>
        <v>0</v>
      </c>
      <c r="O23" s="476">
        <f t="shared" si="3"/>
        <v>0</v>
      </c>
      <c r="P23" s="209"/>
      <c r="Q23" s="212"/>
      <c r="R23" s="162"/>
      <c r="S23" s="159"/>
      <c r="T23" s="475">
        <f t="shared" si="4"/>
        <v>0</v>
      </c>
      <c r="U23" s="510"/>
      <c r="V23" s="495">
        <f t="shared" si="5"/>
        <v>0</v>
      </c>
      <c r="W23" s="189"/>
      <c r="X23" s="188"/>
      <c r="Y23" s="187"/>
      <c r="Z23" s="190">
        <f t="shared" si="6"/>
        <v>0</v>
      </c>
      <c r="AA23" s="189"/>
      <c r="AB23" s="828">
        <f t="shared" si="0"/>
        <v>0</v>
      </c>
      <c r="AC23" s="442"/>
    </row>
    <row r="24" spans="1:29" ht="15.75" thickBot="1" x14ac:dyDescent="0.3">
      <c r="A24" s="501">
        <f>'PRODUÇAO DIURNO'!A23</f>
        <v>20</v>
      </c>
      <c r="B24" s="635" t="str">
        <f>'PRODUÇAO DIURNO'!B23</f>
        <v>TER</v>
      </c>
      <c r="C24" s="149"/>
      <c r="D24" s="150"/>
      <c r="E24" s="151"/>
      <c r="F24" s="475">
        <f t="shared" si="1"/>
        <v>0</v>
      </c>
      <c r="G24" s="165"/>
      <c r="H24" s="159"/>
      <c r="I24" s="159"/>
      <c r="J24" s="118"/>
      <c r="K24" s="340"/>
      <c r="L24" s="340"/>
      <c r="M24" s="119"/>
      <c r="N24" s="476">
        <f t="shared" si="2"/>
        <v>0</v>
      </c>
      <c r="O24" s="476">
        <f t="shared" si="3"/>
        <v>0</v>
      </c>
      <c r="P24" s="209"/>
      <c r="Q24" s="212"/>
      <c r="R24" s="162"/>
      <c r="S24" s="159"/>
      <c r="T24" s="475">
        <f t="shared" si="4"/>
        <v>0</v>
      </c>
      <c r="U24" s="510"/>
      <c r="V24" s="495">
        <f t="shared" si="5"/>
        <v>0</v>
      </c>
      <c r="W24" s="189"/>
      <c r="X24" s="188"/>
      <c r="Y24" s="187"/>
      <c r="Z24" s="190">
        <f t="shared" si="6"/>
        <v>0</v>
      </c>
      <c r="AA24" s="189"/>
      <c r="AB24" s="828">
        <f t="shared" si="0"/>
        <v>0</v>
      </c>
      <c r="AC24" s="443"/>
    </row>
    <row r="25" spans="1:29" ht="15.75" thickBot="1" x14ac:dyDescent="0.3">
      <c r="A25" s="501">
        <f>'PRODUÇAO DIURNO'!A24</f>
        <v>21</v>
      </c>
      <c r="B25" s="635" t="str">
        <f>'PRODUÇAO DIURNO'!B24</f>
        <v>QUA</v>
      </c>
      <c r="C25" s="149"/>
      <c r="D25" s="150"/>
      <c r="E25" s="151"/>
      <c r="F25" s="475">
        <f t="shared" si="1"/>
        <v>0</v>
      </c>
      <c r="G25" s="165"/>
      <c r="H25" s="159"/>
      <c r="I25" s="159"/>
      <c r="J25" s="118"/>
      <c r="K25" s="340"/>
      <c r="L25" s="340"/>
      <c r="M25" s="119"/>
      <c r="N25" s="476">
        <f t="shared" si="2"/>
        <v>0</v>
      </c>
      <c r="O25" s="476">
        <f t="shared" si="3"/>
        <v>0</v>
      </c>
      <c r="P25" s="209"/>
      <c r="Q25" s="212"/>
      <c r="R25" s="162"/>
      <c r="S25" s="159"/>
      <c r="T25" s="475">
        <f t="shared" si="4"/>
        <v>0</v>
      </c>
      <c r="U25" s="510"/>
      <c r="V25" s="495">
        <f t="shared" si="5"/>
        <v>0</v>
      </c>
      <c r="W25" s="189"/>
      <c r="X25" s="188"/>
      <c r="Y25" s="187"/>
      <c r="Z25" s="190">
        <f t="shared" si="6"/>
        <v>0</v>
      </c>
      <c r="AA25" s="189"/>
      <c r="AB25" s="828">
        <f t="shared" si="0"/>
        <v>0</v>
      </c>
      <c r="AC25" s="444"/>
    </row>
    <row r="26" spans="1:29" ht="15.75" thickBot="1" x14ac:dyDescent="0.3">
      <c r="A26" s="501">
        <f>'PRODUÇAO DIURNO'!A25</f>
        <v>22</v>
      </c>
      <c r="B26" s="635" t="str">
        <f>'PRODUÇAO DIURNO'!B25</f>
        <v>QUI</v>
      </c>
      <c r="C26" s="149"/>
      <c r="D26" s="150"/>
      <c r="E26" s="151"/>
      <c r="F26" s="475">
        <f t="shared" si="1"/>
        <v>0</v>
      </c>
      <c r="G26" s="165"/>
      <c r="H26" s="159"/>
      <c r="I26" s="159"/>
      <c r="J26" s="118"/>
      <c r="K26" s="340"/>
      <c r="L26" s="340"/>
      <c r="M26" s="119"/>
      <c r="N26" s="476">
        <f t="shared" si="2"/>
        <v>0</v>
      </c>
      <c r="O26" s="476">
        <f t="shared" si="3"/>
        <v>0</v>
      </c>
      <c r="P26" s="209"/>
      <c r="Q26" s="212"/>
      <c r="R26" s="162"/>
      <c r="S26" s="159"/>
      <c r="T26" s="475">
        <f t="shared" si="4"/>
        <v>0</v>
      </c>
      <c r="U26" s="510"/>
      <c r="V26" s="495">
        <f t="shared" si="5"/>
        <v>0</v>
      </c>
      <c r="W26" s="189"/>
      <c r="X26" s="188"/>
      <c r="Y26" s="187"/>
      <c r="Z26" s="190">
        <f t="shared" si="6"/>
        <v>0</v>
      </c>
      <c r="AA26" s="189"/>
      <c r="AB26" s="828">
        <f t="shared" si="0"/>
        <v>0</v>
      </c>
      <c r="AC26" s="443"/>
    </row>
    <row r="27" spans="1:29" ht="15.75" thickBot="1" x14ac:dyDescent="0.3">
      <c r="A27" s="501">
        <f>'PRODUÇAO DIURNO'!A26</f>
        <v>23</v>
      </c>
      <c r="B27" s="635" t="str">
        <f>'PRODUÇAO DIURNO'!B26</f>
        <v>SEX</v>
      </c>
      <c r="C27" s="149"/>
      <c r="D27" s="150"/>
      <c r="E27" s="151"/>
      <c r="F27" s="475">
        <f t="shared" si="1"/>
        <v>0</v>
      </c>
      <c r="G27" s="165"/>
      <c r="H27" s="159"/>
      <c r="I27" s="159"/>
      <c r="J27" s="118"/>
      <c r="K27" s="340"/>
      <c r="L27" s="340"/>
      <c r="M27" s="119"/>
      <c r="N27" s="476">
        <f t="shared" si="2"/>
        <v>0</v>
      </c>
      <c r="O27" s="476">
        <f t="shared" si="3"/>
        <v>0</v>
      </c>
      <c r="P27" s="209"/>
      <c r="Q27" s="212"/>
      <c r="R27" s="162"/>
      <c r="S27" s="159"/>
      <c r="T27" s="475">
        <f t="shared" si="4"/>
        <v>0</v>
      </c>
      <c r="U27" s="510"/>
      <c r="V27" s="495">
        <f t="shared" si="5"/>
        <v>0</v>
      </c>
      <c r="W27" s="189"/>
      <c r="X27" s="188"/>
      <c r="Y27" s="187"/>
      <c r="Z27" s="190">
        <f t="shared" si="6"/>
        <v>0</v>
      </c>
      <c r="AA27" s="189"/>
      <c r="AB27" s="828">
        <f t="shared" si="0"/>
        <v>0</v>
      </c>
      <c r="AC27" s="442"/>
    </row>
    <row r="28" spans="1:29" ht="15.75" thickBot="1" x14ac:dyDescent="0.3">
      <c r="A28" s="501">
        <f>'PRODUÇAO DIURNO'!A27</f>
        <v>24</v>
      </c>
      <c r="B28" s="635" t="str">
        <f>'PRODUÇAO DIURNO'!B27</f>
        <v>SÁB</v>
      </c>
      <c r="C28" s="149"/>
      <c r="D28" s="150"/>
      <c r="E28" s="151"/>
      <c r="F28" s="475">
        <f t="shared" si="1"/>
        <v>0</v>
      </c>
      <c r="G28" s="165"/>
      <c r="H28" s="159"/>
      <c r="I28" s="159"/>
      <c r="J28" s="118"/>
      <c r="K28" s="340"/>
      <c r="L28" s="340"/>
      <c r="M28" s="119"/>
      <c r="N28" s="476">
        <f t="shared" si="2"/>
        <v>0</v>
      </c>
      <c r="O28" s="476">
        <f t="shared" si="3"/>
        <v>0</v>
      </c>
      <c r="P28" s="209"/>
      <c r="Q28" s="212"/>
      <c r="R28" s="162"/>
      <c r="S28" s="159"/>
      <c r="T28" s="475">
        <f t="shared" si="4"/>
        <v>0</v>
      </c>
      <c r="U28" s="510"/>
      <c r="V28" s="495">
        <f t="shared" si="5"/>
        <v>0</v>
      </c>
      <c r="W28" s="189"/>
      <c r="X28" s="188"/>
      <c r="Y28" s="187"/>
      <c r="Z28" s="190">
        <f t="shared" si="6"/>
        <v>0</v>
      </c>
      <c r="AA28" s="435"/>
      <c r="AB28" s="828">
        <f t="shared" si="0"/>
        <v>0</v>
      </c>
      <c r="AC28" s="442"/>
    </row>
    <row r="29" spans="1:29" ht="15.75" thickBot="1" x14ac:dyDescent="0.3">
      <c r="A29" s="501">
        <f>'PRODUÇAO DIURNO'!A28</f>
        <v>25</v>
      </c>
      <c r="B29" s="697" t="str">
        <f>'PRODUÇAO DIURNO'!B28</f>
        <v>DOM</v>
      </c>
      <c r="C29" s="149"/>
      <c r="D29" s="150"/>
      <c r="E29" s="151"/>
      <c r="F29" s="475">
        <f t="shared" si="1"/>
        <v>0</v>
      </c>
      <c r="G29" s="165"/>
      <c r="H29" s="159"/>
      <c r="I29" s="159"/>
      <c r="J29" s="118"/>
      <c r="K29" s="340"/>
      <c r="L29" s="340"/>
      <c r="M29" s="119"/>
      <c r="N29" s="476">
        <f t="shared" si="2"/>
        <v>0</v>
      </c>
      <c r="O29" s="476">
        <f t="shared" si="3"/>
        <v>0</v>
      </c>
      <c r="P29" s="209"/>
      <c r="Q29" s="212"/>
      <c r="R29" s="162"/>
      <c r="S29" s="159"/>
      <c r="T29" s="475">
        <f t="shared" si="4"/>
        <v>0</v>
      </c>
      <c r="U29" s="510"/>
      <c r="V29" s="495">
        <f t="shared" si="5"/>
        <v>0</v>
      </c>
      <c r="W29" s="189"/>
      <c r="X29" s="188"/>
      <c r="Y29" s="187"/>
      <c r="Z29" s="190">
        <f t="shared" si="6"/>
        <v>0</v>
      </c>
      <c r="AA29" s="189"/>
      <c r="AB29" s="828">
        <f t="shared" si="0"/>
        <v>0</v>
      </c>
      <c r="AC29" s="442"/>
    </row>
    <row r="30" spans="1:29" ht="15.75" thickBot="1" x14ac:dyDescent="0.3">
      <c r="A30" s="501">
        <f>'PRODUÇAO DIURNO'!A29</f>
        <v>26</v>
      </c>
      <c r="B30" s="635" t="str">
        <f>'PRODUÇAO DIURNO'!B29</f>
        <v>SEG</v>
      </c>
      <c r="C30" s="149"/>
      <c r="D30" s="150"/>
      <c r="E30" s="151"/>
      <c r="F30" s="475">
        <f t="shared" si="1"/>
        <v>0</v>
      </c>
      <c r="G30" s="165"/>
      <c r="H30" s="159"/>
      <c r="I30" s="159"/>
      <c r="J30" s="118"/>
      <c r="K30" s="340"/>
      <c r="L30" s="340"/>
      <c r="M30" s="119"/>
      <c r="N30" s="476">
        <f t="shared" si="2"/>
        <v>0</v>
      </c>
      <c r="O30" s="476">
        <f t="shared" si="3"/>
        <v>0</v>
      </c>
      <c r="P30" s="209"/>
      <c r="Q30" s="212"/>
      <c r="R30" s="162"/>
      <c r="S30" s="159"/>
      <c r="T30" s="475">
        <f t="shared" si="4"/>
        <v>0</v>
      </c>
      <c r="U30" s="510"/>
      <c r="V30" s="495">
        <f t="shared" si="5"/>
        <v>0</v>
      </c>
      <c r="W30" s="189"/>
      <c r="X30" s="188"/>
      <c r="Y30" s="187"/>
      <c r="Z30" s="190">
        <f t="shared" si="6"/>
        <v>0</v>
      </c>
      <c r="AA30" s="189"/>
      <c r="AB30" s="828">
        <f t="shared" si="0"/>
        <v>0</v>
      </c>
      <c r="AC30" s="443"/>
    </row>
    <row r="31" spans="1:29" ht="15.75" thickBot="1" x14ac:dyDescent="0.3">
      <c r="A31" s="501">
        <f>'PRODUÇAO DIURNO'!A30</f>
        <v>27</v>
      </c>
      <c r="B31" s="635" t="str">
        <f>'PRODUÇAO DIURNO'!B30</f>
        <v>TER</v>
      </c>
      <c r="C31" s="149"/>
      <c r="D31" s="150"/>
      <c r="E31" s="151"/>
      <c r="F31" s="475">
        <f t="shared" si="1"/>
        <v>0</v>
      </c>
      <c r="G31" s="165"/>
      <c r="H31" s="159"/>
      <c r="I31" s="159"/>
      <c r="J31" s="118"/>
      <c r="K31" s="340"/>
      <c r="L31" s="340"/>
      <c r="M31" s="119"/>
      <c r="N31" s="476">
        <f t="shared" si="2"/>
        <v>0</v>
      </c>
      <c r="O31" s="476">
        <f t="shared" si="3"/>
        <v>0</v>
      </c>
      <c r="P31" s="209"/>
      <c r="Q31" s="212"/>
      <c r="R31" s="162"/>
      <c r="S31" s="159"/>
      <c r="T31" s="475">
        <f t="shared" si="4"/>
        <v>0</v>
      </c>
      <c r="U31" s="510"/>
      <c r="V31" s="495">
        <f t="shared" si="5"/>
        <v>0</v>
      </c>
      <c r="W31" s="189"/>
      <c r="X31" s="188"/>
      <c r="Y31" s="187"/>
      <c r="Z31" s="190">
        <f t="shared" si="6"/>
        <v>0</v>
      </c>
      <c r="AA31" s="189"/>
      <c r="AB31" s="828">
        <f t="shared" si="0"/>
        <v>0</v>
      </c>
      <c r="AC31" s="443"/>
    </row>
    <row r="32" spans="1:29" ht="15.75" thickBot="1" x14ac:dyDescent="0.3">
      <c r="A32" s="501">
        <f>'PRODUÇAO DIURNO'!A31</f>
        <v>28</v>
      </c>
      <c r="B32" s="635" t="str">
        <f>'PRODUÇAO DIURNO'!B31</f>
        <v>QUA</v>
      </c>
      <c r="C32" s="149"/>
      <c r="D32" s="150"/>
      <c r="E32" s="151"/>
      <c r="F32" s="475">
        <f t="shared" si="1"/>
        <v>0</v>
      </c>
      <c r="G32" s="165"/>
      <c r="H32" s="159"/>
      <c r="I32" s="159"/>
      <c r="J32" s="118"/>
      <c r="K32" s="340"/>
      <c r="L32" s="340"/>
      <c r="M32" s="119"/>
      <c r="N32" s="476">
        <f t="shared" si="2"/>
        <v>0</v>
      </c>
      <c r="O32" s="476">
        <f t="shared" si="3"/>
        <v>0</v>
      </c>
      <c r="P32" s="209"/>
      <c r="Q32" s="212"/>
      <c r="R32" s="162"/>
      <c r="S32" s="159"/>
      <c r="T32" s="475">
        <f t="shared" si="4"/>
        <v>0</v>
      </c>
      <c r="U32" s="510"/>
      <c r="V32" s="495">
        <f t="shared" si="5"/>
        <v>0</v>
      </c>
      <c r="W32" s="189"/>
      <c r="X32" s="188"/>
      <c r="Y32" s="187"/>
      <c r="Z32" s="190">
        <f t="shared" si="6"/>
        <v>0</v>
      </c>
      <c r="AA32" s="189"/>
      <c r="AB32" s="828">
        <f t="shared" si="0"/>
        <v>0</v>
      </c>
      <c r="AC32" s="442"/>
    </row>
    <row r="33" spans="1:29" ht="15.75" thickBot="1" x14ac:dyDescent="0.3">
      <c r="A33" s="501">
        <f>'PRODUÇAO DIURNO'!A32</f>
        <v>29</v>
      </c>
      <c r="B33" s="635" t="str">
        <f>'PRODUÇAO DIURNO'!B32</f>
        <v>QUI</v>
      </c>
      <c r="C33" s="149"/>
      <c r="D33" s="150"/>
      <c r="E33" s="151"/>
      <c r="F33" s="475">
        <f t="shared" si="1"/>
        <v>0</v>
      </c>
      <c r="G33" s="165"/>
      <c r="H33" s="159"/>
      <c r="I33" s="159"/>
      <c r="J33" s="118"/>
      <c r="K33" s="340"/>
      <c r="L33" s="340"/>
      <c r="M33" s="119"/>
      <c r="N33" s="476">
        <f t="shared" si="2"/>
        <v>0</v>
      </c>
      <c r="O33" s="476">
        <f t="shared" si="3"/>
        <v>0</v>
      </c>
      <c r="P33" s="209"/>
      <c r="Q33" s="212"/>
      <c r="R33" s="162"/>
      <c r="S33" s="159"/>
      <c r="T33" s="475">
        <f t="shared" si="4"/>
        <v>0</v>
      </c>
      <c r="U33" s="510"/>
      <c r="V33" s="495">
        <f t="shared" si="5"/>
        <v>0</v>
      </c>
      <c r="W33" s="189"/>
      <c r="X33" s="188"/>
      <c r="Y33" s="187"/>
      <c r="Z33" s="190">
        <f t="shared" si="6"/>
        <v>0</v>
      </c>
      <c r="AA33" s="189"/>
      <c r="AB33" s="828">
        <f t="shared" si="0"/>
        <v>0</v>
      </c>
      <c r="AC33" s="444"/>
    </row>
    <row r="34" spans="1:29" ht="15.75" thickBot="1" x14ac:dyDescent="0.3">
      <c r="A34" s="501">
        <f>'PRODUÇAO DIURNO'!A33</f>
        <v>30</v>
      </c>
      <c r="B34" s="635" t="str">
        <f>'PRODUÇAO DIURNO'!B33</f>
        <v>SEX</v>
      </c>
      <c r="C34" s="149"/>
      <c r="D34" s="150"/>
      <c r="E34" s="151"/>
      <c r="F34" s="475">
        <f t="shared" si="1"/>
        <v>0</v>
      </c>
      <c r="G34" s="165"/>
      <c r="H34" s="159"/>
      <c r="I34" s="159"/>
      <c r="J34" s="118"/>
      <c r="K34" s="340"/>
      <c r="L34" s="340"/>
      <c r="M34" s="119"/>
      <c r="N34" s="476">
        <f t="shared" si="2"/>
        <v>0</v>
      </c>
      <c r="O34" s="476">
        <f t="shared" si="3"/>
        <v>0</v>
      </c>
      <c r="P34" s="209"/>
      <c r="Q34" s="212"/>
      <c r="R34" s="162"/>
      <c r="S34" s="159"/>
      <c r="T34" s="475">
        <f t="shared" si="4"/>
        <v>0</v>
      </c>
      <c r="U34" s="510"/>
      <c r="V34" s="495">
        <f t="shared" si="5"/>
        <v>0</v>
      </c>
      <c r="W34" s="189"/>
      <c r="X34" s="188"/>
      <c r="Y34" s="187"/>
      <c r="Z34" s="190">
        <f t="shared" si="6"/>
        <v>0</v>
      </c>
      <c r="AA34" s="189"/>
      <c r="AB34" s="828">
        <f t="shared" si="0"/>
        <v>0</v>
      </c>
      <c r="AC34" s="444"/>
    </row>
    <row r="35" spans="1:29" ht="15.75" thickBot="1" x14ac:dyDescent="0.3">
      <c r="A35" s="501">
        <f>'PRODUÇAO DIURNO'!A34</f>
        <v>0</v>
      </c>
      <c r="B35" s="635">
        <f>'PRODUÇAO DIURNO'!B34</f>
        <v>0</v>
      </c>
      <c r="C35" s="182"/>
      <c r="D35" s="183"/>
      <c r="E35" s="184"/>
      <c r="F35" s="475">
        <f t="shared" si="1"/>
        <v>0</v>
      </c>
      <c r="G35" s="170"/>
      <c r="H35" s="160"/>
      <c r="I35" s="160"/>
      <c r="J35" s="192"/>
      <c r="K35" s="341"/>
      <c r="L35" s="341"/>
      <c r="M35" s="342"/>
      <c r="N35" s="496">
        <f t="shared" si="2"/>
        <v>0</v>
      </c>
      <c r="O35" s="496">
        <f t="shared" si="3"/>
        <v>0</v>
      </c>
      <c r="P35" s="210"/>
      <c r="Q35" s="214"/>
      <c r="R35" s="163"/>
      <c r="S35" s="166"/>
      <c r="T35" s="498">
        <f t="shared" si="4"/>
        <v>0</v>
      </c>
      <c r="U35" s="510"/>
      <c r="V35" s="495">
        <f t="shared" si="5"/>
        <v>0</v>
      </c>
      <c r="W35" s="312"/>
      <c r="X35" s="313"/>
      <c r="Y35" s="314"/>
      <c r="Z35" s="190">
        <f t="shared" si="6"/>
        <v>0</v>
      </c>
      <c r="AA35" s="312"/>
      <c r="AB35" s="829">
        <f t="shared" si="0"/>
        <v>0</v>
      </c>
      <c r="AC35" s="517"/>
    </row>
    <row r="36" spans="1:29" ht="15.75" thickBot="1" x14ac:dyDescent="0.3">
      <c r="A36" s="1206" t="s">
        <v>2</v>
      </c>
      <c r="B36" s="1207"/>
      <c r="C36" s="474">
        <f>SUM(C5:C35)</f>
        <v>0</v>
      </c>
      <c r="D36" s="474">
        <f t="shared" ref="D36:V36" si="7">SUM(D5:D35)</f>
        <v>0</v>
      </c>
      <c r="E36" s="474">
        <f t="shared" si="7"/>
        <v>0</v>
      </c>
      <c r="F36" s="474">
        <f t="shared" si="7"/>
        <v>0</v>
      </c>
      <c r="G36" s="474">
        <f t="shared" si="7"/>
        <v>0</v>
      </c>
      <c r="H36" s="474">
        <f t="shared" si="7"/>
        <v>0</v>
      </c>
      <c r="I36" s="474">
        <f t="shared" si="7"/>
        <v>0</v>
      </c>
      <c r="J36" s="553"/>
      <c r="K36" s="553"/>
      <c r="L36" s="553"/>
      <c r="M36" s="553"/>
      <c r="N36" s="474">
        <f t="shared" si="7"/>
        <v>0</v>
      </c>
      <c r="O36" s="474">
        <f t="shared" si="7"/>
        <v>0</v>
      </c>
      <c r="P36" s="474">
        <f t="shared" si="7"/>
        <v>0</v>
      </c>
      <c r="Q36" s="474">
        <f t="shared" si="7"/>
        <v>0</v>
      </c>
      <c r="R36" s="474">
        <f t="shared" si="7"/>
        <v>0</v>
      </c>
      <c r="S36" s="474">
        <f t="shared" si="7"/>
        <v>0</v>
      </c>
      <c r="T36" s="474">
        <f t="shared" si="7"/>
        <v>0</v>
      </c>
      <c r="U36" s="474">
        <f>SUM(U5:U35)</f>
        <v>0</v>
      </c>
      <c r="V36" s="474">
        <f t="shared" si="7"/>
        <v>0</v>
      </c>
      <c r="W36" s="414">
        <f>SUM(W5:W35)</f>
        <v>0</v>
      </c>
      <c r="X36" s="414">
        <f>SUM(X5:X35)</f>
        <v>0</v>
      </c>
      <c r="Y36" s="414">
        <f>SUM(Y5:Y35)</f>
        <v>0</v>
      </c>
      <c r="Z36" s="414">
        <f>SUM(Z5:Z35,Z1)</f>
        <v>0</v>
      </c>
      <c r="AA36" s="831">
        <f>SUM(AA5:AA35)</f>
        <v>0</v>
      </c>
      <c r="AB36" s="830">
        <f>SUM(AB5:AB35,AB2)</f>
        <v>0</v>
      </c>
      <c r="AC36" s="518"/>
    </row>
  </sheetData>
  <autoFilter ref="J4:M4"/>
  <mergeCells count="19">
    <mergeCell ref="AA1:AB1"/>
    <mergeCell ref="AA2:AA4"/>
    <mergeCell ref="AC1:AC4"/>
    <mergeCell ref="A1:C1"/>
    <mergeCell ref="D1:E1"/>
    <mergeCell ref="F1:V1"/>
    <mergeCell ref="W1:Z1"/>
    <mergeCell ref="A2:B3"/>
    <mergeCell ref="C2:E2"/>
    <mergeCell ref="G2:N2"/>
    <mergeCell ref="P2:P4"/>
    <mergeCell ref="Q2:T2"/>
    <mergeCell ref="A36:B36"/>
    <mergeCell ref="W2:Y2"/>
    <mergeCell ref="H3:H4"/>
    <mergeCell ref="J3:M3"/>
    <mergeCell ref="N3:N4"/>
    <mergeCell ref="Q3:T3"/>
    <mergeCell ref="A4:B4"/>
  </mergeCells>
  <conditionalFormatting sqref="B5:B35">
    <cfRule type="cellIs" dxfId="6" priority="1" operator="equal">
      <formula>"DOM"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36"/>
  <sheetViews>
    <sheetView workbookViewId="0">
      <pane xSplit="1" topLeftCell="B1" activePane="topRight" state="frozen"/>
      <selection pane="topRight" activeCell="A9" sqref="A9:XFD9"/>
    </sheetView>
  </sheetViews>
  <sheetFormatPr defaultRowHeight="15" x14ac:dyDescent="0.25"/>
  <cols>
    <col min="1" max="1" width="3.7109375" style="438" customWidth="1"/>
    <col min="2" max="2" width="5.7109375" customWidth="1"/>
    <col min="3" max="6" width="8.7109375" customWidth="1"/>
    <col min="7" max="7" width="15.7109375" customWidth="1"/>
    <col min="8" max="8" width="9.7109375" customWidth="1"/>
    <col min="9" max="9" width="10.7109375" customWidth="1"/>
    <col min="10" max="10" width="10.7109375" style="508" customWidth="1"/>
    <col min="11" max="11" width="12.7109375" style="508" bestFit="1" customWidth="1"/>
    <col min="12" max="12" width="11.7109375" style="508" bestFit="1" customWidth="1"/>
    <col min="13" max="13" width="22.140625" bestFit="1" customWidth="1"/>
    <col min="14" max="14" width="8.7109375" customWidth="1"/>
    <col min="15" max="15" width="9.7109375" customWidth="1"/>
    <col min="16" max="16" width="10.7109375" customWidth="1"/>
    <col min="17" max="19" width="7.7109375" customWidth="1"/>
    <col min="20" max="20" width="8.7109375" customWidth="1"/>
    <col min="21" max="21" width="13.7109375" style="508" bestFit="1" customWidth="1"/>
    <col min="22" max="22" width="11.7109375" bestFit="1" customWidth="1"/>
    <col min="23" max="26" width="8.7109375" customWidth="1"/>
    <col min="27" max="28" width="8.7109375" style="569" customWidth="1"/>
    <col min="29" max="29" width="62.7109375" customWidth="1"/>
  </cols>
  <sheetData>
    <row r="1" spans="1:29" ht="15.75" customHeight="1" thickBot="1" x14ac:dyDescent="0.3">
      <c r="A1" s="1252" t="s">
        <v>67</v>
      </c>
      <c r="B1" s="1253"/>
      <c r="C1" s="1254"/>
      <c r="D1" s="1141" t="s">
        <v>110</v>
      </c>
      <c r="E1" s="1142"/>
      <c r="F1" s="1255"/>
      <c r="G1" s="1256"/>
      <c r="H1" s="1256"/>
      <c r="I1" s="1256"/>
      <c r="J1" s="1256"/>
      <c r="K1" s="1256"/>
      <c r="L1" s="1256"/>
      <c r="M1" s="1256"/>
      <c r="N1" s="1256"/>
      <c r="O1" s="1256"/>
      <c r="P1" s="1256"/>
      <c r="Q1" s="1256"/>
      <c r="R1" s="1256"/>
      <c r="S1" s="1256"/>
      <c r="T1" s="1256"/>
      <c r="U1" s="1256"/>
      <c r="V1" s="1257"/>
      <c r="W1" s="1018" t="str">
        <f>ESTOQUE!Q1</f>
        <v>GELO TRITURADO</v>
      </c>
      <c r="X1" s="1019"/>
      <c r="Y1" s="1019"/>
      <c r="Z1" s="1020"/>
      <c r="AA1" s="1283" t="s">
        <v>120</v>
      </c>
      <c r="AB1" s="1284"/>
      <c r="AC1" s="1247" t="s">
        <v>85</v>
      </c>
    </row>
    <row r="2" spans="1:29" ht="15.75" customHeight="1" thickBot="1" x14ac:dyDescent="0.3">
      <c r="A2" s="1258">
        <f>'PRODUÇAO DIURNO'!A2:B2</f>
        <v>42887</v>
      </c>
      <c r="B2" s="1259"/>
      <c r="C2" s="1262" t="str">
        <f>'HR-1 CLEUBERT'!C2</f>
        <v>SAÍDA / ESTOQUE</v>
      </c>
      <c r="D2" s="1263"/>
      <c r="E2" s="1264"/>
      <c r="F2" s="764" t="s">
        <v>2</v>
      </c>
      <c r="G2" s="1265" t="s">
        <v>1</v>
      </c>
      <c r="H2" s="1266"/>
      <c r="I2" s="1266"/>
      <c r="J2" s="1266"/>
      <c r="K2" s="1266"/>
      <c r="L2" s="1266"/>
      <c r="M2" s="1266"/>
      <c r="N2" s="1267"/>
      <c r="O2" s="788" t="str">
        <f>'HR-1 CLEUBERT'!O2</f>
        <v>TOTAL</v>
      </c>
      <c r="P2" s="1268" t="s">
        <v>45</v>
      </c>
      <c r="Q2" s="1271" t="s">
        <v>68</v>
      </c>
      <c r="R2" s="1272"/>
      <c r="S2" s="1272"/>
      <c r="T2" s="1273"/>
      <c r="U2" s="554" t="s">
        <v>119</v>
      </c>
      <c r="V2" s="764" t="s">
        <v>7</v>
      </c>
      <c r="W2" s="1063" t="s">
        <v>69</v>
      </c>
      <c r="X2" s="1064"/>
      <c r="Y2" s="1065"/>
      <c r="Z2" s="81" t="s">
        <v>2</v>
      </c>
      <c r="AA2" s="1285" t="s">
        <v>5</v>
      </c>
      <c r="AB2" s="832" t="s">
        <v>2</v>
      </c>
      <c r="AC2" s="1248"/>
    </row>
    <row r="3" spans="1:29" ht="15.75" thickBot="1" x14ac:dyDescent="0.3">
      <c r="A3" s="1260"/>
      <c r="B3" s="1261"/>
      <c r="C3" s="765" t="s">
        <v>10</v>
      </c>
      <c r="D3" s="766" t="s">
        <v>10</v>
      </c>
      <c r="E3" s="767" t="s">
        <v>10</v>
      </c>
      <c r="F3" s="768" t="s">
        <v>5</v>
      </c>
      <c r="G3" s="773" t="s">
        <v>8</v>
      </c>
      <c r="H3" s="1274" t="s">
        <v>6</v>
      </c>
      <c r="I3" s="774" t="s">
        <v>11</v>
      </c>
      <c r="J3" s="1052" t="s">
        <v>71</v>
      </c>
      <c r="K3" s="1053"/>
      <c r="L3" s="1053"/>
      <c r="M3" s="1054"/>
      <c r="N3" s="1276" t="s">
        <v>2</v>
      </c>
      <c r="O3" s="784" t="str">
        <f>'HR-1 CLEUBERT'!O3</f>
        <v>SAÍDA</v>
      </c>
      <c r="P3" s="1269"/>
      <c r="Q3" s="1278" t="s">
        <v>4</v>
      </c>
      <c r="R3" s="1279"/>
      <c r="S3" s="1279"/>
      <c r="T3" s="1280"/>
      <c r="U3" s="555" t="s">
        <v>83</v>
      </c>
      <c r="V3" s="794" t="s">
        <v>12</v>
      </c>
      <c r="W3" s="75" t="s">
        <v>10</v>
      </c>
      <c r="X3" s="76" t="s">
        <v>10</v>
      </c>
      <c r="Y3" s="77" t="s">
        <v>10</v>
      </c>
      <c r="Z3" s="82" t="s">
        <v>5</v>
      </c>
      <c r="AA3" s="1286"/>
      <c r="AB3" s="833" t="s">
        <v>5</v>
      </c>
      <c r="AC3" s="1248"/>
    </row>
    <row r="4" spans="1:29" ht="15.75" thickBot="1" x14ac:dyDescent="0.3">
      <c r="A4" s="1281" t="s">
        <v>0</v>
      </c>
      <c r="B4" s="1282"/>
      <c r="C4" s="769">
        <v>1</v>
      </c>
      <c r="D4" s="770">
        <v>2</v>
      </c>
      <c r="E4" s="771">
        <v>3</v>
      </c>
      <c r="F4" s="772" t="s">
        <v>4</v>
      </c>
      <c r="G4" s="775" t="s">
        <v>21</v>
      </c>
      <c r="H4" s="1275"/>
      <c r="I4" s="776" t="s">
        <v>9</v>
      </c>
      <c r="J4" s="777" t="s">
        <v>87</v>
      </c>
      <c r="K4" s="778" t="s">
        <v>14</v>
      </c>
      <c r="L4" s="779" t="s">
        <v>86</v>
      </c>
      <c r="M4" s="780" t="s">
        <v>56</v>
      </c>
      <c r="N4" s="1277"/>
      <c r="O4" s="785" t="str">
        <f>'HR-1 CLEUBERT'!O4</f>
        <v>CARGA</v>
      </c>
      <c r="P4" s="1270"/>
      <c r="Q4" s="789" t="s">
        <v>28</v>
      </c>
      <c r="R4" s="790" t="s">
        <v>29</v>
      </c>
      <c r="S4" s="791" t="s">
        <v>30</v>
      </c>
      <c r="T4" s="791" t="s">
        <v>2</v>
      </c>
      <c r="U4" s="556" t="s">
        <v>84</v>
      </c>
      <c r="V4" s="795" t="s">
        <v>2</v>
      </c>
      <c r="W4" s="78">
        <v>1</v>
      </c>
      <c r="X4" s="79">
        <v>2</v>
      </c>
      <c r="Y4" s="80">
        <v>3</v>
      </c>
      <c r="Z4" s="83" t="s">
        <v>4</v>
      </c>
      <c r="AA4" s="1287"/>
      <c r="AB4" s="834" t="s">
        <v>4</v>
      </c>
      <c r="AC4" s="1249"/>
    </row>
    <row r="5" spans="1:29" ht="15.75" thickBot="1" x14ac:dyDescent="0.3">
      <c r="A5" s="762">
        <f>'PRODUÇAO DIURNO'!A4</f>
        <v>1</v>
      </c>
      <c r="B5" s="763" t="str">
        <f>'PRODUÇAO DIURNO'!B4</f>
        <v>QUI</v>
      </c>
      <c r="C5" s="345"/>
      <c r="D5" s="287"/>
      <c r="E5" s="346"/>
      <c r="F5" s="781">
        <f>SUM(C5:E5)</f>
        <v>0</v>
      </c>
      <c r="G5" s="169"/>
      <c r="H5" s="167"/>
      <c r="I5" s="167"/>
      <c r="J5" s="191"/>
      <c r="K5" s="339"/>
      <c r="L5" s="339"/>
      <c r="M5" s="117"/>
      <c r="N5" s="786">
        <f>SUM(G5:I5)</f>
        <v>0</v>
      </c>
      <c r="O5" s="786">
        <f>F5-G5</f>
        <v>0</v>
      </c>
      <c r="P5" s="164"/>
      <c r="Q5" s="211"/>
      <c r="R5" s="211"/>
      <c r="S5" s="211"/>
      <c r="T5" s="792">
        <f>SUM(Q5:S5)</f>
        <v>0</v>
      </c>
      <c r="U5" s="510"/>
      <c r="V5" s="786">
        <f>O5-H5-T5-U5</f>
        <v>0</v>
      </c>
      <c r="W5" s="309"/>
      <c r="X5" s="310"/>
      <c r="Y5" s="311"/>
      <c r="Z5" s="190">
        <f>SUM(W5:Y5)</f>
        <v>0</v>
      </c>
      <c r="AA5" s="189"/>
      <c r="AB5" s="835">
        <f t="shared" ref="AB5:AB35" si="0">SUM(AA5:AA5)</f>
        <v>0</v>
      </c>
      <c r="AC5" s="519"/>
    </row>
    <row r="6" spans="1:29" ht="15.75" thickBot="1" x14ac:dyDescent="0.3">
      <c r="A6" s="762">
        <f>'PRODUÇAO DIURNO'!A5</f>
        <v>2</v>
      </c>
      <c r="B6" s="763" t="str">
        <f>'PRODUÇAO DIURNO'!B5</f>
        <v>SEX</v>
      </c>
      <c r="C6" s="149"/>
      <c r="D6" s="150"/>
      <c r="E6" s="151"/>
      <c r="F6" s="781">
        <f t="shared" ref="F6:F35" si="1">SUM(C6:E6)</f>
        <v>0</v>
      </c>
      <c r="G6" s="165"/>
      <c r="H6" s="159"/>
      <c r="I6" s="159"/>
      <c r="J6" s="118"/>
      <c r="K6" s="340"/>
      <c r="L6" s="340"/>
      <c r="M6" s="119"/>
      <c r="N6" s="761">
        <f t="shared" ref="N6:N35" si="2">SUM(G6:I6)</f>
        <v>0</v>
      </c>
      <c r="O6" s="761">
        <f t="shared" ref="O6:O35" si="3">F6-G6</f>
        <v>0</v>
      </c>
      <c r="P6" s="209"/>
      <c r="Q6" s="212"/>
      <c r="R6" s="162"/>
      <c r="S6" s="159"/>
      <c r="T6" s="781">
        <f t="shared" ref="T6:T35" si="4">SUM(Q6:S6)</f>
        <v>0</v>
      </c>
      <c r="U6" s="510"/>
      <c r="V6" s="786">
        <f t="shared" ref="V6:V35" si="5">O6-H6-T6-U6</f>
        <v>0</v>
      </c>
      <c r="W6" s="189"/>
      <c r="X6" s="188"/>
      <c r="Y6" s="187"/>
      <c r="Z6" s="190">
        <f t="shared" ref="Z6:Z35" si="6">SUM(W6:Y6)</f>
        <v>0</v>
      </c>
      <c r="AA6" s="189"/>
      <c r="AB6" s="835">
        <f t="shared" si="0"/>
        <v>0</v>
      </c>
      <c r="AC6" s="442"/>
    </row>
    <row r="7" spans="1:29" ht="15.75" thickBot="1" x14ac:dyDescent="0.3">
      <c r="A7" s="762">
        <f>'PRODUÇAO DIURNO'!A6</f>
        <v>3</v>
      </c>
      <c r="B7" s="763" t="str">
        <f>'PRODUÇAO DIURNO'!B6</f>
        <v>SÁB</v>
      </c>
      <c r="C7" s="149"/>
      <c r="D7" s="150">
        <v>506</v>
      </c>
      <c r="E7" s="151">
        <v>225</v>
      </c>
      <c r="F7" s="781">
        <f t="shared" si="1"/>
        <v>731</v>
      </c>
      <c r="G7" s="165"/>
      <c r="H7" s="159"/>
      <c r="I7" s="159"/>
      <c r="J7" s="118"/>
      <c r="K7" s="340"/>
      <c r="L7" s="340"/>
      <c r="M7" s="119"/>
      <c r="N7" s="761">
        <f t="shared" si="2"/>
        <v>0</v>
      </c>
      <c r="O7" s="761">
        <f t="shared" si="3"/>
        <v>731</v>
      </c>
      <c r="P7" s="209"/>
      <c r="Q7" s="212"/>
      <c r="R7" s="162"/>
      <c r="S7" s="159">
        <v>21</v>
      </c>
      <c r="T7" s="781">
        <f t="shared" si="4"/>
        <v>21</v>
      </c>
      <c r="U7" s="510"/>
      <c r="V7" s="786">
        <f t="shared" si="5"/>
        <v>710</v>
      </c>
      <c r="W7" s="189"/>
      <c r="X7" s="188"/>
      <c r="Y7" s="187"/>
      <c r="Z7" s="190">
        <f t="shared" si="6"/>
        <v>0</v>
      </c>
      <c r="AA7" s="189"/>
      <c r="AB7" s="835">
        <f t="shared" si="0"/>
        <v>0</v>
      </c>
      <c r="AC7" s="442"/>
    </row>
    <row r="8" spans="1:29" ht="15.75" thickBot="1" x14ac:dyDescent="0.3">
      <c r="A8" s="762">
        <f>'PRODUÇAO DIURNO'!A7</f>
        <v>4</v>
      </c>
      <c r="B8" s="763" t="str">
        <f>'PRODUÇAO DIURNO'!B7</f>
        <v>DOM</v>
      </c>
      <c r="C8" s="149"/>
      <c r="D8" s="150"/>
      <c r="E8" s="151"/>
      <c r="F8" s="781">
        <f t="shared" si="1"/>
        <v>0</v>
      </c>
      <c r="G8" s="165"/>
      <c r="H8" s="159"/>
      <c r="I8" s="159"/>
      <c r="J8" s="118"/>
      <c r="K8" s="340"/>
      <c r="L8" s="340"/>
      <c r="M8" s="119"/>
      <c r="N8" s="761">
        <f t="shared" si="2"/>
        <v>0</v>
      </c>
      <c r="O8" s="761">
        <f t="shared" si="3"/>
        <v>0</v>
      </c>
      <c r="P8" s="209"/>
      <c r="Q8" s="212"/>
      <c r="R8" s="162"/>
      <c r="S8" s="159"/>
      <c r="T8" s="781">
        <f t="shared" si="4"/>
        <v>0</v>
      </c>
      <c r="U8" s="510"/>
      <c r="V8" s="786">
        <f t="shared" si="5"/>
        <v>0</v>
      </c>
      <c r="W8" s="189"/>
      <c r="X8" s="188"/>
      <c r="Y8" s="187"/>
      <c r="Z8" s="190">
        <f t="shared" si="6"/>
        <v>0</v>
      </c>
      <c r="AA8" s="189"/>
      <c r="AB8" s="835">
        <f t="shared" si="0"/>
        <v>0</v>
      </c>
      <c r="AC8" s="516"/>
    </row>
    <row r="9" spans="1:29" ht="15.75" thickBot="1" x14ac:dyDescent="0.3">
      <c r="A9" s="762">
        <f>'PRODUÇAO DIURNO'!A8</f>
        <v>5</v>
      </c>
      <c r="B9" s="763" t="str">
        <f>'PRODUÇAO DIURNO'!B8</f>
        <v>SEG</v>
      </c>
      <c r="C9" s="149"/>
      <c r="D9" s="150">
        <v>162</v>
      </c>
      <c r="E9" s="151">
        <v>410</v>
      </c>
      <c r="F9" s="781">
        <f t="shared" si="1"/>
        <v>572</v>
      </c>
      <c r="G9" s="165"/>
      <c r="H9" s="159">
        <v>13</v>
      </c>
      <c r="I9" s="159"/>
      <c r="J9" s="118"/>
      <c r="K9" s="340"/>
      <c r="L9" s="340"/>
      <c r="M9" s="119"/>
      <c r="N9" s="761">
        <f t="shared" si="2"/>
        <v>13</v>
      </c>
      <c r="O9" s="761">
        <f t="shared" si="3"/>
        <v>572</v>
      </c>
      <c r="P9" s="209"/>
      <c r="Q9" s="212"/>
      <c r="R9" s="162"/>
      <c r="S9" s="159">
        <v>44</v>
      </c>
      <c r="T9" s="781">
        <f t="shared" si="4"/>
        <v>44</v>
      </c>
      <c r="U9" s="510"/>
      <c r="V9" s="786">
        <f t="shared" si="5"/>
        <v>515</v>
      </c>
      <c r="W9" s="189"/>
      <c r="X9" s="188"/>
      <c r="Y9" s="187"/>
      <c r="Z9" s="190">
        <f t="shared" si="6"/>
        <v>0</v>
      </c>
      <c r="AA9" s="189"/>
      <c r="AB9" s="835">
        <f t="shared" si="0"/>
        <v>0</v>
      </c>
      <c r="AC9" s="443"/>
    </row>
    <row r="10" spans="1:29" ht="15.75" thickBot="1" x14ac:dyDescent="0.3">
      <c r="A10" s="762">
        <f>'PRODUÇAO DIURNO'!A9</f>
        <v>6</v>
      </c>
      <c r="B10" s="763" t="str">
        <f>'PRODUÇAO DIURNO'!B9</f>
        <v>TER</v>
      </c>
      <c r="C10" s="149"/>
      <c r="D10" s="150"/>
      <c r="E10" s="151"/>
      <c r="F10" s="781">
        <f t="shared" si="1"/>
        <v>0</v>
      </c>
      <c r="G10" s="165"/>
      <c r="H10" s="159"/>
      <c r="I10" s="159"/>
      <c r="J10" s="118"/>
      <c r="K10" s="340"/>
      <c r="L10" s="340"/>
      <c r="M10" s="119"/>
      <c r="N10" s="761">
        <f t="shared" si="2"/>
        <v>0</v>
      </c>
      <c r="O10" s="761">
        <f t="shared" si="3"/>
        <v>0</v>
      </c>
      <c r="P10" s="209"/>
      <c r="Q10" s="212"/>
      <c r="R10" s="162"/>
      <c r="S10" s="159"/>
      <c r="T10" s="781">
        <f t="shared" si="4"/>
        <v>0</v>
      </c>
      <c r="U10" s="510"/>
      <c r="V10" s="786">
        <f t="shared" si="5"/>
        <v>0</v>
      </c>
      <c r="W10" s="189"/>
      <c r="X10" s="188"/>
      <c r="Y10" s="187"/>
      <c r="Z10" s="190">
        <f t="shared" si="6"/>
        <v>0</v>
      </c>
      <c r="AA10" s="189"/>
      <c r="AB10" s="835">
        <f t="shared" si="0"/>
        <v>0</v>
      </c>
      <c r="AC10" s="442"/>
    </row>
    <row r="11" spans="1:29" ht="15.75" thickBot="1" x14ac:dyDescent="0.3">
      <c r="A11" s="762">
        <f>'PRODUÇAO DIURNO'!A10</f>
        <v>7</v>
      </c>
      <c r="B11" s="763" t="str">
        <f>'PRODUÇAO DIURNO'!B10</f>
        <v>QUA</v>
      </c>
      <c r="C11" s="149"/>
      <c r="D11" s="150"/>
      <c r="E11" s="151"/>
      <c r="F11" s="781">
        <f t="shared" si="1"/>
        <v>0</v>
      </c>
      <c r="G11" s="165"/>
      <c r="H11" s="159"/>
      <c r="I11" s="159"/>
      <c r="J11" s="118"/>
      <c r="K11" s="340"/>
      <c r="L11" s="340"/>
      <c r="M11" s="119"/>
      <c r="N11" s="761">
        <f t="shared" si="2"/>
        <v>0</v>
      </c>
      <c r="O11" s="761">
        <f t="shared" si="3"/>
        <v>0</v>
      </c>
      <c r="P11" s="209"/>
      <c r="Q11" s="212"/>
      <c r="R11" s="162"/>
      <c r="S11" s="159"/>
      <c r="T11" s="781">
        <f t="shared" si="4"/>
        <v>0</v>
      </c>
      <c r="U11" s="510"/>
      <c r="V11" s="786">
        <f t="shared" si="5"/>
        <v>0</v>
      </c>
      <c r="W11" s="189"/>
      <c r="X11" s="188"/>
      <c r="Y11" s="187"/>
      <c r="Z11" s="190">
        <f t="shared" si="6"/>
        <v>0</v>
      </c>
      <c r="AA11" s="189"/>
      <c r="AB11" s="835">
        <f t="shared" si="0"/>
        <v>0</v>
      </c>
      <c r="AC11" s="443"/>
    </row>
    <row r="12" spans="1:29" ht="15.75" thickBot="1" x14ac:dyDescent="0.3">
      <c r="A12" s="762">
        <f>'PRODUÇAO DIURNO'!A11</f>
        <v>8</v>
      </c>
      <c r="B12" s="763" t="str">
        <f>'PRODUÇAO DIURNO'!B11</f>
        <v>QUI</v>
      </c>
      <c r="C12" s="149"/>
      <c r="D12" s="150"/>
      <c r="E12" s="151"/>
      <c r="F12" s="781">
        <f t="shared" si="1"/>
        <v>0</v>
      </c>
      <c r="G12" s="165"/>
      <c r="H12" s="159"/>
      <c r="I12" s="159"/>
      <c r="J12" s="118"/>
      <c r="K12" s="340"/>
      <c r="L12" s="340"/>
      <c r="M12" s="119"/>
      <c r="N12" s="761">
        <f t="shared" si="2"/>
        <v>0</v>
      </c>
      <c r="O12" s="761">
        <f t="shared" si="3"/>
        <v>0</v>
      </c>
      <c r="P12" s="209"/>
      <c r="Q12" s="212"/>
      <c r="R12" s="162"/>
      <c r="S12" s="159"/>
      <c r="T12" s="781">
        <f t="shared" si="4"/>
        <v>0</v>
      </c>
      <c r="U12" s="510"/>
      <c r="V12" s="786">
        <f t="shared" si="5"/>
        <v>0</v>
      </c>
      <c r="W12" s="189"/>
      <c r="X12" s="188"/>
      <c r="Y12" s="187"/>
      <c r="Z12" s="190">
        <f t="shared" si="6"/>
        <v>0</v>
      </c>
      <c r="AA12" s="189"/>
      <c r="AB12" s="835">
        <f t="shared" si="0"/>
        <v>0</v>
      </c>
      <c r="AC12" s="442"/>
    </row>
    <row r="13" spans="1:29" ht="15.75" thickBot="1" x14ac:dyDescent="0.3">
      <c r="A13" s="762">
        <f>'PRODUÇAO DIURNO'!A12</f>
        <v>9</v>
      </c>
      <c r="B13" s="763" t="str">
        <f>'PRODUÇAO DIURNO'!B12</f>
        <v>SEX</v>
      </c>
      <c r="C13" s="149"/>
      <c r="D13" s="150"/>
      <c r="E13" s="151"/>
      <c r="F13" s="781">
        <f t="shared" si="1"/>
        <v>0</v>
      </c>
      <c r="G13" s="165"/>
      <c r="H13" s="159"/>
      <c r="I13" s="159"/>
      <c r="J13" s="118"/>
      <c r="K13" s="340"/>
      <c r="L13" s="340"/>
      <c r="M13" s="119"/>
      <c r="N13" s="761">
        <f t="shared" si="2"/>
        <v>0</v>
      </c>
      <c r="O13" s="761">
        <f t="shared" si="3"/>
        <v>0</v>
      </c>
      <c r="P13" s="209"/>
      <c r="Q13" s="212"/>
      <c r="R13" s="162"/>
      <c r="S13" s="159"/>
      <c r="T13" s="781">
        <f t="shared" si="4"/>
        <v>0</v>
      </c>
      <c r="U13" s="510"/>
      <c r="V13" s="786">
        <f t="shared" si="5"/>
        <v>0</v>
      </c>
      <c r="W13" s="189"/>
      <c r="X13" s="188"/>
      <c r="Y13" s="187"/>
      <c r="Z13" s="190">
        <f t="shared" si="6"/>
        <v>0</v>
      </c>
      <c r="AA13" s="189"/>
      <c r="AB13" s="835">
        <f t="shared" si="0"/>
        <v>0</v>
      </c>
      <c r="AC13" s="443"/>
    </row>
    <row r="14" spans="1:29" ht="15.75" thickBot="1" x14ac:dyDescent="0.3">
      <c r="A14" s="762">
        <f>'PRODUÇAO DIURNO'!A13</f>
        <v>10</v>
      </c>
      <c r="B14" s="763" t="str">
        <f>'PRODUÇAO DIURNO'!B13</f>
        <v>SÁB</v>
      </c>
      <c r="C14" s="149"/>
      <c r="D14" s="150"/>
      <c r="E14" s="151"/>
      <c r="F14" s="781">
        <f t="shared" si="1"/>
        <v>0</v>
      </c>
      <c r="G14" s="165"/>
      <c r="H14" s="159"/>
      <c r="I14" s="159"/>
      <c r="J14" s="118"/>
      <c r="K14" s="340"/>
      <c r="L14" s="340"/>
      <c r="M14" s="119"/>
      <c r="N14" s="761">
        <f t="shared" si="2"/>
        <v>0</v>
      </c>
      <c r="O14" s="761">
        <f t="shared" si="3"/>
        <v>0</v>
      </c>
      <c r="P14" s="209"/>
      <c r="Q14" s="212"/>
      <c r="R14" s="162"/>
      <c r="S14" s="159"/>
      <c r="T14" s="781">
        <f t="shared" si="4"/>
        <v>0</v>
      </c>
      <c r="U14" s="510"/>
      <c r="V14" s="786">
        <f t="shared" si="5"/>
        <v>0</v>
      </c>
      <c r="W14" s="189"/>
      <c r="X14" s="188"/>
      <c r="Y14" s="187"/>
      <c r="Z14" s="190">
        <f t="shared" si="6"/>
        <v>0</v>
      </c>
      <c r="AA14" s="189"/>
      <c r="AB14" s="835">
        <f t="shared" si="0"/>
        <v>0</v>
      </c>
      <c r="AC14" s="443"/>
    </row>
    <row r="15" spans="1:29" ht="15.75" thickBot="1" x14ac:dyDescent="0.3">
      <c r="A15" s="762">
        <f>'PRODUÇAO DIURNO'!A14</f>
        <v>11</v>
      </c>
      <c r="B15" s="763" t="str">
        <f>'PRODUÇAO DIURNO'!B14</f>
        <v>DOM</v>
      </c>
      <c r="C15" s="149"/>
      <c r="D15" s="150"/>
      <c r="E15" s="151"/>
      <c r="F15" s="781">
        <f t="shared" si="1"/>
        <v>0</v>
      </c>
      <c r="G15" s="165"/>
      <c r="H15" s="159"/>
      <c r="I15" s="159"/>
      <c r="J15" s="118"/>
      <c r="K15" s="340"/>
      <c r="L15" s="340"/>
      <c r="M15" s="119"/>
      <c r="N15" s="761">
        <f t="shared" si="2"/>
        <v>0</v>
      </c>
      <c r="O15" s="761">
        <f t="shared" si="3"/>
        <v>0</v>
      </c>
      <c r="P15" s="209"/>
      <c r="Q15" s="212"/>
      <c r="R15" s="162"/>
      <c r="S15" s="159"/>
      <c r="T15" s="781">
        <f t="shared" si="4"/>
        <v>0</v>
      </c>
      <c r="U15" s="510"/>
      <c r="V15" s="786">
        <f t="shared" si="5"/>
        <v>0</v>
      </c>
      <c r="W15" s="189"/>
      <c r="X15" s="188"/>
      <c r="Y15" s="187"/>
      <c r="Z15" s="190">
        <f t="shared" si="6"/>
        <v>0</v>
      </c>
      <c r="AA15" s="189"/>
      <c r="AB15" s="835">
        <f t="shared" si="0"/>
        <v>0</v>
      </c>
      <c r="AC15" s="442"/>
    </row>
    <row r="16" spans="1:29" ht="15.75" thickBot="1" x14ac:dyDescent="0.3">
      <c r="A16" s="762">
        <f>'PRODUÇAO DIURNO'!A15</f>
        <v>12</v>
      </c>
      <c r="B16" s="763" t="str">
        <f>'PRODUÇAO DIURNO'!B15</f>
        <v>SEG</v>
      </c>
      <c r="C16" s="149"/>
      <c r="D16" s="150"/>
      <c r="E16" s="151"/>
      <c r="F16" s="781">
        <f t="shared" si="1"/>
        <v>0</v>
      </c>
      <c r="G16" s="165"/>
      <c r="H16" s="159"/>
      <c r="I16" s="159"/>
      <c r="J16" s="118"/>
      <c r="K16" s="340"/>
      <c r="L16" s="340"/>
      <c r="M16" s="119"/>
      <c r="N16" s="761">
        <f t="shared" si="2"/>
        <v>0</v>
      </c>
      <c r="O16" s="761">
        <f t="shared" si="3"/>
        <v>0</v>
      </c>
      <c r="P16" s="209"/>
      <c r="Q16" s="212"/>
      <c r="R16" s="162"/>
      <c r="S16" s="159"/>
      <c r="T16" s="781">
        <f t="shared" si="4"/>
        <v>0</v>
      </c>
      <c r="U16" s="510"/>
      <c r="V16" s="786">
        <f t="shared" si="5"/>
        <v>0</v>
      </c>
      <c r="W16" s="189"/>
      <c r="X16" s="188"/>
      <c r="Y16" s="187"/>
      <c r="Z16" s="190">
        <f t="shared" si="6"/>
        <v>0</v>
      </c>
      <c r="AA16" s="189"/>
      <c r="AB16" s="835">
        <f t="shared" si="0"/>
        <v>0</v>
      </c>
      <c r="AC16" s="442"/>
    </row>
    <row r="17" spans="1:29" ht="15.75" thickBot="1" x14ac:dyDescent="0.3">
      <c r="A17" s="762">
        <f>'PRODUÇAO DIURNO'!A16</f>
        <v>13</v>
      </c>
      <c r="B17" s="763" t="str">
        <f>'PRODUÇAO DIURNO'!B16</f>
        <v>TER</v>
      </c>
      <c r="C17" s="149"/>
      <c r="D17" s="150"/>
      <c r="E17" s="151"/>
      <c r="F17" s="781">
        <f t="shared" si="1"/>
        <v>0</v>
      </c>
      <c r="G17" s="165"/>
      <c r="H17" s="159"/>
      <c r="I17" s="159"/>
      <c r="J17" s="118"/>
      <c r="K17" s="340"/>
      <c r="L17" s="340"/>
      <c r="M17" s="119"/>
      <c r="N17" s="761">
        <f t="shared" si="2"/>
        <v>0</v>
      </c>
      <c r="O17" s="761">
        <f t="shared" si="3"/>
        <v>0</v>
      </c>
      <c r="P17" s="209"/>
      <c r="Q17" s="212"/>
      <c r="R17" s="162"/>
      <c r="S17" s="151"/>
      <c r="T17" s="781">
        <f t="shared" si="4"/>
        <v>0</v>
      </c>
      <c r="U17" s="510"/>
      <c r="V17" s="786">
        <f t="shared" si="5"/>
        <v>0</v>
      </c>
      <c r="W17" s="189"/>
      <c r="X17" s="188"/>
      <c r="Y17" s="187"/>
      <c r="Z17" s="190">
        <f t="shared" si="6"/>
        <v>0</v>
      </c>
      <c r="AA17" s="435"/>
      <c r="AB17" s="835">
        <f t="shared" si="0"/>
        <v>0</v>
      </c>
      <c r="AC17" s="442"/>
    </row>
    <row r="18" spans="1:29" ht="15.75" thickBot="1" x14ac:dyDescent="0.3">
      <c r="A18" s="762">
        <f>'PRODUÇAO DIURNO'!A17</f>
        <v>14</v>
      </c>
      <c r="B18" s="763" t="str">
        <f>'PRODUÇAO DIURNO'!B17</f>
        <v>QUA</v>
      </c>
      <c r="C18" s="149"/>
      <c r="D18" s="150"/>
      <c r="E18" s="151"/>
      <c r="F18" s="781">
        <f t="shared" si="1"/>
        <v>0</v>
      </c>
      <c r="G18" s="165"/>
      <c r="H18" s="159"/>
      <c r="I18" s="159"/>
      <c r="J18" s="118"/>
      <c r="K18" s="340"/>
      <c r="L18" s="340"/>
      <c r="M18" s="119"/>
      <c r="N18" s="761">
        <f t="shared" si="2"/>
        <v>0</v>
      </c>
      <c r="O18" s="761">
        <f t="shared" si="3"/>
        <v>0</v>
      </c>
      <c r="P18" s="209"/>
      <c r="Q18" s="212"/>
      <c r="R18" s="162"/>
      <c r="S18" s="159"/>
      <c r="T18" s="781">
        <f t="shared" si="4"/>
        <v>0</v>
      </c>
      <c r="U18" s="510"/>
      <c r="V18" s="786">
        <f t="shared" si="5"/>
        <v>0</v>
      </c>
      <c r="W18" s="189"/>
      <c r="X18" s="188"/>
      <c r="Y18" s="187"/>
      <c r="Z18" s="190">
        <f t="shared" si="6"/>
        <v>0</v>
      </c>
      <c r="AA18" s="189"/>
      <c r="AB18" s="835">
        <f t="shared" si="0"/>
        <v>0</v>
      </c>
      <c r="AC18" s="443"/>
    </row>
    <row r="19" spans="1:29" ht="15.75" thickBot="1" x14ac:dyDescent="0.3">
      <c r="A19" s="762">
        <f>'PRODUÇAO DIURNO'!A18</f>
        <v>15</v>
      </c>
      <c r="B19" s="763" t="str">
        <f>'PRODUÇAO DIURNO'!B18</f>
        <v>QUI</v>
      </c>
      <c r="C19" s="149"/>
      <c r="D19" s="150"/>
      <c r="E19" s="151"/>
      <c r="F19" s="781">
        <f t="shared" si="1"/>
        <v>0</v>
      </c>
      <c r="G19" s="165"/>
      <c r="H19" s="159"/>
      <c r="I19" s="159"/>
      <c r="J19" s="118"/>
      <c r="K19" s="340"/>
      <c r="L19" s="340"/>
      <c r="M19" s="119"/>
      <c r="N19" s="761">
        <f t="shared" si="2"/>
        <v>0</v>
      </c>
      <c r="O19" s="761">
        <f t="shared" si="3"/>
        <v>0</v>
      </c>
      <c r="P19" s="209"/>
      <c r="Q19" s="212"/>
      <c r="R19" s="162"/>
      <c r="S19" s="159"/>
      <c r="T19" s="781">
        <f t="shared" si="4"/>
        <v>0</v>
      </c>
      <c r="U19" s="510"/>
      <c r="V19" s="786">
        <f t="shared" si="5"/>
        <v>0</v>
      </c>
      <c r="W19" s="189"/>
      <c r="X19" s="188"/>
      <c r="Y19" s="187"/>
      <c r="Z19" s="190">
        <f t="shared" si="6"/>
        <v>0</v>
      </c>
      <c r="AA19" s="189"/>
      <c r="AB19" s="835">
        <f t="shared" si="0"/>
        <v>0</v>
      </c>
      <c r="AC19" s="443"/>
    </row>
    <row r="20" spans="1:29" ht="15.75" thickBot="1" x14ac:dyDescent="0.3">
      <c r="A20" s="762">
        <f>'PRODUÇAO DIURNO'!A19</f>
        <v>16</v>
      </c>
      <c r="B20" s="763" t="str">
        <f>'PRODUÇAO DIURNO'!B19</f>
        <v>SEX</v>
      </c>
      <c r="C20" s="149"/>
      <c r="D20" s="150"/>
      <c r="E20" s="151"/>
      <c r="F20" s="781">
        <f t="shared" si="1"/>
        <v>0</v>
      </c>
      <c r="G20" s="165"/>
      <c r="H20" s="159"/>
      <c r="I20" s="159"/>
      <c r="J20" s="118"/>
      <c r="K20" s="340"/>
      <c r="L20" s="340"/>
      <c r="M20" s="119"/>
      <c r="N20" s="761">
        <f t="shared" si="2"/>
        <v>0</v>
      </c>
      <c r="O20" s="761">
        <f t="shared" si="3"/>
        <v>0</v>
      </c>
      <c r="P20" s="209"/>
      <c r="Q20" s="212"/>
      <c r="R20" s="162"/>
      <c r="S20" s="159"/>
      <c r="T20" s="781">
        <f t="shared" si="4"/>
        <v>0</v>
      </c>
      <c r="U20" s="510"/>
      <c r="V20" s="786">
        <f t="shared" si="5"/>
        <v>0</v>
      </c>
      <c r="W20" s="189"/>
      <c r="X20" s="188"/>
      <c r="Y20" s="187"/>
      <c r="Z20" s="190">
        <f t="shared" si="6"/>
        <v>0</v>
      </c>
      <c r="AA20" s="189"/>
      <c r="AB20" s="835">
        <f t="shared" si="0"/>
        <v>0</v>
      </c>
      <c r="AC20" s="443"/>
    </row>
    <row r="21" spans="1:29" ht="15.75" thickBot="1" x14ac:dyDescent="0.3">
      <c r="A21" s="762">
        <f>'PRODUÇAO DIURNO'!A20</f>
        <v>17</v>
      </c>
      <c r="B21" s="763" t="str">
        <f>'PRODUÇAO DIURNO'!B20</f>
        <v>SÁB</v>
      </c>
      <c r="C21" s="149"/>
      <c r="D21" s="150"/>
      <c r="E21" s="151"/>
      <c r="F21" s="781">
        <f>SUM(C21:E21)</f>
        <v>0</v>
      </c>
      <c r="G21" s="165"/>
      <c r="H21" s="159"/>
      <c r="I21" s="159"/>
      <c r="J21" s="118"/>
      <c r="K21" s="340"/>
      <c r="L21" s="340"/>
      <c r="M21" s="119"/>
      <c r="N21" s="761">
        <f t="shared" si="2"/>
        <v>0</v>
      </c>
      <c r="O21" s="761">
        <f t="shared" si="3"/>
        <v>0</v>
      </c>
      <c r="P21" s="209"/>
      <c r="Q21" s="212"/>
      <c r="R21" s="162"/>
      <c r="S21" s="159"/>
      <c r="T21" s="781">
        <f t="shared" si="4"/>
        <v>0</v>
      </c>
      <c r="U21" s="510"/>
      <c r="V21" s="786">
        <f t="shared" si="5"/>
        <v>0</v>
      </c>
      <c r="W21" s="189"/>
      <c r="X21" s="188"/>
      <c r="Y21" s="187"/>
      <c r="Z21" s="190">
        <f t="shared" si="6"/>
        <v>0</v>
      </c>
      <c r="AA21" s="189"/>
      <c r="AB21" s="835">
        <f t="shared" si="0"/>
        <v>0</v>
      </c>
      <c r="AC21" s="443"/>
    </row>
    <row r="22" spans="1:29" ht="15.75" thickBot="1" x14ac:dyDescent="0.3">
      <c r="A22" s="762">
        <f>'PRODUÇAO DIURNO'!A21</f>
        <v>18</v>
      </c>
      <c r="B22" s="763" t="str">
        <f>'PRODUÇAO DIURNO'!B21</f>
        <v>DOM</v>
      </c>
      <c r="C22" s="149"/>
      <c r="D22" s="150"/>
      <c r="E22" s="151"/>
      <c r="F22" s="781">
        <f t="shared" si="1"/>
        <v>0</v>
      </c>
      <c r="G22" s="165"/>
      <c r="H22" s="159"/>
      <c r="I22" s="159"/>
      <c r="J22" s="118"/>
      <c r="K22" s="340"/>
      <c r="L22" s="340"/>
      <c r="M22" s="119"/>
      <c r="N22" s="761">
        <f t="shared" si="2"/>
        <v>0</v>
      </c>
      <c r="O22" s="761">
        <f t="shared" si="3"/>
        <v>0</v>
      </c>
      <c r="P22" s="209"/>
      <c r="Q22" s="212"/>
      <c r="R22" s="162"/>
      <c r="S22" s="159"/>
      <c r="T22" s="781">
        <f t="shared" si="4"/>
        <v>0</v>
      </c>
      <c r="U22" s="510"/>
      <c r="V22" s="786">
        <f t="shared" si="5"/>
        <v>0</v>
      </c>
      <c r="W22" s="189"/>
      <c r="X22" s="188"/>
      <c r="Y22" s="187"/>
      <c r="Z22" s="190">
        <f t="shared" si="6"/>
        <v>0</v>
      </c>
      <c r="AA22" s="189"/>
      <c r="AB22" s="835">
        <f t="shared" si="0"/>
        <v>0</v>
      </c>
      <c r="AC22" s="442"/>
    </row>
    <row r="23" spans="1:29" ht="15.75" thickBot="1" x14ac:dyDescent="0.3">
      <c r="A23" s="762">
        <f>'PRODUÇAO DIURNO'!A22</f>
        <v>19</v>
      </c>
      <c r="B23" s="763" t="str">
        <f>'PRODUÇAO DIURNO'!B22</f>
        <v>SEG</v>
      </c>
      <c r="C23" s="149"/>
      <c r="D23" s="150"/>
      <c r="E23" s="151"/>
      <c r="F23" s="781">
        <f t="shared" si="1"/>
        <v>0</v>
      </c>
      <c r="G23" s="165"/>
      <c r="H23" s="159"/>
      <c r="I23" s="159"/>
      <c r="J23" s="118"/>
      <c r="K23" s="340"/>
      <c r="L23" s="340"/>
      <c r="M23" s="119"/>
      <c r="N23" s="761">
        <f t="shared" si="2"/>
        <v>0</v>
      </c>
      <c r="O23" s="761">
        <f t="shared" si="3"/>
        <v>0</v>
      </c>
      <c r="P23" s="209"/>
      <c r="Q23" s="212"/>
      <c r="R23" s="162"/>
      <c r="S23" s="159"/>
      <c r="T23" s="781">
        <f t="shared" si="4"/>
        <v>0</v>
      </c>
      <c r="U23" s="510"/>
      <c r="V23" s="786">
        <f t="shared" si="5"/>
        <v>0</v>
      </c>
      <c r="W23" s="189"/>
      <c r="X23" s="188"/>
      <c r="Y23" s="187"/>
      <c r="Z23" s="190">
        <f t="shared" si="6"/>
        <v>0</v>
      </c>
      <c r="AA23" s="189"/>
      <c r="AB23" s="835">
        <f t="shared" si="0"/>
        <v>0</v>
      </c>
      <c r="AC23" s="442"/>
    </row>
    <row r="24" spans="1:29" ht="15.75" thickBot="1" x14ac:dyDescent="0.3">
      <c r="A24" s="762">
        <f>'PRODUÇAO DIURNO'!A23</f>
        <v>20</v>
      </c>
      <c r="B24" s="763" t="str">
        <f>'PRODUÇAO DIURNO'!B23</f>
        <v>TER</v>
      </c>
      <c r="C24" s="149"/>
      <c r="D24" s="150"/>
      <c r="E24" s="151"/>
      <c r="F24" s="781">
        <f t="shared" si="1"/>
        <v>0</v>
      </c>
      <c r="G24" s="165"/>
      <c r="H24" s="159"/>
      <c r="I24" s="159"/>
      <c r="J24" s="118"/>
      <c r="K24" s="340"/>
      <c r="L24" s="340"/>
      <c r="M24" s="119"/>
      <c r="N24" s="761">
        <f t="shared" si="2"/>
        <v>0</v>
      </c>
      <c r="O24" s="761">
        <f t="shared" si="3"/>
        <v>0</v>
      </c>
      <c r="P24" s="209"/>
      <c r="Q24" s="212"/>
      <c r="R24" s="162"/>
      <c r="S24" s="159"/>
      <c r="T24" s="781">
        <f t="shared" si="4"/>
        <v>0</v>
      </c>
      <c r="U24" s="510"/>
      <c r="V24" s="786">
        <f t="shared" si="5"/>
        <v>0</v>
      </c>
      <c r="W24" s="189"/>
      <c r="X24" s="188"/>
      <c r="Y24" s="187"/>
      <c r="Z24" s="190">
        <f t="shared" si="6"/>
        <v>0</v>
      </c>
      <c r="AA24" s="189"/>
      <c r="AB24" s="835">
        <f t="shared" si="0"/>
        <v>0</v>
      </c>
      <c r="AC24" s="443"/>
    </row>
    <row r="25" spans="1:29" ht="15.75" thickBot="1" x14ac:dyDescent="0.3">
      <c r="A25" s="762">
        <f>'PRODUÇAO DIURNO'!A24</f>
        <v>21</v>
      </c>
      <c r="B25" s="763" t="str">
        <f>'PRODUÇAO DIURNO'!B24</f>
        <v>QUA</v>
      </c>
      <c r="C25" s="149"/>
      <c r="D25" s="150"/>
      <c r="E25" s="151"/>
      <c r="F25" s="781">
        <f t="shared" si="1"/>
        <v>0</v>
      </c>
      <c r="G25" s="165"/>
      <c r="H25" s="159"/>
      <c r="I25" s="159"/>
      <c r="J25" s="118"/>
      <c r="K25" s="340"/>
      <c r="L25" s="340"/>
      <c r="M25" s="119"/>
      <c r="N25" s="761">
        <f t="shared" si="2"/>
        <v>0</v>
      </c>
      <c r="O25" s="761">
        <f t="shared" si="3"/>
        <v>0</v>
      </c>
      <c r="P25" s="209"/>
      <c r="Q25" s="212"/>
      <c r="R25" s="162"/>
      <c r="S25" s="159"/>
      <c r="T25" s="781">
        <f t="shared" si="4"/>
        <v>0</v>
      </c>
      <c r="U25" s="510"/>
      <c r="V25" s="786">
        <f t="shared" si="5"/>
        <v>0</v>
      </c>
      <c r="W25" s="189"/>
      <c r="X25" s="188"/>
      <c r="Y25" s="187"/>
      <c r="Z25" s="190">
        <f t="shared" si="6"/>
        <v>0</v>
      </c>
      <c r="AA25" s="189"/>
      <c r="AB25" s="835">
        <f t="shared" si="0"/>
        <v>0</v>
      </c>
      <c r="AC25" s="444"/>
    </row>
    <row r="26" spans="1:29" ht="15.75" thickBot="1" x14ac:dyDescent="0.3">
      <c r="A26" s="762">
        <f>'PRODUÇAO DIURNO'!A25</f>
        <v>22</v>
      </c>
      <c r="B26" s="763" t="str">
        <f>'PRODUÇAO DIURNO'!B25</f>
        <v>QUI</v>
      </c>
      <c r="C26" s="149"/>
      <c r="D26" s="150"/>
      <c r="E26" s="151"/>
      <c r="F26" s="781">
        <f t="shared" si="1"/>
        <v>0</v>
      </c>
      <c r="G26" s="165"/>
      <c r="H26" s="159"/>
      <c r="I26" s="159"/>
      <c r="J26" s="118"/>
      <c r="K26" s="340"/>
      <c r="L26" s="340"/>
      <c r="M26" s="119"/>
      <c r="N26" s="761">
        <f t="shared" si="2"/>
        <v>0</v>
      </c>
      <c r="O26" s="761">
        <f t="shared" si="3"/>
        <v>0</v>
      </c>
      <c r="P26" s="209"/>
      <c r="Q26" s="212"/>
      <c r="R26" s="162"/>
      <c r="S26" s="159"/>
      <c r="T26" s="781">
        <f t="shared" si="4"/>
        <v>0</v>
      </c>
      <c r="U26" s="510"/>
      <c r="V26" s="786">
        <f t="shared" si="5"/>
        <v>0</v>
      </c>
      <c r="W26" s="189"/>
      <c r="X26" s="188"/>
      <c r="Y26" s="187"/>
      <c r="Z26" s="190">
        <f t="shared" si="6"/>
        <v>0</v>
      </c>
      <c r="AA26" s="189"/>
      <c r="AB26" s="835">
        <f t="shared" si="0"/>
        <v>0</v>
      </c>
      <c r="AC26" s="443"/>
    </row>
    <row r="27" spans="1:29" ht="15.75" thickBot="1" x14ac:dyDescent="0.3">
      <c r="A27" s="762">
        <f>'PRODUÇAO DIURNO'!A26</f>
        <v>23</v>
      </c>
      <c r="B27" s="763" t="str">
        <f>'PRODUÇAO DIURNO'!B26</f>
        <v>SEX</v>
      </c>
      <c r="C27" s="149"/>
      <c r="D27" s="150"/>
      <c r="E27" s="151"/>
      <c r="F27" s="781">
        <f t="shared" si="1"/>
        <v>0</v>
      </c>
      <c r="G27" s="165"/>
      <c r="H27" s="159"/>
      <c r="I27" s="159"/>
      <c r="J27" s="118"/>
      <c r="K27" s="340"/>
      <c r="L27" s="340"/>
      <c r="M27" s="119"/>
      <c r="N27" s="761">
        <f t="shared" si="2"/>
        <v>0</v>
      </c>
      <c r="O27" s="761">
        <f t="shared" si="3"/>
        <v>0</v>
      </c>
      <c r="P27" s="209"/>
      <c r="Q27" s="212"/>
      <c r="R27" s="162"/>
      <c r="S27" s="159"/>
      <c r="T27" s="781">
        <f t="shared" si="4"/>
        <v>0</v>
      </c>
      <c r="U27" s="510"/>
      <c r="V27" s="786">
        <f t="shared" si="5"/>
        <v>0</v>
      </c>
      <c r="W27" s="189"/>
      <c r="X27" s="188"/>
      <c r="Y27" s="187"/>
      <c r="Z27" s="190">
        <f t="shared" si="6"/>
        <v>0</v>
      </c>
      <c r="AA27" s="189"/>
      <c r="AB27" s="835">
        <f t="shared" si="0"/>
        <v>0</v>
      </c>
      <c r="AC27" s="442"/>
    </row>
    <row r="28" spans="1:29" ht="15.75" thickBot="1" x14ac:dyDescent="0.3">
      <c r="A28" s="762">
        <f>'PRODUÇAO DIURNO'!A27</f>
        <v>24</v>
      </c>
      <c r="B28" s="763" t="str">
        <f>'PRODUÇAO DIURNO'!B27</f>
        <v>SÁB</v>
      </c>
      <c r="C28" s="149"/>
      <c r="D28" s="150"/>
      <c r="E28" s="151"/>
      <c r="F28" s="781">
        <f t="shared" si="1"/>
        <v>0</v>
      </c>
      <c r="G28" s="165"/>
      <c r="H28" s="159"/>
      <c r="I28" s="159"/>
      <c r="J28" s="118"/>
      <c r="K28" s="340"/>
      <c r="L28" s="340"/>
      <c r="M28" s="119"/>
      <c r="N28" s="761">
        <f t="shared" si="2"/>
        <v>0</v>
      </c>
      <c r="O28" s="761">
        <f t="shared" si="3"/>
        <v>0</v>
      </c>
      <c r="P28" s="209"/>
      <c r="Q28" s="212"/>
      <c r="R28" s="162"/>
      <c r="S28" s="159"/>
      <c r="T28" s="781">
        <f t="shared" si="4"/>
        <v>0</v>
      </c>
      <c r="U28" s="510"/>
      <c r="V28" s="786">
        <f t="shared" si="5"/>
        <v>0</v>
      </c>
      <c r="W28" s="189"/>
      <c r="X28" s="188"/>
      <c r="Y28" s="187"/>
      <c r="Z28" s="190">
        <f t="shared" si="6"/>
        <v>0</v>
      </c>
      <c r="AA28" s="435"/>
      <c r="AB28" s="835">
        <f t="shared" si="0"/>
        <v>0</v>
      </c>
      <c r="AC28" s="442"/>
    </row>
    <row r="29" spans="1:29" ht="15.75" thickBot="1" x14ac:dyDescent="0.3">
      <c r="A29" s="762">
        <f>'PRODUÇAO DIURNO'!A28</f>
        <v>25</v>
      </c>
      <c r="B29" s="763" t="str">
        <f>'PRODUÇAO DIURNO'!B28</f>
        <v>DOM</v>
      </c>
      <c r="C29" s="149"/>
      <c r="D29" s="150"/>
      <c r="E29" s="151"/>
      <c r="F29" s="781">
        <f t="shared" si="1"/>
        <v>0</v>
      </c>
      <c r="G29" s="165"/>
      <c r="H29" s="159"/>
      <c r="I29" s="159"/>
      <c r="J29" s="118"/>
      <c r="K29" s="340"/>
      <c r="L29" s="340"/>
      <c r="M29" s="119"/>
      <c r="N29" s="761">
        <f t="shared" si="2"/>
        <v>0</v>
      </c>
      <c r="O29" s="761">
        <f t="shared" si="3"/>
        <v>0</v>
      </c>
      <c r="P29" s="209"/>
      <c r="Q29" s="212"/>
      <c r="R29" s="162"/>
      <c r="S29" s="159"/>
      <c r="T29" s="781">
        <f t="shared" si="4"/>
        <v>0</v>
      </c>
      <c r="U29" s="510"/>
      <c r="V29" s="786">
        <f t="shared" si="5"/>
        <v>0</v>
      </c>
      <c r="W29" s="189"/>
      <c r="X29" s="188"/>
      <c r="Y29" s="187"/>
      <c r="Z29" s="190">
        <f t="shared" si="6"/>
        <v>0</v>
      </c>
      <c r="AA29" s="189"/>
      <c r="AB29" s="835">
        <f t="shared" si="0"/>
        <v>0</v>
      </c>
      <c r="AC29" s="442"/>
    </row>
    <row r="30" spans="1:29" ht="15.75" thickBot="1" x14ac:dyDescent="0.3">
      <c r="A30" s="762">
        <f>'PRODUÇAO DIURNO'!A29</f>
        <v>26</v>
      </c>
      <c r="B30" s="763" t="str">
        <f>'PRODUÇAO DIURNO'!B29</f>
        <v>SEG</v>
      </c>
      <c r="C30" s="149"/>
      <c r="D30" s="150"/>
      <c r="E30" s="151"/>
      <c r="F30" s="781">
        <f t="shared" si="1"/>
        <v>0</v>
      </c>
      <c r="G30" s="165"/>
      <c r="H30" s="159"/>
      <c r="I30" s="159"/>
      <c r="J30" s="118"/>
      <c r="K30" s="340"/>
      <c r="L30" s="340"/>
      <c r="M30" s="119"/>
      <c r="N30" s="761">
        <f t="shared" si="2"/>
        <v>0</v>
      </c>
      <c r="O30" s="761">
        <f t="shared" si="3"/>
        <v>0</v>
      </c>
      <c r="P30" s="209"/>
      <c r="Q30" s="212"/>
      <c r="R30" s="162"/>
      <c r="S30" s="159"/>
      <c r="T30" s="781">
        <f t="shared" si="4"/>
        <v>0</v>
      </c>
      <c r="U30" s="510"/>
      <c r="V30" s="786">
        <f t="shared" si="5"/>
        <v>0</v>
      </c>
      <c r="W30" s="189"/>
      <c r="X30" s="188"/>
      <c r="Y30" s="187"/>
      <c r="Z30" s="190">
        <f t="shared" si="6"/>
        <v>0</v>
      </c>
      <c r="AA30" s="189"/>
      <c r="AB30" s="835">
        <f t="shared" si="0"/>
        <v>0</v>
      </c>
      <c r="AC30" s="443"/>
    </row>
    <row r="31" spans="1:29" ht="15.75" thickBot="1" x14ac:dyDescent="0.3">
      <c r="A31" s="762">
        <f>'PRODUÇAO DIURNO'!A30</f>
        <v>27</v>
      </c>
      <c r="B31" s="763" t="str">
        <f>'PRODUÇAO DIURNO'!B30</f>
        <v>TER</v>
      </c>
      <c r="C31" s="149"/>
      <c r="D31" s="150"/>
      <c r="E31" s="151"/>
      <c r="F31" s="781">
        <f t="shared" si="1"/>
        <v>0</v>
      </c>
      <c r="G31" s="165"/>
      <c r="H31" s="159"/>
      <c r="I31" s="159"/>
      <c r="J31" s="118"/>
      <c r="K31" s="340"/>
      <c r="L31" s="340"/>
      <c r="M31" s="119"/>
      <c r="N31" s="761">
        <f t="shared" si="2"/>
        <v>0</v>
      </c>
      <c r="O31" s="761">
        <f t="shared" si="3"/>
        <v>0</v>
      </c>
      <c r="P31" s="209"/>
      <c r="Q31" s="212"/>
      <c r="R31" s="162"/>
      <c r="S31" s="159"/>
      <c r="T31" s="781">
        <f t="shared" si="4"/>
        <v>0</v>
      </c>
      <c r="U31" s="510"/>
      <c r="V31" s="786">
        <f t="shared" si="5"/>
        <v>0</v>
      </c>
      <c r="W31" s="189"/>
      <c r="X31" s="188"/>
      <c r="Y31" s="187"/>
      <c r="Z31" s="190">
        <f t="shared" si="6"/>
        <v>0</v>
      </c>
      <c r="AA31" s="189"/>
      <c r="AB31" s="835">
        <f t="shared" si="0"/>
        <v>0</v>
      </c>
      <c r="AC31" s="443"/>
    </row>
    <row r="32" spans="1:29" ht="15.75" thickBot="1" x14ac:dyDescent="0.3">
      <c r="A32" s="762">
        <f>'PRODUÇAO DIURNO'!A31</f>
        <v>28</v>
      </c>
      <c r="B32" s="763" t="str">
        <f>'PRODUÇAO DIURNO'!B31</f>
        <v>QUA</v>
      </c>
      <c r="C32" s="149"/>
      <c r="D32" s="150"/>
      <c r="E32" s="151"/>
      <c r="F32" s="781">
        <f t="shared" si="1"/>
        <v>0</v>
      </c>
      <c r="G32" s="165"/>
      <c r="H32" s="159"/>
      <c r="I32" s="159"/>
      <c r="J32" s="118"/>
      <c r="K32" s="340"/>
      <c r="L32" s="340"/>
      <c r="M32" s="119"/>
      <c r="N32" s="761">
        <f t="shared" si="2"/>
        <v>0</v>
      </c>
      <c r="O32" s="761">
        <f t="shared" si="3"/>
        <v>0</v>
      </c>
      <c r="P32" s="209"/>
      <c r="Q32" s="212"/>
      <c r="R32" s="162"/>
      <c r="S32" s="159"/>
      <c r="T32" s="781">
        <f t="shared" si="4"/>
        <v>0</v>
      </c>
      <c r="U32" s="510"/>
      <c r="V32" s="786">
        <f t="shared" si="5"/>
        <v>0</v>
      </c>
      <c r="W32" s="189"/>
      <c r="X32" s="188"/>
      <c r="Y32" s="187"/>
      <c r="Z32" s="190">
        <f t="shared" si="6"/>
        <v>0</v>
      </c>
      <c r="AA32" s="189"/>
      <c r="AB32" s="835">
        <f t="shared" si="0"/>
        <v>0</v>
      </c>
      <c r="AC32" s="442"/>
    </row>
    <row r="33" spans="1:29" ht="15.75" thickBot="1" x14ac:dyDescent="0.3">
      <c r="A33" s="762">
        <f>'PRODUÇAO DIURNO'!A32</f>
        <v>29</v>
      </c>
      <c r="B33" s="763" t="str">
        <f>'PRODUÇAO DIURNO'!B32</f>
        <v>QUI</v>
      </c>
      <c r="C33" s="149"/>
      <c r="D33" s="150"/>
      <c r="E33" s="151"/>
      <c r="F33" s="781">
        <f t="shared" si="1"/>
        <v>0</v>
      </c>
      <c r="G33" s="165"/>
      <c r="H33" s="159"/>
      <c r="I33" s="159"/>
      <c r="J33" s="118"/>
      <c r="K33" s="340"/>
      <c r="L33" s="340"/>
      <c r="M33" s="119"/>
      <c r="N33" s="761">
        <f t="shared" si="2"/>
        <v>0</v>
      </c>
      <c r="O33" s="761">
        <f t="shared" si="3"/>
        <v>0</v>
      </c>
      <c r="P33" s="209"/>
      <c r="Q33" s="212"/>
      <c r="R33" s="162"/>
      <c r="S33" s="159"/>
      <c r="T33" s="781">
        <f t="shared" si="4"/>
        <v>0</v>
      </c>
      <c r="U33" s="510"/>
      <c r="V33" s="786">
        <f t="shared" si="5"/>
        <v>0</v>
      </c>
      <c r="W33" s="189"/>
      <c r="X33" s="188"/>
      <c r="Y33" s="187"/>
      <c r="Z33" s="190">
        <f t="shared" si="6"/>
        <v>0</v>
      </c>
      <c r="AA33" s="189"/>
      <c r="AB33" s="835">
        <f t="shared" si="0"/>
        <v>0</v>
      </c>
      <c r="AC33" s="444"/>
    </row>
    <row r="34" spans="1:29" ht="15.75" thickBot="1" x14ac:dyDescent="0.3">
      <c r="A34" s="762">
        <f>'PRODUÇAO DIURNO'!A33</f>
        <v>30</v>
      </c>
      <c r="B34" s="763" t="str">
        <f>'PRODUÇAO DIURNO'!B33</f>
        <v>SEX</v>
      </c>
      <c r="C34" s="149"/>
      <c r="D34" s="150"/>
      <c r="E34" s="151"/>
      <c r="F34" s="781">
        <f t="shared" si="1"/>
        <v>0</v>
      </c>
      <c r="G34" s="165"/>
      <c r="H34" s="159"/>
      <c r="I34" s="159"/>
      <c r="J34" s="118"/>
      <c r="K34" s="340"/>
      <c r="L34" s="340"/>
      <c r="M34" s="119"/>
      <c r="N34" s="761">
        <f t="shared" si="2"/>
        <v>0</v>
      </c>
      <c r="O34" s="761">
        <f t="shared" si="3"/>
        <v>0</v>
      </c>
      <c r="P34" s="209"/>
      <c r="Q34" s="212"/>
      <c r="R34" s="162"/>
      <c r="S34" s="159"/>
      <c r="T34" s="781">
        <f t="shared" si="4"/>
        <v>0</v>
      </c>
      <c r="U34" s="510"/>
      <c r="V34" s="786">
        <f t="shared" si="5"/>
        <v>0</v>
      </c>
      <c r="W34" s="189"/>
      <c r="X34" s="188"/>
      <c r="Y34" s="187"/>
      <c r="Z34" s="190">
        <f t="shared" si="6"/>
        <v>0</v>
      </c>
      <c r="AA34" s="189"/>
      <c r="AB34" s="835">
        <f t="shared" si="0"/>
        <v>0</v>
      </c>
      <c r="AC34" s="444"/>
    </row>
    <row r="35" spans="1:29" ht="15.75" thickBot="1" x14ac:dyDescent="0.3">
      <c r="A35" s="762">
        <f>'PRODUÇAO DIURNO'!A34</f>
        <v>0</v>
      </c>
      <c r="B35" s="763">
        <f>'PRODUÇAO DIURNO'!B34</f>
        <v>0</v>
      </c>
      <c r="C35" s="182"/>
      <c r="D35" s="183"/>
      <c r="E35" s="184"/>
      <c r="F35" s="781">
        <f t="shared" si="1"/>
        <v>0</v>
      </c>
      <c r="G35" s="170"/>
      <c r="H35" s="160"/>
      <c r="I35" s="160"/>
      <c r="J35" s="192"/>
      <c r="K35" s="341"/>
      <c r="L35" s="341"/>
      <c r="M35" s="342"/>
      <c r="N35" s="787">
        <f t="shared" si="2"/>
        <v>0</v>
      </c>
      <c r="O35" s="787">
        <f t="shared" si="3"/>
        <v>0</v>
      </c>
      <c r="P35" s="210"/>
      <c r="Q35" s="214"/>
      <c r="R35" s="163"/>
      <c r="S35" s="166"/>
      <c r="T35" s="793">
        <f t="shared" si="4"/>
        <v>0</v>
      </c>
      <c r="U35" s="510"/>
      <c r="V35" s="786">
        <f t="shared" si="5"/>
        <v>0</v>
      </c>
      <c r="W35" s="312"/>
      <c r="X35" s="313"/>
      <c r="Y35" s="314"/>
      <c r="Z35" s="190">
        <f t="shared" si="6"/>
        <v>0</v>
      </c>
      <c r="AA35" s="312"/>
      <c r="AB35" s="836">
        <f t="shared" si="0"/>
        <v>0</v>
      </c>
      <c r="AC35" s="517"/>
    </row>
    <row r="36" spans="1:29" ht="15.75" thickBot="1" x14ac:dyDescent="0.3">
      <c r="A36" s="1250" t="s">
        <v>2</v>
      </c>
      <c r="B36" s="1251"/>
      <c r="C36" s="782">
        <f>SUM(C5:C35)</f>
        <v>0</v>
      </c>
      <c r="D36" s="782">
        <f t="shared" ref="D36:V36" si="7">SUM(D5:D35)</f>
        <v>668</v>
      </c>
      <c r="E36" s="782">
        <f t="shared" si="7"/>
        <v>635</v>
      </c>
      <c r="F36" s="782">
        <f t="shared" si="7"/>
        <v>1303</v>
      </c>
      <c r="G36" s="782">
        <f t="shared" si="7"/>
        <v>0</v>
      </c>
      <c r="H36" s="782">
        <f t="shared" si="7"/>
        <v>13</v>
      </c>
      <c r="I36" s="782">
        <f t="shared" si="7"/>
        <v>0</v>
      </c>
      <c r="J36" s="783"/>
      <c r="K36" s="783"/>
      <c r="L36" s="783"/>
      <c r="M36" s="783"/>
      <c r="N36" s="782">
        <f t="shared" si="7"/>
        <v>13</v>
      </c>
      <c r="O36" s="782">
        <f t="shared" si="7"/>
        <v>1303</v>
      </c>
      <c r="P36" s="782">
        <f t="shared" si="7"/>
        <v>0</v>
      </c>
      <c r="Q36" s="782">
        <f t="shared" si="7"/>
        <v>0</v>
      </c>
      <c r="R36" s="782">
        <f t="shared" si="7"/>
        <v>0</v>
      </c>
      <c r="S36" s="782">
        <f t="shared" si="7"/>
        <v>65</v>
      </c>
      <c r="T36" s="782">
        <f t="shared" si="7"/>
        <v>65</v>
      </c>
      <c r="U36" s="782">
        <f>SUM(U5:U35)</f>
        <v>0</v>
      </c>
      <c r="V36" s="782">
        <f t="shared" si="7"/>
        <v>1225</v>
      </c>
      <c r="W36" s="414">
        <f>SUM(W5:W35)</f>
        <v>0</v>
      </c>
      <c r="X36" s="414">
        <f>SUM(X5:X35)</f>
        <v>0</v>
      </c>
      <c r="Y36" s="414">
        <f>SUM(Y5:Y35)</f>
        <v>0</v>
      </c>
      <c r="Z36" s="414">
        <f>SUM(Z5:Z35,Z1)</f>
        <v>0</v>
      </c>
      <c r="AA36" s="838">
        <f>SUM(AA5:AA35)</f>
        <v>0</v>
      </c>
      <c r="AB36" s="837">
        <f>SUM(AB5:AB35,AB2)</f>
        <v>0</v>
      </c>
      <c r="AC36" s="518"/>
    </row>
  </sheetData>
  <autoFilter ref="J4:M4"/>
  <mergeCells count="19">
    <mergeCell ref="A4:B4"/>
    <mergeCell ref="AA1:AB1"/>
    <mergeCell ref="AA2:AA4"/>
    <mergeCell ref="AC1:AC4"/>
    <mergeCell ref="J3:M3"/>
    <mergeCell ref="A36:B36"/>
    <mergeCell ref="A1:C1"/>
    <mergeCell ref="D1:E1"/>
    <mergeCell ref="F1:V1"/>
    <mergeCell ref="W1:Z1"/>
    <mergeCell ref="A2:B3"/>
    <mergeCell ref="C2:E2"/>
    <mergeCell ref="G2:N2"/>
    <mergeCell ref="P2:P4"/>
    <mergeCell ref="Q2:T2"/>
    <mergeCell ref="W2:Y2"/>
    <mergeCell ref="H3:H4"/>
    <mergeCell ref="N3:N4"/>
    <mergeCell ref="Q3:T3"/>
  </mergeCells>
  <conditionalFormatting sqref="B5:B35">
    <cfRule type="cellIs" dxfId="5" priority="1" operator="equal">
      <formula>"DOM"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J67"/>
  <sheetViews>
    <sheetView tabSelected="1" zoomScale="110" zoomScaleNormal="110" workbookViewId="0">
      <pane xSplit="1" topLeftCell="B1" activePane="topRight" state="frozen"/>
      <selection pane="topRight" sqref="A1:AG1"/>
    </sheetView>
  </sheetViews>
  <sheetFormatPr defaultRowHeight="15" x14ac:dyDescent="0.25"/>
  <cols>
    <col min="1" max="1" width="23.7109375" bestFit="1" customWidth="1"/>
    <col min="2" max="2" width="15.42578125" bestFit="1" customWidth="1"/>
    <col min="35" max="35" width="11.28515625" style="569" bestFit="1" customWidth="1"/>
    <col min="36" max="36" width="13.42578125" bestFit="1" customWidth="1"/>
  </cols>
  <sheetData>
    <row r="1" spans="1:36" ht="19.5" thickBot="1" x14ac:dyDescent="0.35">
      <c r="A1" s="1306" t="s">
        <v>72</v>
      </c>
      <c r="B1" s="1307"/>
      <c r="C1" s="1307"/>
      <c r="D1" s="1307"/>
      <c r="E1" s="1307"/>
      <c r="F1" s="1307"/>
      <c r="G1" s="1307"/>
      <c r="H1" s="1307"/>
      <c r="I1" s="1307"/>
      <c r="J1" s="1307"/>
      <c r="K1" s="1307"/>
      <c r="L1" s="1307"/>
      <c r="M1" s="1307"/>
      <c r="N1" s="1307"/>
      <c r="O1" s="1307"/>
      <c r="P1" s="1307"/>
      <c r="Q1" s="1307"/>
      <c r="R1" s="1307"/>
      <c r="S1" s="1307"/>
      <c r="T1" s="1307"/>
      <c r="U1" s="1307"/>
      <c r="V1" s="1307"/>
      <c r="W1" s="1307"/>
      <c r="X1" s="1307"/>
      <c r="Y1" s="1307"/>
      <c r="Z1" s="1307"/>
      <c r="AA1" s="1307"/>
      <c r="AB1" s="1307"/>
      <c r="AC1" s="1307"/>
      <c r="AD1" s="1307"/>
      <c r="AE1" s="1307"/>
      <c r="AF1" s="1307"/>
      <c r="AG1" s="1307"/>
      <c r="AH1" s="364" t="s">
        <v>2</v>
      </c>
      <c r="AI1" s="739" t="s">
        <v>33</v>
      </c>
      <c r="AJ1" s="739" t="s">
        <v>33</v>
      </c>
    </row>
    <row r="2" spans="1:36" ht="15.75" thickBot="1" x14ac:dyDescent="0.3">
      <c r="A2" s="730" t="s">
        <v>73</v>
      </c>
      <c r="B2" s="731" t="s">
        <v>74</v>
      </c>
      <c r="C2" s="717">
        <v>1</v>
      </c>
      <c r="D2" s="365">
        <v>2</v>
      </c>
      <c r="E2" s="365">
        <v>3</v>
      </c>
      <c r="F2" s="365">
        <v>4</v>
      </c>
      <c r="G2" s="365">
        <v>5</v>
      </c>
      <c r="H2" s="365">
        <v>6</v>
      </c>
      <c r="I2" s="365">
        <v>7</v>
      </c>
      <c r="J2" s="365">
        <v>8</v>
      </c>
      <c r="K2" s="365">
        <v>9</v>
      </c>
      <c r="L2" s="365">
        <v>10</v>
      </c>
      <c r="M2" s="365">
        <v>11</v>
      </c>
      <c r="N2" s="365">
        <v>12</v>
      </c>
      <c r="O2" s="365">
        <v>13</v>
      </c>
      <c r="P2" s="365">
        <v>14</v>
      </c>
      <c r="Q2" s="365">
        <v>15</v>
      </c>
      <c r="R2" s="365">
        <v>16</v>
      </c>
      <c r="S2" s="365">
        <v>17</v>
      </c>
      <c r="T2" s="365">
        <v>18</v>
      </c>
      <c r="U2" s="365">
        <v>19</v>
      </c>
      <c r="V2" s="365">
        <v>20</v>
      </c>
      <c r="W2" s="365">
        <v>21</v>
      </c>
      <c r="X2" s="365">
        <v>22</v>
      </c>
      <c r="Y2" s="365">
        <v>23</v>
      </c>
      <c r="Z2" s="365">
        <v>24</v>
      </c>
      <c r="AA2" s="365">
        <v>25</v>
      </c>
      <c r="AB2" s="365">
        <v>26</v>
      </c>
      <c r="AC2" s="365">
        <v>27</v>
      </c>
      <c r="AD2" s="365">
        <v>28</v>
      </c>
      <c r="AE2" s="365">
        <v>29</v>
      </c>
      <c r="AF2" s="366">
        <v>30</v>
      </c>
      <c r="AG2" s="367">
        <v>31</v>
      </c>
      <c r="AH2" s="368" t="s">
        <v>75</v>
      </c>
      <c r="AI2" s="740" t="s">
        <v>114</v>
      </c>
      <c r="AJ2" s="740" t="s">
        <v>115</v>
      </c>
    </row>
    <row r="3" spans="1:36" x14ac:dyDescent="0.25">
      <c r="A3" s="732" t="s">
        <v>76</v>
      </c>
      <c r="B3" s="1308" t="str">
        <f>'HR-1 CLEUBERT'!D1</f>
        <v>HR-1 CLEUBERT</v>
      </c>
      <c r="C3" s="718">
        <f>'HR-1 CLEUBERT'!V5</f>
        <v>588</v>
      </c>
      <c r="D3" s="718">
        <f>'HR-1 CLEUBERT'!V6</f>
        <v>1023</v>
      </c>
      <c r="E3" s="718">
        <f>'HR-1 CLEUBERT'!V7</f>
        <v>1518</v>
      </c>
      <c r="F3" s="718">
        <f>'HR-1 CLEUBERT'!V8</f>
        <v>662</v>
      </c>
      <c r="G3" s="718">
        <f>'HR-1 CLEUBERT'!V9</f>
        <v>667</v>
      </c>
      <c r="H3" s="718">
        <f>'HR-1 CLEUBERT'!V10</f>
        <v>750</v>
      </c>
      <c r="I3" s="718">
        <f>'HR-1 CLEUBERT'!V11</f>
        <v>830</v>
      </c>
      <c r="J3" s="718">
        <f>'HR-1 CLEUBERT'!V12</f>
        <v>964</v>
      </c>
      <c r="K3" s="718">
        <f>'HR-1 CLEUBERT'!V13</f>
        <v>0</v>
      </c>
      <c r="L3" s="718">
        <f>'HR-1 CLEUBERT'!V14</f>
        <v>0</v>
      </c>
      <c r="M3" s="718">
        <f>'HR-1 CLEUBERT'!V15</f>
        <v>0</v>
      </c>
      <c r="N3" s="718">
        <f>'HR-1 CLEUBERT'!V16</f>
        <v>0</v>
      </c>
      <c r="O3" s="718">
        <f>'HR-1 CLEUBERT'!V17</f>
        <v>0</v>
      </c>
      <c r="P3" s="718">
        <f>'HR-1 CLEUBERT'!V18</f>
        <v>0</v>
      </c>
      <c r="Q3" s="718">
        <f>'HR-1 CLEUBERT'!V19</f>
        <v>0</v>
      </c>
      <c r="R3" s="718">
        <f>'HR-1 CLEUBERT'!V20</f>
        <v>0</v>
      </c>
      <c r="S3" s="718">
        <f>'HR-1 CLEUBERT'!V21</f>
        <v>0</v>
      </c>
      <c r="T3" s="718">
        <f>'HR-1 CLEUBERT'!V22</f>
        <v>0</v>
      </c>
      <c r="U3" s="718">
        <f>'HR-1 CLEUBERT'!V23</f>
        <v>0</v>
      </c>
      <c r="V3" s="718">
        <f>'HR-1 CLEUBERT'!V24</f>
        <v>0</v>
      </c>
      <c r="W3" s="718">
        <f>'HR-1 CLEUBERT'!V25</f>
        <v>0</v>
      </c>
      <c r="X3" s="718">
        <f>'HR-1 CLEUBERT'!V26</f>
        <v>0</v>
      </c>
      <c r="Y3" s="718">
        <f>'HR-1 CLEUBERT'!V27</f>
        <v>0</v>
      </c>
      <c r="Z3" s="718">
        <f>'HR-1 CLEUBERT'!V28</f>
        <v>0</v>
      </c>
      <c r="AA3" s="718">
        <f>'HR-1 CLEUBERT'!V29</f>
        <v>0</v>
      </c>
      <c r="AB3" s="718">
        <f>'HR-1 CLEUBERT'!V30</f>
        <v>0</v>
      </c>
      <c r="AC3" s="718">
        <f>'HR-1 CLEUBERT'!V31</f>
        <v>0</v>
      </c>
      <c r="AD3" s="718">
        <f>'HR-1 CLEUBERT'!V32</f>
        <v>0</v>
      </c>
      <c r="AE3" s="718">
        <f>'HR-1 CLEUBERT'!V33</f>
        <v>0</v>
      </c>
      <c r="AF3" s="718">
        <f>'HR-1 CLEUBERT'!V34</f>
        <v>0</v>
      </c>
      <c r="AG3" s="718">
        <f>'HR-1 CLEUBERT'!V35</f>
        <v>0</v>
      </c>
      <c r="AH3" s="370">
        <f>SUM(C3:AG3)</f>
        <v>7002</v>
      </c>
      <c r="AI3" s="742">
        <f>SUM(C20:AG20)</f>
        <v>274.5</v>
      </c>
      <c r="AJ3" s="742">
        <f>'HR-2 VALDENOR'!Z36</f>
        <v>0</v>
      </c>
    </row>
    <row r="4" spans="1:36" ht="15.75" thickBot="1" x14ac:dyDescent="0.3">
      <c r="A4" s="733" t="s">
        <v>77</v>
      </c>
      <c r="B4" s="1309"/>
      <c r="C4" s="719">
        <v>588</v>
      </c>
      <c r="D4" s="413">
        <v>1023</v>
      </c>
      <c r="E4" s="413">
        <v>1518</v>
      </c>
      <c r="F4" s="413">
        <v>662</v>
      </c>
      <c r="G4" s="413">
        <v>667</v>
      </c>
      <c r="H4" s="413">
        <v>750</v>
      </c>
      <c r="I4" s="413">
        <v>830</v>
      </c>
      <c r="J4" s="413">
        <v>964</v>
      </c>
      <c r="K4" s="413"/>
      <c r="L4" s="413"/>
      <c r="M4" s="372"/>
      <c r="N4" s="413"/>
      <c r="O4" s="413"/>
      <c r="P4" s="413"/>
      <c r="Q4" s="372"/>
      <c r="R4" s="413"/>
      <c r="S4" s="413"/>
      <c r="T4" s="372"/>
      <c r="U4" s="413"/>
      <c r="V4" s="413"/>
      <c r="W4" s="413"/>
      <c r="X4" s="413"/>
      <c r="Y4" s="413"/>
      <c r="Z4" s="413"/>
      <c r="AA4" s="413"/>
      <c r="AB4" s="413"/>
      <c r="AC4" s="372"/>
      <c r="AD4" s="373"/>
      <c r="AE4" s="372"/>
      <c r="AF4" s="372"/>
      <c r="AG4" s="374"/>
      <c r="AH4" s="375">
        <f t="shared" ref="AH4:AH16" si="0">SUM(C4:AG4)</f>
        <v>7002</v>
      </c>
      <c r="AI4" s="745">
        <f>SUM(C21:AG21)</f>
        <v>274.5</v>
      </c>
      <c r="AJ4" s="745"/>
    </row>
    <row r="5" spans="1:36" x14ac:dyDescent="0.25">
      <c r="A5" s="734" t="str">
        <f>A3</f>
        <v>PLANILHA DA PRODUÇÃO</v>
      </c>
      <c r="B5" s="1310" t="str">
        <f>'HR-2 VALDENOR'!D1</f>
        <v>HR-2 VALDENOR</v>
      </c>
      <c r="C5" s="720">
        <f>'HR-2 VALDENOR'!V5</f>
        <v>0</v>
      </c>
      <c r="D5" s="720">
        <f>'HR-2 VALDENOR'!V6</f>
        <v>0</v>
      </c>
      <c r="E5" s="720">
        <f>'HR-2 VALDENOR'!V7</f>
        <v>0</v>
      </c>
      <c r="F5" s="720">
        <f>'HR-2 VALDENOR'!V8</f>
        <v>0</v>
      </c>
      <c r="G5" s="720">
        <f>'HR-2 VALDENOR'!V9</f>
        <v>0</v>
      </c>
      <c r="H5" s="720">
        <f>'HR-2 VALDENOR'!V10</f>
        <v>0</v>
      </c>
      <c r="I5" s="720">
        <f>'HR-2 VALDENOR'!V11</f>
        <v>0</v>
      </c>
      <c r="J5" s="720">
        <f>'HR-2 VALDENOR'!V12</f>
        <v>0</v>
      </c>
      <c r="K5" s="720">
        <f>'HR-2 VALDENOR'!V13</f>
        <v>0</v>
      </c>
      <c r="L5" s="720">
        <f>'HR-2 VALDENOR'!V14</f>
        <v>0</v>
      </c>
      <c r="M5" s="720">
        <f>'HR-2 VALDENOR'!V15</f>
        <v>0</v>
      </c>
      <c r="N5" s="720">
        <f>'HR-2 VALDENOR'!V16</f>
        <v>0</v>
      </c>
      <c r="O5" s="720">
        <f>'HR-2 VALDENOR'!V17</f>
        <v>0</v>
      </c>
      <c r="P5" s="720">
        <f>'HR-2 VALDENOR'!V18</f>
        <v>0</v>
      </c>
      <c r="Q5" s="720">
        <f>'HR-2 VALDENOR'!V19</f>
        <v>0</v>
      </c>
      <c r="R5" s="720">
        <f>'HR-2 VALDENOR'!V20</f>
        <v>0</v>
      </c>
      <c r="S5" s="720">
        <f>'HR-2 VALDENOR'!V21</f>
        <v>0</v>
      </c>
      <c r="T5" s="720">
        <f>'HR-2 VALDENOR'!V22</f>
        <v>0</v>
      </c>
      <c r="U5" s="720">
        <f>'HR-2 VALDENOR'!V23</f>
        <v>0</v>
      </c>
      <c r="V5" s="720">
        <f>'HR-2 VALDENOR'!V24</f>
        <v>0</v>
      </c>
      <c r="W5" s="720">
        <f>'HR-2 VALDENOR'!V25</f>
        <v>0</v>
      </c>
      <c r="X5" s="720">
        <f>'HR-2 VALDENOR'!V26</f>
        <v>0</v>
      </c>
      <c r="Y5" s="720">
        <f>'HR-2 VALDENOR'!V27</f>
        <v>0</v>
      </c>
      <c r="Z5" s="720">
        <f>'HR-2 VALDENOR'!V28</f>
        <v>0</v>
      </c>
      <c r="AA5" s="720">
        <f>'HR-2 VALDENOR'!V29</f>
        <v>0</v>
      </c>
      <c r="AB5" s="720">
        <f>'HR-2 VALDENOR'!V30</f>
        <v>0</v>
      </c>
      <c r="AC5" s="720">
        <f>'HR-2 VALDENOR'!V31</f>
        <v>0</v>
      </c>
      <c r="AD5" s="720">
        <f>'HR-2 VALDENOR'!V32</f>
        <v>0</v>
      </c>
      <c r="AE5" s="720">
        <f>'HR-2 VALDENOR'!V33</f>
        <v>0</v>
      </c>
      <c r="AF5" s="720">
        <f>'HR-2 VALDENOR'!V34</f>
        <v>0</v>
      </c>
      <c r="AG5" s="720">
        <f>'HR-2 VALDENOR'!V35</f>
        <v>0</v>
      </c>
      <c r="AH5" s="379">
        <f t="shared" si="0"/>
        <v>0</v>
      </c>
      <c r="AI5" s="744">
        <f>'FOTON-WAGNER '!Y36</f>
        <v>0</v>
      </c>
      <c r="AJ5" s="744">
        <f>'FOTON-WAGNER '!Z36</f>
        <v>0</v>
      </c>
    </row>
    <row r="6" spans="1:36" ht="15.75" thickBot="1" x14ac:dyDescent="0.3">
      <c r="A6" s="735" t="s">
        <v>77</v>
      </c>
      <c r="B6" s="1311"/>
      <c r="C6" s="721"/>
      <c r="D6" s="381"/>
      <c r="E6" s="381"/>
      <c r="F6" s="382"/>
      <c r="G6" s="381"/>
      <c r="H6" s="382"/>
      <c r="I6" s="381"/>
      <c r="J6" s="382"/>
      <c r="K6" s="382"/>
      <c r="L6" s="381"/>
      <c r="M6" s="382"/>
      <c r="N6" s="382"/>
      <c r="O6" s="381"/>
      <c r="P6" s="381"/>
      <c r="Q6" s="382"/>
      <c r="R6" s="381"/>
      <c r="S6" s="381"/>
      <c r="T6" s="381"/>
      <c r="U6" s="428"/>
      <c r="V6" s="381"/>
      <c r="W6" s="382"/>
      <c r="X6" s="382"/>
      <c r="Y6" s="381"/>
      <c r="Z6" s="382"/>
      <c r="AA6" s="382"/>
      <c r="AB6" s="382"/>
      <c r="AC6" s="382"/>
      <c r="AD6" s="382"/>
      <c r="AE6" s="382"/>
      <c r="AF6" s="381"/>
      <c r="AG6" s="383"/>
      <c r="AH6" s="375">
        <f t="shared" si="0"/>
        <v>0</v>
      </c>
      <c r="AI6" s="745"/>
      <c r="AJ6" s="745"/>
    </row>
    <row r="7" spans="1:36" x14ac:dyDescent="0.25">
      <c r="A7" s="732" t="str">
        <f>A3</f>
        <v>PLANILHA DA PRODUÇÃO</v>
      </c>
      <c r="B7" s="1312" t="e">
        <f>'[1]FOTON-WAGNER'!DE1</f>
        <v>#REF!</v>
      </c>
      <c r="C7" s="385">
        <f>'HR-1 CLEUBERT'!V5</f>
        <v>588</v>
      </c>
      <c r="D7" s="385">
        <f>'HR-1 CLEUBERT'!V6</f>
        <v>1023</v>
      </c>
      <c r="E7" s="385">
        <f>'HR-1 CLEUBERT'!V7</f>
        <v>1518</v>
      </c>
      <c r="F7" s="385">
        <f>'HR-1 CLEUBERT'!V8</f>
        <v>662</v>
      </c>
      <c r="G7" s="385">
        <f>'HR-1 CLEUBERT'!V9</f>
        <v>667</v>
      </c>
      <c r="H7" s="385">
        <f>'HR-1 CLEUBERT'!V10</f>
        <v>750</v>
      </c>
      <c r="I7" s="385">
        <f>'HR-1 CLEUBERT'!V11</f>
        <v>830</v>
      </c>
      <c r="J7" s="385">
        <f>'HR-1 CLEUBERT'!V12</f>
        <v>964</v>
      </c>
      <c r="K7" s="385">
        <f>'HR-1 CLEUBERT'!V13</f>
        <v>0</v>
      </c>
      <c r="L7" s="385">
        <f>'HR-1 CLEUBERT'!V14</f>
        <v>0</v>
      </c>
      <c r="M7" s="385">
        <f>'HR-1 CLEUBERT'!V15</f>
        <v>0</v>
      </c>
      <c r="N7" s="385">
        <f>'HR-1 CLEUBERT'!V16</f>
        <v>0</v>
      </c>
      <c r="O7" s="385">
        <f>'HR-1 CLEUBERT'!V17</f>
        <v>0</v>
      </c>
      <c r="P7" s="385">
        <f>'HR-1 CLEUBERT'!V18</f>
        <v>0</v>
      </c>
      <c r="Q7" s="385">
        <f>'HR-1 CLEUBERT'!V19</f>
        <v>0</v>
      </c>
      <c r="R7" s="385">
        <f>'HR-1 CLEUBERT'!V20</f>
        <v>0</v>
      </c>
      <c r="S7" s="385">
        <f>'HR-1 CLEUBERT'!V21</f>
        <v>0</v>
      </c>
      <c r="T7" s="385">
        <f>'HR-1 CLEUBERT'!V22</f>
        <v>0</v>
      </c>
      <c r="U7" s="385">
        <f>'HR-1 CLEUBERT'!V23</f>
        <v>0</v>
      </c>
      <c r="V7" s="385">
        <f>'HR-1 CLEUBERT'!V24</f>
        <v>0</v>
      </c>
      <c r="W7" s="385">
        <f>'HR-1 CLEUBERT'!V25</f>
        <v>0</v>
      </c>
      <c r="X7" s="385">
        <f>'HR-1 CLEUBERT'!V26</f>
        <v>0</v>
      </c>
      <c r="Y7" s="385">
        <f>'HR-1 CLEUBERT'!V27</f>
        <v>0</v>
      </c>
      <c r="Z7" s="385">
        <f>'HR-1 CLEUBERT'!V28</f>
        <v>0</v>
      </c>
      <c r="AA7" s="385">
        <f>'HR-1 CLEUBERT'!V29</f>
        <v>0</v>
      </c>
      <c r="AB7" s="385">
        <f>'HR-1 CLEUBERT'!V30</f>
        <v>0</v>
      </c>
      <c r="AC7" s="385">
        <f>'HR-1 CLEUBERT'!V31</f>
        <v>0</v>
      </c>
      <c r="AD7" s="385">
        <f>'HR-1 CLEUBERT'!V32</f>
        <v>0</v>
      </c>
      <c r="AE7" s="385">
        <f>'HR-1 CLEUBERT'!V33</f>
        <v>0</v>
      </c>
      <c r="AF7" s="385">
        <f>'HR-1 CLEUBERT'!V34</f>
        <v>0</v>
      </c>
      <c r="AG7" s="386">
        <f>'HR-1 CLEUBERT'!V35</f>
        <v>0</v>
      </c>
      <c r="AH7" s="379">
        <f t="shared" si="0"/>
        <v>7002</v>
      </c>
      <c r="AI7" s="744">
        <f>'HR-1 CLEUBERT'!Y36</f>
        <v>0</v>
      </c>
      <c r="AJ7" s="744">
        <f>'HR-1 CLEUBERT'!Z36</f>
        <v>102</v>
      </c>
    </row>
    <row r="8" spans="1:36" ht="15.75" thickBot="1" x14ac:dyDescent="0.3">
      <c r="A8" s="733" t="s">
        <v>77</v>
      </c>
      <c r="B8" s="1309"/>
      <c r="C8" s="723"/>
      <c r="D8" s="387"/>
      <c r="E8" s="429"/>
      <c r="F8" s="387"/>
      <c r="G8" s="387"/>
      <c r="H8" s="429"/>
      <c r="I8" s="388"/>
      <c r="J8" s="387"/>
      <c r="K8" s="387"/>
      <c r="L8" s="429"/>
      <c r="M8" s="387"/>
      <c r="N8" s="429"/>
      <c r="O8" s="387"/>
      <c r="P8" s="429"/>
      <c r="Q8" s="387"/>
      <c r="R8" s="387"/>
      <c r="S8" s="387"/>
      <c r="T8" s="387"/>
      <c r="U8" s="429"/>
      <c r="V8" s="387"/>
      <c r="W8" s="387"/>
      <c r="X8" s="387"/>
      <c r="Y8" s="387"/>
      <c r="Z8" s="387"/>
      <c r="AA8" s="387"/>
      <c r="AB8" s="429"/>
      <c r="AC8" s="429"/>
      <c r="AD8" s="387"/>
      <c r="AE8" s="429"/>
      <c r="AF8" s="387"/>
      <c r="AG8" s="389"/>
      <c r="AH8" s="375">
        <f t="shared" si="0"/>
        <v>0</v>
      </c>
      <c r="AI8" s="745"/>
      <c r="AJ8" s="745"/>
    </row>
    <row r="9" spans="1:36" x14ac:dyDescent="0.25">
      <c r="A9" s="734" t="str">
        <f>A5</f>
        <v>PLANILHA DA PRODUÇÃO</v>
      </c>
      <c r="B9" s="1312" t="e">
        <f>[2]FABRICA!D1</f>
        <v>#REF!</v>
      </c>
      <c r="C9" s="720">
        <f>'FABRICA '!V5</f>
        <v>40</v>
      </c>
      <c r="D9" s="377">
        <f>'FABRICA '!V6</f>
        <v>99</v>
      </c>
      <c r="E9" s="377">
        <f>'FABRICA '!V7</f>
        <v>126</v>
      </c>
      <c r="F9" s="377">
        <f>'FABRICA '!V8</f>
        <v>45</v>
      </c>
      <c r="G9" s="377">
        <f>'FABRICA '!V9</f>
        <v>20</v>
      </c>
      <c r="H9" s="377">
        <f>'FABRICA '!V10</f>
        <v>70</v>
      </c>
      <c r="I9" s="377">
        <f>'FABRICA '!V11</f>
        <v>20</v>
      </c>
      <c r="J9" s="377">
        <f>'FABRICA '!V12</f>
        <v>43</v>
      </c>
      <c r="K9" s="377">
        <f>'FABRICA '!V13</f>
        <v>0</v>
      </c>
      <c r="L9" s="377">
        <f>'FABRICA '!V14</f>
        <v>0</v>
      </c>
      <c r="M9" s="377">
        <f>'FABRICA '!V15</f>
        <v>0</v>
      </c>
      <c r="N9" s="377">
        <f>'FABRICA '!V16</f>
        <v>0</v>
      </c>
      <c r="O9" s="377">
        <f>'FABRICA '!V17</f>
        <v>0</v>
      </c>
      <c r="P9" s="377">
        <f>'FABRICA '!V18</f>
        <v>0</v>
      </c>
      <c r="Q9" s="377">
        <f>'FABRICA '!V19</f>
        <v>0</v>
      </c>
      <c r="R9" s="377">
        <f>'FABRICA '!V20</f>
        <v>0</v>
      </c>
      <c r="S9" s="377">
        <f>'FABRICA '!V21</f>
        <v>0</v>
      </c>
      <c r="T9" s="377">
        <f>'FABRICA '!V22</f>
        <v>0</v>
      </c>
      <c r="U9" s="377">
        <f>'FABRICA '!V23</f>
        <v>0</v>
      </c>
      <c r="V9" s="377">
        <f>'FABRICA '!V24</f>
        <v>0</v>
      </c>
      <c r="W9" s="377">
        <f>'FABRICA '!V25</f>
        <v>0</v>
      </c>
      <c r="X9" s="377">
        <f>'FABRICA '!V26</f>
        <v>0</v>
      </c>
      <c r="Y9" s="377">
        <f>'FABRICA '!V27</f>
        <v>0</v>
      </c>
      <c r="Z9" s="377">
        <f>'FABRICA '!V28</f>
        <v>0</v>
      </c>
      <c r="AA9" s="377">
        <f>'FABRICA '!V29</f>
        <v>0</v>
      </c>
      <c r="AB9" s="377">
        <f>'FABRICA '!V30</f>
        <v>0</v>
      </c>
      <c r="AC9" s="377">
        <f>'FABRICA '!V31</f>
        <v>0</v>
      </c>
      <c r="AD9" s="377">
        <f>'FABRICA '!V32</f>
        <v>0</v>
      </c>
      <c r="AE9" s="377">
        <f>'FABRICA '!V33</f>
        <v>0</v>
      </c>
      <c r="AF9" s="377">
        <f>'FABRICA '!V34</f>
        <v>0</v>
      </c>
      <c r="AG9" s="378">
        <f>'FABRICA '!V35</f>
        <v>0</v>
      </c>
      <c r="AH9" s="743">
        <f t="shared" si="0"/>
        <v>463</v>
      </c>
      <c r="AI9" s="380">
        <f>'FABRICA '!Y36</f>
        <v>0</v>
      </c>
      <c r="AJ9" s="380">
        <f>'FABRICA '!Z36</f>
        <v>93.5</v>
      </c>
    </row>
    <row r="10" spans="1:36" ht="15.75" thickBot="1" x14ac:dyDescent="0.3">
      <c r="A10" s="735" t="s">
        <v>77</v>
      </c>
      <c r="B10" s="1309"/>
      <c r="C10" s="721">
        <v>40</v>
      </c>
      <c r="D10" s="382">
        <v>99</v>
      </c>
      <c r="E10" s="382">
        <v>126</v>
      </c>
      <c r="F10" s="382">
        <v>45</v>
      </c>
      <c r="G10" s="382">
        <v>20</v>
      </c>
      <c r="H10" s="382">
        <v>70</v>
      </c>
      <c r="I10" s="381">
        <v>20</v>
      </c>
      <c r="J10" s="381">
        <v>43</v>
      </c>
      <c r="K10" s="382"/>
      <c r="L10" s="382"/>
      <c r="M10" s="381"/>
      <c r="N10" s="382"/>
      <c r="O10" s="382"/>
      <c r="P10" s="381"/>
      <c r="Q10" s="382"/>
      <c r="R10" s="382"/>
      <c r="S10" s="382"/>
      <c r="T10" s="382"/>
      <c r="U10" s="381"/>
      <c r="V10" s="381"/>
      <c r="W10" s="381"/>
      <c r="X10" s="382"/>
      <c r="Y10" s="382"/>
      <c r="Z10" s="381"/>
      <c r="AA10" s="382"/>
      <c r="AB10" s="382"/>
      <c r="AC10" s="382"/>
      <c r="AD10" s="381"/>
      <c r="AE10" s="382"/>
      <c r="AF10" s="382"/>
      <c r="AG10" s="383"/>
      <c r="AH10" s="375">
        <f t="shared" si="0"/>
        <v>463</v>
      </c>
      <c r="AI10" s="745"/>
      <c r="AJ10" s="745"/>
    </row>
    <row r="11" spans="1:36" x14ac:dyDescent="0.25">
      <c r="A11" s="732" t="str">
        <f>A7</f>
        <v>PLANILHA DA PRODUÇÃO</v>
      </c>
      <c r="B11" s="1312" t="str">
        <f>STRADA!D1</f>
        <v>STRADA</v>
      </c>
      <c r="C11" s="722">
        <f>STRADA!V5</f>
        <v>0</v>
      </c>
      <c r="D11" s="385">
        <f>STRADA!V6</f>
        <v>613</v>
      </c>
      <c r="E11" s="385">
        <f>STRADA!V7</f>
        <v>175</v>
      </c>
      <c r="F11" s="385">
        <f>STRADA!V8</f>
        <v>0</v>
      </c>
      <c r="G11" s="385">
        <f>STRADA!V9</f>
        <v>0</v>
      </c>
      <c r="H11" s="385">
        <f>STRADA!V10</f>
        <v>0</v>
      </c>
      <c r="I11" s="385">
        <f>STRADA!V11</f>
        <v>512</v>
      </c>
      <c r="J11" s="385">
        <f>STRADA!V12</f>
        <v>443</v>
      </c>
      <c r="K11" s="385">
        <f>STRADA!E13</f>
        <v>0</v>
      </c>
      <c r="L11" s="385">
        <f>STRADA!V14</f>
        <v>0</v>
      </c>
      <c r="M11" s="385">
        <f>STRADA!V15</f>
        <v>0</v>
      </c>
      <c r="N11" s="385">
        <f>STRADA!V16</f>
        <v>0</v>
      </c>
      <c r="O11" s="385">
        <f>STRADA!V17</f>
        <v>0</v>
      </c>
      <c r="P11" s="385">
        <f>STRADA!V18</f>
        <v>0</v>
      </c>
      <c r="Q11" s="385">
        <f>STRADA!V19</f>
        <v>0</v>
      </c>
      <c r="R11" s="385">
        <f>STRADA!V20</f>
        <v>0</v>
      </c>
      <c r="S11" s="385">
        <f>STRADA!V21</f>
        <v>0</v>
      </c>
      <c r="T11" s="385">
        <f>STRADA!V22</f>
        <v>0</v>
      </c>
      <c r="U11" s="385">
        <f>STRADA!V23</f>
        <v>0</v>
      </c>
      <c r="V11" s="385">
        <f>STRADA!V24</f>
        <v>0</v>
      </c>
      <c r="W11" s="385">
        <f>STRADA!V25</f>
        <v>0</v>
      </c>
      <c r="X11" s="385">
        <f>STRADA!V26</f>
        <v>0</v>
      </c>
      <c r="Y11" s="385">
        <f>STRADA!V27</f>
        <v>0</v>
      </c>
      <c r="Z11" s="385">
        <f>STRADA!V28</f>
        <v>0</v>
      </c>
      <c r="AA11" s="385">
        <f>STRADA!V29</f>
        <v>0</v>
      </c>
      <c r="AB11" s="385">
        <f>STRADA!V30</f>
        <v>0</v>
      </c>
      <c r="AC11" s="385">
        <f>STRADA!V31</f>
        <v>0</v>
      </c>
      <c r="AD11" s="385">
        <f>STRADA!V32</f>
        <v>0</v>
      </c>
      <c r="AE11" s="385">
        <f>STRADA!V33</f>
        <v>0</v>
      </c>
      <c r="AF11" s="385">
        <f>STRADA!V34</f>
        <v>0</v>
      </c>
      <c r="AG11" s="386">
        <f>STRADA!V35</f>
        <v>0</v>
      </c>
      <c r="AH11" s="379">
        <f t="shared" si="0"/>
        <v>1743</v>
      </c>
      <c r="AI11" s="744">
        <f>STRADA!Y36</f>
        <v>0</v>
      </c>
      <c r="AJ11" s="744">
        <f>STRADA!Z36</f>
        <v>79</v>
      </c>
    </row>
    <row r="12" spans="1:36" ht="15.75" thickBot="1" x14ac:dyDescent="0.3">
      <c r="A12" s="736" t="s">
        <v>77</v>
      </c>
      <c r="B12" s="1309"/>
      <c r="C12" s="723"/>
      <c r="D12" s="387">
        <v>613</v>
      </c>
      <c r="E12" s="387">
        <v>175</v>
      </c>
      <c r="F12" s="387"/>
      <c r="G12" s="429"/>
      <c r="H12" s="387"/>
      <c r="I12" s="387">
        <v>512</v>
      </c>
      <c r="J12" s="387">
        <v>443</v>
      </c>
      <c r="K12" s="387"/>
      <c r="L12" s="387"/>
      <c r="M12" s="387"/>
      <c r="N12" s="387"/>
      <c r="O12" s="387"/>
      <c r="P12" s="387"/>
      <c r="Q12" s="387"/>
      <c r="R12" s="387"/>
      <c r="S12" s="387"/>
      <c r="T12" s="387"/>
      <c r="U12" s="387"/>
      <c r="V12" s="387"/>
      <c r="W12" s="387"/>
      <c r="X12" s="387"/>
      <c r="Y12" s="387"/>
      <c r="Z12" s="429"/>
      <c r="AA12" s="387"/>
      <c r="AB12" s="429"/>
      <c r="AC12" s="387"/>
      <c r="AD12" s="387"/>
      <c r="AE12" s="387"/>
      <c r="AF12" s="387"/>
      <c r="AG12" s="389"/>
      <c r="AH12" s="390">
        <f t="shared" si="0"/>
        <v>1743</v>
      </c>
      <c r="AI12" s="745"/>
      <c r="AJ12" s="745"/>
    </row>
    <row r="13" spans="1:36" s="569" customFormat="1" x14ac:dyDescent="0.25">
      <c r="A13" s="732" t="str">
        <f>A9</f>
        <v>PLANILHA DA PRODUÇÃO</v>
      </c>
      <c r="B13" s="1312" t="str">
        <f>EXTRA!D1</f>
        <v>EXTRA</v>
      </c>
      <c r="C13" s="722">
        <f>STRADA!V5</f>
        <v>0</v>
      </c>
      <c r="D13" s="384">
        <f>STRADA!V6</f>
        <v>613</v>
      </c>
      <c r="E13" s="384">
        <f>STRADA!V7</f>
        <v>175</v>
      </c>
      <c r="F13" s="385">
        <f>STRADA!V8</f>
        <v>0</v>
      </c>
      <c r="G13" s="385">
        <f>STRADA!V9</f>
        <v>0</v>
      </c>
      <c r="H13" s="385">
        <f>STRADA!V10</f>
        <v>0</v>
      </c>
      <c r="I13" s="385">
        <f>STRADA!V11</f>
        <v>512</v>
      </c>
      <c r="J13" s="385">
        <f>STRADA!V12</f>
        <v>443</v>
      </c>
      <c r="K13" s="385">
        <f>STRADA!E13</f>
        <v>0</v>
      </c>
      <c r="L13" s="385">
        <f>STRADA!V14</f>
        <v>0</v>
      </c>
      <c r="M13" s="385">
        <f>STRADA!V15</f>
        <v>0</v>
      </c>
      <c r="N13" s="385">
        <f>STRADA!V16</f>
        <v>0</v>
      </c>
      <c r="O13" s="385">
        <f>STRADA!V17</f>
        <v>0</v>
      </c>
      <c r="P13" s="385">
        <f>STRADA!V18</f>
        <v>0</v>
      </c>
      <c r="Q13" s="385">
        <f>STRADA!V19</f>
        <v>0</v>
      </c>
      <c r="R13" s="385">
        <f>STRADA!V20</f>
        <v>0</v>
      </c>
      <c r="S13" s="385">
        <f>STRADA!V21</f>
        <v>0</v>
      </c>
      <c r="T13" s="385">
        <f>STRADA!V22</f>
        <v>0</v>
      </c>
      <c r="U13" s="385">
        <f>STRADA!V23</f>
        <v>0</v>
      </c>
      <c r="V13" s="385">
        <f>STRADA!V24</f>
        <v>0</v>
      </c>
      <c r="W13" s="385">
        <f>STRADA!V25</f>
        <v>0</v>
      </c>
      <c r="X13" s="385">
        <f>STRADA!V26</f>
        <v>0</v>
      </c>
      <c r="Y13" s="385">
        <f>STRADA!V27</f>
        <v>0</v>
      </c>
      <c r="Z13" s="385">
        <f>STRADA!V28</f>
        <v>0</v>
      </c>
      <c r="AA13" s="385">
        <f>STRADA!V29</f>
        <v>0</v>
      </c>
      <c r="AB13" s="385">
        <f>STRADA!V30</f>
        <v>0</v>
      </c>
      <c r="AC13" s="385">
        <f>STRADA!V31</f>
        <v>0</v>
      </c>
      <c r="AD13" s="385">
        <f>STRADA!V32</f>
        <v>0</v>
      </c>
      <c r="AE13" s="385">
        <f>STRADA!V33</f>
        <v>0</v>
      </c>
      <c r="AF13" s="385">
        <f>STRADA!V34</f>
        <v>0</v>
      </c>
      <c r="AG13" s="386">
        <f>STRADA!V35</f>
        <v>0</v>
      </c>
      <c r="AH13" s="379">
        <f t="shared" ref="AH13:AH14" si="1">SUM(C13:AG13)</f>
        <v>1743</v>
      </c>
      <c r="AI13" s="744">
        <f>STRADA!Y36</f>
        <v>0</v>
      </c>
      <c r="AJ13" s="744">
        <f>STRADA!Z36</f>
        <v>79</v>
      </c>
    </row>
    <row r="14" spans="1:36" s="569" customFormat="1" ht="15.75" thickBot="1" x14ac:dyDescent="0.3">
      <c r="A14" s="736" t="s">
        <v>77</v>
      </c>
      <c r="B14" s="1313"/>
      <c r="C14" s="723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387"/>
      <c r="Q14" s="387"/>
      <c r="R14" s="387"/>
      <c r="S14" s="387"/>
      <c r="T14" s="387"/>
      <c r="U14" s="387"/>
      <c r="V14" s="387"/>
      <c r="W14" s="387"/>
      <c r="X14" s="387"/>
      <c r="Y14" s="387"/>
      <c r="Z14" s="429"/>
      <c r="AA14" s="387"/>
      <c r="AB14" s="429"/>
      <c r="AC14" s="387"/>
      <c r="AD14" s="387"/>
      <c r="AE14" s="387"/>
      <c r="AF14" s="387"/>
      <c r="AG14" s="389"/>
      <c r="AH14" s="390">
        <f t="shared" si="1"/>
        <v>0</v>
      </c>
      <c r="AI14" s="745"/>
      <c r="AJ14" s="745"/>
    </row>
    <row r="15" spans="1:36" x14ac:dyDescent="0.25">
      <c r="A15" s="732" t="str">
        <f>A9</f>
        <v>PLANILHA DA PRODUÇÃO</v>
      </c>
      <c r="B15" s="1312" t="e">
        <f>'[3]EXTRA 2'!D1</f>
        <v>#REF!</v>
      </c>
      <c r="C15" s="722">
        <f>'EXTRA-2'!V5</f>
        <v>0</v>
      </c>
      <c r="D15" s="385">
        <f>'EXTRA-2'!V6</f>
        <v>0</v>
      </c>
      <c r="E15" s="385">
        <f>'EXTRA-2'!V7</f>
        <v>710</v>
      </c>
      <c r="F15" s="385">
        <f>'EXTRA-2'!V8</f>
        <v>0</v>
      </c>
      <c r="G15" s="385">
        <f>'EXTRA-2'!V9</f>
        <v>515</v>
      </c>
      <c r="H15" s="385">
        <f>'EXTRA-2'!V10</f>
        <v>0</v>
      </c>
      <c r="I15" s="385">
        <f>'EXTRA-2'!V11</f>
        <v>0</v>
      </c>
      <c r="J15" s="385">
        <f>'EXTRA-2'!V12</f>
        <v>0</v>
      </c>
      <c r="K15" s="385">
        <f>'EXTRA-2'!V13</f>
        <v>0</v>
      </c>
      <c r="L15" s="385">
        <f>'EXTRA-2'!V14</f>
        <v>0</v>
      </c>
      <c r="M15" s="385">
        <f>'EXTRA-2'!V15</f>
        <v>0</v>
      </c>
      <c r="N15" s="385">
        <f>'EXTRA-2'!V16</f>
        <v>0</v>
      </c>
      <c r="O15" s="385">
        <f>'EXTRA-2'!V17</f>
        <v>0</v>
      </c>
      <c r="P15" s="385">
        <f>'EXTRA-2'!V18</f>
        <v>0</v>
      </c>
      <c r="Q15" s="385">
        <f>'EXTRA-2'!V19</f>
        <v>0</v>
      </c>
      <c r="R15" s="385">
        <f>'EXTRA-2'!V20</f>
        <v>0</v>
      </c>
      <c r="S15" s="385">
        <f>'EXTRA-2'!V21</f>
        <v>0</v>
      </c>
      <c r="T15" s="385">
        <f>'EXTRA-2'!V22</f>
        <v>0</v>
      </c>
      <c r="U15" s="385">
        <f>'EXTRA-2'!V23</f>
        <v>0</v>
      </c>
      <c r="V15" s="385">
        <f>'EXTRA-2'!V24</f>
        <v>0</v>
      </c>
      <c r="W15" s="385">
        <f>'EXTRA-2'!V25</f>
        <v>0</v>
      </c>
      <c r="X15" s="385">
        <f>'EXTRA-2'!V26</f>
        <v>0</v>
      </c>
      <c r="Y15" s="385">
        <f>'EXTRA-2'!V27</f>
        <v>0</v>
      </c>
      <c r="Z15" s="385">
        <f>'EXTRA-2'!V28</f>
        <v>0</v>
      </c>
      <c r="AA15" s="385">
        <f>'EXTRA-2'!V29</f>
        <v>0</v>
      </c>
      <c r="AB15" s="385">
        <f>'EXTRA-2'!V30</f>
        <v>0</v>
      </c>
      <c r="AC15" s="385">
        <f>'EXTRA-2'!V31</f>
        <v>0</v>
      </c>
      <c r="AD15" s="385">
        <f>'EXTRA-2'!V32</f>
        <v>0</v>
      </c>
      <c r="AE15" s="385">
        <f>'EXTRA-2'!V33</f>
        <v>0</v>
      </c>
      <c r="AF15" s="385">
        <f>'EXTRA-2'!V34</f>
        <v>0</v>
      </c>
      <c r="AG15" s="385">
        <f>'EXTRA-2'!V35</f>
        <v>0</v>
      </c>
      <c r="AH15" s="379">
        <f t="shared" si="0"/>
        <v>1225</v>
      </c>
      <c r="AI15" s="744">
        <f>STRADA!Y36</f>
        <v>0</v>
      </c>
      <c r="AJ15" s="744">
        <f>STRADA!Z36</f>
        <v>79</v>
      </c>
    </row>
    <row r="16" spans="1:36" ht="15.75" thickBot="1" x14ac:dyDescent="0.3">
      <c r="A16" s="736" t="s">
        <v>77</v>
      </c>
      <c r="B16" s="1313"/>
      <c r="C16" s="723"/>
      <c r="D16" s="387"/>
      <c r="E16" s="387">
        <v>710</v>
      </c>
      <c r="F16" s="387"/>
      <c r="G16" s="387">
        <v>515</v>
      </c>
      <c r="H16" s="387"/>
      <c r="I16" s="387"/>
      <c r="J16" s="387"/>
      <c r="K16" s="387"/>
      <c r="L16" s="387"/>
      <c r="M16" s="387"/>
      <c r="N16" s="387"/>
      <c r="O16" s="387"/>
      <c r="P16" s="387"/>
      <c r="Q16" s="387"/>
      <c r="R16" s="387"/>
      <c r="S16" s="387"/>
      <c r="T16" s="387"/>
      <c r="U16" s="387"/>
      <c r="V16" s="387"/>
      <c r="W16" s="387"/>
      <c r="X16" s="387"/>
      <c r="Y16" s="387"/>
      <c r="Z16" s="429"/>
      <c r="AA16" s="387"/>
      <c r="AB16" s="429"/>
      <c r="AC16" s="387"/>
      <c r="AD16" s="387"/>
      <c r="AE16" s="387"/>
      <c r="AF16" s="387"/>
      <c r="AG16" s="389"/>
      <c r="AH16" s="390">
        <f t="shared" si="0"/>
        <v>1225</v>
      </c>
      <c r="AI16" s="745"/>
      <c r="AJ16" s="745"/>
    </row>
    <row r="17" spans="1:36" ht="16.5" thickBot="1" x14ac:dyDescent="0.3">
      <c r="A17" s="737" t="str">
        <f>A9</f>
        <v>PLANILHA DA PRODUÇÃO</v>
      </c>
      <c r="B17" s="1302" t="s">
        <v>2</v>
      </c>
      <c r="C17" s="724">
        <f>SUM(C3,C5,C7,C9,C11,C13,C15)</f>
        <v>1216</v>
      </c>
      <c r="D17" s="503">
        <f>SUM(D3,D5,D7,D9,D11,D15)</f>
        <v>2758</v>
      </c>
      <c r="E17" s="503">
        <f>SUM(E3,E5,E7,E9,E11,E15)</f>
        <v>4047</v>
      </c>
      <c r="F17" s="503">
        <f t="shared" ref="F17:AF17" si="2">SUM(F3,F5,F7,F9,F11,F15)</f>
        <v>1369</v>
      </c>
      <c r="G17" s="503">
        <f t="shared" si="2"/>
        <v>1869</v>
      </c>
      <c r="H17" s="503">
        <f t="shared" si="2"/>
        <v>1570</v>
      </c>
      <c r="I17" s="503">
        <f t="shared" si="2"/>
        <v>2192</v>
      </c>
      <c r="J17" s="503">
        <f t="shared" si="2"/>
        <v>2414</v>
      </c>
      <c r="K17" s="503">
        <f t="shared" si="2"/>
        <v>0</v>
      </c>
      <c r="L17" s="503">
        <f t="shared" si="2"/>
        <v>0</v>
      </c>
      <c r="M17" s="503">
        <f t="shared" si="2"/>
        <v>0</v>
      </c>
      <c r="N17" s="503">
        <f t="shared" si="2"/>
        <v>0</v>
      </c>
      <c r="O17" s="503">
        <f t="shared" si="2"/>
        <v>0</v>
      </c>
      <c r="P17" s="503">
        <f t="shared" si="2"/>
        <v>0</v>
      </c>
      <c r="Q17" s="503">
        <f t="shared" si="2"/>
        <v>0</v>
      </c>
      <c r="R17" s="503">
        <f t="shared" si="2"/>
        <v>0</v>
      </c>
      <c r="S17" s="503">
        <f t="shared" si="2"/>
        <v>0</v>
      </c>
      <c r="T17" s="503">
        <f t="shared" si="2"/>
        <v>0</v>
      </c>
      <c r="U17" s="503">
        <f t="shared" si="2"/>
        <v>0</v>
      </c>
      <c r="V17" s="503">
        <f t="shared" si="2"/>
        <v>0</v>
      </c>
      <c r="W17" s="503">
        <f t="shared" si="2"/>
        <v>0</v>
      </c>
      <c r="X17" s="503">
        <f t="shared" si="2"/>
        <v>0</v>
      </c>
      <c r="Y17" s="503">
        <f t="shared" si="2"/>
        <v>0</v>
      </c>
      <c r="Z17" s="503">
        <f t="shared" si="2"/>
        <v>0</v>
      </c>
      <c r="AA17" s="503">
        <f t="shared" si="2"/>
        <v>0</v>
      </c>
      <c r="AB17" s="503">
        <f t="shared" si="2"/>
        <v>0</v>
      </c>
      <c r="AC17" s="503">
        <f t="shared" si="2"/>
        <v>0</v>
      </c>
      <c r="AD17" s="503">
        <f t="shared" si="2"/>
        <v>0</v>
      </c>
      <c r="AE17" s="503">
        <f t="shared" si="2"/>
        <v>0</v>
      </c>
      <c r="AF17" s="503">
        <f t="shared" si="2"/>
        <v>0</v>
      </c>
      <c r="AG17" s="503">
        <f>SUM(AG3,AG5,AG7,AG9,AG11,AG13,AG15,)</f>
        <v>0</v>
      </c>
      <c r="AH17" s="391">
        <f>SUM(C17:AG17)</f>
        <v>17435</v>
      </c>
      <c r="AI17" s="392">
        <f>SUM(AI3,AI5,AI7,AI9,AI11,AI13,AI15)</f>
        <v>274.5</v>
      </c>
      <c r="AJ17" s="392">
        <f>SUM(AJ3,AJ5,AJ7,AJ9,AJ11,AJ13,AJ15)</f>
        <v>432.5</v>
      </c>
    </row>
    <row r="18" spans="1:36" ht="16.5" thickBot="1" x14ac:dyDescent="0.3">
      <c r="A18" s="738" t="s">
        <v>77</v>
      </c>
      <c r="B18" s="1303"/>
      <c r="C18" s="725">
        <f>SUM(C4,C6,C8,C10,C12,C16)</f>
        <v>628</v>
      </c>
      <c r="D18" s="504">
        <f t="shared" ref="D18:AG18" si="3">SUM(D4,D6,D8,D10,D12,D16)</f>
        <v>1735</v>
      </c>
      <c r="E18" s="504">
        <f t="shared" si="3"/>
        <v>2529</v>
      </c>
      <c r="F18" s="504">
        <f t="shared" si="3"/>
        <v>707</v>
      </c>
      <c r="G18" s="504">
        <f t="shared" si="3"/>
        <v>1202</v>
      </c>
      <c r="H18" s="504">
        <f t="shared" si="3"/>
        <v>820</v>
      </c>
      <c r="I18" s="504">
        <f t="shared" si="3"/>
        <v>1362</v>
      </c>
      <c r="J18" s="504">
        <f t="shared" si="3"/>
        <v>1450</v>
      </c>
      <c r="K18" s="504">
        <f t="shared" si="3"/>
        <v>0</v>
      </c>
      <c r="L18" s="504">
        <f t="shared" si="3"/>
        <v>0</v>
      </c>
      <c r="M18" s="504">
        <f t="shared" si="3"/>
        <v>0</v>
      </c>
      <c r="N18" s="504">
        <f t="shared" si="3"/>
        <v>0</v>
      </c>
      <c r="O18" s="504">
        <f t="shared" si="3"/>
        <v>0</v>
      </c>
      <c r="P18" s="504">
        <f t="shared" si="3"/>
        <v>0</v>
      </c>
      <c r="Q18" s="504">
        <f t="shared" si="3"/>
        <v>0</v>
      </c>
      <c r="R18" s="504">
        <f t="shared" si="3"/>
        <v>0</v>
      </c>
      <c r="S18" s="504">
        <f t="shared" si="3"/>
        <v>0</v>
      </c>
      <c r="T18" s="504">
        <f t="shared" si="3"/>
        <v>0</v>
      </c>
      <c r="U18" s="504">
        <f t="shared" si="3"/>
        <v>0</v>
      </c>
      <c r="V18" s="504">
        <f t="shared" si="3"/>
        <v>0</v>
      </c>
      <c r="W18" s="504">
        <f t="shared" si="3"/>
        <v>0</v>
      </c>
      <c r="X18" s="504">
        <f t="shared" si="3"/>
        <v>0</v>
      </c>
      <c r="Y18" s="504">
        <f t="shared" si="3"/>
        <v>0</v>
      </c>
      <c r="Z18" s="504">
        <f t="shared" si="3"/>
        <v>0</v>
      </c>
      <c r="AA18" s="504">
        <f t="shared" si="3"/>
        <v>0</v>
      </c>
      <c r="AB18" s="504">
        <f t="shared" si="3"/>
        <v>0</v>
      </c>
      <c r="AC18" s="504">
        <f t="shared" si="3"/>
        <v>0</v>
      </c>
      <c r="AD18" s="504">
        <f t="shared" si="3"/>
        <v>0</v>
      </c>
      <c r="AE18" s="504">
        <f t="shared" si="3"/>
        <v>0</v>
      </c>
      <c r="AF18" s="504">
        <f t="shared" si="3"/>
        <v>0</v>
      </c>
      <c r="AG18" s="504">
        <f t="shared" si="3"/>
        <v>0</v>
      </c>
      <c r="AH18" s="393">
        <f>SUM(C18:AG18)</f>
        <v>10433</v>
      </c>
      <c r="AI18" s="714">
        <f>SUM(AI4,AI6,AI8,AI10,AI12,AI14,AI16)</f>
        <v>274.5</v>
      </c>
      <c r="AJ18" s="714">
        <f>SUM(AJ4,AJ6,AJ8,AJ10,AJ12,AJ14,AJ16)</f>
        <v>0</v>
      </c>
    </row>
    <row r="19" spans="1:36" ht="15.75" thickBot="1" x14ac:dyDescent="0.3">
      <c r="A19" s="741" t="s">
        <v>78</v>
      </c>
      <c r="B19" s="839"/>
      <c r="C19" s="726" t="str">
        <f>IF(AND(C17=C18),"OK",IF(AND(C17&lt;&gt;C18),"ERRO"))</f>
        <v>ERRO</v>
      </c>
      <c r="D19" s="394" t="str">
        <f t="shared" ref="D19:AG19" si="4">IF(AND(D17=D18),"OK",IF(AND(D17&lt;&gt;D18),"ERRO"))</f>
        <v>ERRO</v>
      </c>
      <c r="E19" s="394" t="str">
        <f t="shared" si="4"/>
        <v>ERRO</v>
      </c>
      <c r="F19" s="394" t="str">
        <f t="shared" si="4"/>
        <v>ERRO</v>
      </c>
      <c r="G19" s="394" t="str">
        <f t="shared" si="4"/>
        <v>ERRO</v>
      </c>
      <c r="H19" s="394" t="str">
        <f t="shared" si="4"/>
        <v>ERRO</v>
      </c>
      <c r="I19" s="394" t="str">
        <f t="shared" si="4"/>
        <v>ERRO</v>
      </c>
      <c r="J19" s="394" t="str">
        <f t="shared" si="4"/>
        <v>ERRO</v>
      </c>
      <c r="K19" s="394" t="str">
        <f t="shared" si="4"/>
        <v>OK</v>
      </c>
      <c r="L19" s="394" t="str">
        <f t="shared" si="4"/>
        <v>OK</v>
      </c>
      <c r="M19" s="394" t="str">
        <f t="shared" si="4"/>
        <v>OK</v>
      </c>
      <c r="N19" s="394" t="str">
        <f t="shared" si="4"/>
        <v>OK</v>
      </c>
      <c r="O19" s="394" t="str">
        <f t="shared" si="4"/>
        <v>OK</v>
      </c>
      <c r="P19" s="394" t="str">
        <f t="shared" si="4"/>
        <v>OK</v>
      </c>
      <c r="Q19" s="394" t="str">
        <f t="shared" si="4"/>
        <v>OK</v>
      </c>
      <c r="R19" s="394" t="str">
        <f t="shared" si="4"/>
        <v>OK</v>
      </c>
      <c r="S19" s="394" t="str">
        <f t="shared" si="4"/>
        <v>OK</v>
      </c>
      <c r="T19" s="394" t="str">
        <f t="shared" si="4"/>
        <v>OK</v>
      </c>
      <c r="U19" s="394" t="str">
        <f t="shared" si="4"/>
        <v>OK</v>
      </c>
      <c r="V19" s="394" t="str">
        <f t="shared" si="4"/>
        <v>OK</v>
      </c>
      <c r="W19" s="394" t="str">
        <f t="shared" si="4"/>
        <v>OK</v>
      </c>
      <c r="X19" s="394" t="str">
        <f t="shared" si="4"/>
        <v>OK</v>
      </c>
      <c r="Y19" s="394" t="str">
        <f t="shared" si="4"/>
        <v>OK</v>
      </c>
      <c r="Z19" s="394" t="str">
        <f t="shared" si="4"/>
        <v>OK</v>
      </c>
      <c r="AA19" s="394" t="str">
        <f t="shared" si="4"/>
        <v>OK</v>
      </c>
      <c r="AB19" s="394" t="str">
        <f t="shared" si="4"/>
        <v>OK</v>
      </c>
      <c r="AC19" s="394" t="str">
        <f t="shared" si="4"/>
        <v>OK</v>
      </c>
      <c r="AD19" s="394" t="str">
        <f t="shared" si="4"/>
        <v>OK</v>
      </c>
      <c r="AE19" s="394" t="str">
        <f t="shared" si="4"/>
        <v>OK</v>
      </c>
      <c r="AF19" s="394" t="str">
        <f t="shared" si="4"/>
        <v>OK</v>
      </c>
      <c r="AG19" s="395" t="str">
        <f t="shared" si="4"/>
        <v>OK</v>
      </c>
      <c r="AH19" s="1293"/>
      <c r="AI19" s="1294"/>
      <c r="AJ19" s="1295"/>
    </row>
    <row r="20" spans="1:36" s="569" customFormat="1" x14ac:dyDescent="0.25">
      <c r="A20" s="376" t="s">
        <v>76</v>
      </c>
      <c r="B20" s="716" t="s">
        <v>79</v>
      </c>
      <c r="C20" s="727">
        <f>ESTOQUE!U6</f>
        <v>36</v>
      </c>
      <c r="D20" s="415">
        <f>ESTOQUE!U7</f>
        <v>54</v>
      </c>
      <c r="E20" s="415">
        <f>ESTOQUE!U8</f>
        <v>86.5</v>
      </c>
      <c r="F20" s="415">
        <f>ESTOQUE!U9</f>
        <v>21</v>
      </c>
      <c r="G20" s="415">
        <f>ESTOQUE!U10</f>
        <v>9</v>
      </c>
      <c r="H20" s="415">
        <f>ESTOQUE!U11</f>
        <v>20</v>
      </c>
      <c r="I20" s="415">
        <f>ESTOQUE!U12</f>
        <v>11</v>
      </c>
      <c r="J20" s="415">
        <f>ESTOQUE!U13</f>
        <v>37</v>
      </c>
      <c r="K20" s="415">
        <f>ESTOQUE!U14</f>
        <v>0</v>
      </c>
      <c r="L20" s="415">
        <f>ESTOQUE!U15</f>
        <v>0</v>
      </c>
      <c r="M20" s="415">
        <f>ESTOQUE!U16</f>
        <v>0</v>
      </c>
      <c r="N20" s="415">
        <f>ESTOQUE!U17</f>
        <v>0</v>
      </c>
      <c r="O20" s="415">
        <f>ESTOQUE!U18</f>
        <v>0</v>
      </c>
      <c r="P20" s="415">
        <f>ESTOQUE!U19</f>
        <v>0</v>
      </c>
      <c r="Q20" s="415">
        <f>ESTOQUE!U20</f>
        <v>0</v>
      </c>
      <c r="R20" s="415">
        <f>ESTOQUE!U21</f>
        <v>0</v>
      </c>
      <c r="S20" s="415">
        <f>ESTOQUE!U22</f>
        <v>0</v>
      </c>
      <c r="T20" s="415">
        <f>ESTOQUE!U23</f>
        <v>0</v>
      </c>
      <c r="U20" s="415">
        <f>ESTOQUE!U24</f>
        <v>0</v>
      </c>
      <c r="V20" s="415">
        <f>ESTOQUE!U25</f>
        <v>0</v>
      </c>
      <c r="W20" s="415">
        <f>ESTOQUE!U26</f>
        <v>0</v>
      </c>
      <c r="X20" s="415">
        <f>ESTOQUE!U27</f>
        <v>0</v>
      </c>
      <c r="Y20" s="415">
        <f>ESTOQUE!U28</f>
        <v>0</v>
      </c>
      <c r="Z20" s="415">
        <f>ESTOQUE!U29</f>
        <v>0</v>
      </c>
      <c r="AA20" s="415">
        <f>ESTOQUE!U30</f>
        <v>0</v>
      </c>
      <c r="AB20" s="415">
        <f>ESTOQUE!U31</f>
        <v>0</v>
      </c>
      <c r="AC20" s="415">
        <f>ESTOQUE!U32</f>
        <v>0</v>
      </c>
      <c r="AD20" s="415">
        <f>ESTOQUE!U33</f>
        <v>0</v>
      </c>
      <c r="AE20" s="415">
        <f>ESTOQUE!U34</f>
        <v>0</v>
      </c>
      <c r="AF20" s="415">
        <f>ESTOQUE!U35</f>
        <v>0</v>
      </c>
      <c r="AG20" s="418">
        <f>ESTOQUE!U36</f>
        <v>0</v>
      </c>
      <c r="AH20" s="1296"/>
      <c r="AI20" s="1297"/>
      <c r="AJ20" s="1298"/>
    </row>
    <row r="21" spans="1:36" s="569" customFormat="1" ht="15.75" thickBot="1" x14ac:dyDescent="0.3">
      <c r="A21" s="371" t="s">
        <v>77</v>
      </c>
      <c r="B21" s="715" t="s">
        <v>114</v>
      </c>
      <c r="C21" s="728">
        <v>36</v>
      </c>
      <c r="D21" s="417">
        <v>54</v>
      </c>
      <c r="E21" s="417">
        <v>86.5</v>
      </c>
      <c r="F21" s="417">
        <v>21</v>
      </c>
      <c r="G21" s="417">
        <v>9</v>
      </c>
      <c r="H21" s="417">
        <v>20</v>
      </c>
      <c r="I21" s="417">
        <v>11</v>
      </c>
      <c r="J21" s="417">
        <v>37</v>
      </c>
      <c r="K21" s="417"/>
      <c r="L21" s="417"/>
      <c r="M21" s="417"/>
      <c r="N21" s="417"/>
      <c r="O21" s="417"/>
      <c r="P21" s="417"/>
      <c r="Q21" s="417"/>
      <c r="R21" s="417"/>
      <c r="S21" s="417"/>
      <c r="T21" s="417"/>
      <c r="U21" s="417"/>
      <c r="V21" s="417"/>
      <c r="W21" s="417"/>
      <c r="X21" s="417"/>
      <c r="Y21" s="417"/>
      <c r="Z21" s="417"/>
      <c r="AA21" s="417"/>
      <c r="AB21" s="417"/>
      <c r="AC21" s="417"/>
      <c r="AD21" s="417"/>
      <c r="AE21" s="417"/>
      <c r="AF21" s="416"/>
      <c r="AG21" s="419"/>
      <c r="AH21" s="1296"/>
      <c r="AI21" s="1297"/>
      <c r="AJ21" s="1298"/>
    </row>
    <row r="22" spans="1:36" s="569" customFormat="1" ht="15.75" thickBot="1" x14ac:dyDescent="0.3">
      <c r="A22" s="741" t="s">
        <v>78</v>
      </c>
      <c r="B22" s="839"/>
      <c r="C22" s="729" t="str">
        <f>IF(AND(C20=C21),"OK",IF(AND(C20&lt;&gt;C21),"ERRO"))</f>
        <v>OK</v>
      </c>
      <c r="D22" s="396" t="str">
        <f t="shared" ref="D22:AG22" si="5">IF(AND(D20=D21),"OK",IF(AND(D20&lt;&gt;D21),"ERRO"))</f>
        <v>OK</v>
      </c>
      <c r="E22" s="396" t="str">
        <f t="shared" si="5"/>
        <v>OK</v>
      </c>
      <c r="F22" s="396" t="str">
        <f t="shared" si="5"/>
        <v>OK</v>
      </c>
      <c r="G22" s="396" t="str">
        <f t="shared" si="5"/>
        <v>OK</v>
      </c>
      <c r="H22" s="396" t="str">
        <f t="shared" si="5"/>
        <v>OK</v>
      </c>
      <c r="I22" s="396" t="str">
        <f t="shared" si="5"/>
        <v>OK</v>
      </c>
      <c r="J22" s="396" t="str">
        <f t="shared" si="5"/>
        <v>OK</v>
      </c>
      <c r="K22" s="396" t="str">
        <f t="shared" si="5"/>
        <v>OK</v>
      </c>
      <c r="L22" s="396" t="str">
        <f t="shared" si="5"/>
        <v>OK</v>
      </c>
      <c r="M22" s="396" t="str">
        <f t="shared" si="5"/>
        <v>OK</v>
      </c>
      <c r="N22" s="396" t="str">
        <f t="shared" si="5"/>
        <v>OK</v>
      </c>
      <c r="O22" s="396" t="str">
        <f t="shared" si="5"/>
        <v>OK</v>
      </c>
      <c r="P22" s="396" t="str">
        <f t="shared" si="5"/>
        <v>OK</v>
      </c>
      <c r="Q22" s="396" t="str">
        <f t="shared" si="5"/>
        <v>OK</v>
      </c>
      <c r="R22" s="396" t="str">
        <f t="shared" si="5"/>
        <v>OK</v>
      </c>
      <c r="S22" s="396" t="str">
        <f t="shared" si="5"/>
        <v>OK</v>
      </c>
      <c r="T22" s="396" t="str">
        <f t="shared" si="5"/>
        <v>OK</v>
      </c>
      <c r="U22" s="396" t="str">
        <f t="shared" si="5"/>
        <v>OK</v>
      </c>
      <c r="V22" s="396" t="str">
        <f t="shared" si="5"/>
        <v>OK</v>
      </c>
      <c r="W22" s="396" t="str">
        <f t="shared" si="5"/>
        <v>OK</v>
      </c>
      <c r="X22" s="396" t="str">
        <f t="shared" si="5"/>
        <v>OK</v>
      </c>
      <c r="Y22" s="396" t="str">
        <f t="shared" si="5"/>
        <v>OK</v>
      </c>
      <c r="Z22" s="396" t="str">
        <f t="shared" si="5"/>
        <v>OK</v>
      </c>
      <c r="AA22" s="396" t="str">
        <f t="shared" si="5"/>
        <v>OK</v>
      </c>
      <c r="AB22" s="396" t="str">
        <f t="shared" si="5"/>
        <v>OK</v>
      </c>
      <c r="AC22" s="396" t="str">
        <f t="shared" si="5"/>
        <v>OK</v>
      </c>
      <c r="AD22" s="396" t="str">
        <f t="shared" si="5"/>
        <v>OK</v>
      </c>
      <c r="AE22" s="396" t="str">
        <f t="shared" si="5"/>
        <v>OK</v>
      </c>
      <c r="AF22" s="396" t="str">
        <f t="shared" si="5"/>
        <v>OK</v>
      </c>
      <c r="AG22" s="397" t="str">
        <f t="shared" si="5"/>
        <v>OK</v>
      </c>
      <c r="AH22" s="1296"/>
      <c r="AI22" s="1297"/>
      <c r="AJ22" s="1298"/>
    </row>
    <row r="23" spans="1:36" x14ac:dyDescent="0.25">
      <c r="A23" s="369" t="s">
        <v>76</v>
      </c>
      <c r="B23" s="395" t="s">
        <v>116</v>
      </c>
      <c r="C23" s="727">
        <f>ESTOQUE!U6</f>
        <v>36</v>
      </c>
      <c r="D23" s="415">
        <f>ESTOQUE!U7</f>
        <v>54</v>
      </c>
      <c r="E23" s="415">
        <f>ESTOQUE!U8</f>
        <v>86.5</v>
      </c>
      <c r="F23" s="415">
        <f>ESTOQUE!U9</f>
        <v>21</v>
      </c>
      <c r="G23" s="415">
        <f>ESTOQUE!U10</f>
        <v>9</v>
      </c>
      <c r="H23" s="415">
        <f>ESTOQUE!U11</f>
        <v>20</v>
      </c>
      <c r="I23" s="415">
        <f>ESTOQUE!U12</f>
        <v>11</v>
      </c>
      <c r="J23" s="415">
        <f>ESTOQUE!U13</f>
        <v>37</v>
      </c>
      <c r="K23" s="415">
        <f>ESTOQUE!U14</f>
        <v>0</v>
      </c>
      <c r="L23" s="415">
        <f>ESTOQUE!U15</f>
        <v>0</v>
      </c>
      <c r="M23" s="415">
        <f>ESTOQUE!U16</f>
        <v>0</v>
      </c>
      <c r="N23" s="415">
        <f>ESTOQUE!U17</f>
        <v>0</v>
      </c>
      <c r="O23" s="415">
        <f>ESTOQUE!U18</f>
        <v>0</v>
      </c>
      <c r="P23" s="415">
        <f>ESTOQUE!U19</f>
        <v>0</v>
      </c>
      <c r="Q23" s="415">
        <f>ESTOQUE!U20</f>
        <v>0</v>
      </c>
      <c r="R23" s="415">
        <f>ESTOQUE!U21</f>
        <v>0</v>
      </c>
      <c r="S23" s="415">
        <f>ESTOQUE!U22</f>
        <v>0</v>
      </c>
      <c r="T23" s="415">
        <f>ESTOQUE!U23</f>
        <v>0</v>
      </c>
      <c r="U23" s="415">
        <f>ESTOQUE!U24</f>
        <v>0</v>
      </c>
      <c r="V23" s="415">
        <f>ESTOQUE!U25</f>
        <v>0</v>
      </c>
      <c r="W23" s="415">
        <f>ESTOQUE!U26</f>
        <v>0</v>
      </c>
      <c r="X23" s="415">
        <f>ESTOQUE!U27</f>
        <v>0</v>
      </c>
      <c r="Y23" s="415">
        <f>ESTOQUE!U28</f>
        <v>0</v>
      </c>
      <c r="Z23" s="415">
        <f>ESTOQUE!U29</f>
        <v>0</v>
      </c>
      <c r="AA23" s="415">
        <f>ESTOQUE!U30</f>
        <v>0</v>
      </c>
      <c r="AB23" s="415">
        <f>ESTOQUE!U31</f>
        <v>0</v>
      </c>
      <c r="AC23" s="415">
        <f>ESTOQUE!U32</f>
        <v>0</v>
      </c>
      <c r="AD23" s="415">
        <f>ESTOQUE!U33</f>
        <v>0</v>
      </c>
      <c r="AE23" s="415">
        <f>ESTOQUE!U34</f>
        <v>0</v>
      </c>
      <c r="AF23" s="415">
        <f>ESTOQUE!U35</f>
        <v>0</v>
      </c>
      <c r="AG23" s="418">
        <f>ESTOQUE!U36</f>
        <v>0</v>
      </c>
      <c r="AH23" s="1296"/>
      <c r="AI23" s="1297"/>
      <c r="AJ23" s="1298"/>
    </row>
    <row r="24" spans="1:36" ht="15.75" thickBot="1" x14ac:dyDescent="0.3">
      <c r="A24" s="371" t="s">
        <v>77</v>
      </c>
      <c r="B24" s="746" t="s">
        <v>118</v>
      </c>
      <c r="C24" s="728"/>
      <c r="D24" s="417"/>
      <c r="E24" s="417"/>
      <c r="F24" s="417"/>
      <c r="G24" s="502"/>
      <c r="H24" s="417"/>
      <c r="I24" s="417"/>
      <c r="J24" s="417"/>
      <c r="K24" s="417"/>
      <c r="L24" s="417"/>
      <c r="M24" s="417"/>
      <c r="N24" s="417"/>
      <c r="O24" s="417"/>
      <c r="P24" s="417"/>
      <c r="Q24" s="417"/>
      <c r="R24" s="417"/>
      <c r="S24" s="417"/>
      <c r="T24" s="417"/>
      <c r="U24" s="417"/>
      <c r="V24" s="417"/>
      <c r="W24" s="417"/>
      <c r="X24" s="417"/>
      <c r="Y24" s="417"/>
      <c r="Z24" s="417"/>
      <c r="AA24" s="417"/>
      <c r="AB24" s="417"/>
      <c r="AC24" s="417"/>
      <c r="AD24" s="417"/>
      <c r="AE24" s="417"/>
      <c r="AF24" s="416"/>
      <c r="AG24" s="419"/>
      <c r="AH24" s="1296"/>
      <c r="AI24" s="1297"/>
      <c r="AJ24" s="1298"/>
    </row>
    <row r="25" spans="1:36" ht="15.75" thickBot="1" x14ac:dyDescent="0.3">
      <c r="A25" s="1304" t="s">
        <v>78</v>
      </c>
      <c r="B25" s="1305"/>
      <c r="C25" s="729" t="str">
        <f>IF(AND(C23=C24),"OK",IF(AND(C23&lt;&gt;C24),"ERRO"))</f>
        <v>ERRO</v>
      </c>
      <c r="D25" s="396" t="str">
        <f t="shared" ref="D25:AG25" si="6">IF(AND(D23=D24),"OK",IF(AND(D23&lt;&gt;D24),"ERRO"))</f>
        <v>ERRO</v>
      </c>
      <c r="E25" s="396" t="str">
        <f t="shared" si="6"/>
        <v>ERRO</v>
      </c>
      <c r="F25" s="396" t="str">
        <f t="shared" si="6"/>
        <v>ERRO</v>
      </c>
      <c r="G25" s="396" t="str">
        <f t="shared" si="6"/>
        <v>ERRO</v>
      </c>
      <c r="H25" s="396" t="str">
        <f t="shared" si="6"/>
        <v>ERRO</v>
      </c>
      <c r="I25" s="396" t="str">
        <f t="shared" si="6"/>
        <v>ERRO</v>
      </c>
      <c r="J25" s="396" t="str">
        <f t="shared" si="6"/>
        <v>ERRO</v>
      </c>
      <c r="K25" s="396" t="str">
        <f t="shared" si="6"/>
        <v>OK</v>
      </c>
      <c r="L25" s="396" t="str">
        <f t="shared" si="6"/>
        <v>OK</v>
      </c>
      <c r="M25" s="396" t="str">
        <f t="shared" si="6"/>
        <v>OK</v>
      </c>
      <c r="N25" s="396" t="str">
        <f t="shared" si="6"/>
        <v>OK</v>
      </c>
      <c r="O25" s="396" t="str">
        <f t="shared" si="6"/>
        <v>OK</v>
      </c>
      <c r="P25" s="396" t="str">
        <f t="shared" si="6"/>
        <v>OK</v>
      </c>
      <c r="Q25" s="396" t="str">
        <f t="shared" si="6"/>
        <v>OK</v>
      </c>
      <c r="R25" s="396" t="str">
        <f t="shared" si="6"/>
        <v>OK</v>
      </c>
      <c r="S25" s="396" t="str">
        <f t="shared" si="6"/>
        <v>OK</v>
      </c>
      <c r="T25" s="396" t="str">
        <f t="shared" si="6"/>
        <v>OK</v>
      </c>
      <c r="U25" s="396" t="str">
        <f t="shared" si="6"/>
        <v>OK</v>
      </c>
      <c r="V25" s="396" t="str">
        <f t="shared" si="6"/>
        <v>OK</v>
      </c>
      <c r="W25" s="396" t="str">
        <f t="shared" si="6"/>
        <v>OK</v>
      </c>
      <c r="X25" s="396" t="str">
        <f t="shared" si="6"/>
        <v>OK</v>
      </c>
      <c r="Y25" s="396" t="str">
        <f t="shared" si="6"/>
        <v>OK</v>
      </c>
      <c r="Z25" s="396" t="str">
        <f t="shared" si="6"/>
        <v>OK</v>
      </c>
      <c r="AA25" s="396" t="str">
        <f t="shared" si="6"/>
        <v>OK</v>
      </c>
      <c r="AB25" s="396" t="str">
        <f t="shared" si="6"/>
        <v>OK</v>
      </c>
      <c r="AC25" s="396" t="str">
        <f t="shared" si="6"/>
        <v>OK</v>
      </c>
      <c r="AD25" s="396" t="str">
        <f t="shared" si="6"/>
        <v>OK</v>
      </c>
      <c r="AE25" s="396" t="str">
        <f t="shared" si="6"/>
        <v>OK</v>
      </c>
      <c r="AF25" s="396" t="str">
        <f t="shared" si="6"/>
        <v>OK</v>
      </c>
      <c r="AG25" s="397" t="str">
        <f t="shared" si="6"/>
        <v>OK</v>
      </c>
      <c r="AH25" s="1299"/>
      <c r="AI25" s="1300"/>
      <c r="AJ25" s="1301"/>
    </row>
    <row r="27" spans="1:36" ht="23.25" x14ac:dyDescent="0.35">
      <c r="A27" s="1290" t="s">
        <v>91</v>
      </c>
      <c r="B27" s="1290"/>
      <c r="C27" s="1290"/>
      <c r="D27" s="1290"/>
      <c r="E27" s="1290"/>
    </row>
    <row r="28" spans="1:36" x14ac:dyDescent="0.25">
      <c r="A28" s="713" t="s">
        <v>0</v>
      </c>
      <c r="B28" s="713" t="s">
        <v>121</v>
      </c>
      <c r="C28" s="558" t="s">
        <v>88</v>
      </c>
      <c r="D28" s="558" t="s">
        <v>92</v>
      </c>
      <c r="E28" s="558" t="s">
        <v>89</v>
      </c>
      <c r="F28" s="557"/>
    </row>
    <row r="29" spans="1:36" x14ac:dyDescent="0.25">
      <c r="A29" s="559">
        <f>'PRODUÇAO DIURNO'!A4</f>
        <v>1</v>
      </c>
      <c r="B29" s="559" t="str">
        <f>'PRODUÇAO DIURNO'!B4</f>
        <v>QUI</v>
      </c>
      <c r="C29" s="560">
        <f>SUM('PRODUÇAO DIURNO'!Y4,'PRODUÇAO NOTURNO'!X4)</f>
        <v>1324</v>
      </c>
      <c r="D29" s="561">
        <f>SUM('HR-2 VALDENOR'!V5,'FOTON-WAGNER '!V5,'FABRICA '!V5,'HR-1 CLEUBERT'!V5,STRADA!V5,'EXTRA-2'!V5)</f>
        <v>628</v>
      </c>
      <c r="E29" s="561">
        <f>C29-D29</f>
        <v>696</v>
      </c>
    </row>
    <row r="30" spans="1:36" x14ac:dyDescent="0.25">
      <c r="A30" s="559">
        <f>'PRODUÇAO DIURNO'!A5</f>
        <v>2</v>
      </c>
      <c r="B30" s="559" t="str">
        <f>'PRODUÇAO DIURNO'!B5</f>
        <v>SEX</v>
      </c>
      <c r="C30" s="560">
        <f>SUM('PRODUÇAO DIURNO'!Y5,'PRODUÇAO NOTURNO'!X5)</f>
        <v>1253</v>
      </c>
      <c r="D30" s="561">
        <f>SUM('HR-2 VALDENOR'!V6,'FOTON-WAGNER '!V6,'FABRICA '!V6,'HR-1 CLEUBERT'!V6,STRADA!V6,'EXTRA-2'!V6)</f>
        <v>1735</v>
      </c>
      <c r="E30" s="561">
        <f t="shared" ref="E30:E63" si="7">C30-D30</f>
        <v>-482</v>
      </c>
    </row>
    <row r="31" spans="1:36" x14ac:dyDescent="0.25">
      <c r="A31" s="559">
        <f>'PRODUÇAO DIURNO'!A6</f>
        <v>3</v>
      </c>
      <c r="B31" s="559" t="str">
        <f>'PRODUÇAO DIURNO'!B6</f>
        <v>SÁB</v>
      </c>
      <c r="C31" s="560">
        <f>SUM('PRODUÇAO DIURNO'!Y6,'PRODUÇAO NOTURNO'!X6)</f>
        <v>976</v>
      </c>
      <c r="D31" s="561">
        <f>SUM('HR-2 VALDENOR'!V7,'FOTON-WAGNER '!V7,'FABRICA '!V7,'HR-1 CLEUBERT'!V7,STRADA!V7,'EXTRA-2'!V7)</f>
        <v>2529</v>
      </c>
      <c r="E31" s="561">
        <f t="shared" si="7"/>
        <v>-1553</v>
      </c>
    </row>
    <row r="32" spans="1:36" x14ac:dyDescent="0.25">
      <c r="A32" s="559">
        <f>'PRODUÇAO DIURNO'!A7</f>
        <v>4</v>
      </c>
      <c r="B32" s="559" t="str">
        <f>'PRODUÇAO DIURNO'!B7</f>
        <v>DOM</v>
      </c>
      <c r="C32" s="560">
        <f>SUM('PRODUÇAO DIURNO'!Y7,'PRODUÇAO NOTURNO'!X7)</f>
        <v>1164</v>
      </c>
      <c r="D32" s="561">
        <f>SUM('HR-2 VALDENOR'!V8,'FOTON-WAGNER '!V8,'FABRICA '!V8,'HR-1 CLEUBERT'!V8,STRADA!V8,'EXTRA-2'!V8)</f>
        <v>707</v>
      </c>
      <c r="E32" s="561">
        <f t="shared" si="7"/>
        <v>457</v>
      </c>
    </row>
    <row r="33" spans="1:35" x14ac:dyDescent="0.25">
      <c r="A33" s="559">
        <f>'PRODUÇAO DIURNO'!A8</f>
        <v>5</v>
      </c>
      <c r="B33" s="559" t="str">
        <f>'PRODUÇAO DIURNO'!B8</f>
        <v>SEG</v>
      </c>
      <c r="C33" s="560">
        <f>SUM('PRODUÇAO DIURNO'!Y8,'PRODUÇAO NOTURNO'!X8)</f>
        <v>1907</v>
      </c>
      <c r="D33" s="561">
        <f>SUM('HR-2 VALDENOR'!V9,'FOTON-WAGNER '!V9,'FABRICA '!V9,'HR-1 CLEUBERT'!V9,STRADA!V9,'EXTRA-2'!V9)</f>
        <v>1202</v>
      </c>
      <c r="E33" s="561">
        <f t="shared" si="7"/>
        <v>705</v>
      </c>
    </row>
    <row r="34" spans="1:35" x14ac:dyDescent="0.25">
      <c r="A34" s="559">
        <f>'PRODUÇAO DIURNO'!A9</f>
        <v>6</v>
      </c>
      <c r="B34" s="559" t="str">
        <f>'PRODUÇAO DIURNO'!B9</f>
        <v>TER</v>
      </c>
      <c r="C34" s="560">
        <f>SUM('PRODUÇAO DIURNO'!Y9,'PRODUÇAO NOTURNO'!X9)</f>
        <v>1114</v>
      </c>
      <c r="D34" s="561">
        <f>SUM('HR-2 VALDENOR'!V10,'FOTON-WAGNER '!V10,'FABRICA '!V10,'HR-1 CLEUBERT'!V10,STRADA!V10,'EXTRA-2'!V10)</f>
        <v>820</v>
      </c>
      <c r="E34" s="561">
        <f t="shared" si="7"/>
        <v>294</v>
      </c>
    </row>
    <row r="35" spans="1:35" x14ac:dyDescent="0.25">
      <c r="A35" s="559">
        <f>'PRODUÇAO DIURNO'!A10</f>
        <v>7</v>
      </c>
      <c r="B35" s="559" t="str">
        <f>'PRODUÇAO DIURNO'!B10</f>
        <v>QUA</v>
      </c>
      <c r="C35" s="560">
        <f>SUM('PRODUÇAO DIURNO'!Y10,'PRODUÇAO NOTURNO'!X10)</f>
        <v>1659</v>
      </c>
      <c r="D35" s="561">
        <f>SUM('HR-2 VALDENOR'!V11,'FOTON-WAGNER '!V11,'FABRICA '!V11,'HR-1 CLEUBERT'!V11,STRADA!V11,'EXTRA-2'!V11)</f>
        <v>1362</v>
      </c>
      <c r="E35" s="561">
        <f t="shared" si="7"/>
        <v>297</v>
      </c>
    </row>
    <row r="36" spans="1:35" s="508" customFormat="1" x14ac:dyDescent="0.25">
      <c r="A36" s="1291" t="s">
        <v>93</v>
      </c>
      <c r="B36" s="1292"/>
      <c r="C36" s="565">
        <f>SUM(C29:C35)</f>
        <v>9397</v>
      </c>
      <c r="D36" s="565">
        <f>SUM(D29:D35)</f>
        <v>8983</v>
      </c>
      <c r="E36" s="566">
        <f t="shared" si="7"/>
        <v>414</v>
      </c>
      <c r="AI36" s="569"/>
    </row>
    <row r="37" spans="1:35" x14ac:dyDescent="0.25">
      <c r="A37" s="559">
        <f>'PRODUÇAO DIURNO'!A11</f>
        <v>8</v>
      </c>
      <c r="B37" s="559" t="str">
        <f>'PRODUÇAO DIURNO'!B11</f>
        <v>QUI</v>
      </c>
      <c r="C37" s="560">
        <f>SUM('PRODUÇAO DIURNO'!Y11,'PRODUÇAO NOTURNO'!X11)</f>
        <v>1127</v>
      </c>
      <c r="D37" s="561">
        <f>SUM('HR-2 VALDENOR'!V12,'FOTON-WAGNER '!V12,'FABRICA '!V12,'HR-1 CLEUBERT'!V12,STRADA!V12,'EXTRA-2'!V12)</f>
        <v>1450</v>
      </c>
      <c r="E37" s="561">
        <f t="shared" si="7"/>
        <v>-323</v>
      </c>
    </row>
    <row r="38" spans="1:35" x14ac:dyDescent="0.25">
      <c r="A38" s="559">
        <f>'PRODUÇAO DIURNO'!A12</f>
        <v>9</v>
      </c>
      <c r="B38" s="559" t="str">
        <f>'PRODUÇAO DIURNO'!B12</f>
        <v>SEX</v>
      </c>
      <c r="C38" s="560">
        <f>SUM('PRODUÇAO DIURNO'!Y12,'PRODUÇAO NOTURNO'!X12)</f>
        <v>0</v>
      </c>
      <c r="D38" s="561">
        <f>SUM('HR-2 VALDENOR'!V13,'FOTON-WAGNER '!V13,'FABRICA '!V13,'HR-1 CLEUBERT'!V13,STRADA!V13,'EXTRA-2'!V13)</f>
        <v>0</v>
      </c>
      <c r="E38" s="561">
        <f t="shared" si="7"/>
        <v>0</v>
      </c>
    </row>
    <row r="39" spans="1:35" x14ac:dyDescent="0.25">
      <c r="A39" s="559">
        <f>'PRODUÇAO DIURNO'!A13</f>
        <v>10</v>
      </c>
      <c r="B39" s="559" t="str">
        <f>'PRODUÇAO DIURNO'!B13</f>
        <v>SÁB</v>
      </c>
      <c r="C39" s="560">
        <f>SUM('PRODUÇAO DIURNO'!Y13,'PRODUÇAO NOTURNO'!X13)</f>
        <v>0</v>
      </c>
      <c r="D39" s="561">
        <f>SUM('HR-2 VALDENOR'!V14,'FOTON-WAGNER '!V14,'FABRICA '!V14,'HR-1 CLEUBERT'!V14,STRADA!V14,'EXTRA-2'!V14)</f>
        <v>0</v>
      </c>
      <c r="E39" s="561">
        <f t="shared" si="7"/>
        <v>0</v>
      </c>
    </row>
    <row r="40" spans="1:35" x14ac:dyDescent="0.25">
      <c r="A40" s="559">
        <f>'PRODUÇAO DIURNO'!A14</f>
        <v>11</v>
      </c>
      <c r="B40" s="559" t="str">
        <f>'PRODUÇAO DIURNO'!B14</f>
        <v>DOM</v>
      </c>
      <c r="C40" s="560">
        <f>SUM('PRODUÇAO DIURNO'!Y14,'PRODUÇAO NOTURNO'!X14)</f>
        <v>0</v>
      </c>
      <c r="D40" s="561">
        <f>SUM('HR-2 VALDENOR'!V15,'FOTON-WAGNER '!V15,'FABRICA '!V15,'HR-1 CLEUBERT'!V15,STRADA!V15,'EXTRA-2'!V15)</f>
        <v>0</v>
      </c>
      <c r="E40" s="561">
        <f t="shared" si="7"/>
        <v>0</v>
      </c>
    </row>
    <row r="41" spans="1:35" x14ac:dyDescent="0.25">
      <c r="A41" s="559">
        <f>'PRODUÇAO DIURNO'!A15</f>
        <v>12</v>
      </c>
      <c r="B41" s="559" t="str">
        <f>'PRODUÇAO DIURNO'!B15</f>
        <v>SEG</v>
      </c>
      <c r="C41" s="560">
        <f>SUM('PRODUÇAO DIURNO'!Y15,'PRODUÇAO NOTURNO'!X15)</f>
        <v>0</v>
      </c>
      <c r="D41" s="561">
        <f>SUM('HR-2 VALDENOR'!V16,'FOTON-WAGNER '!V16,'FABRICA '!V16,'HR-1 CLEUBERT'!V16,STRADA!V16,'EXTRA-2'!V16)</f>
        <v>0</v>
      </c>
      <c r="E41" s="561">
        <f t="shared" si="7"/>
        <v>0</v>
      </c>
    </row>
    <row r="42" spans="1:35" x14ac:dyDescent="0.25">
      <c r="A42" s="559">
        <f>'PRODUÇAO DIURNO'!A16</f>
        <v>13</v>
      </c>
      <c r="B42" s="559" t="str">
        <f>'PRODUÇAO DIURNO'!B16</f>
        <v>TER</v>
      </c>
      <c r="C42" s="560">
        <f>SUM('PRODUÇAO DIURNO'!Y16,'PRODUÇAO NOTURNO'!X16)</f>
        <v>0</v>
      </c>
      <c r="D42" s="561">
        <f>SUM('HR-2 VALDENOR'!V17,'FOTON-WAGNER '!V17,'FABRICA '!V17,'HR-1 CLEUBERT'!V17,STRADA!V17,'EXTRA-2'!V17)</f>
        <v>0</v>
      </c>
      <c r="E42" s="561">
        <f t="shared" si="7"/>
        <v>0</v>
      </c>
    </row>
    <row r="43" spans="1:35" x14ac:dyDescent="0.25">
      <c r="A43" s="559">
        <f>'PRODUÇAO DIURNO'!A17</f>
        <v>14</v>
      </c>
      <c r="B43" s="559" t="str">
        <f>'PRODUÇAO DIURNO'!B17</f>
        <v>QUA</v>
      </c>
      <c r="C43" s="560">
        <f>SUM('PRODUÇAO DIURNO'!Y17,'PRODUÇAO NOTURNO'!X17)</f>
        <v>0</v>
      </c>
      <c r="D43" s="561">
        <f>SUM('HR-2 VALDENOR'!V18,'FOTON-WAGNER '!V18,'FABRICA '!V18,'HR-1 CLEUBERT'!V18,STRADA!V18,'EXTRA-2'!V18)</f>
        <v>0</v>
      </c>
      <c r="E43" s="561">
        <f t="shared" si="7"/>
        <v>0</v>
      </c>
    </row>
    <row r="44" spans="1:35" s="508" customFormat="1" x14ac:dyDescent="0.25">
      <c r="A44" s="1291" t="s">
        <v>93</v>
      </c>
      <c r="B44" s="1292"/>
      <c r="C44" s="565">
        <f>SUM(C37:C43)</f>
        <v>1127</v>
      </c>
      <c r="D44" s="565">
        <f>SUM(D37:D43)</f>
        <v>1450</v>
      </c>
      <c r="E44" s="566">
        <f>C44-D44</f>
        <v>-323</v>
      </c>
      <c r="AI44" s="569"/>
    </row>
    <row r="45" spans="1:35" x14ac:dyDescent="0.25">
      <c r="A45" s="559">
        <f>'PRODUÇAO DIURNO'!A18</f>
        <v>15</v>
      </c>
      <c r="B45" s="559" t="str">
        <f>'PRODUÇAO DIURNO'!B18</f>
        <v>QUI</v>
      </c>
      <c r="C45" s="560">
        <f>SUM('PRODUÇAO DIURNO'!Y18,'PRODUÇAO NOTURNO'!X18)</f>
        <v>0</v>
      </c>
      <c r="D45" s="561">
        <f>SUM('HR-2 VALDENOR'!V19,'FOTON-WAGNER '!V19,'FABRICA '!V19,'HR-1 CLEUBERT'!V19,STRADA!V19,'EXTRA-2'!V19)</f>
        <v>0</v>
      </c>
      <c r="E45" s="561">
        <f t="shared" si="7"/>
        <v>0</v>
      </c>
    </row>
    <row r="46" spans="1:35" x14ac:dyDescent="0.25">
      <c r="A46" s="559">
        <f>'PRODUÇAO DIURNO'!A19</f>
        <v>16</v>
      </c>
      <c r="B46" s="559" t="str">
        <f>'PRODUÇAO DIURNO'!B19</f>
        <v>SEX</v>
      </c>
      <c r="C46" s="560">
        <f>SUM('PRODUÇAO DIURNO'!Y19,'PRODUÇAO NOTURNO'!X19)</f>
        <v>0</v>
      </c>
      <c r="D46" s="561">
        <f>SUM('HR-2 VALDENOR'!V20,'FOTON-WAGNER '!V20,'FABRICA '!V20,'HR-1 CLEUBERT'!V20,STRADA!V20,'EXTRA-2'!V20)</f>
        <v>0</v>
      </c>
      <c r="E46" s="561">
        <f t="shared" si="7"/>
        <v>0</v>
      </c>
    </row>
    <row r="47" spans="1:35" x14ac:dyDescent="0.25">
      <c r="A47" s="559">
        <f>'PRODUÇAO DIURNO'!A20</f>
        <v>17</v>
      </c>
      <c r="B47" s="559" t="str">
        <f>'PRODUÇAO DIURNO'!B20</f>
        <v>SÁB</v>
      </c>
      <c r="C47" s="560">
        <f>SUM('PRODUÇAO DIURNO'!Y20,'PRODUÇAO NOTURNO'!X20)</f>
        <v>0</v>
      </c>
      <c r="D47" s="561">
        <f>SUM('HR-2 VALDENOR'!V21,'FOTON-WAGNER '!V21,'FABRICA '!V21,'HR-1 CLEUBERT'!V21,STRADA!V21,'EXTRA-2'!V21)</f>
        <v>0</v>
      </c>
      <c r="E47" s="561">
        <f t="shared" si="7"/>
        <v>0</v>
      </c>
    </row>
    <row r="48" spans="1:35" x14ac:dyDescent="0.25">
      <c r="A48" s="559">
        <f>'PRODUÇAO DIURNO'!A21</f>
        <v>18</v>
      </c>
      <c r="B48" s="559" t="str">
        <f>'PRODUÇAO DIURNO'!B21</f>
        <v>DOM</v>
      </c>
      <c r="C48" s="560">
        <f>SUM('PRODUÇAO DIURNO'!Y21,'PRODUÇAO NOTURNO'!X21)</f>
        <v>0</v>
      </c>
      <c r="D48" s="561">
        <f>SUM('HR-2 VALDENOR'!V22,'FOTON-WAGNER '!V22,'FABRICA '!V22,'HR-1 CLEUBERT'!V22,STRADA!V22,'EXTRA-2'!V22)</f>
        <v>0</v>
      </c>
      <c r="E48" s="561">
        <f t="shared" si="7"/>
        <v>0</v>
      </c>
    </row>
    <row r="49" spans="1:35" x14ac:dyDescent="0.25">
      <c r="A49" s="559">
        <f>'PRODUÇAO DIURNO'!A22</f>
        <v>19</v>
      </c>
      <c r="B49" s="559" t="str">
        <f>'PRODUÇAO DIURNO'!B22</f>
        <v>SEG</v>
      </c>
      <c r="C49" s="560">
        <f>SUM('PRODUÇAO DIURNO'!Y22,'PRODUÇAO NOTURNO'!X22)</f>
        <v>0</v>
      </c>
      <c r="D49" s="561">
        <f>SUM('HR-2 VALDENOR'!V23,'FOTON-WAGNER '!V23,'FABRICA '!V23,'HR-1 CLEUBERT'!V23,STRADA!V23,'EXTRA-2'!V23)</f>
        <v>0</v>
      </c>
      <c r="E49" s="561">
        <f t="shared" si="7"/>
        <v>0</v>
      </c>
    </row>
    <row r="50" spans="1:35" x14ac:dyDescent="0.25">
      <c r="A50" s="559">
        <f>'PRODUÇAO DIURNO'!A23</f>
        <v>20</v>
      </c>
      <c r="B50" s="559" t="str">
        <f>'PRODUÇAO DIURNO'!B23</f>
        <v>TER</v>
      </c>
      <c r="C50" s="560">
        <f>SUM('PRODUÇAO DIURNO'!Y23,'PRODUÇAO NOTURNO'!X23)</f>
        <v>0</v>
      </c>
      <c r="D50" s="561">
        <f>SUM('HR-2 VALDENOR'!V24,'FOTON-WAGNER '!V24,'FABRICA '!V24,'HR-1 CLEUBERT'!V24,STRADA!V24,'EXTRA-2'!V24)</f>
        <v>0</v>
      </c>
      <c r="E50" s="561">
        <f t="shared" si="7"/>
        <v>0</v>
      </c>
    </row>
    <row r="51" spans="1:35" x14ac:dyDescent="0.25">
      <c r="A51" s="559">
        <f>'PRODUÇAO DIURNO'!A24</f>
        <v>21</v>
      </c>
      <c r="B51" s="559" t="str">
        <f>'PRODUÇAO DIURNO'!B24</f>
        <v>QUA</v>
      </c>
      <c r="C51" s="560">
        <f>SUM('PRODUÇAO DIURNO'!Y24,'PRODUÇAO NOTURNO'!X24)</f>
        <v>0</v>
      </c>
      <c r="D51" s="561">
        <f>SUM('HR-2 VALDENOR'!V25,'FOTON-WAGNER '!V25,'FABRICA '!V25,'HR-1 CLEUBERT'!V25,STRADA!V25,'EXTRA-2'!V25)</f>
        <v>0</v>
      </c>
      <c r="E51" s="561">
        <f t="shared" si="7"/>
        <v>0</v>
      </c>
    </row>
    <row r="52" spans="1:35" s="508" customFormat="1" x14ac:dyDescent="0.25">
      <c r="A52" s="1291" t="s">
        <v>93</v>
      </c>
      <c r="B52" s="1292"/>
      <c r="C52" s="565">
        <f>SUM(C45:C51)</f>
        <v>0</v>
      </c>
      <c r="D52" s="565">
        <f>SUM(D45:D51)</f>
        <v>0</v>
      </c>
      <c r="E52" s="566">
        <f t="shared" si="7"/>
        <v>0</v>
      </c>
      <c r="AI52" s="569"/>
    </row>
    <row r="53" spans="1:35" x14ac:dyDescent="0.25">
      <c r="A53" s="559">
        <f>'PRODUÇAO DIURNO'!A25</f>
        <v>22</v>
      </c>
      <c r="B53" s="559" t="str">
        <f>'PRODUÇAO DIURNO'!B25</f>
        <v>QUI</v>
      </c>
      <c r="C53" s="560">
        <f>SUM('PRODUÇAO DIURNO'!Y25,'PRODUÇAO NOTURNO'!X25)</f>
        <v>0</v>
      </c>
      <c r="D53" s="561">
        <f>SUM('HR-2 VALDENOR'!V26,'FOTON-WAGNER '!V26,'FABRICA '!V26,'HR-1 CLEUBERT'!V26,STRADA!V26,'EXTRA-2'!V26)</f>
        <v>0</v>
      </c>
      <c r="E53" s="561">
        <f t="shared" si="7"/>
        <v>0</v>
      </c>
    </row>
    <row r="54" spans="1:35" x14ac:dyDescent="0.25">
      <c r="A54" s="559">
        <f>'PRODUÇAO DIURNO'!A26</f>
        <v>23</v>
      </c>
      <c r="B54" s="559" t="str">
        <f>'PRODUÇAO DIURNO'!B26</f>
        <v>SEX</v>
      </c>
      <c r="C54" s="560">
        <f>SUM('PRODUÇAO DIURNO'!Y26,'PRODUÇAO NOTURNO'!X26)</f>
        <v>0</v>
      </c>
      <c r="D54" s="561">
        <f>SUM('HR-2 VALDENOR'!V27,'FOTON-WAGNER '!V27,'FABRICA '!V27,'HR-1 CLEUBERT'!V27,STRADA!V27,'EXTRA-2'!V27)</f>
        <v>0</v>
      </c>
      <c r="E54" s="561">
        <f t="shared" si="7"/>
        <v>0</v>
      </c>
    </row>
    <row r="55" spans="1:35" x14ac:dyDescent="0.25">
      <c r="A55" s="559">
        <f>'PRODUÇAO DIURNO'!A27</f>
        <v>24</v>
      </c>
      <c r="B55" s="559" t="str">
        <f>'PRODUÇAO DIURNO'!B27</f>
        <v>SÁB</v>
      </c>
      <c r="C55" s="560">
        <f>SUM('PRODUÇAO DIURNO'!Y27,'PRODUÇAO NOTURNO'!X27)</f>
        <v>0</v>
      </c>
      <c r="D55" s="561">
        <f>SUM('HR-2 VALDENOR'!V28,'FOTON-WAGNER '!V28,'FABRICA '!V28,'HR-1 CLEUBERT'!V28,STRADA!V28,'EXTRA-2'!V28)</f>
        <v>0</v>
      </c>
      <c r="E55" s="561">
        <f t="shared" si="7"/>
        <v>0</v>
      </c>
    </row>
    <row r="56" spans="1:35" x14ac:dyDescent="0.25">
      <c r="A56" s="559">
        <f>'PRODUÇAO DIURNO'!A28</f>
        <v>25</v>
      </c>
      <c r="B56" s="559" t="str">
        <f>'PRODUÇAO DIURNO'!B28</f>
        <v>DOM</v>
      </c>
      <c r="C56" s="560">
        <f>SUM('PRODUÇAO DIURNO'!Y28,'PRODUÇAO NOTURNO'!X28)</f>
        <v>0</v>
      </c>
      <c r="D56" s="561">
        <f>SUM('HR-2 VALDENOR'!V29,'FOTON-WAGNER '!V29,'FABRICA '!V29,'HR-1 CLEUBERT'!V29,STRADA!V29,'EXTRA-2'!V29)</f>
        <v>0</v>
      </c>
      <c r="E56" s="561">
        <f t="shared" si="7"/>
        <v>0</v>
      </c>
    </row>
    <row r="57" spans="1:35" x14ac:dyDescent="0.25">
      <c r="A57" s="559">
        <f>'PRODUÇAO DIURNO'!A29</f>
        <v>26</v>
      </c>
      <c r="B57" s="559" t="str">
        <f>'PRODUÇAO DIURNO'!B29</f>
        <v>SEG</v>
      </c>
      <c r="C57" s="560">
        <f>SUM('PRODUÇAO DIURNO'!Y29,'PRODUÇAO NOTURNO'!X29)</f>
        <v>0</v>
      </c>
      <c r="D57" s="561">
        <f>SUM('HR-2 VALDENOR'!V30,'FOTON-WAGNER '!V30,'FABRICA '!V30,'HR-1 CLEUBERT'!V30,STRADA!V30,'EXTRA-2'!V30)</f>
        <v>0</v>
      </c>
      <c r="E57" s="561">
        <f t="shared" si="7"/>
        <v>0</v>
      </c>
    </row>
    <row r="58" spans="1:35" x14ac:dyDescent="0.25">
      <c r="A58" s="559">
        <f>'PRODUÇAO DIURNO'!A30</f>
        <v>27</v>
      </c>
      <c r="B58" s="559" t="str">
        <f>'PRODUÇAO DIURNO'!B30</f>
        <v>TER</v>
      </c>
      <c r="C58" s="560">
        <f>SUM('PRODUÇAO DIURNO'!Y30,'PRODUÇAO NOTURNO'!X30)</f>
        <v>0</v>
      </c>
      <c r="D58" s="561">
        <f>SUM('HR-2 VALDENOR'!V31,'FOTON-WAGNER '!V31,'FABRICA '!V31,'HR-1 CLEUBERT'!V31,STRADA!V31,'EXTRA-2'!V31)</f>
        <v>0</v>
      </c>
      <c r="E58" s="561">
        <f t="shared" si="7"/>
        <v>0</v>
      </c>
    </row>
    <row r="59" spans="1:35" x14ac:dyDescent="0.25">
      <c r="A59" s="559">
        <f>'PRODUÇAO DIURNO'!A31</f>
        <v>28</v>
      </c>
      <c r="B59" s="559" t="str">
        <f>'PRODUÇAO DIURNO'!B31</f>
        <v>QUA</v>
      </c>
      <c r="C59" s="560">
        <f>SUM('PRODUÇAO DIURNO'!Y31,'PRODUÇAO NOTURNO'!X31)</f>
        <v>0</v>
      </c>
      <c r="D59" s="561">
        <f>SUM('HR-2 VALDENOR'!V32,'FOTON-WAGNER '!V32,'FABRICA '!V32,'HR-1 CLEUBERT'!V32,STRADA!V32,'EXTRA-2'!V32)</f>
        <v>0</v>
      </c>
      <c r="E59" s="561">
        <f t="shared" si="7"/>
        <v>0</v>
      </c>
    </row>
    <row r="60" spans="1:35" s="508" customFormat="1" x14ac:dyDescent="0.25">
      <c r="A60" s="1291" t="s">
        <v>93</v>
      </c>
      <c r="B60" s="1292"/>
      <c r="C60" s="565">
        <f>SUM(C53:C59)</f>
        <v>0</v>
      </c>
      <c r="D60" s="565">
        <f>SUM(D53:D59)</f>
        <v>0</v>
      </c>
      <c r="E60" s="566">
        <f>C60-D60</f>
        <v>0</v>
      </c>
      <c r="AI60" s="569"/>
    </row>
    <row r="61" spans="1:35" x14ac:dyDescent="0.25">
      <c r="A61" s="559">
        <f>'PRODUÇAO DIURNO'!A32</f>
        <v>29</v>
      </c>
      <c r="B61" s="559" t="str">
        <f>'PRODUÇAO DIURNO'!B32</f>
        <v>QUI</v>
      </c>
      <c r="C61" s="560">
        <f>SUM('PRODUÇAO DIURNO'!Y32,'PRODUÇAO NOTURNO'!X32)</f>
        <v>0</v>
      </c>
      <c r="D61" s="561">
        <f>SUM('HR-2 VALDENOR'!V33,'FOTON-WAGNER '!V33,'FABRICA '!V33,'HR-1 CLEUBERT'!V33,STRADA!V33,'EXTRA-2'!V33)</f>
        <v>0</v>
      </c>
      <c r="E61" s="561">
        <f t="shared" si="7"/>
        <v>0</v>
      </c>
    </row>
    <row r="62" spans="1:35" x14ac:dyDescent="0.25">
      <c r="A62" s="559">
        <f>'PRODUÇAO DIURNO'!A33</f>
        <v>30</v>
      </c>
      <c r="B62" s="559" t="str">
        <f>'PRODUÇAO DIURNO'!B33</f>
        <v>SEX</v>
      </c>
      <c r="C62" s="560">
        <f>SUM('PRODUÇAO DIURNO'!Y33,'PRODUÇAO NOTURNO'!X33)</f>
        <v>0</v>
      </c>
      <c r="D62" s="561">
        <f>SUM('HR-2 VALDENOR'!V34,'FOTON-WAGNER '!V34,'FABRICA '!V34,'HR-1 CLEUBERT'!V34,STRADA!V34,'EXTRA-2'!V34)</f>
        <v>0</v>
      </c>
      <c r="E62" s="561">
        <f t="shared" si="7"/>
        <v>0</v>
      </c>
    </row>
    <row r="63" spans="1:35" x14ac:dyDescent="0.25">
      <c r="A63" s="559">
        <f>'PRODUÇAO DIURNO'!A34</f>
        <v>0</v>
      </c>
      <c r="B63" s="559">
        <f>'PRODUÇAO DIURNO'!B34</f>
        <v>0</v>
      </c>
      <c r="C63" s="560">
        <f>SUM('PRODUÇAO DIURNO'!Y34,'PRODUÇAO NOTURNO'!X34)</f>
        <v>0</v>
      </c>
      <c r="D63" s="561">
        <f>SUM('HR-2 VALDENOR'!V35,'FOTON-WAGNER '!V35,'FABRICA '!V35,'HR-1 CLEUBERT'!V35,STRADA!V35,'EXTRA-2'!V35)</f>
        <v>0</v>
      </c>
      <c r="E63" s="561">
        <f t="shared" si="7"/>
        <v>0</v>
      </c>
    </row>
    <row r="64" spans="1:35" s="508" customFormat="1" x14ac:dyDescent="0.25">
      <c r="A64" s="1291" t="s">
        <v>93</v>
      </c>
      <c r="B64" s="1292"/>
      <c r="C64" s="565">
        <f>SUM(C61:C63)</f>
        <v>0</v>
      </c>
      <c r="D64" s="565">
        <f>SUM(D61:D63)</f>
        <v>0</v>
      </c>
      <c r="E64" s="566">
        <f>C64-D64</f>
        <v>0</v>
      </c>
      <c r="AI64" s="569"/>
    </row>
    <row r="65" spans="1:5" x14ac:dyDescent="0.25">
      <c r="A65" s="1288" t="s">
        <v>90</v>
      </c>
      <c r="B65" s="1289"/>
      <c r="C65" s="562">
        <f>SUM(C36,C44,C52,C60,C64)</f>
        <v>10524</v>
      </c>
      <c r="D65" s="563">
        <f>SUM(D36,D44,D52,D60,D64)</f>
        <v>10433</v>
      </c>
      <c r="E65" s="563">
        <f>C65-D65</f>
        <v>91</v>
      </c>
    </row>
    <row r="66" spans="1:5" x14ac:dyDescent="0.25">
      <c r="A66" s="508"/>
    </row>
    <row r="67" spans="1:5" x14ac:dyDescent="0.25">
      <c r="A67" s="508"/>
    </row>
  </sheetData>
  <mergeCells count="18">
    <mergeCell ref="AH19:AJ25"/>
    <mergeCell ref="B17:B18"/>
    <mergeCell ref="A25:B25"/>
    <mergeCell ref="A1:AG1"/>
    <mergeCell ref="B3:B4"/>
    <mergeCell ref="B5:B6"/>
    <mergeCell ref="B7:B8"/>
    <mergeCell ref="B9:B10"/>
    <mergeCell ref="B11:B12"/>
    <mergeCell ref="B15:B16"/>
    <mergeCell ref="B13:B14"/>
    <mergeCell ref="A65:B65"/>
    <mergeCell ref="A27:E27"/>
    <mergeCell ref="A36:B36"/>
    <mergeCell ref="A44:B44"/>
    <mergeCell ref="A52:B52"/>
    <mergeCell ref="A60:B60"/>
    <mergeCell ref="A64:B64"/>
  </mergeCells>
  <conditionalFormatting sqref="B29:B35">
    <cfRule type="cellIs" dxfId="4" priority="5" operator="equal">
      <formula>"DOM"</formula>
    </cfRule>
  </conditionalFormatting>
  <conditionalFormatting sqref="B37:B43">
    <cfRule type="cellIs" dxfId="3" priority="4" operator="equal">
      <formula>"DOM"</formula>
    </cfRule>
  </conditionalFormatting>
  <conditionalFormatting sqref="B45:B51">
    <cfRule type="cellIs" dxfId="2" priority="3" operator="equal">
      <formula>"DOM"</formula>
    </cfRule>
  </conditionalFormatting>
  <conditionalFormatting sqref="B53:B59">
    <cfRule type="cellIs" dxfId="1" priority="2" operator="equal">
      <formula>"DOM"</formula>
    </cfRule>
  </conditionalFormatting>
  <conditionalFormatting sqref="B61:B63">
    <cfRule type="cellIs" dxfId="0" priority="1" operator="equal">
      <formula>"DOM"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AP35"/>
  <sheetViews>
    <sheetView zoomScale="110" zoomScaleNormal="110" workbookViewId="0">
      <pane xSplit="1" topLeftCell="B1" activePane="topRight" state="frozen"/>
      <selection pane="topRight" activeCell="A12" sqref="A12:XFD12"/>
    </sheetView>
  </sheetViews>
  <sheetFormatPr defaultRowHeight="15" x14ac:dyDescent="0.25"/>
  <cols>
    <col min="1" max="1" width="3.7109375" style="438" customWidth="1"/>
    <col min="2" max="2" width="5.7109375" customWidth="1"/>
    <col min="3" max="4" width="7.7109375" customWidth="1"/>
    <col min="5" max="5" width="11.7109375" customWidth="1"/>
    <col min="6" max="7" width="8.7109375" customWidth="1"/>
    <col min="8" max="8" width="11.7109375" customWidth="1"/>
    <col min="9" max="12" width="7.7109375" customWidth="1"/>
    <col min="13" max="15" width="8.7109375" customWidth="1"/>
    <col min="16" max="16" width="13.7109375" customWidth="1"/>
    <col min="17" max="20" width="7.7109375" customWidth="1"/>
    <col min="21" max="23" width="8.7109375" customWidth="1"/>
    <col min="24" max="24" width="13.7109375" customWidth="1"/>
    <col min="25" max="25" width="11.7109375" customWidth="1"/>
    <col min="26" max="28" width="7.7109375" customWidth="1"/>
    <col min="29" max="29" width="8.7109375" customWidth="1"/>
    <col min="30" max="31" width="8.7109375" style="569" customWidth="1"/>
    <col min="32" max="32" width="84" style="569" bestFit="1" customWidth="1"/>
    <col min="33" max="34" width="9.140625" style="569"/>
  </cols>
  <sheetData>
    <row r="1" spans="1:42" s="246" customFormat="1" ht="21" customHeight="1" thickBot="1" x14ac:dyDescent="0.35">
      <c r="A1" s="909" t="s">
        <v>111</v>
      </c>
      <c r="B1" s="910"/>
      <c r="C1" s="910"/>
      <c r="D1" s="910"/>
      <c r="E1" s="910"/>
      <c r="F1" s="910"/>
      <c r="G1" s="910"/>
      <c r="H1" s="910"/>
      <c r="I1" s="910"/>
      <c r="J1" s="910"/>
      <c r="K1" s="910"/>
      <c r="L1" s="910"/>
      <c r="M1" s="910"/>
      <c r="N1" s="910"/>
      <c r="O1" s="910"/>
      <c r="P1" s="910"/>
      <c r="Q1" s="910"/>
      <c r="R1" s="910"/>
      <c r="S1" s="910"/>
      <c r="T1" s="910"/>
      <c r="U1" s="910"/>
      <c r="V1" s="910"/>
      <c r="W1" s="910"/>
      <c r="X1" s="910"/>
      <c r="Y1" s="910"/>
      <c r="Z1" s="910"/>
      <c r="AA1" s="910"/>
      <c r="AB1" s="910"/>
      <c r="AC1" s="911"/>
      <c r="AD1" s="796"/>
      <c r="AE1" s="796"/>
      <c r="AF1" s="880" t="s">
        <v>85</v>
      </c>
    </row>
    <row r="2" spans="1:42" s="107" customFormat="1" ht="15.75" customHeight="1" thickBot="1" x14ac:dyDescent="0.3">
      <c r="A2" s="907">
        <v>42887</v>
      </c>
      <c r="B2" s="908"/>
      <c r="C2" s="895" t="s">
        <v>60</v>
      </c>
      <c r="D2" s="895"/>
      <c r="E2" s="896"/>
      <c r="F2" s="896"/>
      <c r="G2" s="897"/>
      <c r="H2" s="106" t="s">
        <v>36</v>
      </c>
      <c r="I2" s="898" t="s">
        <v>61</v>
      </c>
      <c r="J2" s="899"/>
      <c r="K2" s="899"/>
      <c r="L2" s="899"/>
      <c r="M2" s="899"/>
      <c r="N2" s="899"/>
      <c r="O2" s="899"/>
      <c r="P2" s="915"/>
      <c r="Q2" s="916" t="s">
        <v>62</v>
      </c>
      <c r="R2" s="917"/>
      <c r="S2" s="917"/>
      <c r="T2" s="917"/>
      <c r="U2" s="917"/>
      <c r="V2" s="917"/>
      <c r="W2" s="917"/>
      <c r="X2" s="918"/>
      <c r="Y2" s="239" t="s">
        <v>2</v>
      </c>
      <c r="Z2" s="884" t="s">
        <v>17</v>
      </c>
      <c r="AA2" s="884"/>
      <c r="AB2" s="884"/>
      <c r="AC2" s="240" t="s">
        <v>2</v>
      </c>
      <c r="AD2" s="710" t="s">
        <v>116</v>
      </c>
      <c r="AE2" s="797" t="s">
        <v>2</v>
      </c>
      <c r="AF2" s="881"/>
    </row>
    <row r="3" spans="1:42" s="107" customFormat="1" ht="15.75" thickBot="1" x14ac:dyDescent="0.3">
      <c r="A3" s="913" t="s">
        <v>0</v>
      </c>
      <c r="B3" s="914"/>
      <c r="C3" s="108" t="s">
        <v>39</v>
      </c>
      <c r="D3" s="109" t="s">
        <v>15</v>
      </c>
      <c r="E3" s="110" t="s">
        <v>23</v>
      </c>
      <c r="F3" s="111" t="s">
        <v>24</v>
      </c>
      <c r="G3" s="112" t="s">
        <v>25</v>
      </c>
      <c r="H3" s="106" t="s">
        <v>35</v>
      </c>
      <c r="I3" s="136" t="s">
        <v>28</v>
      </c>
      <c r="J3" s="136" t="s">
        <v>29</v>
      </c>
      <c r="K3" s="136" t="s">
        <v>30</v>
      </c>
      <c r="L3" s="137" t="s">
        <v>33</v>
      </c>
      <c r="M3" s="136" t="s">
        <v>31</v>
      </c>
      <c r="N3" s="138" t="s">
        <v>32</v>
      </c>
      <c r="O3" s="113" t="s">
        <v>37</v>
      </c>
      <c r="P3" s="114" t="s">
        <v>63</v>
      </c>
      <c r="Q3" s="139" t="s">
        <v>28</v>
      </c>
      <c r="R3" s="139" t="s">
        <v>29</v>
      </c>
      <c r="S3" s="142" t="s">
        <v>30</v>
      </c>
      <c r="T3" s="140" t="s">
        <v>33</v>
      </c>
      <c r="U3" s="115" t="s">
        <v>31</v>
      </c>
      <c r="V3" s="116" t="s">
        <v>32</v>
      </c>
      <c r="W3" s="143" t="s">
        <v>37</v>
      </c>
      <c r="X3" s="141" t="s">
        <v>63</v>
      </c>
      <c r="Y3" s="241" t="s">
        <v>34</v>
      </c>
      <c r="Z3" s="242" t="s">
        <v>28</v>
      </c>
      <c r="AA3" s="242" t="s">
        <v>29</v>
      </c>
      <c r="AB3" s="243" t="s">
        <v>30</v>
      </c>
      <c r="AC3" s="244" t="s">
        <v>4</v>
      </c>
      <c r="AD3" s="798" t="s">
        <v>118</v>
      </c>
      <c r="AE3" s="799" t="s">
        <v>4</v>
      </c>
      <c r="AF3" s="882"/>
    </row>
    <row r="4" spans="1:42" ht="15.75" thickBot="1" x14ac:dyDescent="0.3">
      <c r="A4" s="878">
        <v>1</v>
      </c>
      <c r="B4" s="843" t="s">
        <v>99</v>
      </c>
      <c r="C4" s="292">
        <v>500</v>
      </c>
      <c r="D4" s="628"/>
      <c r="E4" s="347">
        <v>1124</v>
      </c>
      <c r="F4" s="492">
        <f>SUM(C4:E4)-H4</f>
        <v>1624</v>
      </c>
      <c r="G4" s="133">
        <f t="shared" ref="G4:G34" si="0">F4-Y4</f>
        <v>300</v>
      </c>
      <c r="H4" s="99"/>
      <c r="I4" s="300"/>
      <c r="J4" s="301"/>
      <c r="K4" s="348"/>
      <c r="L4" s="247">
        <f>SUM(I4:K4)</f>
        <v>0</v>
      </c>
      <c r="M4" s="306"/>
      <c r="N4" s="307"/>
      <c r="O4" s="864">
        <f t="shared" ref="O4:O34" si="1">(N4-M4)*24</f>
        <v>0</v>
      </c>
      <c r="P4" s="865" t="e">
        <f t="shared" ref="P4:P33" si="2">L4/O4</f>
        <v>#DIV/0!</v>
      </c>
      <c r="Q4" s="300"/>
      <c r="R4" s="399">
        <v>608</v>
      </c>
      <c r="S4" s="348">
        <v>716</v>
      </c>
      <c r="T4" s="250">
        <f>SUM(Q4:S4)</f>
        <v>1324</v>
      </c>
      <c r="U4" s="152">
        <v>0.25</v>
      </c>
      <c r="V4" s="153">
        <v>0.74305555555555547</v>
      </c>
      <c r="W4" s="146">
        <f>(V4-U4)*24</f>
        <v>11.833333333333332</v>
      </c>
      <c r="X4" s="144">
        <f>T4/W4</f>
        <v>111.88732394366198</v>
      </c>
      <c r="Y4" s="253">
        <f>SUM(L4,T4)</f>
        <v>1324</v>
      </c>
      <c r="Z4" s="309"/>
      <c r="AA4" s="310"/>
      <c r="AB4" s="311"/>
      <c r="AC4" s="632">
        <f>SUM(Z4:AB4)</f>
        <v>0</v>
      </c>
      <c r="AD4" s="309"/>
      <c r="AE4" s="800">
        <f t="shared" ref="AE4:AE34" si="3">SUM(AD4:AD4)</f>
        <v>0</v>
      </c>
      <c r="AF4" s="689"/>
      <c r="AG4" s="432"/>
      <c r="AH4" s="432"/>
      <c r="AI4" s="432"/>
      <c r="AJ4" s="432"/>
      <c r="AK4" s="432"/>
      <c r="AL4" s="432"/>
      <c r="AM4" s="432"/>
      <c r="AN4" s="432"/>
      <c r="AO4" s="432"/>
      <c r="AP4" s="426"/>
    </row>
    <row r="5" spans="1:42" ht="16.5" thickBot="1" x14ac:dyDescent="0.3">
      <c r="A5" s="878">
        <v>2</v>
      </c>
      <c r="B5" s="842" t="s">
        <v>100</v>
      </c>
      <c r="C5" s="294">
        <v>500</v>
      </c>
      <c r="D5" s="297">
        <v>700</v>
      </c>
      <c r="E5" s="134">
        <f>'PRODUÇAO NOTURNO'!F4</f>
        <v>300</v>
      </c>
      <c r="F5" s="95">
        <f t="shared" ref="F5:F34" si="4">SUM(C5:E5)-H5</f>
        <v>1500</v>
      </c>
      <c r="G5" s="135">
        <f t="shared" si="0"/>
        <v>247</v>
      </c>
      <c r="H5" s="100"/>
      <c r="I5" s="302"/>
      <c r="J5" s="303"/>
      <c r="K5" s="297"/>
      <c r="L5" s="248">
        <f t="shared" ref="L5:L33" si="5">SUM(I5:K5)</f>
        <v>0</v>
      </c>
      <c r="M5" s="152"/>
      <c r="N5" s="153"/>
      <c r="O5" s="866">
        <f t="shared" si="1"/>
        <v>0</v>
      </c>
      <c r="P5" s="867" t="e">
        <f t="shared" si="2"/>
        <v>#DIV/0!</v>
      </c>
      <c r="Q5" s="302"/>
      <c r="R5" s="308">
        <v>622</v>
      </c>
      <c r="S5" s="297">
        <v>631</v>
      </c>
      <c r="T5" s="251">
        <f t="shared" ref="T5:T34" si="6">SUM(Q5:S5)</f>
        <v>1253</v>
      </c>
      <c r="U5" s="152">
        <v>0.33333333333333331</v>
      </c>
      <c r="V5" s="153">
        <v>0.70833333333333337</v>
      </c>
      <c r="W5" s="871">
        <f>(V5-U5)*24</f>
        <v>9.0000000000000018</v>
      </c>
      <c r="X5" s="872">
        <f>T5/W5</f>
        <v>139.2222222222222</v>
      </c>
      <c r="Y5" s="253">
        <f t="shared" ref="Y5:Y34" si="7">SUM(L5,T5)</f>
        <v>1253</v>
      </c>
      <c r="Z5" s="189"/>
      <c r="AA5" s="188"/>
      <c r="AB5" s="187"/>
      <c r="AC5" s="190">
        <f t="shared" ref="AC5:AC34" si="8">SUM(Z5:AB5)</f>
        <v>0</v>
      </c>
      <c r="AD5" s="189"/>
      <c r="AE5" s="801">
        <f t="shared" si="3"/>
        <v>0</v>
      </c>
      <c r="AF5" s="689"/>
      <c r="AG5" s="431"/>
      <c r="AH5" s="431"/>
      <c r="AI5" s="431"/>
      <c r="AJ5" s="431"/>
      <c r="AK5" s="431"/>
      <c r="AL5" s="431"/>
      <c r="AM5" s="426"/>
      <c r="AN5" s="426"/>
      <c r="AO5" s="426"/>
      <c r="AP5" s="426"/>
    </row>
    <row r="6" spans="1:42" s="862" customFormat="1" ht="16.5" thickBot="1" x14ac:dyDescent="0.3">
      <c r="A6" s="879">
        <v>3</v>
      </c>
      <c r="B6" s="843" t="s">
        <v>105</v>
      </c>
      <c r="C6" s="844">
        <v>500</v>
      </c>
      <c r="D6" s="845">
        <v>1000</v>
      </c>
      <c r="E6" s="846">
        <f>'PRODUÇAO NOTURNO'!F5</f>
        <v>247</v>
      </c>
      <c r="F6" s="847">
        <f t="shared" si="4"/>
        <v>1747</v>
      </c>
      <c r="G6" s="848">
        <f t="shared" si="0"/>
        <v>771</v>
      </c>
      <c r="H6" s="849"/>
      <c r="I6" s="850"/>
      <c r="J6" s="851"/>
      <c r="K6" s="852"/>
      <c r="L6" s="863">
        <f t="shared" si="5"/>
        <v>0</v>
      </c>
      <c r="M6" s="853"/>
      <c r="N6" s="854"/>
      <c r="O6" s="868">
        <f>(N6-M6)*24</f>
        <v>0</v>
      </c>
      <c r="P6" s="869" t="e">
        <f>L6/O6</f>
        <v>#DIV/0!</v>
      </c>
      <c r="Q6" s="850"/>
      <c r="R6" s="855">
        <v>976</v>
      </c>
      <c r="S6" s="845"/>
      <c r="T6" s="870">
        <f t="shared" si="6"/>
        <v>976</v>
      </c>
      <c r="U6" s="853">
        <v>0.25</v>
      </c>
      <c r="V6" s="854">
        <v>0.75</v>
      </c>
      <c r="W6" s="873">
        <f>(V6-U6)*24</f>
        <v>12</v>
      </c>
      <c r="X6" s="874">
        <f>T6/W6</f>
        <v>81.333333333333329</v>
      </c>
      <c r="Y6" s="875">
        <f t="shared" si="7"/>
        <v>976</v>
      </c>
      <c r="Z6" s="856"/>
      <c r="AA6" s="857"/>
      <c r="AB6" s="858"/>
      <c r="AC6" s="876">
        <f t="shared" si="8"/>
        <v>0</v>
      </c>
      <c r="AD6" s="856"/>
      <c r="AE6" s="877">
        <f t="shared" si="3"/>
        <v>0</v>
      </c>
      <c r="AF6" s="859"/>
      <c r="AG6" s="860"/>
      <c r="AH6" s="860"/>
      <c r="AI6" s="860"/>
      <c r="AJ6" s="860"/>
      <c r="AK6" s="860"/>
      <c r="AL6" s="860"/>
      <c r="AM6" s="861"/>
      <c r="AN6" s="861"/>
      <c r="AO6" s="861"/>
      <c r="AP6" s="861"/>
    </row>
    <row r="7" spans="1:42" ht="16.5" thickBot="1" x14ac:dyDescent="0.3">
      <c r="A7" s="840">
        <v>4</v>
      </c>
      <c r="B7" s="842" t="s">
        <v>101</v>
      </c>
      <c r="C7" s="294">
        <v>1000</v>
      </c>
      <c r="D7" s="297"/>
      <c r="E7" s="134">
        <f>'PRODUÇAO NOTURNO'!F6</f>
        <v>771</v>
      </c>
      <c r="F7" s="95">
        <f t="shared" si="4"/>
        <v>1771</v>
      </c>
      <c r="G7" s="135">
        <f t="shared" si="0"/>
        <v>607</v>
      </c>
      <c r="H7" s="100"/>
      <c r="I7" s="302"/>
      <c r="J7" s="303"/>
      <c r="K7" s="295"/>
      <c r="L7" s="248">
        <f t="shared" si="5"/>
        <v>0</v>
      </c>
      <c r="M7" s="152"/>
      <c r="N7" s="153"/>
      <c r="O7" s="866">
        <f t="shared" si="1"/>
        <v>0</v>
      </c>
      <c r="P7" s="867" t="e">
        <f t="shared" si="2"/>
        <v>#DIV/0!</v>
      </c>
      <c r="Q7" s="302"/>
      <c r="R7" s="308"/>
      <c r="S7" s="308">
        <v>1164</v>
      </c>
      <c r="T7" s="251">
        <f t="shared" si="6"/>
        <v>1164</v>
      </c>
      <c r="U7" s="152">
        <v>0.30555555555555552</v>
      </c>
      <c r="V7" s="153">
        <v>0.65277777777777779</v>
      </c>
      <c r="W7" s="871">
        <f t="shared" ref="W7:W19" si="9">(V7-U7)*24</f>
        <v>8.3333333333333339</v>
      </c>
      <c r="X7" s="872">
        <f t="shared" ref="X7:X13" si="10">T7/W7</f>
        <v>139.67999999999998</v>
      </c>
      <c r="Y7" s="253">
        <f t="shared" si="7"/>
        <v>1164</v>
      </c>
      <c r="Z7" s="189"/>
      <c r="AA7" s="188"/>
      <c r="AB7" s="187"/>
      <c r="AC7" s="190">
        <f t="shared" si="8"/>
        <v>0</v>
      </c>
      <c r="AD7" s="189"/>
      <c r="AE7" s="801">
        <f t="shared" si="3"/>
        <v>0</v>
      </c>
      <c r="AF7" s="690"/>
      <c r="AG7" s="431"/>
      <c r="AH7" s="431"/>
      <c r="AI7" s="431"/>
      <c r="AJ7" s="431"/>
      <c r="AK7" s="431"/>
      <c r="AL7" s="431"/>
      <c r="AM7" s="431"/>
      <c r="AN7" s="426"/>
      <c r="AO7" s="426"/>
      <c r="AP7" s="426"/>
    </row>
    <row r="8" spans="1:42" ht="16.5" thickBot="1" x14ac:dyDescent="0.3">
      <c r="A8" s="878">
        <v>5</v>
      </c>
      <c r="B8" s="843" t="s">
        <v>102</v>
      </c>
      <c r="C8" s="294">
        <v>1500</v>
      </c>
      <c r="D8" s="297"/>
      <c r="E8" s="134">
        <f>'PRODUÇAO NOTURNO'!F7</f>
        <v>607</v>
      </c>
      <c r="F8" s="95">
        <f>SUM(C8:E8)-H8</f>
        <v>2107</v>
      </c>
      <c r="G8" s="135">
        <f t="shared" si="0"/>
        <v>200</v>
      </c>
      <c r="H8" s="100"/>
      <c r="I8" s="302"/>
      <c r="J8" s="303"/>
      <c r="K8" s="295"/>
      <c r="L8" s="248">
        <f t="shared" si="5"/>
        <v>0</v>
      </c>
      <c r="M8" s="152"/>
      <c r="N8" s="153"/>
      <c r="O8" s="866">
        <f t="shared" si="1"/>
        <v>0</v>
      </c>
      <c r="P8" s="867" t="e">
        <f t="shared" si="2"/>
        <v>#DIV/0!</v>
      </c>
      <c r="Q8" s="302"/>
      <c r="R8" s="308">
        <v>1320</v>
      </c>
      <c r="S8" s="297">
        <v>587</v>
      </c>
      <c r="T8" s="251">
        <f t="shared" si="6"/>
        <v>1907</v>
      </c>
      <c r="U8" s="152">
        <v>0.25</v>
      </c>
      <c r="V8" s="153">
        <v>0.74305555555555547</v>
      </c>
      <c r="W8" s="871">
        <f t="shared" si="9"/>
        <v>11.833333333333332</v>
      </c>
      <c r="X8" s="872">
        <f t="shared" si="10"/>
        <v>161.1549295774648</v>
      </c>
      <c r="Y8" s="253">
        <f t="shared" si="7"/>
        <v>1907</v>
      </c>
      <c r="Z8" s="189"/>
      <c r="AA8" s="188"/>
      <c r="AB8" s="187"/>
      <c r="AC8" s="190">
        <f t="shared" si="8"/>
        <v>0</v>
      </c>
      <c r="AD8" s="189"/>
      <c r="AE8" s="801">
        <f t="shared" si="3"/>
        <v>0</v>
      </c>
      <c r="AF8" s="841"/>
      <c r="AG8" s="431"/>
      <c r="AH8" s="431"/>
      <c r="AI8" s="431"/>
      <c r="AJ8" s="431"/>
      <c r="AK8" s="431"/>
      <c r="AL8" s="431"/>
      <c r="AM8" s="431"/>
      <c r="AN8" s="431"/>
      <c r="AO8" s="431"/>
      <c r="AP8" s="426"/>
    </row>
    <row r="9" spans="1:42" ht="16.5" thickBot="1" x14ac:dyDescent="0.3">
      <c r="A9" s="878">
        <v>6</v>
      </c>
      <c r="B9" s="842" t="s">
        <v>103</v>
      </c>
      <c r="C9" s="294">
        <v>1400</v>
      </c>
      <c r="D9" s="297"/>
      <c r="E9" s="134">
        <f>'PRODUÇAO NOTURNO'!F8</f>
        <v>200</v>
      </c>
      <c r="F9" s="95">
        <f t="shared" si="4"/>
        <v>1600</v>
      </c>
      <c r="G9" s="135">
        <f t="shared" si="0"/>
        <v>486</v>
      </c>
      <c r="H9" s="100"/>
      <c r="I9" s="302"/>
      <c r="J9" s="303"/>
      <c r="K9" s="295"/>
      <c r="L9" s="248">
        <f t="shared" si="5"/>
        <v>0</v>
      </c>
      <c r="M9" s="152"/>
      <c r="N9" s="153"/>
      <c r="O9" s="866">
        <f t="shared" si="1"/>
        <v>0</v>
      </c>
      <c r="P9" s="867" t="e">
        <f t="shared" si="2"/>
        <v>#DIV/0!</v>
      </c>
      <c r="Q9" s="302"/>
      <c r="R9" s="308"/>
      <c r="S9" s="297">
        <v>1114</v>
      </c>
      <c r="T9" s="251">
        <f t="shared" si="6"/>
        <v>1114</v>
      </c>
      <c r="U9" s="152">
        <v>0.34722222222222227</v>
      </c>
      <c r="V9" s="153">
        <v>0.66666666666666663</v>
      </c>
      <c r="W9" s="147">
        <f t="shared" si="9"/>
        <v>7.6666666666666643</v>
      </c>
      <c r="X9" s="145">
        <f t="shared" si="10"/>
        <v>145.304347826087</v>
      </c>
      <c r="Y9" s="253">
        <f t="shared" si="7"/>
        <v>1114</v>
      </c>
      <c r="Z9" s="189"/>
      <c r="AA9" s="188"/>
      <c r="AB9" s="187"/>
      <c r="AC9" s="190">
        <f t="shared" si="8"/>
        <v>0</v>
      </c>
      <c r="AD9" s="189"/>
      <c r="AE9" s="801">
        <f t="shared" si="3"/>
        <v>0</v>
      </c>
      <c r="AF9" s="691"/>
      <c r="AG9" s="431"/>
      <c r="AH9" s="431"/>
      <c r="AI9" s="431"/>
      <c r="AJ9" s="426"/>
      <c r="AK9" s="426"/>
      <c r="AL9" s="426"/>
      <c r="AM9" s="426"/>
      <c r="AN9" s="426"/>
      <c r="AO9" s="426"/>
      <c r="AP9" s="426"/>
    </row>
    <row r="10" spans="1:42" ht="15.75" thickBot="1" x14ac:dyDescent="0.3">
      <c r="A10" s="878">
        <v>7</v>
      </c>
      <c r="B10" s="843" t="s">
        <v>98</v>
      </c>
      <c r="C10" s="294">
        <v>2000</v>
      </c>
      <c r="D10" s="297"/>
      <c r="E10" s="134">
        <f>'PRODUÇAO NOTURNO'!F9</f>
        <v>486</v>
      </c>
      <c r="F10" s="95">
        <f t="shared" si="4"/>
        <v>2486</v>
      </c>
      <c r="G10" s="135">
        <f t="shared" si="0"/>
        <v>827</v>
      </c>
      <c r="H10" s="100"/>
      <c r="I10" s="302"/>
      <c r="J10" s="303"/>
      <c r="K10" s="295"/>
      <c r="L10" s="248">
        <f t="shared" si="5"/>
        <v>0</v>
      </c>
      <c r="M10" s="152"/>
      <c r="N10" s="153"/>
      <c r="O10" s="866">
        <f t="shared" si="1"/>
        <v>0</v>
      </c>
      <c r="P10" s="867" t="e">
        <f t="shared" si="2"/>
        <v>#DIV/0!</v>
      </c>
      <c r="Q10" s="302"/>
      <c r="R10" s="308">
        <v>210</v>
      </c>
      <c r="S10" s="297">
        <v>1449</v>
      </c>
      <c r="T10" s="251">
        <f t="shared" si="6"/>
        <v>1659</v>
      </c>
      <c r="U10" s="152">
        <v>0.25</v>
      </c>
      <c r="V10" s="153">
        <v>0.75</v>
      </c>
      <c r="W10" s="147">
        <f t="shared" si="9"/>
        <v>12</v>
      </c>
      <c r="X10" s="145">
        <f t="shared" si="10"/>
        <v>138.25</v>
      </c>
      <c r="Y10" s="253">
        <f t="shared" si="7"/>
        <v>1659</v>
      </c>
      <c r="Z10" s="189"/>
      <c r="AA10" s="188"/>
      <c r="AB10" s="187"/>
      <c r="AC10" s="190">
        <f t="shared" si="8"/>
        <v>0</v>
      </c>
      <c r="AD10" s="189"/>
      <c r="AE10" s="801">
        <f t="shared" si="3"/>
        <v>0</v>
      </c>
      <c r="AF10" s="690"/>
      <c r="AG10" s="431"/>
      <c r="AH10" s="431"/>
      <c r="AI10" s="431"/>
      <c r="AJ10" s="432"/>
      <c r="AK10" s="432"/>
      <c r="AL10" s="432"/>
      <c r="AM10" s="432"/>
      <c r="AN10" s="432"/>
      <c r="AO10" s="432"/>
      <c r="AP10" s="426"/>
    </row>
    <row r="11" spans="1:42" ht="16.5" thickBot="1" x14ac:dyDescent="0.3">
      <c r="A11" s="878">
        <v>8</v>
      </c>
      <c r="B11" s="842" t="s">
        <v>99</v>
      </c>
      <c r="C11" s="294">
        <v>600</v>
      </c>
      <c r="D11" s="297"/>
      <c r="E11" s="134">
        <f>'PRODUÇAO NOTURNO'!F10</f>
        <v>827</v>
      </c>
      <c r="F11" s="95">
        <f t="shared" si="4"/>
        <v>1427</v>
      </c>
      <c r="G11" s="135">
        <f t="shared" si="0"/>
        <v>300</v>
      </c>
      <c r="H11" s="100"/>
      <c r="I11" s="302"/>
      <c r="J11" s="303"/>
      <c r="K11" s="295"/>
      <c r="L11" s="248">
        <f t="shared" si="5"/>
        <v>0</v>
      </c>
      <c r="M11" s="152"/>
      <c r="N11" s="153"/>
      <c r="O11" s="866">
        <f t="shared" si="1"/>
        <v>0</v>
      </c>
      <c r="P11" s="867" t="e">
        <f t="shared" si="2"/>
        <v>#DIV/0!</v>
      </c>
      <c r="Q11" s="302"/>
      <c r="R11" s="308">
        <v>1127</v>
      </c>
      <c r="S11" s="297"/>
      <c r="T11" s="251">
        <f t="shared" si="6"/>
        <v>1127</v>
      </c>
      <c r="U11" s="152">
        <v>0.35416666666666669</v>
      </c>
      <c r="V11" s="153">
        <v>0.69444444444444453</v>
      </c>
      <c r="W11" s="147">
        <f t="shared" si="9"/>
        <v>8.1666666666666679</v>
      </c>
      <c r="X11" s="145">
        <f t="shared" si="10"/>
        <v>137.99999999999997</v>
      </c>
      <c r="Y11" s="253">
        <f t="shared" si="7"/>
        <v>1127</v>
      </c>
      <c r="Z11" s="189"/>
      <c r="AA11" s="188"/>
      <c r="AB11" s="187"/>
      <c r="AC11" s="190">
        <f t="shared" si="8"/>
        <v>0</v>
      </c>
      <c r="AD11" s="189"/>
      <c r="AE11" s="801">
        <f t="shared" si="3"/>
        <v>0</v>
      </c>
      <c r="AF11" s="691"/>
      <c r="AG11" s="432"/>
      <c r="AH11" s="432"/>
      <c r="AI11" s="432"/>
      <c r="AJ11" s="432"/>
      <c r="AK11" s="432"/>
      <c r="AL11" s="432"/>
      <c r="AM11" s="432"/>
      <c r="AN11" s="426"/>
      <c r="AO11" s="426"/>
      <c r="AP11" s="426"/>
    </row>
    <row r="12" spans="1:42" ht="15.75" thickBot="1" x14ac:dyDescent="0.3">
      <c r="A12" s="878">
        <v>9</v>
      </c>
      <c r="B12" s="843" t="s">
        <v>100</v>
      </c>
      <c r="C12" s="294">
        <v>1400</v>
      </c>
      <c r="D12" s="297"/>
      <c r="E12" s="134">
        <f>'PRODUÇAO NOTURNO'!F11</f>
        <v>300</v>
      </c>
      <c r="F12" s="95">
        <f t="shared" si="4"/>
        <v>1700</v>
      </c>
      <c r="G12" s="135">
        <f t="shared" si="0"/>
        <v>1700</v>
      </c>
      <c r="H12" s="100"/>
      <c r="I12" s="302"/>
      <c r="J12" s="303"/>
      <c r="K12" s="295"/>
      <c r="L12" s="248">
        <f t="shared" si="5"/>
        <v>0</v>
      </c>
      <c r="M12" s="152"/>
      <c r="N12" s="153"/>
      <c r="O12" s="866">
        <f t="shared" si="1"/>
        <v>0</v>
      </c>
      <c r="P12" s="867" t="e">
        <f t="shared" si="2"/>
        <v>#DIV/0!</v>
      </c>
      <c r="Q12" s="302"/>
      <c r="R12" s="308"/>
      <c r="S12" s="297"/>
      <c r="T12" s="251">
        <f t="shared" si="6"/>
        <v>0</v>
      </c>
      <c r="U12" s="152"/>
      <c r="V12" s="153"/>
      <c r="W12" s="147">
        <f t="shared" si="9"/>
        <v>0</v>
      </c>
      <c r="X12" s="145" t="e">
        <f t="shared" si="10"/>
        <v>#DIV/0!</v>
      </c>
      <c r="Y12" s="253">
        <f t="shared" si="7"/>
        <v>0</v>
      </c>
      <c r="Z12" s="189"/>
      <c r="AA12" s="188"/>
      <c r="AB12" s="187"/>
      <c r="AC12" s="190">
        <f t="shared" si="8"/>
        <v>0</v>
      </c>
      <c r="AD12" s="189"/>
      <c r="AE12" s="801">
        <f t="shared" si="3"/>
        <v>0</v>
      </c>
      <c r="AF12" s="690"/>
      <c r="AG12" s="432"/>
      <c r="AH12" s="432"/>
      <c r="AI12" s="432"/>
      <c r="AJ12" s="432"/>
      <c r="AK12" s="432"/>
      <c r="AL12" s="432"/>
      <c r="AM12" s="432"/>
      <c r="AN12" s="432"/>
      <c r="AO12" s="432"/>
      <c r="AP12" s="426"/>
    </row>
    <row r="13" spans="1:42" ht="16.5" thickBot="1" x14ac:dyDescent="0.3">
      <c r="A13" s="878">
        <v>10</v>
      </c>
      <c r="B13" s="842" t="s">
        <v>105</v>
      </c>
      <c r="C13" s="294"/>
      <c r="D13" s="297"/>
      <c r="E13" s="134">
        <f>'PRODUÇAO NOTURNO'!F12</f>
        <v>1700</v>
      </c>
      <c r="F13" s="95">
        <f t="shared" si="4"/>
        <v>1700</v>
      </c>
      <c r="G13" s="135">
        <f t="shared" si="0"/>
        <v>1700</v>
      </c>
      <c r="H13" s="100"/>
      <c r="I13" s="302"/>
      <c r="J13" s="303"/>
      <c r="K13" s="295"/>
      <c r="L13" s="248">
        <f t="shared" si="5"/>
        <v>0</v>
      </c>
      <c r="M13" s="152"/>
      <c r="N13" s="153"/>
      <c r="O13" s="866">
        <f t="shared" si="1"/>
        <v>0</v>
      </c>
      <c r="P13" s="867" t="e">
        <f t="shared" si="2"/>
        <v>#DIV/0!</v>
      </c>
      <c r="Q13" s="302"/>
      <c r="R13" s="308"/>
      <c r="S13" s="297"/>
      <c r="T13" s="251">
        <f t="shared" si="6"/>
        <v>0</v>
      </c>
      <c r="U13" s="152"/>
      <c r="V13" s="153"/>
      <c r="W13" s="147">
        <f t="shared" si="9"/>
        <v>0</v>
      </c>
      <c r="X13" s="145" t="e">
        <f t="shared" si="10"/>
        <v>#DIV/0!</v>
      </c>
      <c r="Y13" s="253">
        <f t="shared" si="7"/>
        <v>0</v>
      </c>
      <c r="Z13" s="189"/>
      <c r="AA13" s="188"/>
      <c r="AB13" s="187"/>
      <c r="AC13" s="190">
        <f t="shared" si="8"/>
        <v>0</v>
      </c>
      <c r="AD13" s="189"/>
      <c r="AE13" s="801">
        <f t="shared" si="3"/>
        <v>0</v>
      </c>
      <c r="AF13" s="841"/>
      <c r="AG13" s="432"/>
      <c r="AH13" s="432"/>
      <c r="AI13" s="432"/>
      <c r="AJ13" s="432"/>
      <c r="AK13" s="432"/>
      <c r="AL13" s="432"/>
      <c r="AM13" s="432"/>
      <c r="AN13" s="432"/>
      <c r="AO13" s="432"/>
      <c r="AP13" s="426"/>
    </row>
    <row r="14" spans="1:42" ht="15.75" thickBot="1" x14ac:dyDescent="0.3">
      <c r="A14" s="840">
        <v>11</v>
      </c>
      <c r="B14" s="843" t="s">
        <v>101</v>
      </c>
      <c r="C14" s="294"/>
      <c r="D14" s="297"/>
      <c r="E14" s="134">
        <f>'PRODUÇAO NOTURNO'!F13</f>
        <v>1700</v>
      </c>
      <c r="F14" s="95">
        <f t="shared" si="4"/>
        <v>1700</v>
      </c>
      <c r="G14" s="135">
        <f t="shared" si="0"/>
        <v>1700</v>
      </c>
      <c r="H14" s="100"/>
      <c r="I14" s="302"/>
      <c r="J14" s="303"/>
      <c r="K14" s="295"/>
      <c r="L14" s="248">
        <f t="shared" si="5"/>
        <v>0</v>
      </c>
      <c r="M14" s="152"/>
      <c r="N14" s="153"/>
      <c r="O14" s="571">
        <f t="shared" si="1"/>
        <v>0</v>
      </c>
      <c r="P14" s="573" t="e">
        <f>L14/O14</f>
        <v>#DIV/0!</v>
      </c>
      <c r="Q14" s="302"/>
      <c r="R14" s="308"/>
      <c r="S14" s="297"/>
      <c r="T14" s="251">
        <f t="shared" si="6"/>
        <v>0</v>
      </c>
      <c r="U14" s="152"/>
      <c r="V14" s="153"/>
      <c r="W14" s="147">
        <f t="shared" si="9"/>
        <v>0</v>
      </c>
      <c r="X14" s="145" t="e">
        <f t="shared" ref="X14:X19" si="11">T14/W14</f>
        <v>#DIV/0!</v>
      </c>
      <c r="Y14" s="253">
        <f t="shared" si="7"/>
        <v>0</v>
      </c>
      <c r="Z14" s="189"/>
      <c r="AA14" s="188"/>
      <c r="AB14" s="187"/>
      <c r="AC14" s="190">
        <f t="shared" si="8"/>
        <v>0</v>
      </c>
      <c r="AD14" s="189"/>
      <c r="AE14" s="801">
        <f t="shared" si="3"/>
        <v>0</v>
      </c>
      <c r="AF14" s="691"/>
      <c r="AG14" s="432"/>
      <c r="AH14" s="432"/>
      <c r="AI14" s="432"/>
      <c r="AJ14" s="432"/>
      <c r="AK14" s="432"/>
      <c r="AL14" s="432"/>
      <c r="AM14" s="432"/>
      <c r="AN14" s="432"/>
      <c r="AO14" s="432"/>
      <c r="AP14" s="426"/>
    </row>
    <row r="15" spans="1:42" ht="16.5" thickBot="1" x14ac:dyDescent="0.3">
      <c r="A15" s="878">
        <v>12</v>
      </c>
      <c r="B15" s="842" t="s">
        <v>102</v>
      </c>
      <c r="C15" s="294"/>
      <c r="D15" s="295"/>
      <c r="E15" s="134">
        <f>'PRODUÇAO NOTURNO'!F14</f>
        <v>1700</v>
      </c>
      <c r="F15" s="95">
        <f t="shared" si="4"/>
        <v>1700</v>
      </c>
      <c r="G15" s="135">
        <f t="shared" si="0"/>
        <v>1700</v>
      </c>
      <c r="H15" s="100"/>
      <c r="I15" s="302"/>
      <c r="J15" s="303"/>
      <c r="K15" s="295"/>
      <c r="L15" s="248">
        <f t="shared" si="5"/>
        <v>0</v>
      </c>
      <c r="M15" s="152"/>
      <c r="N15" s="153"/>
      <c r="O15" s="571">
        <f t="shared" si="1"/>
        <v>0</v>
      </c>
      <c r="P15" s="573" t="e">
        <f t="shared" si="2"/>
        <v>#DIV/0!</v>
      </c>
      <c r="Q15" s="302"/>
      <c r="R15" s="308"/>
      <c r="S15" s="297"/>
      <c r="T15" s="251">
        <f t="shared" si="6"/>
        <v>0</v>
      </c>
      <c r="U15" s="152"/>
      <c r="V15" s="153"/>
      <c r="W15" s="147">
        <f t="shared" si="9"/>
        <v>0</v>
      </c>
      <c r="X15" s="145" t="e">
        <f t="shared" si="11"/>
        <v>#DIV/0!</v>
      </c>
      <c r="Y15" s="253">
        <f t="shared" si="7"/>
        <v>0</v>
      </c>
      <c r="Z15" s="189"/>
      <c r="AA15" s="188"/>
      <c r="AB15" s="187"/>
      <c r="AC15" s="190">
        <f t="shared" si="8"/>
        <v>0</v>
      </c>
      <c r="AD15" s="189"/>
      <c r="AE15" s="801">
        <f t="shared" si="3"/>
        <v>0</v>
      </c>
      <c r="AF15" s="690"/>
      <c r="AG15" s="426"/>
      <c r="AH15" s="426"/>
      <c r="AI15" s="426"/>
      <c r="AJ15" s="426"/>
      <c r="AK15" s="426"/>
      <c r="AL15" s="426"/>
      <c r="AM15" s="426"/>
      <c r="AN15" s="426"/>
      <c r="AO15" s="426"/>
      <c r="AP15" s="426"/>
    </row>
    <row r="16" spans="1:42" ht="15.75" thickBot="1" x14ac:dyDescent="0.3">
      <c r="A16" s="878">
        <v>13</v>
      </c>
      <c r="B16" s="843" t="s">
        <v>103</v>
      </c>
      <c r="C16" s="294"/>
      <c r="D16" s="297"/>
      <c r="E16" s="134">
        <f>'PRODUÇAO NOTURNO'!F15</f>
        <v>1700</v>
      </c>
      <c r="F16" s="95">
        <f t="shared" si="4"/>
        <v>1700</v>
      </c>
      <c r="G16" s="135">
        <f t="shared" si="0"/>
        <v>1700</v>
      </c>
      <c r="H16" s="100"/>
      <c r="I16" s="302"/>
      <c r="J16" s="303"/>
      <c r="K16" s="295"/>
      <c r="L16" s="248">
        <f t="shared" si="5"/>
        <v>0</v>
      </c>
      <c r="M16" s="152"/>
      <c r="N16" s="153"/>
      <c r="O16" s="571">
        <f>(N16-M16)*24</f>
        <v>0</v>
      </c>
      <c r="P16" s="573" t="e">
        <f t="shared" si="2"/>
        <v>#DIV/0!</v>
      </c>
      <c r="Q16" s="302"/>
      <c r="R16" s="308"/>
      <c r="S16" s="297"/>
      <c r="T16" s="251">
        <f t="shared" si="6"/>
        <v>0</v>
      </c>
      <c r="U16" s="152"/>
      <c r="V16" s="153"/>
      <c r="W16" s="147">
        <f t="shared" si="9"/>
        <v>0</v>
      </c>
      <c r="X16" s="145" t="e">
        <f t="shared" si="11"/>
        <v>#DIV/0!</v>
      </c>
      <c r="Y16" s="253">
        <f t="shared" si="7"/>
        <v>0</v>
      </c>
      <c r="Z16" s="189"/>
      <c r="AA16" s="188"/>
      <c r="AB16" s="187"/>
      <c r="AC16" s="190">
        <f t="shared" si="8"/>
        <v>0</v>
      </c>
      <c r="AD16" s="189"/>
      <c r="AE16" s="801">
        <f t="shared" si="3"/>
        <v>0</v>
      </c>
      <c r="AF16" s="690"/>
      <c r="AG16" s="432"/>
      <c r="AH16" s="432"/>
      <c r="AI16" s="432"/>
      <c r="AJ16" s="432"/>
      <c r="AK16" s="432"/>
      <c r="AL16" s="432"/>
      <c r="AM16" s="432"/>
      <c r="AN16" s="432"/>
      <c r="AO16" s="432"/>
      <c r="AP16" s="426"/>
    </row>
    <row r="17" spans="1:42" s="426" customFormat="1" ht="16.5" thickBot="1" x14ac:dyDescent="0.3">
      <c r="A17" s="878">
        <v>14</v>
      </c>
      <c r="B17" s="842" t="s">
        <v>98</v>
      </c>
      <c r="C17" s="294"/>
      <c r="D17" s="297"/>
      <c r="E17" s="134">
        <f>'PRODUÇAO NOTURNO'!F16</f>
        <v>1700</v>
      </c>
      <c r="F17" s="95">
        <f t="shared" si="4"/>
        <v>1700</v>
      </c>
      <c r="G17" s="135">
        <f>F17-Y17</f>
        <v>1700</v>
      </c>
      <c r="H17" s="100"/>
      <c r="I17" s="302"/>
      <c r="J17" s="303"/>
      <c r="K17" s="295"/>
      <c r="L17" s="248">
        <f t="shared" si="5"/>
        <v>0</v>
      </c>
      <c r="M17" s="152"/>
      <c r="N17" s="153"/>
      <c r="O17" s="571">
        <f>(N17-M17)*24</f>
        <v>0</v>
      </c>
      <c r="P17" s="573" t="e">
        <f>L17/O17</f>
        <v>#DIV/0!</v>
      </c>
      <c r="Q17" s="302"/>
      <c r="R17" s="308"/>
      <c r="S17" s="297"/>
      <c r="T17" s="251">
        <f t="shared" si="6"/>
        <v>0</v>
      </c>
      <c r="U17" s="152"/>
      <c r="V17" s="153"/>
      <c r="W17" s="147">
        <f t="shared" si="9"/>
        <v>0</v>
      </c>
      <c r="X17" s="145" t="e">
        <f t="shared" si="11"/>
        <v>#DIV/0!</v>
      </c>
      <c r="Y17" s="253">
        <f>SUM(L17,T17)</f>
        <v>0</v>
      </c>
      <c r="Z17" s="435"/>
      <c r="AA17" s="194"/>
      <c r="AB17" s="193"/>
      <c r="AC17" s="190">
        <f t="shared" si="8"/>
        <v>0</v>
      </c>
      <c r="AD17" s="435"/>
      <c r="AE17" s="801">
        <f t="shared" si="3"/>
        <v>0</v>
      </c>
      <c r="AF17" s="690"/>
      <c r="AG17" s="431"/>
      <c r="AH17" s="431"/>
      <c r="AI17" s="431"/>
      <c r="AJ17" s="431"/>
      <c r="AK17" s="431"/>
      <c r="AL17" s="431"/>
      <c r="AM17" s="431"/>
      <c r="AN17" s="431"/>
      <c r="AO17" s="431"/>
      <c r="AP17" s="431"/>
    </row>
    <row r="18" spans="1:42" ht="15.75" thickBot="1" x14ac:dyDescent="0.3">
      <c r="A18" s="878">
        <v>15</v>
      </c>
      <c r="B18" s="843" t="s">
        <v>99</v>
      </c>
      <c r="C18" s="294"/>
      <c r="D18" s="297"/>
      <c r="E18" s="134">
        <f>'PRODUÇAO NOTURNO'!F17</f>
        <v>1700</v>
      </c>
      <c r="F18" s="95">
        <f t="shared" si="4"/>
        <v>1700</v>
      </c>
      <c r="G18" s="135">
        <f t="shared" si="0"/>
        <v>1700</v>
      </c>
      <c r="H18" s="100"/>
      <c r="I18" s="302"/>
      <c r="J18" s="303"/>
      <c r="K18" s="295"/>
      <c r="L18" s="248">
        <f t="shared" si="5"/>
        <v>0</v>
      </c>
      <c r="M18" s="152"/>
      <c r="N18" s="153"/>
      <c r="O18" s="571">
        <f t="shared" si="1"/>
        <v>0</v>
      </c>
      <c r="P18" s="573" t="e">
        <f t="shared" si="2"/>
        <v>#DIV/0!</v>
      </c>
      <c r="Q18" s="302"/>
      <c r="R18" s="308"/>
      <c r="S18" s="297"/>
      <c r="T18" s="251">
        <f t="shared" si="6"/>
        <v>0</v>
      </c>
      <c r="U18" s="152"/>
      <c r="V18" s="153"/>
      <c r="W18" s="147">
        <f t="shared" si="9"/>
        <v>0</v>
      </c>
      <c r="X18" s="145" t="e">
        <f t="shared" si="11"/>
        <v>#DIV/0!</v>
      </c>
      <c r="Y18" s="253">
        <f t="shared" si="7"/>
        <v>0</v>
      </c>
      <c r="Z18" s="189"/>
      <c r="AA18" s="188"/>
      <c r="AB18" s="187"/>
      <c r="AC18" s="190">
        <f t="shared" si="8"/>
        <v>0</v>
      </c>
      <c r="AD18" s="189"/>
      <c r="AE18" s="801">
        <f t="shared" si="3"/>
        <v>0</v>
      </c>
      <c r="AF18" s="691"/>
      <c r="AG18" s="432"/>
      <c r="AH18" s="432"/>
      <c r="AI18" s="432"/>
      <c r="AJ18" s="432"/>
      <c r="AK18" s="432"/>
      <c r="AL18" s="432"/>
      <c r="AM18" s="432"/>
      <c r="AN18" s="432"/>
      <c r="AO18" s="432"/>
      <c r="AP18" s="432"/>
    </row>
    <row r="19" spans="1:42" ht="16.5" thickBot="1" x14ac:dyDescent="0.3">
      <c r="A19" s="878">
        <v>16</v>
      </c>
      <c r="B19" s="842" t="s">
        <v>100</v>
      </c>
      <c r="C19" s="294"/>
      <c r="D19" s="297"/>
      <c r="E19" s="134">
        <f>'PRODUÇAO NOTURNO'!F18</f>
        <v>1700</v>
      </c>
      <c r="F19" s="95">
        <f t="shared" si="4"/>
        <v>1700</v>
      </c>
      <c r="G19" s="135">
        <f t="shared" si="0"/>
        <v>1700</v>
      </c>
      <c r="H19" s="100"/>
      <c r="I19" s="302"/>
      <c r="J19" s="303"/>
      <c r="K19" s="295"/>
      <c r="L19" s="248">
        <f t="shared" si="5"/>
        <v>0</v>
      </c>
      <c r="M19" s="152"/>
      <c r="N19" s="153"/>
      <c r="O19" s="571">
        <f t="shared" si="1"/>
        <v>0</v>
      </c>
      <c r="P19" s="573" t="e">
        <f>L19/O19</f>
        <v>#DIV/0!</v>
      </c>
      <c r="Q19" s="302"/>
      <c r="R19" s="308"/>
      <c r="S19" s="297"/>
      <c r="T19" s="251">
        <f t="shared" si="6"/>
        <v>0</v>
      </c>
      <c r="U19" s="152"/>
      <c r="V19" s="153"/>
      <c r="W19" s="147">
        <f t="shared" si="9"/>
        <v>0</v>
      </c>
      <c r="X19" s="145" t="e">
        <f t="shared" si="11"/>
        <v>#DIV/0!</v>
      </c>
      <c r="Y19" s="253">
        <f t="shared" si="7"/>
        <v>0</v>
      </c>
      <c r="Z19" s="189"/>
      <c r="AA19" s="188"/>
      <c r="AB19" s="187"/>
      <c r="AC19" s="190">
        <f t="shared" si="8"/>
        <v>0</v>
      </c>
      <c r="AD19" s="189"/>
      <c r="AE19" s="801">
        <f t="shared" si="3"/>
        <v>0</v>
      </c>
      <c r="AF19" s="691"/>
      <c r="AG19" s="426"/>
      <c r="AH19" s="426"/>
      <c r="AI19" s="426"/>
      <c r="AJ19" s="426"/>
      <c r="AK19" s="426"/>
      <c r="AL19" s="426"/>
      <c r="AM19" s="426"/>
      <c r="AN19" s="426"/>
      <c r="AO19" s="426"/>
      <c r="AP19" s="426"/>
    </row>
    <row r="20" spans="1:42" ht="15.75" thickBot="1" x14ac:dyDescent="0.3">
      <c r="A20" s="878">
        <v>17</v>
      </c>
      <c r="B20" s="843" t="s">
        <v>105</v>
      </c>
      <c r="C20" s="294"/>
      <c r="D20" s="297"/>
      <c r="E20" s="134">
        <f>'PRODUÇAO NOTURNO'!F19</f>
        <v>1700</v>
      </c>
      <c r="F20" s="95">
        <f t="shared" si="4"/>
        <v>1700</v>
      </c>
      <c r="G20" s="135">
        <f t="shared" si="0"/>
        <v>1700</v>
      </c>
      <c r="H20" s="100"/>
      <c r="I20" s="302"/>
      <c r="J20" s="303"/>
      <c r="K20" s="295"/>
      <c r="L20" s="248">
        <f t="shared" si="5"/>
        <v>0</v>
      </c>
      <c r="M20" s="152"/>
      <c r="N20" s="153"/>
      <c r="O20" s="571">
        <f t="shared" si="1"/>
        <v>0</v>
      </c>
      <c r="P20" s="573" t="e">
        <f t="shared" si="2"/>
        <v>#DIV/0!</v>
      </c>
      <c r="Q20" s="302"/>
      <c r="R20" s="308"/>
      <c r="S20" s="297"/>
      <c r="T20" s="251">
        <f t="shared" si="6"/>
        <v>0</v>
      </c>
      <c r="U20" s="152"/>
      <c r="V20" s="153"/>
      <c r="W20" s="147">
        <f>(V20-U20)*24</f>
        <v>0</v>
      </c>
      <c r="X20" s="145" t="e">
        <f t="shared" ref="X20:X34" si="12">T20/W20</f>
        <v>#DIV/0!</v>
      </c>
      <c r="Y20" s="253">
        <f t="shared" si="7"/>
        <v>0</v>
      </c>
      <c r="Z20" s="189"/>
      <c r="AA20" s="188"/>
      <c r="AB20" s="187"/>
      <c r="AC20" s="190">
        <f t="shared" si="8"/>
        <v>0</v>
      </c>
      <c r="AD20" s="189"/>
      <c r="AE20" s="801">
        <f t="shared" si="3"/>
        <v>0</v>
      </c>
      <c r="AF20" s="691"/>
      <c r="AG20" s="426"/>
      <c r="AH20" s="426"/>
      <c r="AI20" s="426"/>
      <c r="AJ20" s="426"/>
      <c r="AK20" s="426"/>
      <c r="AL20" s="426"/>
      <c r="AM20" s="426"/>
      <c r="AN20" s="426"/>
      <c r="AO20" s="426"/>
      <c r="AP20" s="426"/>
    </row>
    <row r="21" spans="1:42" ht="16.5" thickBot="1" x14ac:dyDescent="0.3">
      <c r="A21" s="840">
        <v>18</v>
      </c>
      <c r="B21" s="842" t="s">
        <v>101</v>
      </c>
      <c r="C21" s="294"/>
      <c r="D21" s="297"/>
      <c r="E21" s="134">
        <f>'PRODUÇAO NOTURNO'!F20</f>
        <v>1700</v>
      </c>
      <c r="F21" s="95">
        <f t="shared" si="4"/>
        <v>1700</v>
      </c>
      <c r="G21" s="135">
        <f t="shared" si="0"/>
        <v>1700</v>
      </c>
      <c r="H21" s="100"/>
      <c r="I21" s="302"/>
      <c r="J21" s="303"/>
      <c r="K21" s="295"/>
      <c r="L21" s="248">
        <f t="shared" si="5"/>
        <v>0</v>
      </c>
      <c r="M21" s="152"/>
      <c r="N21" s="153"/>
      <c r="O21" s="571">
        <f t="shared" si="1"/>
        <v>0</v>
      </c>
      <c r="P21" s="573" t="e">
        <f t="shared" si="2"/>
        <v>#DIV/0!</v>
      </c>
      <c r="Q21" s="302"/>
      <c r="R21" s="308"/>
      <c r="S21" s="297"/>
      <c r="T21" s="251">
        <f t="shared" si="6"/>
        <v>0</v>
      </c>
      <c r="U21" s="152"/>
      <c r="V21" s="153"/>
      <c r="W21" s="147">
        <f>(V21-U21)*24</f>
        <v>0</v>
      </c>
      <c r="X21" s="145" t="e">
        <f t="shared" si="12"/>
        <v>#DIV/0!</v>
      </c>
      <c r="Y21" s="253">
        <f t="shared" si="7"/>
        <v>0</v>
      </c>
      <c r="Z21" s="189"/>
      <c r="AA21" s="188"/>
      <c r="AB21" s="187"/>
      <c r="AC21" s="190">
        <f t="shared" si="8"/>
        <v>0</v>
      </c>
      <c r="AD21" s="189"/>
      <c r="AE21" s="801">
        <f t="shared" si="3"/>
        <v>0</v>
      </c>
      <c r="AF21" s="691"/>
      <c r="AG21" s="431"/>
      <c r="AH21" s="431"/>
      <c r="AI21" s="431"/>
      <c r="AJ21" s="431"/>
      <c r="AK21" s="431"/>
      <c r="AL21" s="431"/>
      <c r="AM21" s="431"/>
      <c r="AN21" s="431"/>
      <c r="AO21" s="431"/>
      <c r="AP21" s="431"/>
    </row>
    <row r="22" spans="1:42" ht="15.75" thickBot="1" x14ac:dyDescent="0.3">
      <c r="A22" s="878">
        <v>19</v>
      </c>
      <c r="B22" s="843" t="s">
        <v>102</v>
      </c>
      <c r="C22" s="294"/>
      <c r="D22" s="297"/>
      <c r="E22" s="134">
        <f>'PRODUÇAO NOTURNO'!F21</f>
        <v>1700</v>
      </c>
      <c r="F22" s="95">
        <f t="shared" si="4"/>
        <v>1700</v>
      </c>
      <c r="G22" s="135">
        <f t="shared" si="0"/>
        <v>1700</v>
      </c>
      <c r="H22" s="100"/>
      <c r="I22" s="302"/>
      <c r="J22" s="303"/>
      <c r="K22" s="295"/>
      <c r="L22" s="248">
        <f t="shared" si="5"/>
        <v>0</v>
      </c>
      <c r="M22" s="152"/>
      <c r="N22" s="153"/>
      <c r="O22" s="571">
        <f t="shared" si="1"/>
        <v>0</v>
      </c>
      <c r="P22" s="573" t="e">
        <f t="shared" si="2"/>
        <v>#DIV/0!</v>
      </c>
      <c r="Q22" s="302"/>
      <c r="R22" s="308"/>
      <c r="S22" s="297"/>
      <c r="T22" s="251">
        <f t="shared" si="6"/>
        <v>0</v>
      </c>
      <c r="U22" s="152"/>
      <c r="V22" s="153"/>
      <c r="W22" s="147">
        <f>(V22-U22)*24</f>
        <v>0</v>
      </c>
      <c r="X22" s="145" t="e">
        <f t="shared" si="12"/>
        <v>#DIV/0!</v>
      </c>
      <c r="Y22" s="253">
        <f t="shared" si="7"/>
        <v>0</v>
      </c>
      <c r="Z22" s="189"/>
      <c r="AA22" s="188"/>
      <c r="AB22" s="187"/>
      <c r="AC22" s="190">
        <f t="shared" si="8"/>
        <v>0</v>
      </c>
      <c r="AD22" s="189"/>
      <c r="AE22" s="801">
        <f t="shared" si="3"/>
        <v>0</v>
      </c>
      <c r="AF22" s="690"/>
      <c r="AG22" s="431"/>
      <c r="AH22" s="431"/>
      <c r="AI22" s="431"/>
      <c r="AJ22" s="431"/>
      <c r="AK22" s="431"/>
      <c r="AL22" s="431"/>
      <c r="AM22" s="431"/>
      <c r="AN22" s="431"/>
      <c r="AO22" s="431"/>
      <c r="AP22" s="431"/>
    </row>
    <row r="23" spans="1:42" ht="16.5" thickBot="1" x14ac:dyDescent="0.3">
      <c r="A23" s="878">
        <v>20</v>
      </c>
      <c r="B23" s="842" t="s">
        <v>103</v>
      </c>
      <c r="C23" s="294"/>
      <c r="D23" s="297"/>
      <c r="E23" s="134">
        <f>'PRODUÇAO NOTURNO'!F22</f>
        <v>1700</v>
      </c>
      <c r="F23" s="95">
        <f t="shared" si="4"/>
        <v>1700</v>
      </c>
      <c r="G23" s="135">
        <f t="shared" si="0"/>
        <v>1700</v>
      </c>
      <c r="H23" s="100"/>
      <c r="I23" s="302"/>
      <c r="J23" s="303"/>
      <c r="K23" s="295"/>
      <c r="L23" s="248">
        <f t="shared" si="5"/>
        <v>0</v>
      </c>
      <c r="M23" s="152"/>
      <c r="N23" s="153"/>
      <c r="O23" s="571">
        <f t="shared" si="1"/>
        <v>0</v>
      </c>
      <c r="P23" s="573" t="e">
        <f t="shared" si="2"/>
        <v>#DIV/0!</v>
      </c>
      <c r="Q23" s="302"/>
      <c r="R23" s="308"/>
      <c r="S23" s="297"/>
      <c r="T23" s="251">
        <f t="shared" si="6"/>
        <v>0</v>
      </c>
      <c r="U23" s="152"/>
      <c r="V23" s="153"/>
      <c r="W23" s="147">
        <f>(V24-U23)*24</f>
        <v>0</v>
      </c>
      <c r="X23" s="145" t="e">
        <f t="shared" si="12"/>
        <v>#DIV/0!</v>
      </c>
      <c r="Y23" s="253">
        <f t="shared" si="7"/>
        <v>0</v>
      </c>
      <c r="Z23" s="189"/>
      <c r="AA23" s="188"/>
      <c r="AB23" s="187"/>
      <c r="AC23" s="190">
        <f t="shared" si="8"/>
        <v>0</v>
      </c>
      <c r="AD23" s="189"/>
      <c r="AE23" s="801">
        <f t="shared" si="3"/>
        <v>0</v>
      </c>
      <c r="AF23" s="690"/>
      <c r="AG23" s="431"/>
      <c r="AH23" s="431"/>
      <c r="AI23" s="431"/>
      <c r="AJ23" s="431"/>
      <c r="AK23" s="431"/>
      <c r="AL23" s="431"/>
      <c r="AM23" s="431"/>
      <c r="AN23" s="431"/>
      <c r="AO23" s="431"/>
      <c r="AP23" s="431"/>
    </row>
    <row r="24" spans="1:42" ht="15.75" thickBot="1" x14ac:dyDescent="0.3">
      <c r="A24" s="878">
        <v>21</v>
      </c>
      <c r="B24" s="843" t="s">
        <v>98</v>
      </c>
      <c r="C24" s="294"/>
      <c r="D24" s="297"/>
      <c r="E24" s="134">
        <f>'PRODUÇAO NOTURNO'!F23</f>
        <v>1700</v>
      </c>
      <c r="F24" s="95">
        <f t="shared" si="4"/>
        <v>1700</v>
      </c>
      <c r="G24" s="135">
        <f t="shared" si="0"/>
        <v>1700</v>
      </c>
      <c r="H24" s="100"/>
      <c r="I24" s="302"/>
      <c r="J24" s="303"/>
      <c r="K24" s="295"/>
      <c r="L24" s="248">
        <f t="shared" si="5"/>
        <v>0</v>
      </c>
      <c r="M24" s="152"/>
      <c r="N24" s="153"/>
      <c r="O24" s="571">
        <f t="shared" si="1"/>
        <v>0</v>
      </c>
      <c r="P24" s="573" t="e">
        <f t="shared" si="2"/>
        <v>#DIV/0!</v>
      </c>
      <c r="Q24" s="302"/>
      <c r="R24" s="308"/>
      <c r="S24" s="297"/>
      <c r="T24" s="251">
        <f t="shared" si="6"/>
        <v>0</v>
      </c>
      <c r="U24" s="152"/>
      <c r="V24" s="153"/>
      <c r="W24" s="147">
        <f>(V24-U24)*24</f>
        <v>0</v>
      </c>
      <c r="X24" s="145" t="e">
        <f t="shared" si="12"/>
        <v>#DIV/0!</v>
      </c>
      <c r="Y24" s="253">
        <f t="shared" si="7"/>
        <v>0</v>
      </c>
      <c r="Z24" s="189"/>
      <c r="AA24" s="188"/>
      <c r="AB24" s="187"/>
      <c r="AC24" s="190">
        <f t="shared" si="8"/>
        <v>0</v>
      </c>
      <c r="AD24" s="189"/>
      <c r="AE24" s="801">
        <f t="shared" si="3"/>
        <v>0</v>
      </c>
      <c r="AF24" s="690"/>
      <c r="AG24" s="431"/>
      <c r="AH24" s="431"/>
      <c r="AI24" s="431"/>
      <c r="AJ24" s="431"/>
      <c r="AK24" s="431"/>
      <c r="AL24" s="431"/>
      <c r="AM24" s="431"/>
      <c r="AN24" s="431"/>
      <c r="AO24" s="431"/>
      <c r="AP24" s="431"/>
    </row>
    <row r="25" spans="1:42" ht="16.5" thickBot="1" x14ac:dyDescent="0.3">
      <c r="A25" s="878">
        <v>22</v>
      </c>
      <c r="B25" s="842" t="s">
        <v>99</v>
      </c>
      <c r="C25" s="294"/>
      <c r="D25" s="297"/>
      <c r="E25" s="134">
        <f>'PRODUÇAO NOTURNO'!F24</f>
        <v>1700</v>
      </c>
      <c r="F25" s="95">
        <f t="shared" si="4"/>
        <v>1700</v>
      </c>
      <c r="G25" s="135">
        <f t="shared" si="0"/>
        <v>1700</v>
      </c>
      <c r="H25" s="100"/>
      <c r="I25" s="302"/>
      <c r="J25" s="303"/>
      <c r="K25" s="295"/>
      <c r="L25" s="248">
        <f t="shared" si="5"/>
        <v>0</v>
      </c>
      <c r="M25" s="152"/>
      <c r="N25" s="153"/>
      <c r="O25" s="571">
        <f t="shared" si="1"/>
        <v>0</v>
      </c>
      <c r="P25" s="573" t="e">
        <f t="shared" si="2"/>
        <v>#DIV/0!</v>
      </c>
      <c r="Q25" s="302"/>
      <c r="R25" s="308"/>
      <c r="S25" s="297"/>
      <c r="T25" s="251">
        <f t="shared" si="6"/>
        <v>0</v>
      </c>
      <c r="U25" s="152"/>
      <c r="V25" s="153"/>
      <c r="W25" s="147">
        <f>(V25-U25)*24</f>
        <v>0</v>
      </c>
      <c r="X25" s="145" t="e">
        <f t="shared" si="12"/>
        <v>#DIV/0!</v>
      </c>
      <c r="Y25" s="253">
        <f t="shared" si="7"/>
        <v>0</v>
      </c>
      <c r="Z25" s="189"/>
      <c r="AA25" s="188"/>
      <c r="AB25" s="187"/>
      <c r="AC25" s="190">
        <f t="shared" si="8"/>
        <v>0</v>
      </c>
      <c r="AD25" s="189"/>
      <c r="AE25" s="801">
        <f t="shared" si="3"/>
        <v>0</v>
      </c>
      <c r="AF25" s="691"/>
      <c r="AG25" s="431"/>
      <c r="AH25" s="431"/>
      <c r="AI25" s="431"/>
      <c r="AJ25" s="431"/>
      <c r="AK25" s="431"/>
      <c r="AL25" s="431"/>
      <c r="AM25" s="431"/>
      <c r="AN25" s="431"/>
      <c r="AO25" s="431"/>
      <c r="AP25" s="431"/>
    </row>
    <row r="26" spans="1:42" ht="15.75" thickBot="1" x14ac:dyDescent="0.3">
      <c r="A26" s="878">
        <v>23</v>
      </c>
      <c r="B26" s="843" t="s">
        <v>100</v>
      </c>
      <c r="C26" s="294"/>
      <c r="D26" s="297"/>
      <c r="E26" s="134">
        <f>'PRODUÇAO NOTURNO'!F25</f>
        <v>1700</v>
      </c>
      <c r="F26" s="95">
        <f t="shared" si="4"/>
        <v>1700</v>
      </c>
      <c r="G26" s="135">
        <f t="shared" si="0"/>
        <v>1700</v>
      </c>
      <c r="H26" s="100"/>
      <c r="I26" s="302"/>
      <c r="J26" s="303"/>
      <c r="K26" s="295"/>
      <c r="L26" s="248">
        <f t="shared" si="5"/>
        <v>0</v>
      </c>
      <c r="M26" s="152"/>
      <c r="N26" s="153"/>
      <c r="O26" s="571">
        <f t="shared" si="1"/>
        <v>0</v>
      </c>
      <c r="P26" s="573" t="e">
        <f t="shared" si="2"/>
        <v>#DIV/0!</v>
      </c>
      <c r="Q26" s="302"/>
      <c r="R26" s="308"/>
      <c r="S26" s="297"/>
      <c r="T26" s="251">
        <f t="shared" si="6"/>
        <v>0</v>
      </c>
      <c r="U26" s="152"/>
      <c r="V26" s="153"/>
      <c r="W26" s="147">
        <f>(V26-U26)*24</f>
        <v>0</v>
      </c>
      <c r="X26" s="145" t="e">
        <f t="shared" si="12"/>
        <v>#DIV/0!</v>
      </c>
      <c r="Y26" s="253">
        <f t="shared" si="7"/>
        <v>0</v>
      </c>
      <c r="Z26" s="189"/>
      <c r="AA26" s="188"/>
      <c r="AB26" s="187"/>
      <c r="AC26" s="190">
        <f t="shared" si="8"/>
        <v>0</v>
      </c>
      <c r="AD26" s="189"/>
      <c r="AE26" s="801">
        <f t="shared" si="3"/>
        <v>0</v>
      </c>
      <c r="AF26" s="691"/>
      <c r="AG26" s="431"/>
      <c r="AH26" s="431"/>
      <c r="AI26" s="431"/>
      <c r="AJ26" s="431"/>
      <c r="AK26" s="431"/>
      <c r="AL26" s="431"/>
      <c r="AM26" s="431"/>
      <c r="AN26" s="431"/>
      <c r="AO26" s="431"/>
      <c r="AP26" s="431"/>
    </row>
    <row r="27" spans="1:42" ht="16.5" thickBot="1" x14ac:dyDescent="0.3">
      <c r="A27" s="878">
        <v>24</v>
      </c>
      <c r="B27" s="842" t="s">
        <v>105</v>
      </c>
      <c r="C27" s="294"/>
      <c r="D27" s="297"/>
      <c r="E27" s="134">
        <f>'PRODUÇAO NOTURNO'!F26</f>
        <v>1700</v>
      </c>
      <c r="F27" s="493">
        <f>SUM(C27:E27)-H27</f>
        <v>1700</v>
      </c>
      <c r="G27" s="135">
        <f t="shared" si="0"/>
        <v>1700</v>
      </c>
      <c r="H27" s="100"/>
      <c r="I27" s="302"/>
      <c r="J27" s="303"/>
      <c r="K27" s="295"/>
      <c r="L27" s="248">
        <f t="shared" si="5"/>
        <v>0</v>
      </c>
      <c r="M27" s="152"/>
      <c r="N27" s="153"/>
      <c r="O27" s="571">
        <f t="shared" ref="O27:O32" si="13">(N28-M28)*24</f>
        <v>0</v>
      </c>
      <c r="P27" s="573" t="e">
        <f t="shared" si="2"/>
        <v>#DIV/0!</v>
      </c>
      <c r="Q27" s="302"/>
      <c r="R27" s="308"/>
      <c r="S27" s="297"/>
      <c r="T27" s="251">
        <f t="shared" si="6"/>
        <v>0</v>
      </c>
      <c r="U27" s="152"/>
      <c r="V27" s="153"/>
      <c r="W27" s="147">
        <f>(V27-U27)*24</f>
        <v>0</v>
      </c>
      <c r="X27" s="145" t="e">
        <f t="shared" si="12"/>
        <v>#DIV/0!</v>
      </c>
      <c r="Y27" s="253">
        <f t="shared" si="7"/>
        <v>0</v>
      </c>
      <c r="Z27" s="189"/>
      <c r="AA27" s="188"/>
      <c r="AB27" s="187"/>
      <c r="AC27" s="190">
        <f t="shared" si="8"/>
        <v>0</v>
      </c>
      <c r="AD27" s="189"/>
      <c r="AE27" s="801">
        <f t="shared" si="3"/>
        <v>0</v>
      </c>
      <c r="AF27" s="690"/>
      <c r="AG27" s="431"/>
      <c r="AH27" s="431"/>
      <c r="AI27" s="431"/>
      <c r="AJ27" s="431"/>
      <c r="AK27" s="431"/>
      <c r="AL27" s="431"/>
      <c r="AM27" s="431"/>
      <c r="AN27" s="431"/>
      <c r="AO27" s="431"/>
      <c r="AP27" s="431"/>
    </row>
    <row r="28" spans="1:42" ht="15.75" thickBot="1" x14ac:dyDescent="0.3">
      <c r="A28" s="840">
        <v>25</v>
      </c>
      <c r="B28" s="843" t="s">
        <v>101</v>
      </c>
      <c r="C28" s="294"/>
      <c r="D28" s="297"/>
      <c r="E28" s="134">
        <f>'PRODUÇAO NOTURNO'!F27</f>
        <v>1700</v>
      </c>
      <c r="F28" s="95">
        <f t="shared" si="4"/>
        <v>1700</v>
      </c>
      <c r="G28" s="135">
        <f t="shared" si="0"/>
        <v>1700</v>
      </c>
      <c r="H28" s="100"/>
      <c r="I28" s="302"/>
      <c r="J28" s="303"/>
      <c r="K28" s="295"/>
      <c r="L28" s="248">
        <f t="shared" si="5"/>
        <v>0</v>
      </c>
      <c r="M28" s="152"/>
      <c r="N28" s="153"/>
      <c r="O28" s="571">
        <f t="shared" si="13"/>
        <v>0</v>
      </c>
      <c r="P28" s="573" t="e">
        <f t="shared" si="2"/>
        <v>#DIV/0!</v>
      </c>
      <c r="Q28" s="302"/>
      <c r="R28" s="308"/>
      <c r="S28" s="297"/>
      <c r="T28" s="251">
        <f t="shared" si="6"/>
        <v>0</v>
      </c>
      <c r="U28" s="152"/>
      <c r="V28" s="153"/>
      <c r="W28" s="147">
        <f>(V29-U28)*24</f>
        <v>0</v>
      </c>
      <c r="X28" s="145" t="e">
        <f t="shared" si="12"/>
        <v>#DIV/0!</v>
      </c>
      <c r="Y28" s="253">
        <f t="shared" si="7"/>
        <v>0</v>
      </c>
      <c r="Z28" s="435"/>
      <c r="AA28" s="188"/>
      <c r="AB28" s="187"/>
      <c r="AC28" s="190">
        <f t="shared" si="8"/>
        <v>0</v>
      </c>
      <c r="AD28" s="435"/>
      <c r="AE28" s="801">
        <f t="shared" si="3"/>
        <v>0</v>
      </c>
      <c r="AF28" s="690"/>
      <c r="AG28" s="431"/>
      <c r="AH28" s="431"/>
      <c r="AI28" s="431"/>
      <c r="AJ28" s="431"/>
      <c r="AK28" s="431"/>
      <c r="AL28" s="431"/>
      <c r="AM28" s="431"/>
      <c r="AN28" s="431"/>
      <c r="AO28" s="431"/>
      <c r="AP28" s="431"/>
    </row>
    <row r="29" spans="1:42" ht="16.5" thickBot="1" x14ac:dyDescent="0.3">
      <c r="A29" s="878">
        <v>26</v>
      </c>
      <c r="B29" s="842" t="s">
        <v>102</v>
      </c>
      <c r="C29" s="294"/>
      <c r="D29" s="295"/>
      <c r="E29" s="134">
        <f>'PRODUÇAO NOTURNO'!F28</f>
        <v>1700</v>
      </c>
      <c r="F29" s="95">
        <f t="shared" si="4"/>
        <v>1700</v>
      </c>
      <c r="G29" s="135">
        <f t="shared" si="0"/>
        <v>1700</v>
      </c>
      <c r="H29" s="100"/>
      <c r="I29" s="302"/>
      <c r="J29" s="303"/>
      <c r="K29" s="295"/>
      <c r="L29" s="248">
        <f t="shared" si="5"/>
        <v>0</v>
      </c>
      <c r="M29" s="152"/>
      <c r="N29" s="153"/>
      <c r="O29" s="571">
        <f t="shared" si="13"/>
        <v>0</v>
      </c>
      <c r="P29" s="573" t="e">
        <f t="shared" si="2"/>
        <v>#DIV/0!</v>
      </c>
      <c r="Q29" s="302"/>
      <c r="R29" s="308"/>
      <c r="S29" s="297"/>
      <c r="T29" s="251">
        <f t="shared" si="6"/>
        <v>0</v>
      </c>
      <c r="U29" s="152"/>
      <c r="V29" s="153"/>
      <c r="W29" s="147">
        <f>(V29-U29)*24</f>
        <v>0</v>
      </c>
      <c r="X29" s="145" t="e">
        <f t="shared" si="12"/>
        <v>#DIV/0!</v>
      </c>
      <c r="Y29" s="253">
        <f t="shared" si="7"/>
        <v>0</v>
      </c>
      <c r="Z29" s="189"/>
      <c r="AA29" s="188"/>
      <c r="AB29" s="187"/>
      <c r="AC29" s="190">
        <f t="shared" si="8"/>
        <v>0</v>
      </c>
      <c r="AD29" s="189"/>
      <c r="AE29" s="801">
        <f t="shared" si="3"/>
        <v>0</v>
      </c>
      <c r="AF29" s="690"/>
      <c r="AG29" s="431"/>
      <c r="AH29" s="431"/>
      <c r="AI29" s="431"/>
      <c r="AJ29" s="431"/>
      <c r="AK29" s="431"/>
      <c r="AL29" s="431"/>
      <c r="AM29" s="431"/>
      <c r="AN29" s="431"/>
      <c r="AO29" s="431"/>
      <c r="AP29" s="431"/>
    </row>
    <row r="30" spans="1:42" ht="15.75" thickBot="1" x14ac:dyDescent="0.3">
      <c r="A30" s="878">
        <v>27</v>
      </c>
      <c r="B30" s="843" t="s">
        <v>103</v>
      </c>
      <c r="C30" s="294"/>
      <c r="D30" s="297"/>
      <c r="E30" s="134">
        <f>'PRODUÇAO NOTURNO'!F29</f>
        <v>1700</v>
      </c>
      <c r="F30" s="95">
        <f t="shared" si="4"/>
        <v>1700</v>
      </c>
      <c r="G30" s="135">
        <f t="shared" si="0"/>
        <v>1700</v>
      </c>
      <c r="H30" s="100"/>
      <c r="I30" s="302"/>
      <c r="J30" s="303"/>
      <c r="K30" s="295"/>
      <c r="L30" s="248">
        <f t="shared" si="5"/>
        <v>0</v>
      </c>
      <c r="M30" s="152"/>
      <c r="N30" s="153"/>
      <c r="O30" s="571">
        <f t="shared" si="13"/>
        <v>0</v>
      </c>
      <c r="P30" s="573" t="e">
        <f t="shared" si="2"/>
        <v>#DIV/0!</v>
      </c>
      <c r="Q30" s="302"/>
      <c r="R30" s="308"/>
      <c r="S30" s="297"/>
      <c r="T30" s="251">
        <f t="shared" si="6"/>
        <v>0</v>
      </c>
      <c r="U30" s="152"/>
      <c r="V30" s="153"/>
      <c r="W30" s="147">
        <f>(V30-U30)*24</f>
        <v>0</v>
      </c>
      <c r="X30" s="145" t="e">
        <f t="shared" si="12"/>
        <v>#DIV/0!</v>
      </c>
      <c r="Y30" s="253">
        <f t="shared" si="7"/>
        <v>0</v>
      </c>
      <c r="Z30" s="189"/>
      <c r="AA30" s="188"/>
      <c r="AB30" s="187"/>
      <c r="AC30" s="190">
        <f t="shared" si="8"/>
        <v>0</v>
      </c>
      <c r="AD30" s="189"/>
      <c r="AE30" s="801">
        <f t="shared" si="3"/>
        <v>0</v>
      </c>
      <c r="AF30" s="691"/>
      <c r="AG30" s="426"/>
      <c r="AH30" s="426"/>
      <c r="AI30" s="426"/>
      <c r="AJ30" s="426"/>
      <c r="AK30" s="426"/>
      <c r="AL30" s="426"/>
      <c r="AM30" s="426"/>
      <c r="AN30" s="426"/>
      <c r="AO30" s="426"/>
      <c r="AP30" s="426"/>
    </row>
    <row r="31" spans="1:42" ht="16.5" thickBot="1" x14ac:dyDescent="0.3">
      <c r="A31" s="878">
        <v>28</v>
      </c>
      <c r="B31" s="842" t="s">
        <v>98</v>
      </c>
      <c r="C31" s="294"/>
      <c r="D31" s="297"/>
      <c r="E31" s="134">
        <f>'PRODUÇAO NOTURNO'!F30</f>
        <v>1700</v>
      </c>
      <c r="F31" s="95">
        <f t="shared" si="4"/>
        <v>1700</v>
      </c>
      <c r="G31" s="135">
        <f t="shared" si="0"/>
        <v>1700</v>
      </c>
      <c r="H31" s="100"/>
      <c r="I31" s="302"/>
      <c r="J31" s="303"/>
      <c r="K31" s="295"/>
      <c r="L31" s="248">
        <f t="shared" si="5"/>
        <v>0</v>
      </c>
      <c r="M31" s="152"/>
      <c r="N31" s="153"/>
      <c r="O31" s="571">
        <f t="shared" si="13"/>
        <v>0</v>
      </c>
      <c r="P31" s="573" t="e">
        <f t="shared" si="2"/>
        <v>#DIV/0!</v>
      </c>
      <c r="Q31" s="302"/>
      <c r="R31" s="308"/>
      <c r="S31" s="297"/>
      <c r="T31" s="251">
        <f t="shared" si="6"/>
        <v>0</v>
      </c>
      <c r="U31" s="152"/>
      <c r="V31" s="153"/>
      <c r="W31" s="147">
        <f>(V32-U32)*24</f>
        <v>0</v>
      </c>
      <c r="X31" s="145" t="e">
        <f t="shared" si="12"/>
        <v>#DIV/0!</v>
      </c>
      <c r="Y31" s="253">
        <f t="shared" si="7"/>
        <v>0</v>
      </c>
      <c r="Z31" s="189"/>
      <c r="AA31" s="188"/>
      <c r="AB31" s="187"/>
      <c r="AC31" s="190">
        <f t="shared" si="8"/>
        <v>0</v>
      </c>
      <c r="AD31" s="189"/>
      <c r="AE31" s="801">
        <f t="shared" si="3"/>
        <v>0</v>
      </c>
      <c r="AF31" s="691"/>
      <c r="AG31" s="426"/>
      <c r="AH31" s="426"/>
      <c r="AI31" s="426"/>
      <c r="AJ31" s="426"/>
      <c r="AK31" s="426"/>
      <c r="AL31" s="426"/>
      <c r="AM31" s="426"/>
      <c r="AN31" s="426"/>
      <c r="AO31" s="426"/>
      <c r="AP31" s="426"/>
    </row>
    <row r="32" spans="1:42" ht="15.75" thickBot="1" x14ac:dyDescent="0.3">
      <c r="A32" s="878">
        <v>29</v>
      </c>
      <c r="B32" s="843" t="s">
        <v>99</v>
      </c>
      <c r="C32" s="294"/>
      <c r="D32" s="297"/>
      <c r="E32" s="134">
        <f>'PRODUÇAO NOTURNO'!F31</f>
        <v>1700</v>
      </c>
      <c r="F32" s="95">
        <f t="shared" si="4"/>
        <v>1700</v>
      </c>
      <c r="G32" s="135">
        <f t="shared" si="0"/>
        <v>1700</v>
      </c>
      <c r="H32" s="100"/>
      <c r="I32" s="302"/>
      <c r="J32" s="303"/>
      <c r="K32" s="295"/>
      <c r="L32" s="248">
        <f t="shared" si="5"/>
        <v>0</v>
      </c>
      <c r="M32" s="152"/>
      <c r="N32" s="153"/>
      <c r="O32" s="571">
        <f t="shared" si="13"/>
        <v>0</v>
      </c>
      <c r="P32" s="573" t="e">
        <f t="shared" si="2"/>
        <v>#DIV/0!</v>
      </c>
      <c r="Q32" s="302"/>
      <c r="R32" s="308"/>
      <c r="S32" s="297"/>
      <c r="T32" s="251">
        <f t="shared" si="6"/>
        <v>0</v>
      </c>
      <c r="U32" s="152"/>
      <c r="V32" s="153"/>
      <c r="W32" s="147">
        <f>(V33-U33)*24</f>
        <v>0</v>
      </c>
      <c r="X32" s="145" t="e">
        <f t="shared" si="12"/>
        <v>#DIV/0!</v>
      </c>
      <c r="Y32" s="253">
        <f t="shared" si="7"/>
        <v>0</v>
      </c>
      <c r="Z32" s="189"/>
      <c r="AA32" s="188"/>
      <c r="AB32" s="187"/>
      <c r="AC32" s="190">
        <f t="shared" si="8"/>
        <v>0</v>
      </c>
      <c r="AD32" s="189"/>
      <c r="AE32" s="801">
        <f t="shared" si="3"/>
        <v>0</v>
      </c>
      <c r="AF32" s="690"/>
      <c r="AG32" s="426"/>
      <c r="AH32" s="426"/>
      <c r="AI32" s="426"/>
      <c r="AJ32" s="426"/>
      <c r="AK32" s="426"/>
      <c r="AL32" s="426"/>
      <c r="AM32" s="426"/>
      <c r="AN32" s="426"/>
      <c r="AO32" s="426"/>
      <c r="AP32" s="426"/>
    </row>
    <row r="33" spans="1:35" ht="16.5" thickBot="1" x14ac:dyDescent="0.3">
      <c r="A33" s="878">
        <v>30</v>
      </c>
      <c r="B33" s="842" t="s">
        <v>100</v>
      </c>
      <c r="C33" s="294"/>
      <c r="D33" s="297"/>
      <c r="E33" s="134">
        <f>'PRODUÇAO NOTURNO'!F32</f>
        <v>1700</v>
      </c>
      <c r="F33" s="95">
        <f t="shared" si="4"/>
        <v>1700</v>
      </c>
      <c r="G33" s="135">
        <f t="shared" si="0"/>
        <v>1700</v>
      </c>
      <c r="H33" s="100"/>
      <c r="I33" s="302"/>
      <c r="J33" s="303"/>
      <c r="K33" s="295"/>
      <c r="L33" s="248">
        <f t="shared" si="5"/>
        <v>0</v>
      </c>
      <c r="M33" s="152"/>
      <c r="N33" s="153"/>
      <c r="O33" s="571">
        <f t="shared" si="1"/>
        <v>0</v>
      </c>
      <c r="P33" s="573" t="e">
        <f t="shared" si="2"/>
        <v>#DIV/0!</v>
      </c>
      <c r="Q33" s="302"/>
      <c r="R33" s="308"/>
      <c r="S33" s="297"/>
      <c r="T33" s="251">
        <f t="shared" si="6"/>
        <v>0</v>
      </c>
      <c r="U33" s="152"/>
      <c r="V33" s="153"/>
      <c r="W33" s="147">
        <f>(V33-U33)*24</f>
        <v>0</v>
      </c>
      <c r="X33" s="145" t="e">
        <f t="shared" si="12"/>
        <v>#DIV/0!</v>
      </c>
      <c r="Y33" s="253">
        <f t="shared" si="7"/>
        <v>0</v>
      </c>
      <c r="Z33" s="189"/>
      <c r="AA33" s="188"/>
      <c r="AB33" s="187"/>
      <c r="AC33" s="190">
        <f t="shared" si="8"/>
        <v>0</v>
      </c>
      <c r="AD33" s="189"/>
      <c r="AE33" s="801">
        <f t="shared" si="3"/>
        <v>0</v>
      </c>
      <c r="AF33" s="691"/>
      <c r="AH33" s="568"/>
      <c r="AI33" s="567"/>
    </row>
    <row r="34" spans="1:35" ht="16.5" thickBot="1" x14ac:dyDescent="0.3">
      <c r="A34" s="878"/>
      <c r="B34" s="842"/>
      <c r="C34" s="670"/>
      <c r="D34" s="299"/>
      <c r="E34" s="134">
        <f>'PRODUÇAO NOTURNO'!F33</f>
        <v>1700</v>
      </c>
      <c r="F34" s="96">
        <f t="shared" si="4"/>
        <v>1700</v>
      </c>
      <c r="G34" s="135">
        <f t="shared" si="0"/>
        <v>1700</v>
      </c>
      <c r="H34" s="101"/>
      <c r="I34" s="304"/>
      <c r="J34" s="305"/>
      <c r="K34" s="299"/>
      <c r="L34" s="249">
        <f>SUM(I34:K34)</f>
        <v>0</v>
      </c>
      <c r="M34" s="154"/>
      <c r="N34" s="155"/>
      <c r="O34" s="572">
        <f t="shared" si="1"/>
        <v>0</v>
      </c>
      <c r="P34" s="574" t="e">
        <f>L34/O34</f>
        <v>#DIV/0!</v>
      </c>
      <c r="Q34" s="304"/>
      <c r="R34" s="305"/>
      <c r="S34" s="570"/>
      <c r="T34" s="252">
        <f t="shared" si="6"/>
        <v>0</v>
      </c>
      <c r="U34" s="154"/>
      <c r="V34" s="155"/>
      <c r="W34" s="148">
        <f>(V34-U34)*24</f>
        <v>0</v>
      </c>
      <c r="X34" s="145" t="e">
        <f t="shared" si="12"/>
        <v>#DIV/0!</v>
      </c>
      <c r="Y34" s="253">
        <f t="shared" si="7"/>
        <v>0</v>
      </c>
      <c r="Z34" s="312"/>
      <c r="AA34" s="313"/>
      <c r="AB34" s="314"/>
      <c r="AC34" s="633">
        <f t="shared" si="8"/>
        <v>0</v>
      </c>
      <c r="AD34" s="312"/>
      <c r="AE34" s="802">
        <f t="shared" si="3"/>
        <v>0</v>
      </c>
      <c r="AF34" s="691"/>
    </row>
    <row r="35" spans="1:35" s="107" customFormat="1" ht="15.75" thickBot="1" x14ac:dyDescent="0.3">
      <c r="A35" s="886" t="s">
        <v>27</v>
      </c>
      <c r="B35" s="887"/>
      <c r="C35" s="887"/>
      <c r="D35" s="887"/>
      <c r="E35" s="887"/>
      <c r="F35" s="887"/>
      <c r="G35" s="888"/>
      <c r="H35" s="195">
        <f>SUM(H4:H34)</f>
        <v>0</v>
      </c>
      <c r="I35" s="222">
        <f>SUM(I4:I34)</f>
        <v>0</v>
      </c>
      <c r="J35" s="196">
        <f>SUM(J4:J34)</f>
        <v>0</v>
      </c>
      <c r="K35" s="196">
        <f>SUM(K4:K34)</f>
        <v>0</v>
      </c>
      <c r="L35" s="197">
        <f>SUM(L4:L34)</f>
        <v>0</v>
      </c>
      <c r="M35" s="912" t="s">
        <v>38</v>
      </c>
      <c r="N35" s="890"/>
      <c r="O35" s="198">
        <f>SUM(O4:O34)</f>
        <v>0</v>
      </c>
      <c r="P35" s="223" t="e">
        <f>L35/O35</f>
        <v>#DIV/0!</v>
      </c>
      <c r="Q35" s="199">
        <f>SUM(Q4:Q34)</f>
        <v>0</v>
      </c>
      <c r="R35" s="221">
        <f>SUM(R4:R34)</f>
        <v>4863</v>
      </c>
      <c r="S35" s="221">
        <f>SUM(S4:S34)</f>
        <v>5661</v>
      </c>
      <c r="T35" s="200">
        <f>SUM(T4:T34)</f>
        <v>10524</v>
      </c>
      <c r="U35" s="891" t="s">
        <v>38</v>
      </c>
      <c r="V35" s="891"/>
      <c r="W35" s="201">
        <f>SUM(W4:W34)</f>
        <v>80.833333333333329</v>
      </c>
      <c r="X35" s="202">
        <f>T35/W35</f>
        <v>130.19381443298971</v>
      </c>
      <c r="Y35" s="238">
        <f>SUM(L35,T35)</f>
        <v>10524</v>
      </c>
      <c r="Z35" s="414">
        <f>SUM(Z4:Z34)</f>
        <v>0</v>
      </c>
      <c r="AA35" s="414">
        <f>SUM(AA4:AA34)</f>
        <v>0</v>
      </c>
      <c r="AB35" s="414">
        <f>SUM(AB4:AB34)</f>
        <v>0</v>
      </c>
      <c r="AC35" s="515">
        <f>SUM(AC4:AC34,AC1)</f>
        <v>0</v>
      </c>
      <c r="AD35" s="804">
        <f>SUM(AD4:AD34)</f>
        <v>0</v>
      </c>
      <c r="AE35" s="803">
        <f>SUM(AE4:AE34,AE1)</f>
        <v>0</v>
      </c>
      <c r="AF35" s="626"/>
    </row>
  </sheetData>
  <mergeCells count="11">
    <mergeCell ref="AF1:AF3"/>
    <mergeCell ref="A2:B2"/>
    <mergeCell ref="A1:AC1"/>
    <mergeCell ref="A35:G35"/>
    <mergeCell ref="U35:V35"/>
    <mergeCell ref="M35:N35"/>
    <mergeCell ref="A3:B3"/>
    <mergeCell ref="C2:G2"/>
    <mergeCell ref="I2:P2"/>
    <mergeCell ref="Q2:X2"/>
    <mergeCell ref="Z2:AB2"/>
  </mergeCells>
  <conditionalFormatting sqref="B4:B34">
    <cfRule type="cellIs" dxfId="13" priority="1" operator="equal">
      <formula>"DOM"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H37"/>
  <sheetViews>
    <sheetView workbookViewId="0">
      <selection activeCell="E4" sqref="E4:F4"/>
    </sheetView>
  </sheetViews>
  <sheetFormatPr defaultRowHeight="15" x14ac:dyDescent="0.25"/>
  <cols>
    <col min="1" max="1" width="12.7109375" customWidth="1"/>
    <col min="2" max="2" width="16.7109375" customWidth="1"/>
    <col min="3" max="6" width="10.7109375" customWidth="1"/>
    <col min="7" max="7" width="5.7109375" customWidth="1"/>
    <col min="8" max="8" width="12.7109375" customWidth="1"/>
    <col min="9" max="9" width="16.7109375" customWidth="1"/>
    <col min="10" max="13" width="10.7109375" customWidth="1"/>
    <col min="14" max="14" width="5.7109375" customWidth="1"/>
    <col min="15" max="15" width="12.7109375" customWidth="1"/>
    <col min="16" max="16" width="16.7109375" customWidth="1"/>
    <col min="17" max="20" width="10.7109375" customWidth="1"/>
    <col min="21" max="21" width="5.7109375" customWidth="1"/>
    <col min="22" max="22" width="12.7109375" customWidth="1"/>
    <col min="23" max="23" width="16.7109375" customWidth="1"/>
    <col min="24" max="27" width="10.7109375" customWidth="1"/>
    <col min="29" max="29" width="13.7109375" bestFit="1" customWidth="1"/>
    <col min="30" max="30" width="17.42578125" bestFit="1" customWidth="1"/>
    <col min="31" max="31" width="10.7109375" bestFit="1" customWidth="1"/>
  </cols>
  <sheetData>
    <row r="1" spans="1:34" ht="15.75" thickBot="1" x14ac:dyDescent="0.3">
      <c r="A1" s="594" t="s">
        <v>47</v>
      </c>
      <c r="B1" s="944" t="s">
        <v>81</v>
      </c>
      <c r="C1" s="945"/>
      <c r="D1" s="945"/>
      <c r="E1" s="945"/>
      <c r="F1" s="946"/>
      <c r="H1" s="177" t="s">
        <v>47</v>
      </c>
      <c r="I1" s="944" t="s">
        <v>81</v>
      </c>
      <c r="J1" s="945"/>
      <c r="K1" s="945"/>
      <c r="L1" s="945"/>
      <c r="M1" s="946"/>
      <c r="O1" s="177" t="s">
        <v>47</v>
      </c>
      <c r="P1" s="944"/>
      <c r="Q1" s="945"/>
      <c r="R1" s="945"/>
      <c r="S1" s="945"/>
      <c r="T1" s="946"/>
      <c r="V1" s="177" t="s">
        <v>47</v>
      </c>
      <c r="W1" s="944"/>
      <c r="X1" s="945"/>
      <c r="Y1" s="945"/>
      <c r="Z1" s="945"/>
      <c r="AA1" s="946"/>
      <c r="AC1" s="177" t="s">
        <v>47</v>
      </c>
      <c r="AD1" s="930"/>
      <c r="AE1" s="931"/>
      <c r="AF1" s="931"/>
      <c r="AG1" s="931"/>
      <c r="AH1" s="932"/>
    </row>
    <row r="2" spans="1:34" x14ac:dyDescent="0.25">
      <c r="A2" s="595" t="s">
        <v>48</v>
      </c>
      <c r="B2" s="596" t="s">
        <v>49</v>
      </c>
      <c r="C2" s="956" t="s">
        <v>50</v>
      </c>
      <c r="D2" s="957"/>
      <c r="E2" s="956" t="s">
        <v>59</v>
      </c>
      <c r="F2" s="958"/>
      <c r="H2" s="176" t="s">
        <v>48</v>
      </c>
      <c r="I2" s="178" t="s">
        <v>49</v>
      </c>
      <c r="J2" s="933" t="s">
        <v>50</v>
      </c>
      <c r="K2" s="934"/>
      <c r="L2" s="933" t="s">
        <v>59</v>
      </c>
      <c r="M2" s="921"/>
      <c r="O2" s="176" t="s">
        <v>48</v>
      </c>
      <c r="P2" s="178" t="s">
        <v>49</v>
      </c>
      <c r="Q2" s="933" t="s">
        <v>50</v>
      </c>
      <c r="R2" s="934"/>
      <c r="S2" s="933" t="s">
        <v>59</v>
      </c>
      <c r="T2" s="921"/>
      <c r="V2" s="176" t="s">
        <v>48</v>
      </c>
      <c r="W2" s="178" t="s">
        <v>49</v>
      </c>
      <c r="X2" s="933" t="s">
        <v>50</v>
      </c>
      <c r="Y2" s="934"/>
      <c r="Z2" s="933" t="s">
        <v>59</v>
      </c>
      <c r="AA2" s="921"/>
      <c r="AC2" s="176" t="s">
        <v>48</v>
      </c>
      <c r="AD2" s="178" t="s">
        <v>49</v>
      </c>
      <c r="AE2" s="933" t="s">
        <v>50</v>
      </c>
      <c r="AF2" s="934"/>
      <c r="AG2" s="933" t="s">
        <v>59</v>
      </c>
      <c r="AH2" s="921"/>
    </row>
    <row r="3" spans="1:34" ht="15.75" thickBot="1" x14ac:dyDescent="0.3">
      <c r="A3" s="458"/>
      <c r="B3" s="180"/>
      <c r="C3" s="935"/>
      <c r="D3" s="947"/>
      <c r="E3" s="937"/>
      <c r="F3" s="938"/>
      <c r="H3" s="458"/>
      <c r="I3" s="180"/>
      <c r="J3" s="935"/>
      <c r="K3" s="947"/>
      <c r="L3" s="937"/>
      <c r="M3" s="938"/>
      <c r="O3" s="458"/>
      <c r="P3" s="180"/>
      <c r="Q3" s="935"/>
      <c r="R3" s="947"/>
      <c r="S3" s="937"/>
      <c r="T3" s="938"/>
      <c r="V3" s="179"/>
      <c r="W3" s="180"/>
      <c r="X3" s="935"/>
      <c r="Y3" s="947"/>
      <c r="Z3" s="937"/>
      <c r="AA3" s="938"/>
      <c r="AC3" s="458"/>
      <c r="AD3" s="180"/>
      <c r="AE3" s="935"/>
      <c r="AF3" s="936"/>
      <c r="AG3" s="937"/>
      <c r="AH3" s="938"/>
    </row>
    <row r="4" spans="1:34" ht="15.75" thickBot="1" x14ac:dyDescent="0.3">
      <c r="A4" s="939" t="s">
        <v>57</v>
      </c>
      <c r="B4" s="940"/>
      <c r="C4" s="940"/>
      <c r="D4" s="941"/>
      <c r="E4" s="942"/>
      <c r="F4" s="943"/>
      <c r="H4" s="939" t="s">
        <v>57</v>
      </c>
      <c r="I4" s="940"/>
      <c r="J4" s="940"/>
      <c r="K4" s="941"/>
      <c r="L4" s="942"/>
      <c r="M4" s="943"/>
      <c r="O4" s="939" t="s">
        <v>57</v>
      </c>
      <c r="P4" s="940"/>
      <c r="Q4" s="940"/>
      <c r="R4" s="941"/>
      <c r="S4" s="942">
        <f>K23</f>
        <v>0</v>
      </c>
      <c r="T4" s="943"/>
      <c r="V4" s="939" t="s">
        <v>57</v>
      </c>
      <c r="W4" s="940"/>
      <c r="X4" s="940"/>
      <c r="Y4" s="941"/>
      <c r="Z4" s="965">
        <f>S24</f>
        <v>0</v>
      </c>
      <c r="AA4" s="966"/>
      <c r="AC4" s="939" t="s">
        <v>57</v>
      </c>
      <c r="AD4" s="940"/>
      <c r="AE4" s="940"/>
      <c r="AF4" s="941"/>
      <c r="AG4" s="942">
        <f>Z24</f>
        <v>0</v>
      </c>
      <c r="AH4" s="943"/>
    </row>
    <row r="5" spans="1:34" ht="15.75" thickBot="1" x14ac:dyDescent="0.3">
      <c r="A5" s="959" t="s">
        <v>51</v>
      </c>
      <c r="B5" s="960"/>
      <c r="C5" s="960"/>
      <c r="D5" s="960"/>
      <c r="E5" s="960"/>
      <c r="F5" s="958"/>
      <c r="H5" s="962" t="s">
        <v>51</v>
      </c>
      <c r="I5" s="963"/>
      <c r="J5" s="963"/>
      <c r="K5" s="963"/>
      <c r="L5" s="963"/>
      <c r="M5" s="964"/>
      <c r="O5" s="919" t="s">
        <v>51</v>
      </c>
      <c r="P5" s="920"/>
      <c r="Q5" s="920"/>
      <c r="R5" s="920"/>
      <c r="S5" s="920"/>
      <c r="T5" s="921"/>
      <c r="V5" s="919" t="s">
        <v>51</v>
      </c>
      <c r="W5" s="920"/>
      <c r="X5" s="920"/>
      <c r="Y5" s="920"/>
      <c r="Z5" s="920"/>
      <c r="AA5" s="921"/>
      <c r="AC5" s="919" t="s">
        <v>51</v>
      </c>
      <c r="AD5" s="920"/>
      <c r="AE5" s="920"/>
      <c r="AF5" s="920"/>
      <c r="AG5" s="920"/>
      <c r="AH5" s="921"/>
    </row>
    <row r="6" spans="1:34" ht="15.75" thickBot="1" x14ac:dyDescent="0.3">
      <c r="A6" s="597" t="s">
        <v>0</v>
      </c>
      <c r="B6" s="598" t="s">
        <v>58</v>
      </c>
      <c r="C6" s="598" t="s">
        <v>52</v>
      </c>
      <c r="D6" s="598" t="s">
        <v>40</v>
      </c>
      <c r="E6" s="598" t="s">
        <v>53</v>
      </c>
      <c r="F6" s="599" t="s">
        <v>80</v>
      </c>
      <c r="H6" s="608" t="s">
        <v>0</v>
      </c>
      <c r="I6" s="609" t="s">
        <v>58</v>
      </c>
      <c r="J6" s="609" t="s">
        <v>52</v>
      </c>
      <c r="K6" s="609" t="s">
        <v>40</v>
      </c>
      <c r="L6" s="609" t="s">
        <v>53</v>
      </c>
      <c r="M6" s="610" t="s">
        <v>80</v>
      </c>
      <c r="O6" s="171" t="s">
        <v>0</v>
      </c>
      <c r="P6" s="172" t="s">
        <v>58</v>
      </c>
      <c r="Q6" s="172" t="s">
        <v>52</v>
      </c>
      <c r="R6" s="172" t="s">
        <v>40</v>
      </c>
      <c r="S6" s="172" t="s">
        <v>53</v>
      </c>
      <c r="T6" s="173" t="s">
        <v>80</v>
      </c>
      <c r="V6" s="171" t="s">
        <v>0</v>
      </c>
      <c r="W6" s="172" t="s">
        <v>58</v>
      </c>
      <c r="X6" s="172" t="s">
        <v>52</v>
      </c>
      <c r="Y6" s="172" t="s">
        <v>40</v>
      </c>
      <c r="Z6" s="172" t="s">
        <v>53</v>
      </c>
      <c r="AA6" s="173" t="s">
        <v>80</v>
      </c>
      <c r="AC6" s="171" t="s">
        <v>0</v>
      </c>
      <c r="AD6" s="172" t="s">
        <v>58</v>
      </c>
      <c r="AE6" s="172" t="s">
        <v>52</v>
      </c>
      <c r="AF6" s="172" t="s">
        <v>40</v>
      </c>
      <c r="AG6" s="172" t="s">
        <v>53</v>
      </c>
      <c r="AH6" s="173" t="s">
        <v>80</v>
      </c>
    </row>
    <row r="7" spans="1:34" x14ac:dyDescent="0.25">
      <c r="A7" s="600">
        <v>1</v>
      </c>
      <c r="B7" s="320"/>
      <c r="C7" s="324"/>
      <c r="D7" s="420"/>
      <c r="E7" s="327"/>
      <c r="F7" s="582"/>
      <c r="G7" s="400"/>
      <c r="H7" s="604">
        <v>1</v>
      </c>
      <c r="I7" s="320"/>
      <c r="J7" s="324"/>
      <c r="K7" s="420"/>
      <c r="L7" s="606"/>
      <c r="M7" s="607"/>
      <c r="O7" s="174">
        <v>1</v>
      </c>
      <c r="P7" s="320"/>
      <c r="Q7" s="324"/>
      <c r="R7" s="420"/>
      <c r="S7" s="324"/>
      <c r="T7" s="328"/>
      <c r="V7" s="174">
        <v>1</v>
      </c>
      <c r="W7" s="320"/>
      <c r="X7" s="324"/>
      <c r="Y7" s="420"/>
      <c r="Z7" s="324"/>
      <c r="AA7" s="328"/>
      <c r="AC7" s="174">
        <v>1</v>
      </c>
      <c r="AD7" s="320"/>
      <c r="AE7" s="324"/>
      <c r="AF7" s="420"/>
      <c r="AG7" s="324"/>
      <c r="AH7" s="328"/>
    </row>
    <row r="8" spans="1:34" x14ac:dyDescent="0.25">
      <c r="A8" s="601">
        <v>2</v>
      </c>
      <c r="B8" s="588"/>
      <c r="C8" s="324"/>
      <c r="D8" s="181"/>
      <c r="E8" s="327"/>
      <c r="F8" s="330"/>
      <c r="H8" s="175">
        <v>2</v>
      </c>
      <c r="I8" s="588"/>
      <c r="J8" s="324"/>
      <c r="K8" s="181"/>
      <c r="L8" s="327"/>
      <c r="M8" s="582"/>
      <c r="O8" s="175">
        <v>2</v>
      </c>
      <c r="P8" s="321"/>
      <c r="Q8" s="324"/>
      <c r="R8" s="421"/>
      <c r="S8" s="325"/>
      <c r="T8" s="329"/>
      <c r="V8" s="175">
        <v>2</v>
      </c>
      <c r="W8" s="321"/>
      <c r="X8" s="324"/>
      <c r="Y8" s="421"/>
      <c r="Z8" s="325"/>
      <c r="AA8" s="329"/>
      <c r="AC8" s="175">
        <v>2</v>
      </c>
      <c r="AD8" s="321"/>
      <c r="AE8" s="324"/>
      <c r="AF8" s="421"/>
      <c r="AG8" s="325"/>
      <c r="AH8" s="329"/>
    </row>
    <row r="9" spans="1:34" x14ac:dyDescent="0.25">
      <c r="A9" s="601">
        <v>3</v>
      </c>
      <c r="B9" s="588"/>
      <c r="C9" s="324"/>
      <c r="D9" s="181"/>
      <c r="E9" s="327"/>
      <c r="F9" s="330"/>
      <c r="H9" s="175">
        <v>3</v>
      </c>
      <c r="I9" s="588"/>
      <c r="J9" s="324"/>
      <c r="K9" s="181"/>
      <c r="L9" s="327"/>
      <c r="M9" s="330"/>
      <c r="O9" s="175">
        <v>3</v>
      </c>
      <c r="P9" s="321"/>
      <c r="Q9" s="324"/>
      <c r="R9" s="421"/>
      <c r="S9" s="326"/>
      <c r="T9" s="329"/>
      <c r="V9" s="175">
        <v>3</v>
      </c>
      <c r="W9" s="321"/>
      <c r="X9" s="324"/>
      <c r="Y9" s="421"/>
      <c r="Z9" s="326"/>
      <c r="AA9" s="329"/>
      <c r="AC9" s="175">
        <v>3</v>
      </c>
      <c r="AD9" s="321"/>
      <c r="AE9" s="324"/>
      <c r="AF9" s="421"/>
      <c r="AG9" s="326"/>
      <c r="AH9" s="329"/>
    </row>
    <row r="10" spans="1:34" x14ac:dyDescent="0.25">
      <c r="A10" s="601">
        <v>4</v>
      </c>
      <c r="B10" s="588"/>
      <c r="C10" s="324"/>
      <c r="D10" s="181"/>
      <c r="E10" s="327"/>
      <c r="F10" s="330"/>
      <c r="H10" s="175">
        <v>4</v>
      </c>
      <c r="I10" s="588"/>
      <c r="J10" s="324"/>
      <c r="K10" s="181"/>
      <c r="L10" s="327"/>
      <c r="M10" s="330"/>
      <c r="O10" s="175">
        <v>4</v>
      </c>
      <c r="P10" s="323"/>
      <c r="Q10" s="324"/>
      <c r="R10" s="421"/>
      <c r="S10" s="327"/>
      <c r="T10" s="330"/>
      <c r="V10" s="175">
        <v>4</v>
      </c>
      <c r="W10" s="323"/>
      <c r="X10" s="324"/>
      <c r="Y10" s="421"/>
      <c r="Z10" s="327"/>
      <c r="AA10" s="330"/>
      <c r="AC10" s="175">
        <v>4</v>
      </c>
      <c r="AD10" s="323"/>
      <c r="AE10" s="324"/>
      <c r="AF10" s="421"/>
      <c r="AG10" s="327"/>
      <c r="AH10" s="330"/>
    </row>
    <row r="11" spans="1:34" x14ac:dyDescent="0.25">
      <c r="A11" s="601">
        <v>5</v>
      </c>
      <c r="B11" s="588"/>
      <c r="C11" s="324"/>
      <c r="D11" s="421"/>
      <c r="E11" s="327"/>
      <c r="F11" s="330"/>
      <c r="H11" s="175">
        <v>5</v>
      </c>
      <c r="I11" s="588"/>
      <c r="J11" s="324"/>
      <c r="K11" s="421"/>
      <c r="L11" s="327"/>
      <c r="M11" s="330"/>
      <c r="O11" s="175">
        <v>5</v>
      </c>
      <c r="P11" s="323"/>
      <c r="Q11" s="324"/>
      <c r="R11" s="181"/>
      <c r="S11" s="327"/>
      <c r="T11" s="330"/>
      <c r="V11" s="175">
        <v>5</v>
      </c>
      <c r="W11" s="323"/>
      <c r="X11" s="324"/>
      <c r="Y11" s="181"/>
      <c r="Z11" s="327"/>
      <c r="AA11" s="330"/>
      <c r="AC11" s="175">
        <v>5</v>
      </c>
      <c r="AD11" s="323"/>
      <c r="AE11" s="324"/>
      <c r="AF11" s="181"/>
      <c r="AG11" s="327"/>
      <c r="AH11" s="330"/>
    </row>
    <row r="12" spans="1:34" x14ac:dyDescent="0.25">
      <c r="A12" s="601">
        <v>6</v>
      </c>
      <c r="B12" s="588"/>
      <c r="C12" s="324"/>
      <c r="D12" s="181"/>
      <c r="E12" s="327"/>
      <c r="F12" s="500"/>
      <c r="H12" s="175">
        <v>6</v>
      </c>
      <c r="I12" s="588"/>
      <c r="J12" s="324"/>
      <c r="K12" s="181"/>
      <c r="L12" s="327"/>
      <c r="M12" s="330"/>
      <c r="O12" s="175">
        <v>6</v>
      </c>
      <c r="P12" s="323"/>
      <c r="Q12" s="324"/>
      <c r="R12" s="181"/>
      <c r="S12" s="327"/>
      <c r="T12" s="330"/>
      <c r="V12" s="175">
        <v>6</v>
      </c>
      <c r="W12" s="323"/>
      <c r="X12" s="324"/>
      <c r="Y12" s="181"/>
      <c r="Z12" s="327"/>
      <c r="AA12" s="330"/>
      <c r="AC12" s="175">
        <v>6</v>
      </c>
      <c r="AD12" s="323"/>
      <c r="AE12" s="324"/>
      <c r="AF12" s="181"/>
      <c r="AG12" s="327"/>
      <c r="AH12" s="330"/>
    </row>
    <row r="13" spans="1:34" x14ac:dyDescent="0.25">
      <c r="A13" s="601">
        <v>7</v>
      </c>
      <c r="B13" s="588"/>
      <c r="C13" s="324"/>
      <c r="D13" s="181"/>
      <c r="E13" s="327"/>
      <c r="F13" s="582"/>
      <c r="H13" s="175">
        <v>7</v>
      </c>
      <c r="I13" s="588"/>
      <c r="J13" s="324"/>
      <c r="K13" s="181"/>
      <c r="L13" s="327"/>
      <c r="M13" s="500"/>
      <c r="O13" s="175">
        <v>7</v>
      </c>
      <c r="P13" s="323"/>
      <c r="Q13" s="324"/>
      <c r="R13" s="181"/>
      <c r="S13" s="327"/>
      <c r="T13" s="330"/>
      <c r="V13" s="175">
        <v>7</v>
      </c>
      <c r="W13" s="323"/>
      <c r="X13" s="324"/>
      <c r="Y13" s="181"/>
      <c r="Z13" s="327"/>
      <c r="AA13" s="330"/>
      <c r="AC13" s="175">
        <v>7</v>
      </c>
      <c r="AD13" s="323"/>
      <c r="AE13" s="324"/>
      <c r="AF13" s="181"/>
      <c r="AG13" s="327"/>
      <c r="AH13" s="330"/>
    </row>
    <row r="14" spans="1:34" x14ac:dyDescent="0.25">
      <c r="A14" s="601">
        <v>8</v>
      </c>
      <c r="B14" s="588"/>
      <c r="C14" s="324"/>
      <c r="D14" s="181"/>
      <c r="E14" s="327"/>
      <c r="F14" s="330"/>
      <c r="H14" s="175">
        <v>8</v>
      </c>
      <c r="I14" s="588"/>
      <c r="J14" s="324"/>
      <c r="K14" s="181"/>
      <c r="L14" s="327"/>
      <c r="M14" s="582"/>
      <c r="O14" s="175">
        <v>8</v>
      </c>
      <c r="P14" s="323"/>
      <c r="Q14" s="324"/>
      <c r="R14" s="181"/>
      <c r="S14" s="327"/>
      <c r="T14" s="330"/>
      <c r="V14" s="175">
        <v>8</v>
      </c>
      <c r="W14" s="323"/>
      <c r="X14" s="324"/>
      <c r="Y14" s="181"/>
      <c r="Z14" s="327"/>
      <c r="AA14" s="330"/>
      <c r="AC14" s="175">
        <v>8</v>
      </c>
      <c r="AD14" s="323"/>
      <c r="AE14" s="324"/>
      <c r="AF14" s="181"/>
      <c r="AG14" s="327"/>
      <c r="AH14" s="330"/>
    </row>
    <row r="15" spans="1:34" x14ac:dyDescent="0.25">
      <c r="A15" s="601">
        <v>9</v>
      </c>
      <c r="B15" s="588"/>
      <c r="C15" s="324"/>
      <c r="D15" s="181"/>
      <c r="E15" s="327"/>
      <c r="F15" s="330"/>
      <c r="H15" s="175">
        <v>9</v>
      </c>
      <c r="I15" s="588"/>
      <c r="J15" s="324"/>
      <c r="K15" s="181"/>
      <c r="L15" s="327"/>
      <c r="M15" s="330"/>
      <c r="O15" s="175">
        <v>9</v>
      </c>
      <c r="P15" s="323"/>
      <c r="Q15" s="324"/>
      <c r="R15" s="181"/>
      <c r="S15" s="327"/>
      <c r="T15" s="330"/>
      <c r="V15" s="175">
        <v>9</v>
      </c>
      <c r="W15" s="323"/>
      <c r="X15" s="324"/>
      <c r="Y15" s="158"/>
      <c r="Z15" s="327"/>
      <c r="AA15" s="330"/>
      <c r="AC15" s="175">
        <v>9</v>
      </c>
      <c r="AD15" s="323"/>
      <c r="AE15" s="324"/>
      <c r="AF15" s="158"/>
      <c r="AG15" s="327"/>
      <c r="AH15" s="330"/>
    </row>
    <row r="16" spans="1:34" x14ac:dyDescent="0.25">
      <c r="A16" s="601">
        <v>10</v>
      </c>
      <c r="B16" s="588"/>
      <c r="C16" s="324"/>
      <c r="D16" s="181"/>
      <c r="E16" s="327"/>
      <c r="F16" s="409"/>
      <c r="H16" s="175">
        <v>10</v>
      </c>
      <c r="I16" s="588"/>
      <c r="J16" s="324"/>
      <c r="K16" s="181"/>
      <c r="L16" s="327"/>
      <c r="M16" s="330"/>
      <c r="O16" s="175">
        <v>10</v>
      </c>
      <c r="P16" s="323"/>
      <c r="Q16" s="324"/>
      <c r="R16" s="181"/>
      <c r="S16" s="327"/>
      <c r="T16" s="330"/>
      <c r="V16" s="175">
        <v>10</v>
      </c>
      <c r="W16" s="323"/>
      <c r="X16" s="324"/>
      <c r="Y16" s="158"/>
      <c r="Z16" s="327"/>
      <c r="AA16" s="330"/>
      <c r="AC16" s="175">
        <v>10</v>
      </c>
      <c r="AD16" s="323"/>
      <c r="AE16" s="324"/>
      <c r="AF16" s="158"/>
      <c r="AG16" s="327"/>
      <c r="AH16" s="330"/>
    </row>
    <row r="17" spans="1:34" x14ac:dyDescent="0.25">
      <c r="A17" s="601">
        <v>11</v>
      </c>
      <c r="B17" s="323"/>
      <c r="C17" s="149"/>
      <c r="D17" s="158"/>
      <c r="E17" s="327"/>
      <c r="F17" s="330"/>
      <c r="H17" s="175">
        <v>11</v>
      </c>
      <c r="I17" s="588"/>
      <c r="J17" s="324"/>
      <c r="K17" s="181"/>
      <c r="L17" s="327"/>
      <c r="M17" s="409"/>
      <c r="O17" s="175">
        <v>11</v>
      </c>
      <c r="P17" s="323"/>
      <c r="Q17" s="324"/>
      <c r="R17" s="181"/>
      <c r="S17" s="327"/>
      <c r="T17" s="330"/>
      <c r="V17" s="175">
        <v>11</v>
      </c>
      <c r="W17" s="323"/>
      <c r="X17" s="324"/>
      <c r="Y17" s="158"/>
      <c r="Z17" s="327"/>
      <c r="AA17" s="330"/>
      <c r="AC17" s="175">
        <v>11</v>
      </c>
      <c r="AD17" s="323"/>
      <c r="AE17" s="324"/>
      <c r="AF17" s="158"/>
      <c r="AG17" s="327"/>
      <c r="AH17" s="330"/>
    </row>
    <row r="18" spans="1:34" x14ac:dyDescent="0.25">
      <c r="A18" s="601">
        <v>12</v>
      </c>
      <c r="B18" s="323"/>
      <c r="C18" s="149"/>
      <c r="D18" s="158"/>
      <c r="E18" s="327"/>
      <c r="F18" s="330"/>
      <c r="H18" s="175">
        <v>12</v>
      </c>
      <c r="I18" s="588"/>
      <c r="J18" s="324"/>
      <c r="K18" s="181"/>
      <c r="L18" s="327"/>
      <c r="M18" s="330"/>
      <c r="O18" s="175">
        <v>12</v>
      </c>
      <c r="P18" s="323"/>
      <c r="Q18" s="324"/>
      <c r="R18" s="181"/>
      <c r="S18" s="327"/>
      <c r="T18" s="330"/>
      <c r="V18" s="175">
        <v>12</v>
      </c>
      <c r="W18" s="323"/>
      <c r="X18" s="324"/>
      <c r="Y18" s="158"/>
      <c r="Z18" s="327"/>
      <c r="AA18" s="330"/>
      <c r="AC18" s="175">
        <v>12</v>
      </c>
      <c r="AD18" s="323"/>
      <c r="AE18" s="324"/>
      <c r="AF18" s="158"/>
      <c r="AG18" s="327"/>
      <c r="AH18" s="330"/>
    </row>
    <row r="19" spans="1:34" x14ac:dyDescent="0.25">
      <c r="A19" s="601">
        <v>13</v>
      </c>
      <c r="B19" s="323"/>
      <c r="C19" s="149"/>
      <c r="D19" s="158"/>
      <c r="E19" s="327"/>
      <c r="F19" s="330"/>
      <c r="H19" s="175">
        <v>13</v>
      </c>
      <c r="I19" s="588"/>
      <c r="J19" s="324"/>
      <c r="K19" s="181"/>
      <c r="L19" s="327"/>
      <c r="M19" s="330"/>
      <c r="O19" s="175">
        <v>13</v>
      </c>
      <c r="P19" s="323"/>
      <c r="Q19" s="324"/>
      <c r="R19" s="181"/>
      <c r="S19" s="327"/>
      <c r="T19" s="330"/>
      <c r="V19" s="175">
        <v>13</v>
      </c>
      <c r="W19" s="323"/>
      <c r="X19" s="324"/>
      <c r="Y19" s="158"/>
      <c r="Z19" s="327"/>
      <c r="AA19" s="330"/>
      <c r="AC19" s="175">
        <v>13</v>
      </c>
      <c r="AD19" s="323"/>
      <c r="AE19" s="324"/>
      <c r="AF19" s="158"/>
      <c r="AG19" s="327"/>
      <c r="AH19" s="330"/>
    </row>
    <row r="20" spans="1:34" x14ac:dyDescent="0.25">
      <c r="A20" s="601">
        <v>14</v>
      </c>
      <c r="B20" s="323"/>
      <c r="C20" s="149"/>
      <c r="D20" s="158"/>
      <c r="E20" s="327"/>
      <c r="F20" s="330"/>
      <c r="H20" s="175">
        <v>14</v>
      </c>
      <c r="I20" s="588"/>
      <c r="J20" s="324"/>
      <c r="K20" s="158"/>
      <c r="L20" s="327"/>
      <c r="M20" s="330"/>
      <c r="O20" s="175">
        <v>14</v>
      </c>
      <c r="P20" s="323"/>
      <c r="Q20" s="324"/>
      <c r="R20" s="181"/>
      <c r="S20" s="327"/>
      <c r="T20" s="330"/>
      <c r="V20" s="175">
        <v>14</v>
      </c>
      <c r="W20" s="323"/>
      <c r="X20" s="324"/>
      <c r="Y20" s="158"/>
      <c r="Z20" s="327"/>
      <c r="AA20" s="330"/>
      <c r="AC20" s="175">
        <v>14</v>
      </c>
      <c r="AD20" s="323"/>
      <c r="AE20" s="324"/>
      <c r="AF20" s="158"/>
      <c r="AG20" s="327"/>
      <c r="AH20" s="330"/>
    </row>
    <row r="21" spans="1:34" x14ac:dyDescent="0.25">
      <c r="A21" s="601">
        <v>15</v>
      </c>
      <c r="B21" s="323"/>
      <c r="C21" s="149"/>
      <c r="D21" s="158"/>
      <c r="E21" s="327"/>
      <c r="F21" s="330"/>
      <c r="H21" s="175">
        <v>15</v>
      </c>
      <c r="I21" s="588"/>
      <c r="J21" s="324"/>
      <c r="K21" s="158"/>
      <c r="L21" s="327"/>
      <c r="M21" s="330"/>
      <c r="O21" s="175">
        <v>15</v>
      </c>
      <c r="P21" s="323"/>
      <c r="Q21" s="324"/>
      <c r="R21" s="181"/>
      <c r="S21" s="327"/>
      <c r="T21" s="330"/>
      <c r="V21" s="175">
        <v>15</v>
      </c>
      <c r="W21" s="323"/>
      <c r="X21" s="324"/>
      <c r="Y21" s="158"/>
      <c r="Z21" s="327"/>
      <c r="AA21" s="330"/>
      <c r="AC21" s="175">
        <v>15</v>
      </c>
      <c r="AD21" s="323"/>
      <c r="AE21" s="324"/>
      <c r="AF21" s="158"/>
      <c r="AG21" s="327"/>
      <c r="AH21" s="330"/>
    </row>
    <row r="22" spans="1:34" ht="15.75" thickBot="1" x14ac:dyDescent="0.3">
      <c r="A22" s="601">
        <v>16</v>
      </c>
      <c r="B22" s="323"/>
      <c r="C22" s="149"/>
      <c r="D22" s="158"/>
      <c r="E22" s="327"/>
      <c r="F22" s="330"/>
      <c r="H22" s="175">
        <v>16</v>
      </c>
      <c r="I22" s="589"/>
      <c r="J22" s="590"/>
      <c r="K22" s="591"/>
      <c r="L22" s="592"/>
      <c r="M22" s="593"/>
      <c r="O22" s="175">
        <v>16</v>
      </c>
      <c r="P22" s="323"/>
      <c r="Q22" s="324"/>
      <c r="R22" s="181"/>
      <c r="S22" s="327"/>
      <c r="T22" s="330"/>
      <c r="V22" s="175">
        <v>16</v>
      </c>
      <c r="W22" s="323"/>
      <c r="X22" s="149"/>
      <c r="Y22" s="158"/>
      <c r="Z22" s="327"/>
      <c r="AA22" s="330"/>
      <c r="AC22" s="175">
        <v>16</v>
      </c>
      <c r="AD22" s="323"/>
      <c r="AE22" s="149"/>
      <c r="AF22" s="158"/>
      <c r="AG22" s="327"/>
      <c r="AH22" s="330"/>
    </row>
    <row r="23" spans="1:34" x14ac:dyDescent="0.25">
      <c r="A23" s="948" t="s">
        <v>26</v>
      </c>
      <c r="B23" s="949"/>
      <c r="C23" s="950"/>
      <c r="D23" s="602">
        <f>SUM(D7:D22)</f>
        <v>0</v>
      </c>
      <c r="E23" s="602">
        <f>SUM(E7:E22)</f>
        <v>0</v>
      </c>
      <c r="F23" s="603">
        <f>SUM(F7:F22)</f>
        <v>0</v>
      </c>
      <c r="H23" s="922" t="s">
        <v>26</v>
      </c>
      <c r="I23" s="923"/>
      <c r="J23" s="924"/>
      <c r="K23" s="185">
        <f>SUM(K7:K22)</f>
        <v>0</v>
      </c>
      <c r="L23" s="185">
        <f>SUM(L7:L22)</f>
        <v>0</v>
      </c>
      <c r="M23" s="186">
        <f>SUM(M7:M22)</f>
        <v>0</v>
      </c>
      <c r="O23" s="922" t="s">
        <v>26</v>
      </c>
      <c r="P23" s="923"/>
      <c r="Q23" s="924"/>
      <c r="R23" s="185">
        <f>SUM(R7:R22)</f>
        <v>0</v>
      </c>
      <c r="S23" s="185">
        <f>SUM(S7:S22)</f>
        <v>0</v>
      </c>
      <c r="T23" s="186">
        <f>SUM(T7:T22)</f>
        <v>0</v>
      </c>
      <c r="V23" s="922" t="s">
        <v>26</v>
      </c>
      <c r="W23" s="923"/>
      <c r="X23" s="924"/>
      <c r="Y23" s="185">
        <f>SUM(Y7:Y22)</f>
        <v>0</v>
      </c>
      <c r="Z23" s="185">
        <f>SUM(Z7:Z22)</f>
        <v>0</v>
      </c>
      <c r="AA23" s="186">
        <f>SUM(AA7:AA22)</f>
        <v>0</v>
      </c>
      <c r="AC23" s="922" t="s">
        <v>26</v>
      </c>
      <c r="AD23" s="923"/>
      <c r="AE23" s="924"/>
      <c r="AF23" s="185">
        <f>SUM(AF7:AF22)</f>
        <v>0</v>
      </c>
      <c r="AG23" s="185">
        <f>SUM(AG7:AG22)</f>
        <v>0</v>
      </c>
      <c r="AH23" s="186">
        <f>SUM(AH7:AH22)</f>
        <v>0</v>
      </c>
    </row>
    <row r="24" spans="1:34" ht="15.75" thickBot="1" x14ac:dyDescent="0.3">
      <c r="A24" s="953" t="s">
        <v>2</v>
      </c>
      <c r="B24" s="954"/>
      <c r="C24" s="954"/>
      <c r="D24" s="955"/>
      <c r="E24" s="951">
        <f>C3-(SUM(D23:E23)+F23)</f>
        <v>0</v>
      </c>
      <c r="F24" s="952"/>
      <c r="H24" s="925" t="s">
        <v>2</v>
      </c>
      <c r="I24" s="926"/>
      <c r="J24" s="926"/>
      <c r="K24" s="927"/>
      <c r="L24" s="928">
        <f>J3-(SUM(K23:M23))</f>
        <v>0</v>
      </c>
      <c r="M24" s="961"/>
      <c r="O24" s="925" t="s">
        <v>2</v>
      </c>
      <c r="P24" s="926"/>
      <c r="Q24" s="926"/>
      <c r="R24" s="927"/>
      <c r="S24" s="928">
        <f>(Q3-(SUM(R23:T23)))</f>
        <v>0</v>
      </c>
      <c r="T24" s="961"/>
      <c r="V24" s="925" t="s">
        <v>2</v>
      </c>
      <c r="W24" s="926"/>
      <c r="X24" s="926"/>
      <c r="Y24" s="927"/>
      <c r="Z24" s="928">
        <f>X3-(SUM(Y23:AA23))</f>
        <v>0</v>
      </c>
      <c r="AA24" s="961"/>
      <c r="AC24" s="925" t="s">
        <v>2</v>
      </c>
      <c r="AD24" s="926"/>
      <c r="AE24" s="926"/>
      <c r="AF24" s="927"/>
      <c r="AG24" s="928">
        <f>AE3-(SUM(AF23:AH23))</f>
        <v>0</v>
      </c>
      <c r="AH24" s="929"/>
    </row>
    <row r="25" spans="1:34" x14ac:dyDescent="0.25">
      <c r="AC25" s="569"/>
      <c r="AD25" s="569"/>
      <c r="AE25" s="569"/>
      <c r="AF25" s="569"/>
      <c r="AG25" s="569"/>
      <c r="AH25" s="569"/>
    </row>
    <row r="26" spans="1:34" x14ac:dyDescent="0.25">
      <c r="AC26" s="569"/>
      <c r="AD26" s="569"/>
      <c r="AE26" s="569"/>
      <c r="AF26" s="569"/>
      <c r="AG26" s="569"/>
      <c r="AH26" s="569"/>
    </row>
    <row r="27" spans="1:34" x14ac:dyDescent="0.25">
      <c r="AC27" s="569"/>
      <c r="AD27" s="569"/>
      <c r="AE27" s="569"/>
      <c r="AF27" s="569"/>
      <c r="AG27" s="569"/>
      <c r="AH27" s="569"/>
    </row>
    <row r="28" spans="1:34" x14ac:dyDescent="0.25">
      <c r="AC28" s="569"/>
      <c r="AD28" s="569"/>
      <c r="AE28" s="569"/>
      <c r="AF28" s="569"/>
      <c r="AG28" s="569"/>
      <c r="AH28" s="569"/>
    </row>
    <row r="29" spans="1:34" x14ac:dyDescent="0.25">
      <c r="AC29" s="569"/>
      <c r="AD29" s="569"/>
      <c r="AE29" s="569"/>
      <c r="AF29" s="569"/>
      <c r="AG29" s="569"/>
      <c r="AH29" s="569"/>
    </row>
    <row r="32" spans="1:34" x14ac:dyDescent="0.25">
      <c r="H32" s="557"/>
      <c r="K32">
        <v>47700</v>
      </c>
    </row>
    <row r="33" spans="4:6" x14ac:dyDescent="0.25">
      <c r="D33" s="557"/>
    </row>
    <row r="34" spans="4:6" x14ac:dyDescent="0.25">
      <c r="E34" s="569"/>
    </row>
    <row r="35" spans="4:6" x14ac:dyDescent="0.25">
      <c r="E35" s="587"/>
    </row>
    <row r="36" spans="4:6" x14ac:dyDescent="0.25">
      <c r="E36" s="586"/>
    </row>
    <row r="37" spans="4:6" x14ac:dyDescent="0.25">
      <c r="F37" s="587"/>
    </row>
  </sheetData>
  <mergeCells count="55">
    <mergeCell ref="V4:Y4"/>
    <mergeCell ref="Z4:AA4"/>
    <mergeCell ref="V5:AA5"/>
    <mergeCell ref="V23:X23"/>
    <mergeCell ref="V24:Y24"/>
    <mergeCell ref="Z24:AA24"/>
    <mergeCell ref="W1:AA1"/>
    <mergeCell ref="X2:Y2"/>
    <mergeCell ref="Z2:AA2"/>
    <mergeCell ref="X3:Y3"/>
    <mergeCell ref="Z3:AA3"/>
    <mergeCell ref="O4:R4"/>
    <mergeCell ref="S4:T4"/>
    <mergeCell ref="O5:T5"/>
    <mergeCell ref="O23:Q23"/>
    <mergeCell ref="O24:R24"/>
    <mergeCell ref="S24:T24"/>
    <mergeCell ref="P1:T1"/>
    <mergeCell ref="Q2:R2"/>
    <mergeCell ref="S2:T2"/>
    <mergeCell ref="Q3:R3"/>
    <mergeCell ref="S3:T3"/>
    <mergeCell ref="H24:K24"/>
    <mergeCell ref="L24:M24"/>
    <mergeCell ref="L3:M3"/>
    <mergeCell ref="H4:K4"/>
    <mergeCell ref="L4:M4"/>
    <mergeCell ref="H5:M5"/>
    <mergeCell ref="H23:J23"/>
    <mergeCell ref="E24:F24"/>
    <mergeCell ref="A24:D24"/>
    <mergeCell ref="B1:F1"/>
    <mergeCell ref="C2:D2"/>
    <mergeCell ref="E2:F2"/>
    <mergeCell ref="C3:D3"/>
    <mergeCell ref="E3:F3"/>
    <mergeCell ref="A5:F5"/>
    <mergeCell ref="A4:D4"/>
    <mergeCell ref="E4:F4"/>
    <mergeCell ref="I1:M1"/>
    <mergeCell ref="J2:K2"/>
    <mergeCell ref="L2:M2"/>
    <mergeCell ref="J3:K3"/>
    <mergeCell ref="A23:C23"/>
    <mergeCell ref="AC5:AH5"/>
    <mergeCell ref="AC23:AE23"/>
    <mergeCell ref="AC24:AF24"/>
    <mergeCell ref="AG24:AH24"/>
    <mergeCell ref="AD1:AH1"/>
    <mergeCell ref="AE2:AF2"/>
    <mergeCell ref="AG2:AH2"/>
    <mergeCell ref="AE3:AF3"/>
    <mergeCell ref="AG3:AH3"/>
    <mergeCell ref="AC4:AF4"/>
    <mergeCell ref="AG4:A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B41"/>
  <sheetViews>
    <sheetView workbookViewId="0">
      <pane xSplit="1" topLeftCell="B1" activePane="topRight" state="frozen"/>
      <selection pane="topRight" activeCell="K4" sqref="K4"/>
    </sheetView>
  </sheetViews>
  <sheetFormatPr defaultRowHeight="15" x14ac:dyDescent="0.25"/>
  <cols>
    <col min="1" max="1" width="3.7109375" style="438" customWidth="1"/>
    <col min="2" max="2" width="5.7109375" customWidth="1"/>
    <col min="3" max="3" width="9.42578125" bestFit="1" customWidth="1"/>
    <col min="4" max="4" width="8" style="569" customWidth="1"/>
    <col min="5" max="5" width="9.42578125" bestFit="1" customWidth="1"/>
    <col min="6" max="6" width="9.140625" style="569" customWidth="1"/>
    <col min="7" max="7" width="9.42578125" bestFit="1" customWidth="1"/>
    <col min="8" max="8" width="9.7109375" style="569" customWidth="1"/>
    <col min="9" max="13" width="10.7109375" customWidth="1"/>
    <col min="14" max="14" width="13.7109375" customWidth="1"/>
    <col min="15" max="16" width="7.7109375" customWidth="1"/>
    <col min="17" max="21" width="10.7109375" customWidth="1"/>
    <col min="22" max="22" width="15.7109375" customWidth="1"/>
    <col min="23" max="23" width="15.7109375" style="569" customWidth="1"/>
    <col min="24" max="24" width="19.140625" bestFit="1" customWidth="1"/>
  </cols>
  <sheetData>
    <row r="1" spans="1:25" s="275" customFormat="1" ht="21" customHeight="1" thickBot="1" x14ac:dyDescent="0.4">
      <c r="A1" s="996">
        <f>'PRODUÇAO DIURNO'!A2:B2</f>
        <v>42887</v>
      </c>
      <c r="B1" s="997"/>
      <c r="C1" s="973" t="s">
        <v>42</v>
      </c>
      <c r="D1" s="973"/>
      <c r="E1" s="973"/>
      <c r="F1" s="973"/>
      <c r="G1" s="973"/>
      <c r="H1" s="973"/>
      <c r="I1" s="973"/>
      <c r="J1" s="973"/>
      <c r="K1" s="973"/>
      <c r="L1" s="973"/>
      <c r="M1" s="973"/>
      <c r="N1" s="973"/>
      <c r="O1" s="973"/>
      <c r="P1" s="974"/>
      <c r="Q1" s="975" t="s">
        <v>17</v>
      </c>
      <c r="R1" s="976"/>
      <c r="S1" s="976"/>
      <c r="T1" s="976"/>
      <c r="U1" s="977"/>
      <c r="V1" s="279" t="s">
        <v>117</v>
      </c>
      <c r="W1" s="754" t="s">
        <v>117</v>
      </c>
    </row>
    <row r="2" spans="1:25" s="1" customFormat="1" ht="15.75" customHeight="1" thickBot="1" x14ac:dyDescent="0.3">
      <c r="A2" s="998"/>
      <c r="B2" s="999"/>
      <c r="C2" s="986" t="s">
        <v>43</v>
      </c>
      <c r="D2" s="986"/>
      <c r="E2" s="986"/>
      <c r="F2" s="986"/>
      <c r="G2" s="986"/>
      <c r="H2" s="986"/>
      <c r="I2" s="987"/>
      <c r="J2" s="988" t="s">
        <v>41</v>
      </c>
      <c r="K2" s="989"/>
      <c r="L2" s="989"/>
      <c r="M2" s="990"/>
      <c r="N2" s="970" t="s">
        <v>54</v>
      </c>
      <c r="O2" s="967" t="s">
        <v>44</v>
      </c>
      <c r="P2" s="967" t="s">
        <v>55</v>
      </c>
      <c r="Q2" s="978"/>
      <c r="R2" s="979"/>
      <c r="S2" s="979"/>
      <c r="T2" s="979"/>
      <c r="U2" s="980"/>
      <c r="V2" s="280" t="s">
        <v>115</v>
      </c>
      <c r="W2" s="755" t="s">
        <v>120</v>
      </c>
    </row>
    <row r="3" spans="1:25" s="1" customFormat="1" ht="18.75" customHeight="1" thickBot="1" x14ac:dyDescent="0.3">
      <c r="A3" s="1000"/>
      <c r="B3" s="1001"/>
      <c r="C3" s="1005" t="s">
        <v>95</v>
      </c>
      <c r="D3" s="1006"/>
      <c r="E3" s="1006"/>
      <c r="F3" s="1006"/>
      <c r="G3" s="1006"/>
      <c r="H3" s="1007"/>
      <c r="I3" s="640" t="s">
        <v>2</v>
      </c>
      <c r="J3" s="991" t="s">
        <v>3</v>
      </c>
      <c r="K3" s="992"/>
      <c r="L3" s="992"/>
      <c r="M3" s="104" t="s">
        <v>2</v>
      </c>
      <c r="N3" s="971"/>
      <c r="O3" s="968"/>
      <c r="P3" s="968"/>
      <c r="Q3" s="981" t="s">
        <v>3</v>
      </c>
      <c r="R3" s="982"/>
      <c r="S3" s="983"/>
      <c r="T3" s="356" t="s">
        <v>2</v>
      </c>
      <c r="U3" s="356" t="s">
        <v>2</v>
      </c>
      <c r="V3" s="749" t="s">
        <v>3</v>
      </c>
      <c r="W3" s="756" t="s">
        <v>3</v>
      </c>
    </row>
    <row r="4" spans="1:25" s="1" customFormat="1" ht="15.75" thickBot="1" x14ac:dyDescent="0.3">
      <c r="A4" s="993" t="s">
        <v>0</v>
      </c>
      <c r="B4" s="994"/>
      <c r="C4" s="1002" t="s">
        <v>18</v>
      </c>
      <c r="D4" s="1003"/>
      <c r="E4" s="1004" t="s">
        <v>19</v>
      </c>
      <c r="F4" s="1004"/>
      <c r="G4" s="1002" t="s">
        <v>20</v>
      </c>
      <c r="H4" s="1003"/>
      <c r="I4" s="641" t="s">
        <v>16</v>
      </c>
      <c r="J4" s="698"/>
      <c r="K4" s="699"/>
      <c r="L4" s="700"/>
      <c r="M4" s="105" t="s">
        <v>64</v>
      </c>
      <c r="N4" s="971"/>
      <c r="O4" s="968"/>
      <c r="P4" s="968"/>
      <c r="Q4" s="683"/>
      <c r="R4" s="363"/>
      <c r="S4" s="363"/>
      <c r="T4" s="357" t="str">
        <f>I4</f>
        <v>ENTRDA</v>
      </c>
      <c r="U4" s="357" t="s">
        <v>5</v>
      </c>
      <c r="V4" s="359">
        <f>SUM('PRODUÇAO DIURNO'!E4,EMBALAGENS!E4,EMBALAGENS!K23,EMBALAGENS!R23,EMBALAGENS!Y23,EMBALAGENS!AF23)-(EMBALAGENS!M23+EMBALAGENS!T23+EMBALAGENS!AA23)</f>
        <v>1124</v>
      </c>
      <c r="W4" s="757">
        <f>SUM('PRODUÇAO DIURNO'!F4,EMBALAGENS!F4,EMBALAGENS!L23,EMBALAGENS!S23,EMBALAGENS!Z23,EMBALAGENS!AG23)-(EMBALAGENS!N23+EMBALAGENS!U23+EMBALAGENS!AB23)</f>
        <v>1624</v>
      </c>
      <c r="X4" s="750" t="s">
        <v>65</v>
      </c>
      <c r="Y4" s="751" t="e">
        <f>(O37*100)/Y8</f>
        <v>#DIV/0!</v>
      </c>
    </row>
    <row r="5" spans="1:25" s="1" customFormat="1" ht="18" customHeight="1" thickBot="1" x14ac:dyDescent="0.3">
      <c r="A5" s="995"/>
      <c r="B5" s="994"/>
      <c r="C5" s="645" t="s">
        <v>94</v>
      </c>
      <c r="D5" s="646" t="s">
        <v>5</v>
      </c>
      <c r="E5" s="659" t="s">
        <v>94</v>
      </c>
      <c r="F5" s="661" t="s">
        <v>5</v>
      </c>
      <c r="G5" s="645" t="s">
        <v>94</v>
      </c>
      <c r="H5" s="646" t="s">
        <v>5</v>
      </c>
      <c r="I5" s="355" t="s">
        <v>4</v>
      </c>
      <c r="J5" s="360" t="s">
        <v>18</v>
      </c>
      <c r="K5" s="361" t="s">
        <v>19</v>
      </c>
      <c r="L5" s="362" t="s">
        <v>20</v>
      </c>
      <c r="M5" s="564" t="s">
        <v>4</v>
      </c>
      <c r="N5" s="972"/>
      <c r="O5" s="968"/>
      <c r="P5" s="969"/>
      <c r="Q5" s="358" t="s">
        <v>18</v>
      </c>
      <c r="R5" s="282" t="s">
        <v>19</v>
      </c>
      <c r="S5" s="576" t="s">
        <v>20</v>
      </c>
      <c r="T5" s="575" t="s">
        <v>4</v>
      </c>
      <c r="U5" s="485" t="s">
        <v>4</v>
      </c>
      <c r="V5" s="749" t="s">
        <v>46</v>
      </c>
      <c r="W5" s="756" t="s">
        <v>46</v>
      </c>
      <c r="X5" s="752" t="s">
        <v>66</v>
      </c>
      <c r="Y5" s="753">
        <f>SUM('HR-1 CLEUBERT'!V36,'HR-2 VALDENOR'!V36,'FOTON-WAGNER '!V36,STRADA!V36,'FABRICA '!V36,EXTRA!V36,'EXTRA-2'!V36)</f>
        <v>10433</v>
      </c>
    </row>
    <row r="6" spans="1:25" ht="15.75" thickBot="1" x14ac:dyDescent="0.3">
      <c r="A6" s="452">
        <f>'PRODUÇAO DIURNO'!A4</f>
        <v>1</v>
      </c>
      <c r="B6" s="687" t="str">
        <f>'PRODUÇAO DIURNO'!B4</f>
        <v>QUI</v>
      </c>
      <c r="C6" s="643">
        <f>SUM('PRODUÇAO DIURNO'!I4,'PRODUÇAO DIURNO'!Q4,'PRODUÇAO NOTURNO'!H4,'PRODUÇAO NOTURNO'!P4,'FABRICA '!R5,'FOTON-WAGNER '!Q5,'HR-1 CLEUBERT'!Q5,'HR-2 VALDENOR'!Q5,STRADA!Q5,'EXTRA-2'!Q5)</f>
        <v>0</v>
      </c>
      <c r="D6" s="647">
        <f>SUM('HR-2 VALDENOR'!C5,'FOTON-WAGNER '!C5,'FABRICA '!C5,'HR-1 CLEUBERT'!C5,STRADA!C5,'EXTRA-2'!C5)</f>
        <v>0</v>
      </c>
      <c r="E6" s="648">
        <f>SUM('PRODUÇAO DIURNO'!J4,'PRODUÇAO DIURNO'!R4,'PRODUÇAO NOTURNO'!I4,'PRODUÇAO NOTURNO'!Q4,'FABRICA '!S5,'FOTON-WAGNER '!R5,'HR-1 CLEUBERT'!R5,'HR-2 VALDENOR'!R5,STRADA!R5,'EXTRA-2'!R5)</f>
        <v>608</v>
      </c>
      <c r="F6" s="649">
        <f>SUM('HR-2 VALDENOR'!D5,'FOTON-WAGNER '!D5,'FABRICA '!D5,'HR-1 CLEUBERT'!D5,STRADA!D5,'EXTRA-2'!D5)</f>
        <v>315</v>
      </c>
      <c r="G6" s="642">
        <f>SUM('PRODUÇAO DIURNO'!K4,'PRODUÇAO DIURNO'!S4,'PRODUÇAO NOTURNO'!J4,'PRODUÇAO NOTURNO'!R4,'FABRICA '!T5,'FOTON-WAGNER '!S5,'HR-1 CLEUBERT'!S5,'HR-2 VALDENOR'!S5,STRADA!S5,'EXTRA-2'!S5)</f>
        <v>716</v>
      </c>
      <c r="H6" s="644">
        <f>SUM('HR-2 VALDENOR'!E5,'FOTON-WAGNER '!E5,'FABRICA '!E5,'HR-1 CLEUBERT'!E5,STRADA!E5,'EXTRA-2'!E5)</f>
        <v>328</v>
      </c>
      <c r="I6" s="577">
        <f>SUM(C6:G6)</f>
        <v>1639</v>
      </c>
      <c r="J6" s="349">
        <f>((J4+C6)-D6)</f>
        <v>0</v>
      </c>
      <c r="K6" s="349">
        <f>((K4+E6)-F6)</f>
        <v>293</v>
      </c>
      <c r="L6" s="349">
        <f>((L4+G6)-H6)</f>
        <v>388</v>
      </c>
      <c r="M6" s="277">
        <f>SUM(J6:L6)</f>
        <v>681</v>
      </c>
      <c r="N6" s="477" t="str">
        <f>IF(AND(ESTOQUE!M6&gt;=0,ESTOQUE!M6&lt;=3000),"INSUFICIENTE",IF(AND(ESTOQUE!M6&gt;3000,ESTOQUE!M6&lt;=5000),"REGULAR",IF(AND(ESTOQUE!M6&gt;5000,ESTOQUE!M6&lt;=8000),"BOM",IF(AND(ESTOQUE!M6&gt;8000),"ÓTIMO"))))</f>
        <v>INSUFICIENTE</v>
      </c>
      <c r="O6" s="482">
        <f>SUM('HR-1 CLEUBERT'!N5,'HR-2 VALDENOR'!N5,'FOTON-WAGNER '!N5,STRADA!N5,'FABRICA '!O5,'EXTRA-2'!N5)</f>
        <v>15</v>
      </c>
      <c r="P6" s="278">
        <f>SUM('HR-1 CLEUBERT'!P5,'HR-2 VALDENOR'!P5,'FOTON-WAGNER '!P5,STRADA!P5,'FABRICA '!Q5+'EXTRA-2'!P5)</f>
        <v>0</v>
      </c>
      <c r="Q6" s="350">
        <f>(Q4+'PRODUÇAO DIURNO'!Z4)-('HR-1 CLEUBERT'!W5+'HR-2 VALDENOR'!W5+'FOTON-WAGNER '!W5+STRADA!W5+'FABRICA '!W5+'EXTRA-2'!W5)</f>
        <v>-36</v>
      </c>
      <c r="R6" s="350">
        <f>(R4+'PRODUÇAO DIURNO'!AA4)-('HR-1 CLEUBERT'!X5+'HR-2 VALDENOR'!X5+'FOTON-WAGNER '!X5+STRADA!X5+'FABRICA '!X5+'EXTRA-2'!X5)</f>
        <v>0</v>
      </c>
      <c r="S6" s="350">
        <f>(S4+'PRODUÇAO DIURNO'!AB4)-('HR-1 CLEUBERT'!Y5+'HR-2 VALDENOR'!Y5+'FOTON-WAGNER '!Y5+STRADA!Y5+'FABRICA '!Y5+'EXTRA-2'!Y5)</f>
        <v>0</v>
      </c>
      <c r="T6" s="398">
        <f>SUM(Q6:S6)</f>
        <v>-36</v>
      </c>
      <c r="U6" s="487">
        <f>SUM('HR-2 VALDENOR'!Z5,'FOTON-WAGNER '!Z5,'HR-1 CLEUBERT'!Z5,'FABRICA '!Z5,STRADA!Z5+'EXTRA-2'!Z5)</f>
        <v>36</v>
      </c>
      <c r="V6" s="671">
        <f>ESTOQUE!V4-('PRODUÇAO DIURNO'!F4)</f>
        <v>-500</v>
      </c>
      <c r="W6" s="758">
        <f>ESTOQUE!W4-('PRODUÇAO DIURNO'!G4)</f>
        <v>1324</v>
      </c>
    </row>
    <row r="7" spans="1:25" ht="15.75" thickBot="1" x14ac:dyDescent="0.3">
      <c r="A7" s="452">
        <f>'PRODUÇAO DIURNO'!A5</f>
        <v>2</v>
      </c>
      <c r="B7" s="687" t="str">
        <f>'PRODUÇAO DIURNO'!B5</f>
        <v>SEX</v>
      </c>
      <c r="C7" s="643">
        <f>SUM('PRODUÇAO DIURNO'!I5,'PRODUÇAO DIURNO'!Q5,'PRODUÇAO NOTURNO'!H5,'PRODUÇAO NOTURNO'!P5,'FABRICA '!R6,'FOTON-WAGNER '!Q6,'HR-1 CLEUBERT'!Q6,'HR-2 VALDENOR'!Q6,STRADA!Q6,'EXTRA-2'!Q6)</f>
        <v>0</v>
      </c>
      <c r="D7" s="647">
        <f>SUM('HR-2 VALDENOR'!C6,'FOTON-WAGNER '!C6,'FABRICA '!C6,'HR-1 CLEUBERT'!C6,STRADA!C6,'EXTRA-2'!C6)</f>
        <v>0</v>
      </c>
      <c r="E7" s="650">
        <f>SUM('PRODUÇAO DIURNO'!J5,'PRODUÇAO DIURNO'!R5,'PRODUÇAO NOTURNO'!I5,'PRODUÇAO NOTURNO'!Q5,'FABRICA '!S6,'FOTON-WAGNER '!R6,'HR-1 CLEUBERT'!R6,'HR-2 VALDENOR'!R6,STRADA!R6,'EXTRA-2'!R6)</f>
        <v>622</v>
      </c>
      <c r="F7" s="651">
        <f>SUM('HR-2 VALDENOR'!D6,'FOTON-WAGNER '!D6,'FABRICA '!D6,'HR-1 CLEUBERT'!D6,STRADA!D6,'EXTRA-2'!D6)</f>
        <v>645</v>
      </c>
      <c r="G7" s="642">
        <f>SUM('PRODUÇAO DIURNO'!K5,'PRODUÇAO DIURNO'!S5,'PRODUÇAO NOTURNO'!J5,'PRODUÇAO NOTURNO'!R5,'FABRICA '!T6,'FOTON-WAGNER '!S6,'HR-1 CLEUBERT'!S6,'HR-2 VALDENOR'!S6,STRADA!S6,'EXTRA-2'!S6)</f>
        <v>631</v>
      </c>
      <c r="H7" s="644">
        <f>SUM('HR-2 VALDENOR'!E6,'FOTON-WAGNER '!E6,'FABRICA '!E6,'HR-1 CLEUBERT'!E6,STRADA!E6,'EXTRA-2'!E6)</f>
        <v>1100</v>
      </c>
      <c r="I7" s="578">
        <f t="shared" ref="I7:I36" si="0">SUM(C7:G7)</f>
        <v>1898</v>
      </c>
      <c r="J7" s="157">
        <f>((J6+C7)-D7)</f>
        <v>0</v>
      </c>
      <c r="K7" s="156">
        <f>((E7+K6)-F7)</f>
        <v>270</v>
      </c>
      <c r="L7" s="156">
        <f>((G7+L6)-H7)</f>
        <v>-81</v>
      </c>
      <c r="M7" s="351">
        <f t="shared" ref="M7:M36" si="1">SUM(J7:L7)</f>
        <v>189</v>
      </c>
      <c r="N7" s="478" t="str">
        <f>IF(AND(ESTOQUE!M7&gt;=0,ESTOQUE!M7&lt;=3000),"INSUFICIENTE",IF(AND(ESTOQUE!M7&gt;3000,ESTOQUE!M7&lt;=5000),"REGULAR",IF(AND(ESTOQUE!M7&gt;5000,ESTOQUE!M7&lt;=8000),"BOM",IF(AND(ESTOQUE!M7&gt;8000),"ÓTIMO"))))</f>
        <v>INSUFICIENTE</v>
      </c>
      <c r="O7" s="483">
        <f>SUM('HR-1 CLEUBERT'!N6,'HR-2 VALDENOR'!N6,'FOTON-WAGNER '!N6,STRADA!N6,'FABRICA '!O6,'EXTRA-2'!N6)</f>
        <v>10</v>
      </c>
      <c r="P7" s="352">
        <f>SUM('HR-1 CLEUBERT'!P6,'HR-2 VALDENOR'!P6,'FOTON-WAGNER '!P6,STRADA!P6,'FABRICA '!Q6+'EXTRA-2'!P6)</f>
        <v>0</v>
      </c>
      <c r="Q7" s="353">
        <f>(Q6+'PRODUÇAO DIURNO'!Z5)-('HR-1 CLEUBERT'!W6+'HR-2 VALDENOR'!W6+'FOTON-WAGNER '!W6+STRADA!W6+'FABRICA '!W6+'EXTRA-2'!W6)</f>
        <v>-90</v>
      </c>
      <c r="R7" s="353">
        <f>(R6+'PRODUÇAO DIURNO'!AA5)-('HR-1 CLEUBERT'!X6+'HR-2 VALDENOR'!X6+'FOTON-WAGNER '!X6+STRADA!X6+'FABRICA '!X6+'EXTRA-2'!X6)</f>
        <v>0</v>
      </c>
      <c r="S7" s="353">
        <f>(S6+'PRODUÇAO DIURNO'!AB5)-('HR-1 CLEUBERT'!Y6+'HR-2 VALDENOR'!Y6+'FOTON-WAGNER '!Y6+STRADA!Y6+'FABRICA '!Y6+'EXTRA-2'!Y6)</f>
        <v>0</v>
      </c>
      <c r="T7" s="354">
        <f t="shared" ref="T7:T36" si="2">SUM(Q7:S7)</f>
        <v>-90</v>
      </c>
      <c r="U7" s="488">
        <f>SUM('HR-2 VALDENOR'!Z6,'FOTON-WAGNER '!Z6,'HR-1 CLEUBERT'!Z6,'FABRICA '!Z6,STRADA!Z6+'EXTRA-2'!Z6)</f>
        <v>54</v>
      </c>
      <c r="V7" s="672">
        <f>ESTOQUE!V6-('PRODUÇAO DIURNO'!C5+'PRODUÇAO DIURNO'!D5+'PRODUÇAO NOTURNO'!C5)</f>
        <v>-1700</v>
      </c>
      <c r="W7" s="759">
        <f>ESTOQUE!W6-('PRODUÇAO DIURNO'!D5+'PRODUÇAO DIURNO'!E5+'PRODUÇAO NOTURNO'!D5)</f>
        <v>77</v>
      </c>
      <c r="X7" s="747"/>
      <c r="Y7" s="748"/>
    </row>
    <row r="8" spans="1:25" ht="15.75" thickBot="1" x14ac:dyDescent="0.3">
      <c r="A8" s="452">
        <f>'PRODUÇAO DIURNO'!A6</f>
        <v>3</v>
      </c>
      <c r="B8" s="687" t="str">
        <f>'PRODUÇAO DIURNO'!B6</f>
        <v>SÁB</v>
      </c>
      <c r="C8" s="643">
        <f>SUM('PRODUÇAO DIURNO'!I6,'PRODUÇAO DIURNO'!Q6,'PRODUÇAO NOTURNO'!H6,'PRODUÇAO NOTURNO'!P6,'FABRICA '!R7,'FOTON-WAGNER '!Q7,'HR-1 CLEUBERT'!Q7,'HR-2 VALDENOR'!Q7,STRADA!Q7,'EXTRA-2'!Q7)</f>
        <v>0</v>
      </c>
      <c r="D8" s="647">
        <f>SUM('HR-2 VALDENOR'!C7,'FOTON-WAGNER '!C7,'FABRICA '!C7,'HR-1 CLEUBERT'!C7,STRADA!C7,'EXTRA-2'!C7)</f>
        <v>0</v>
      </c>
      <c r="E8" s="650">
        <f>SUM('PRODUÇAO DIURNO'!J6,'PRODUÇAO DIURNO'!R6,'PRODUÇAO NOTURNO'!I6,'PRODUÇAO NOTURNO'!Q6,'FABRICA '!S7,'FOTON-WAGNER '!R7,'HR-1 CLEUBERT'!R7,'HR-2 VALDENOR'!R7,STRADA!R7,'EXTRA-2'!R7)</f>
        <v>976</v>
      </c>
      <c r="F8" s="651">
        <f>SUM('HR-2 VALDENOR'!D7,'FOTON-WAGNER '!D7,'FABRICA '!D7,'HR-1 CLEUBERT'!D7,STRADA!D7,'EXTRA-2'!D7)</f>
        <v>1526</v>
      </c>
      <c r="G8" s="642">
        <f>SUM('PRODUÇAO DIURNO'!K6,'PRODUÇAO DIURNO'!S6,'PRODUÇAO NOTURNO'!J6,'PRODUÇAO NOTURNO'!R6,'FABRICA '!T7,'FOTON-WAGNER '!S7,'HR-1 CLEUBERT'!S7,'HR-2 VALDENOR'!S7,STRADA!S7,'EXTRA-2'!S7)</f>
        <v>21</v>
      </c>
      <c r="H8" s="644">
        <f>SUM('HR-2 VALDENOR'!E7,'FOTON-WAGNER '!E7,'FABRICA '!E7,'HR-1 CLEUBERT'!E7,STRADA!E7,'EXTRA-2'!E7)</f>
        <v>1024</v>
      </c>
      <c r="I8" s="579">
        <f t="shared" si="0"/>
        <v>2523</v>
      </c>
      <c r="J8" s="157">
        <f t="shared" ref="J8:J36" si="3">((J7+C8)-D8)</f>
        <v>0</v>
      </c>
      <c r="K8" s="156">
        <f t="shared" ref="K8:K36" si="4">((E8+K7)-F8)</f>
        <v>-280</v>
      </c>
      <c r="L8" s="156">
        <f t="shared" ref="L8:L36" si="5">((G8+L7)-H8)</f>
        <v>-1084</v>
      </c>
      <c r="M8" s="276">
        <f t="shared" si="1"/>
        <v>-1364</v>
      </c>
      <c r="N8" s="479" t="b">
        <f>IF(AND(ESTOQUE!M8&gt;=0,ESTOQUE!M8&lt;=3000),"INSUFICIENTE",IF(AND(ESTOQUE!M8&gt;3000,ESTOQUE!M8&lt;=5000),"REGULAR",IF(AND(ESTOQUE!M8&gt;5000,ESTOQUE!M8&lt;=8000),"BOM",IF(AND(ESTOQUE!M8&gt;8000),"ÓTIMO"))))</f>
        <v>0</v>
      </c>
      <c r="O8" s="483">
        <f>SUM('HR-1 CLEUBERT'!N7,'HR-2 VALDENOR'!N7,'FOTON-WAGNER '!N7,STRADA!N7,'FABRICA '!O7,'EXTRA-2'!N7)</f>
        <v>0</v>
      </c>
      <c r="P8" s="352">
        <f>SUM('HR-1 CLEUBERT'!P7,'HR-2 VALDENOR'!P7,'FOTON-WAGNER '!P7,STRADA!P7,'FABRICA '!Q7+'EXTRA-2'!P7)</f>
        <v>0</v>
      </c>
      <c r="Q8" s="283">
        <f>(Q7+'PRODUÇAO DIURNO'!Z6)-('HR-1 CLEUBERT'!W7+'HR-2 VALDENOR'!W7+'FOTON-WAGNER '!W7+STRADA!W7+'FABRICA '!W7+'EXTRA-2'!W7)</f>
        <v>-176.5</v>
      </c>
      <c r="R8" s="283">
        <f>(R7+'PRODUÇAO DIURNO'!AA6)-('HR-1 CLEUBERT'!X7+'HR-2 VALDENOR'!X7+'FOTON-WAGNER '!X7+STRADA!X7+'FABRICA '!X7+'EXTRA-2'!X7)</f>
        <v>0</v>
      </c>
      <c r="S8" s="283">
        <f>(S7+'PRODUÇAO DIURNO'!AB6)-('HR-1 CLEUBERT'!Y7+'HR-2 VALDENOR'!Y7+'FOTON-WAGNER '!Y7+STRADA!Y7+'FABRICA '!Y7+'EXTRA-2'!Y7)</f>
        <v>0</v>
      </c>
      <c r="T8" s="284">
        <f t="shared" si="2"/>
        <v>-176.5</v>
      </c>
      <c r="U8" s="488">
        <f>SUM('HR-2 VALDENOR'!Z7,'FOTON-WAGNER '!Z7,'HR-1 CLEUBERT'!Z7,'FABRICA '!Z7,STRADA!Z7+'EXTRA-2'!Z7)</f>
        <v>86.5</v>
      </c>
      <c r="V8" s="672">
        <f>ESTOQUE!V7-('PRODUÇAO DIURNO'!C6+'PRODUÇAO DIURNO'!D6+'PRODUÇAO NOTURNO'!C6)</f>
        <v>-3200</v>
      </c>
      <c r="W8" s="759">
        <f>ESTOQUE!W7-('PRODUÇAO DIURNO'!D6+'PRODUÇAO DIURNO'!E6+'PRODUÇAO NOTURNO'!D6)</f>
        <v>-1941</v>
      </c>
      <c r="X8" s="747"/>
      <c r="Y8" s="126"/>
    </row>
    <row r="9" spans="1:25" ht="15.75" thickBot="1" x14ac:dyDescent="0.3">
      <c r="A9" s="452">
        <f>'PRODUÇAO DIURNO'!A7</f>
        <v>4</v>
      </c>
      <c r="B9" s="687" t="str">
        <f>'PRODUÇAO DIURNO'!B7</f>
        <v>DOM</v>
      </c>
      <c r="C9" s="643">
        <f>SUM('PRODUÇAO DIURNO'!I7,'PRODUÇAO DIURNO'!Q7,'PRODUÇAO NOTURNO'!H7,'PRODUÇAO NOTURNO'!P7,'FABRICA '!R8,'FOTON-WAGNER '!Q8,'HR-1 CLEUBERT'!Q8,'HR-2 VALDENOR'!Q8,STRADA!Q8,'EXTRA-2'!Q8)</f>
        <v>0</v>
      </c>
      <c r="D9" s="647">
        <f>SUM('HR-2 VALDENOR'!C8,'FOTON-WAGNER '!C8,'FABRICA '!C8,'HR-1 CLEUBERT'!C8,STRADA!C8,'EXTRA-2'!C8)</f>
        <v>0</v>
      </c>
      <c r="E9" s="650">
        <f>SUM('PRODUÇAO DIURNO'!J7,'PRODUÇAO DIURNO'!R7,'PRODUÇAO NOTURNO'!I7,'PRODUÇAO NOTURNO'!Q7,'FABRICA '!S8,'FOTON-WAGNER '!R8,'HR-1 CLEUBERT'!R8,'HR-2 VALDENOR'!R8,STRADA!R8,'EXTRA-2'!R8)</f>
        <v>0</v>
      </c>
      <c r="F9" s="651">
        <f>SUM('HR-2 VALDENOR'!D8,'FOTON-WAGNER '!D8,'FABRICA '!D8,'HR-1 CLEUBERT'!D8,STRADA!D8,'EXTRA-2'!D8)</f>
        <v>339</v>
      </c>
      <c r="G9" s="642">
        <f>SUM('PRODUÇAO DIURNO'!K7,'PRODUÇAO DIURNO'!S7,'PRODUÇAO NOTURNO'!J7,'PRODUÇAO NOTURNO'!R7,'FABRICA '!T8,'FOTON-WAGNER '!S8,'HR-1 CLEUBERT'!S8,'HR-2 VALDENOR'!S8,STRADA!S8,'EXTRA-2'!S8)</f>
        <v>1164</v>
      </c>
      <c r="H9" s="644">
        <f>SUM('HR-2 VALDENOR'!E8,'FOTON-WAGNER '!E8,'FABRICA '!E8,'HR-1 CLEUBERT'!E8,STRADA!E8,'EXTRA-2'!E8)</f>
        <v>368</v>
      </c>
      <c r="I9" s="579">
        <f t="shared" si="0"/>
        <v>1503</v>
      </c>
      <c r="J9" s="157">
        <f t="shared" si="3"/>
        <v>0</v>
      </c>
      <c r="K9" s="156">
        <f t="shared" si="4"/>
        <v>-619</v>
      </c>
      <c r="L9" s="156">
        <f t="shared" si="5"/>
        <v>-288</v>
      </c>
      <c r="M9" s="276">
        <f t="shared" si="1"/>
        <v>-907</v>
      </c>
      <c r="N9" s="479" t="b">
        <f>IF(AND(ESTOQUE!M9&gt;=0,ESTOQUE!M9&lt;=3000),"INSUFICIENTE",IF(AND(ESTOQUE!M9&gt;3000,ESTOQUE!M9&lt;=5000),"REGULAR",IF(AND(ESTOQUE!M9&gt;5000,ESTOQUE!M9&lt;=8000),"BOM",IF(AND(ESTOQUE!M9&gt;8000),"ÓTIMO"))))</f>
        <v>0</v>
      </c>
      <c r="O9" s="483">
        <f>SUM('HR-1 CLEUBERT'!N8,'HR-2 VALDENOR'!N8,'FOTON-WAGNER '!N8,STRADA!N8,'FABRICA '!O8,'EXTRA-2'!N8)</f>
        <v>0</v>
      </c>
      <c r="P9" s="352">
        <f>SUM('HR-1 CLEUBERT'!P8,'HR-2 VALDENOR'!P8,'FOTON-WAGNER '!P8,STRADA!P8,'FABRICA '!Q8+'EXTRA-2'!P8)</f>
        <v>0</v>
      </c>
      <c r="Q9" s="353">
        <f>(Q8+'PRODUÇAO DIURNO'!Z7)-('HR-1 CLEUBERT'!W8+'HR-2 VALDENOR'!W8+'FOTON-WAGNER '!W8+STRADA!W8+'FABRICA '!W8+'EXTRA-2'!W8)</f>
        <v>-197.5</v>
      </c>
      <c r="R9" s="353">
        <f>(R8+'PRODUÇAO DIURNO'!AA7)-('HR-1 CLEUBERT'!X8+'HR-2 VALDENOR'!X8+'FOTON-WAGNER '!X8+STRADA!X8+'FABRICA '!X8+'EXTRA-2'!X8)</f>
        <v>0</v>
      </c>
      <c r="S9" s="353">
        <f>(S8+'PRODUÇAO DIURNO'!AB7)-('HR-1 CLEUBERT'!Y8+'HR-2 VALDENOR'!Y8+'FOTON-WAGNER '!Y8+STRADA!Y8+'FABRICA '!Y8+'EXTRA-2'!Y8)</f>
        <v>0</v>
      </c>
      <c r="T9" s="284">
        <f t="shared" si="2"/>
        <v>-197.5</v>
      </c>
      <c r="U9" s="488">
        <f>SUM('HR-2 VALDENOR'!Z8,'FOTON-WAGNER '!Z8,'HR-1 CLEUBERT'!Z8,'FABRICA '!Z8,STRADA!Z8+'EXTRA-2'!Z8)</f>
        <v>21</v>
      </c>
      <c r="V9" s="672">
        <f>ESTOQUE!V8-('PRODUÇAO DIURNO'!C7+'PRODUÇAO DIURNO'!D7+'PRODUÇAO NOTURNO'!C7)</f>
        <v>-4200</v>
      </c>
      <c r="W9" s="759">
        <f>ESTOQUE!W8-('PRODUÇAO DIURNO'!D7+'PRODUÇAO DIURNO'!E7+'PRODUÇAO NOTURNO'!D7)</f>
        <v>-3319</v>
      </c>
      <c r="X9" s="457"/>
      <c r="Y9" s="126"/>
    </row>
    <row r="10" spans="1:25" ht="15.75" thickBot="1" x14ac:dyDescent="0.3">
      <c r="A10" s="452">
        <f>'PRODUÇAO DIURNO'!A8</f>
        <v>5</v>
      </c>
      <c r="B10" s="687" t="str">
        <f>'PRODUÇAO DIURNO'!B8</f>
        <v>SEG</v>
      </c>
      <c r="C10" s="643">
        <f>SUM('PRODUÇAO DIURNO'!I8,'PRODUÇAO DIURNO'!Q8,'PRODUÇAO NOTURNO'!H8,'PRODUÇAO NOTURNO'!P8,'FABRICA '!R9,'FOTON-WAGNER '!Q9,'HR-1 CLEUBERT'!Q9,'HR-2 VALDENOR'!Q9,STRADA!Q9,'EXTRA-2'!Q9)</f>
        <v>0</v>
      </c>
      <c r="D10" s="647">
        <f>SUM('HR-2 VALDENOR'!C9,'FOTON-WAGNER '!C9,'FABRICA '!C9,'HR-1 CLEUBERT'!C9,STRADA!C9,'EXTRA-2'!C9)</f>
        <v>0</v>
      </c>
      <c r="E10" s="650">
        <f>SUM('PRODUÇAO DIURNO'!J8,'PRODUÇAO DIURNO'!R8,'PRODUÇAO NOTURNO'!I8,'PRODUÇAO NOTURNO'!Q8,'FABRICA '!S9,'FOTON-WAGNER '!R9,'HR-1 CLEUBERT'!R9,'HR-2 VALDENOR'!R9,STRADA!R9,'EXTRA-2'!R9)</f>
        <v>1320</v>
      </c>
      <c r="F10" s="651">
        <f>SUM('HR-2 VALDENOR'!D9,'FOTON-WAGNER '!D9,'FABRICA '!D9,'HR-1 CLEUBERT'!D9,STRADA!D9,'EXTRA-2'!D9)</f>
        <v>850</v>
      </c>
      <c r="G10" s="642">
        <f>SUM('PRODUÇAO DIURNO'!K8,'PRODUÇAO DIURNO'!S8,'PRODUÇAO NOTURNO'!J8,'PRODUÇAO NOTURNO'!R8,'FABRICA '!T9,'FOTON-WAGNER '!S9,'HR-1 CLEUBERT'!S9,'HR-2 VALDENOR'!S9,STRADA!S9,'EXTRA-2'!S9)</f>
        <v>762</v>
      </c>
      <c r="H10" s="644">
        <f>SUM('HR-2 VALDENOR'!E9,'FOTON-WAGNER '!E9,'FABRICA '!E9,'HR-1 CLEUBERT'!E9,STRADA!E9,'EXTRA-2'!E9)</f>
        <v>550</v>
      </c>
      <c r="I10" s="579">
        <f t="shared" si="0"/>
        <v>2932</v>
      </c>
      <c r="J10" s="157">
        <f t="shared" si="3"/>
        <v>0</v>
      </c>
      <c r="K10" s="156">
        <f t="shared" si="4"/>
        <v>-149</v>
      </c>
      <c r="L10" s="156">
        <f t="shared" si="5"/>
        <v>-76</v>
      </c>
      <c r="M10" s="351">
        <f t="shared" si="1"/>
        <v>-225</v>
      </c>
      <c r="N10" s="479" t="b">
        <f>IF(AND(ESTOQUE!M10&gt;=0,ESTOQUE!M10&lt;=3000),"INSUFICIENTE",IF(AND(ESTOQUE!M10&gt;3000,ESTOQUE!M10&lt;=5000),"REGULAR",IF(AND(ESTOQUE!M10&gt;5000,ESTOQUE!M10&lt;=8000),"BOM",IF(AND(ESTOQUE!M10&gt;8000),"ÓTIMO"))))</f>
        <v>0</v>
      </c>
      <c r="O10" s="483">
        <f>SUM('HR-1 CLEUBERT'!N9,'HR-2 VALDENOR'!N9,'FOTON-WAGNER '!N9,STRADA!N9,'FABRICA '!O9,'EXTRA-2'!N9)</f>
        <v>23</v>
      </c>
      <c r="P10" s="352">
        <f>SUM('HR-1 CLEUBERT'!P9,'HR-2 VALDENOR'!P9,'FOTON-WAGNER '!P9,STRADA!P9,'FABRICA '!Q9+'EXTRA-2'!P9)</f>
        <v>0</v>
      </c>
      <c r="Q10" s="283">
        <f>(Q9+'PRODUÇAO DIURNO'!Z8)-('HR-1 CLEUBERT'!W9+'HR-2 VALDENOR'!W9+'FOTON-WAGNER '!W9+STRADA!W9+'FABRICA '!W9+'EXTRA-2'!W9)</f>
        <v>-206.5</v>
      </c>
      <c r="R10" s="283">
        <f>(R9+'PRODUÇAO DIURNO'!AA8)-('HR-1 CLEUBERT'!X9+'HR-2 VALDENOR'!X9+'FOTON-WAGNER '!X9+STRADA!X9+'FABRICA '!X9+'EXTRA-2'!X9)</f>
        <v>0</v>
      </c>
      <c r="S10" s="283">
        <f>(S9+'PRODUÇAO DIURNO'!AB8)-('HR-1 CLEUBERT'!Y9+'HR-2 VALDENOR'!Y9+'FOTON-WAGNER '!Y9+STRADA!Y9+'FABRICA '!Y9+'EXTRA-2'!Y9)</f>
        <v>0</v>
      </c>
      <c r="T10" s="284">
        <f t="shared" si="2"/>
        <v>-206.5</v>
      </c>
      <c r="U10" s="488">
        <f>SUM('HR-2 VALDENOR'!Z9,'FOTON-WAGNER '!Z9,'HR-1 CLEUBERT'!Z9,'FABRICA '!Z9,STRADA!Z9+'EXTRA-2'!Z9)</f>
        <v>9</v>
      </c>
      <c r="V10" s="672">
        <f>ESTOQUE!V9-('PRODUÇAO DIURNO'!C8+'PRODUÇAO DIURNO'!D8+'PRODUÇAO NOTURNO'!C8)</f>
        <v>-5700</v>
      </c>
      <c r="W10" s="759">
        <f>ESTOQUE!W9-('PRODUÇAO DIURNO'!D8+'PRODUÇAO DIURNO'!E8+'PRODUÇAO NOTURNO'!D8)</f>
        <v>-4126</v>
      </c>
      <c r="X10" s="1"/>
      <c r="Y10" s="1"/>
    </row>
    <row r="11" spans="1:25" ht="15.75" thickBot="1" x14ac:dyDescent="0.3">
      <c r="A11" s="452">
        <f>'PRODUÇAO DIURNO'!A9</f>
        <v>6</v>
      </c>
      <c r="B11" s="687" t="str">
        <f>'PRODUÇAO DIURNO'!B9</f>
        <v>TER</v>
      </c>
      <c r="C11" s="643">
        <f>SUM('PRODUÇAO DIURNO'!I9,'PRODUÇAO DIURNO'!Q9,'PRODUÇAO NOTURNO'!H9,'PRODUÇAO NOTURNO'!P9,'FABRICA '!R10,'FOTON-WAGNER '!Q10,'HR-1 CLEUBERT'!Q10,'HR-2 VALDENOR'!Q10,STRADA!Q10,'EXTRA-2'!Q10)</f>
        <v>0</v>
      </c>
      <c r="D11" s="647">
        <f>SUM('HR-2 VALDENOR'!C10,'FOTON-WAGNER '!C10,'FABRICA '!C10,'HR-1 CLEUBERT'!C10,STRADA!C10,'EXTRA-2'!C10)</f>
        <v>0</v>
      </c>
      <c r="E11" s="650">
        <f>SUM('PRODUÇAO DIURNO'!J9,'PRODUÇAO DIURNO'!R9,'PRODUÇAO NOTURNO'!I9,'PRODUÇAO NOTURNO'!Q9,'FABRICA '!S10,'FOTON-WAGNER '!R10,'HR-1 CLEUBERT'!R10,'HR-2 VALDENOR'!R10,STRADA!R10,'EXTRA-2'!R10)</f>
        <v>0</v>
      </c>
      <c r="F11" s="651">
        <f>SUM('HR-2 VALDENOR'!D10,'FOTON-WAGNER '!D10,'FABRICA '!D10,'HR-1 CLEUBERT'!D10,STRADA!D10,'EXTRA-2'!D10)</f>
        <v>750</v>
      </c>
      <c r="G11" s="642">
        <f>SUM('PRODUÇAO DIURNO'!K9,'PRODUÇAO DIURNO'!S9,'PRODUÇAO NOTURNO'!J9,'PRODUÇAO NOTURNO'!R9,'FABRICA '!T10,'FOTON-WAGNER '!S10,'HR-1 CLEUBERT'!S10,'HR-2 VALDENOR'!S10,STRADA!S10,'EXTRA-2'!S10)</f>
        <v>1209</v>
      </c>
      <c r="H11" s="644">
        <f>SUM('HR-2 VALDENOR'!E10,'FOTON-WAGNER '!E10,'FABRICA '!E10,'HR-1 CLEUBERT'!E10,STRADA!E10,'EXTRA-2'!E10)</f>
        <v>170</v>
      </c>
      <c r="I11" s="579">
        <f t="shared" si="0"/>
        <v>1959</v>
      </c>
      <c r="J11" s="157">
        <f t="shared" si="3"/>
        <v>0</v>
      </c>
      <c r="K11" s="156">
        <f t="shared" si="4"/>
        <v>-899</v>
      </c>
      <c r="L11" s="156">
        <f t="shared" si="5"/>
        <v>963</v>
      </c>
      <c r="M11" s="276">
        <f t="shared" si="1"/>
        <v>64</v>
      </c>
      <c r="N11" s="479" t="str">
        <f>IF(AND(ESTOQUE!M11&gt;=0,ESTOQUE!M11&lt;=3000),"INSUFICIENTE",IF(AND(ESTOQUE!M11&gt;3000,ESTOQUE!M11&lt;=5000),"REGULAR",IF(AND(ESTOQUE!M11&gt;5000,ESTOQUE!M11&lt;=8000),"BOM",IF(AND(ESTOQUE!M11&gt;8000),"ÓTIMO"))))</f>
        <v>INSUFICIENTE</v>
      </c>
      <c r="O11" s="483">
        <f>SUM('HR-1 CLEUBERT'!N10,'HR-2 VALDENOR'!N10,'FOTON-WAGNER '!N10,STRADA!N10,'FABRICA '!O10,'EXTRA-2'!N10)</f>
        <v>15</v>
      </c>
      <c r="P11" s="352">
        <f>SUM('HR-1 CLEUBERT'!P10,'HR-2 VALDENOR'!P10,'FOTON-WAGNER '!P10,STRADA!P10,'FABRICA '!Q10+'EXTRA-2'!P10)</f>
        <v>0</v>
      </c>
      <c r="Q11" s="353">
        <f>(Q10+'PRODUÇAO DIURNO'!Z9)-('HR-1 CLEUBERT'!W10+'HR-2 VALDENOR'!W10+'FOTON-WAGNER '!W10+STRADA!W10+'FABRICA '!W10+'EXTRA-2'!W10)</f>
        <v>-226.5</v>
      </c>
      <c r="R11" s="353">
        <f>(R10+'PRODUÇAO DIURNO'!AA9)-('HR-1 CLEUBERT'!X10+'HR-2 VALDENOR'!X10+'FOTON-WAGNER '!X10+STRADA!X10+'FABRICA '!X10+'EXTRA-2'!X10)</f>
        <v>0</v>
      </c>
      <c r="S11" s="353">
        <f>(S10+'PRODUÇAO DIURNO'!AB9)-('HR-1 CLEUBERT'!Y10+'HR-2 VALDENOR'!Y10+'FOTON-WAGNER '!Y10+STRADA!Y10+'FABRICA '!Y10+'EXTRA-2'!Y10)</f>
        <v>0</v>
      </c>
      <c r="T11" s="284">
        <f t="shared" si="2"/>
        <v>-226.5</v>
      </c>
      <c r="U11" s="488">
        <f>SUM('HR-2 VALDENOR'!Z10,'FOTON-WAGNER '!Z10,'HR-1 CLEUBERT'!Z10,'FABRICA '!Z10,STRADA!Z10+'EXTRA-2'!Z10)</f>
        <v>20</v>
      </c>
      <c r="V11" s="672">
        <f>ESTOQUE!V10-('PRODUÇAO DIURNO'!C9+'PRODUÇAO DIURNO'!D9+'PRODUÇAO NOTURNO'!C9)</f>
        <v>-7100</v>
      </c>
      <c r="W11" s="759">
        <f>ESTOQUE!W10-('PRODUÇAO DIURNO'!D9+'PRODUÇAO DIURNO'!E9+'PRODUÇAO NOTURNO'!D9)</f>
        <v>-4812</v>
      </c>
    </row>
    <row r="12" spans="1:25" ht="15.75" thickBot="1" x14ac:dyDescent="0.3">
      <c r="A12" s="452">
        <f>'PRODUÇAO DIURNO'!A10</f>
        <v>7</v>
      </c>
      <c r="B12" s="687" t="str">
        <f>'PRODUÇAO DIURNO'!B10</f>
        <v>QUA</v>
      </c>
      <c r="C12" s="643">
        <f>SUM('PRODUÇAO DIURNO'!I10,'PRODUÇAO DIURNO'!Q10,'PRODUÇAO NOTURNO'!H10,'PRODUÇAO NOTURNO'!P10,'FABRICA '!R11,'FOTON-WAGNER '!Q11,'HR-1 CLEUBERT'!Q11,'HR-2 VALDENOR'!Q11,STRADA!Q11,'EXTRA-2'!Q11)</f>
        <v>0</v>
      </c>
      <c r="D12" s="647">
        <f>SUM('HR-2 VALDENOR'!C11,'FOTON-WAGNER '!C11,'FABRICA '!C11,'HR-1 CLEUBERT'!C11,STRADA!C11,'EXTRA-2'!C11)</f>
        <v>0</v>
      </c>
      <c r="E12" s="650">
        <f>SUM('PRODUÇAO DIURNO'!J10,'PRODUÇAO DIURNO'!R10,'PRODUÇAO NOTURNO'!I10,'PRODUÇAO NOTURNO'!Q10,'FABRICA '!S11,'FOTON-WAGNER '!R11,'HR-1 CLEUBERT'!R11,'HR-2 VALDENOR'!R11,STRADA!R11,'EXTRA-2'!R11)</f>
        <v>210</v>
      </c>
      <c r="F12" s="651">
        <f>SUM('HR-2 VALDENOR'!D11,'FOTON-WAGNER '!D11,'FABRICA '!D11,'HR-1 CLEUBERT'!D11,STRADA!D11,'EXTRA-2'!D11)</f>
        <v>20</v>
      </c>
      <c r="G12" s="642">
        <f>SUM('PRODUÇAO DIURNO'!K10,'PRODUÇAO DIURNO'!S10,'PRODUÇAO NOTURNO'!J10,'PRODUÇAO NOTURNO'!R10,'FABRICA '!T11,'FOTON-WAGNER '!S11,'HR-1 CLEUBERT'!S11,'HR-2 VALDENOR'!S11,STRADA!S11,'EXTRA-2'!S11)</f>
        <v>1449</v>
      </c>
      <c r="H12" s="644">
        <f>SUM('HR-2 VALDENOR'!E11,'FOTON-WAGNER '!E11,'FABRICA '!E11,'HR-1 CLEUBERT'!E11,STRADA!E11,'EXTRA-2'!E11)</f>
        <v>1353</v>
      </c>
      <c r="I12" s="579">
        <f t="shared" si="0"/>
        <v>1679</v>
      </c>
      <c r="J12" s="157">
        <f t="shared" si="3"/>
        <v>0</v>
      </c>
      <c r="K12" s="156">
        <f t="shared" si="4"/>
        <v>-709</v>
      </c>
      <c r="L12" s="156">
        <f t="shared" si="5"/>
        <v>1059</v>
      </c>
      <c r="M12" s="276">
        <f t="shared" si="1"/>
        <v>350</v>
      </c>
      <c r="N12" s="479" t="str">
        <f>IF(AND(ESTOQUE!M12&gt;=0,ESTOQUE!M12&lt;=3000),"INSUFICIENTE",IF(AND(ESTOQUE!M12&gt;3000,ESTOQUE!M12&lt;=5000),"REGULAR",IF(AND(ESTOQUE!M12&gt;5000,ESTOQUE!M12&lt;=8000),"BOM",IF(AND(ESTOQUE!M12&gt;8000),"ÓTIMO"))))</f>
        <v>INSUFICIENTE</v>
      </c>
      <c r="O12" s="483">
        <f>SUM('HR-1 CLEUBERT'!N11,'HR-2 VALDENOR'!N11,'FOTON-WAGNER '!N11,STRADA!N11,'FABRICA '!O11,'EXTRA-2'!N11)</f>
        <v>11</v>
      </c>
      <c r="P12" s="352">
        <f>SUM('HR-1 CLEUBERT'!P11,'HR-2 VALDENOR'!P11,'FOTON-WAGNER '!P11,STRADA!P11,'FABRICA '!Q11+'EXTRA-2'!P11)</f>
        <v>0</v>
      </c>
      <c r="Q12" s="283">
        <f>(Q11+'PRODUÇAO DIURNO'!Z10)-('HR-1 CLEUBERT'!W11+'HR-2 VALDENOR'!W11+'FOTON-WAGNER '!W11+STRADA!W11+'FABRICA '!W11+'EXTRA-2'!W11)</f>
        <v>-237.5</v>
      </c>
      <c r="R12" s="283">
        <f>(R11+'PRODUÇAO DIURNO'!AA10)-('HR-1 CLEUBERT'!X11+'HR-2 VALDENOR'!X11+'FOTON-WAGNER '!X11+STRADA!X11+'FABRICA '!X11+'EXTRA-2'!X11)</f>
        <v>0</v>
      </c>
      <c r="S12" s="283">
        <f>(S11+'PRODUÇAO DIURNO'!AB10)-('HR-1 CLEUBERT'!Y11+'HR-2 VALDENOR'!Y11+'FOTON-WAGNER '!Y11+STRADA!Y11+'FABRICA '!Y11+'EXTRA-2'!Y11)</f>
        <v>0</v>
      </c>
      <c r="T12" s="284">
        <f t="shared" si="2"/>
        <v>-237.5</v>
      </c>
      <c r="U12" s="488">
        <f>SUM('HR-2 VALDENOR'!Z11,'FOTON-WAGNER '!Z11,'HR-1 CLEUBERT'!Z11,'FABRICA '!Z11,STRADA!Z11+'EXTRA-2'!Z11)</f>
        <v>11</v>
      </c>
      <c r="V12" s="672">
        <f>ESTOQUE!V11-('PRODUÇAO DIURNO'!C10+'PRODUÇAO DIURNO'!D10+'PRODUÇAO NOTURNO'!C10)</f>
        <v>-9100</v>
      </c>
      <c r="W12" s="759">
        <f>ESTOQUE!W11-('PRODUÇAO DIURNO'!D10+'PRODUÇAO DIURNO'!E10+'PRODUÇAO NOTURNO'!D10)</f>
        <v>-6125</v>
      </c>
      <c r="X12" s="449"/>
    </row>
    <row r="13" spans="1:25" ht="15.75" thickBot="1" x14ac:dyDescent="0.3">
      <c r="A13" s="452">
        <f>'PRODUÇAO DIURNO'!A11</f>
        <v>8</v>
      </c>
      <c r="B13" s="687" t="str">
        <f>'PRODUÇAO DIURNO'!B11</f>
        <v>QUI</v>
      </c>
      <c r="C13" s="643">
        <f>SUM('PRODUÇAO DIURNO'!I11,'PRODUÇAO DIURNO'!Q11,'PRODUÇAO NOTURNO'!H11,'PRODUÇAO NOTURNO'!P11,'FABRICA '!R12,'FOTON-WAGNER '!Q12,'HR-1 CLEUBERT'!Q12,'HR-2 VALDENOR'!Q12,STRADA!Q12,'EXTRA-2'!Q12)</f>
        <v>0</v>
      </c>
      <c r="D13" s="647">
        <f>SUM('HR-2 VALDENOR'!C12,'FOTON-WAGNER '!C12,'FABRICA '!C12,'HR-1 CLEUBERT'!C12,STRADA!C12,'EXTRA-2'!C12)</f>
        <v>0</v>
      </c>
      <c r="E13" s="650">
        <f>SUM('PRODUÇAO DIURNO'!J11,'PRODUÇAO DIURNO'!R11,'PRODUÇAO NOTURNO'!I11,'PRODUÇAO NOTURNO'!Q11,'FABRICA '!S12,'FOTON-WAGNER '!R12,'HR-1 CLEUBERT'!R12,'HR-2 VALDENOR'!R12,STRADA!R12,'EXTRA-2'!R12)</f>
        <v>1127</v>
      </c>
      <c r="F13" s="651">
        <f>SUM('HR-2 VALDENOR'!D12,'FOTON-WAGNER '!D12,'FABRICA '!D12,'HR-1 CLEUBERT'!D12,STRADA!D12,'EXTRA-2'!D12)</f>
        <v>795</v>
      </c>
      <c r="G13" s="642">
        <f>SUM('PRODUÇAO DIURNO'!K11,'PRODUÇAO DIURNO'!S11,'PRODUÇAO NOTURNO'!J11,'PRODUÇAO NOTURNO'!R11,'FABRICA '!T12,'FOTON-WAGNER '!S12,'HR-1 CLEUBERT'!S12,'HR-2 VALDENOR'!S12,STRADA!S12,'EXTRA-2'!S12)</f>
        <v>86</v>
      </c>
      <c r="H13" s="644">
        <f>SUM('HR-2 VALDENOR'!E12,'FOTON-WAGNER '!E12,'FABRICA '!E12,'HR-1 CLEUBERT'!E12,STRADA!E12,'EXTRA-2'!E12)</f>
        <v>751</v>
      </c>
      <c r="I13" s="579">
        <f t="shared" si="0"/>
        <v>2008</v>
      </c>
      <c r="J13" s="157">
        <f t="shared" si="3"/>
        <v>0</v>
      </c>
      <c r="K13" s="156">
        <f t="shared" si="4"/>
        <v>-377</v>
      </c>
      <c r="L13" s="156">
        <f t="shared" si="5"/>
        <v>394</v>
      </c>
      <c r="M13" s="351">
        <f t="shared" si="1"/>
        <v>17</v>
      </c>
      <c r="N13" s="479" t="str">
        <f>IF(AND(ESTOQUE!M13&gt;=0,ESTOQUE!M13&lt;=3000),"INSUFICIENTE",IF(AND(ESTOQUE!M13&gt;3000,ESTOQUE!M13&lt;=5000),"REGULAR",IF(AND(ESTOQUE!M13&gt;5000,ESTOQUE!M13&lt;=8000),"BOM",IF(AND(ESTOQUE!M13&gt;8000),"ÓTIMO"))))</f>
        <v>INSUFICIENTE</v>
      </c>
      <c r="O13" s="483">
        <f>SUM('HR-1 CLEUBERT'!N12,'HR-2 VALDENOR'!N12,'FOTON-WAGNER '!N12,STRADA!N12,'FABRICA '!O12,'EXTRA-2'!N12)</f>
        <v>10</v>
      </c>
      <c r="P13" s="352">
        <f>SUM('HR-1 CLEUBERT'!P12,'HR-2 VALDENOR'!P12,'FOTON-WAGNER '!P12,STRADA!P12,'FABRICA '!Q12+'EXTRA-2'!P12)</f>
        <v>0</v>
      </c>
      <c r="Q13" s="283">
        <f>(Q12+'PRODUÇAO DIURNO'!Z11)-('HR-1 CLEUBERT'!W12+'HR-2 VALDENOR'!W12+'FOTON-WAGNER '!W12+STRADA!W12+'FABRICA '!W12+'EXTRA-2'!W12)</f>
        <v>-274.5</v>
      </c>
      <c r="R13" s="353">
        <f>(R12+'PRODUÇAO DIURNO'!AA11)-('HR-1 CLEUBERT'!X12+'HR-2 VALDENOR'!X12+'FOTON-WAGNER '!X12+STRADA!X12+'FABRICA '!X12+'EXTRA-2'!X12)</f>
        <v>0</v>
      </c>
      <c r="S13" s="353">
        <f>(S12+'PRODUÇAO DIURNO'!AB11)-('HR-1 CLEUBERT'!Y12+'HR-2 VALDENOR'!Y12+'FOTON-WAGNER '!Y12+STRADA!Y12+'FABRICA '!Y12+'EXTRA-2'!Y12)</f>
        <v>0</v>
      </c>
      <c r="T13" s="284">
        <f t="shared" si="2"/>
        <v>-274.5</v>
      </c>
      <c r="U13" s="488">
        <f>SUM('HR-2 VALDENOR'!Z12,'FOTON-WAGNER '!Z12,'HR-1 CLEUBERT'!Z12,'FABRICA '!Z12,STRADA!Z12+'EXTRA-2'!Z12)</f>
        <v>37</v>
      </c>
      <c r="V13" s="672">
        <f>ESTOQUE!V12-('PRODUÇAO DIURNO'!C11+'PRODUÇAO DIURNO'!D11+'PRODUÇAO NOTURNO'!C11)</f>
        <v>-9700</v>
      </c>
      <c r="W13" s="759">
        <f>ESTOQUE!W12-('PRODUÇAO DIURNO'!D11+'PRODUÇAO DIURNO'!E11+'PRODUÇAO NOTURNO'!D11)</f>
        <v>-7252</v>
      </c>
    </row>
    <row r="14" spans="1:25" ht="15.75" thickBot="1" x14ac:dyDescent="0.3">
      <c r="A14" s="452">
        <f>'PRODUÇAO DIURNO'!A12</f>
        <v>9</v>
      </c>
      <c r="B14" s="687" t="str">
        <f>'PRODUÇAO DIURNO'!B12</f>
        <v>SEX</v>
      </c>
      <c r="C14" s="643">
        <f>SUM('PRODUÇAO DIURNO'!I12,'PRODUÇAO DIURNO'!Q12,'PRODUÇAO NOTURNO'!H12,'PRODUÇAO NOTURNO'!P12,'FABRICA '!R13,'FOTON-WAGNER '!Q13,'HR-1 CLEUBERT'!Q13,'HR-2 VALDENOR'!Q13,STRADA!Q13,'EXTRA-2'!Q13)</f>
        <v>0</v>
      </c>
      <c r="D14" s="647">
        <f>SUM('HR-2 VALDENOR'!C13,'FOTON-WAGNER '!C13,'FABRICA '!C13,'HR-1 CLEUBERT'!C13,STRADA!C13,'EXTRA-2'!C13)</f>
        <v>0</v>
      </c>
      <c r="E14" s="650">
        <f>SUM('PRODUÇAO DIURNO'!J12,'PRODUÇAO DIURNO'!R12,'PRODUÇAO NOTURNO'!I12,'PRODUÇAO NOTURNO'!Q12,'FABRICA '!S13,'FOTON-WAGNER '!R13,'HR-1 CLEUBERT'!R13,'HR-2 VALDENOR'!R13,STRADA!R13,'EXTRA-2'!R13)</f>
        <v>0</v>
      </c>
      <c r="F14" s="651">
        <f>SUM('HR-2 VALDENOR'!D13,'FOTON-WAGNER '!D13,'FABRICA '!D13,'HR-1 CLEUBERT'!D13,STRADA!D13,'EXTRA-2'!D13)</f>
        <v>0</v>
      </c>
      <c r="G14" s="642">
        <f>SUM('PRODUÇAO DIURNO'!K12,'PRODUÇAO DIURNO'!S12,'PRODUÇAO NOTURNO'!J12,'PRODUÇAO NOTURNO'!R12,'FABRICA '!T13,'FOTON-WAGNER '!S13,'HR-1 CLEUBERT'!S13,'HR-2 VALDENOR'!S13,STRADA!S13,'EXTRA-2'!S13)</f>
        <v>0</v>
      </c>
      <c r="H14" s="644">
        <f>SUM('HR-2 VALDENOR'!E13,'FOTON-WAGNER '!E13,'FABRICA '!E13,'HR-1 CLEUBERT'!E13,STRADA!E13,'EXTRA-2'!E13)</f>
        <v>0</v>
      </c>
      <c r="I14" s="579">
        <f t="shared" si="0"/>
        <v>0</v>
      </c>
      <c r="J14" s="157">
        <f t="shared" si="3"/>
        <v>0</v>
      </c>
      <c r="K14" s="156">
        <f t="shared" si="4"/>
        <v>-377</v>
      </c>
      <c r="L14" s="156">
        <f>((G14+L13)-H14)</f>
        <v>394</v>
      </c>
      <c r="M14" s="276">
        <f t="shared" si="1"/>
        <v>17</v>
      </c>
      <c r="N14" s="479" t="str">
        <f>IF(AND(ESTOQUE!M14&gt;=0,ESTOQUE!M14&lt;=3000),"INSUFICIENTE",IF(AND(ESTOQUE!M14&gt;3000,ESTOQUE!M14&lt;=5000),"REGULAR",IF(AND(ESTOQUE!M14&gt;5000,ESTOQUE!M14&lt;=8000),"BOM",IF(AND(ESTOQUE!M14&gt;8000),"ÓTIMO"))))</f>
        <v>INSUFICIENTE</v>
      </c>
      <c r="O14" s="483">
        <f>SUM('HR-1 CLEUBERT'!N13,'HR-2 VALDENOR'!N13,'FOTON-WAGNER '!N13,STRADA!N13,'FABRICA '!O13,'EXTRA-2'!N13)</f>
        <v>0</v>
      </c>
      <c r="P14" s="352">
        <f>SUM('HR-1 CLEUBERT'!P13,'HR-2 VALDENOR'!P13,'FOTON-WAGNER '!P13,STRADA!P13,'FABRICA '!Q13+'EXTRA-2'!P13)</f>
        <v>0</v>
      </c>
      <c r="Q14" s="353">
        <f>(Q13+'PRODUÇAO DIURNO'!Z12)-('HR-1 CLEUBERT'!W13+'HR-2 VALDENOR'!W13+'FOTON-WAGNER '!W13+STRADA!W13+'FABRICA '!W13+'EXTRA-2'!W13)</f>
        <v>-274.5</v>
      </c>
      <c r="R14" s="283">
        <f>(R13+'PRODUÇAO DIURNO'!AA12)-('HR-1 CLEUBERT'!X13+'HR-2 VALDENOR'!X13+'FOTON-WAGNER '!X13+STRADA!X13+'FABRICA '!X13+'EXTRA-2'!X13)</f>
        <v>0</v>
      </c>
      <c r="S14" s="283">
        <f>(S13+'PRODUÇAO DIURNO'!AB12)-('HR-1 CLEUBERT'!Y13+'HR-2 VALDENOR'!Y13+'FOTON-WAGNER '!Y13+STRADA!Y13+'FABRICA '!Y13+'EXTRA-2'!Y13)</f>
        <v>0</v>
      </c>
      <c r="T14" s="284">
        <f t="shared" si="2"/>
        <v>-274.5</v>
      </c>
      <c r="U14" s="488">
        <f>SUM('HR-2 VALDENOR'!Z13,'FOTON-WAGNER '!Z13,'HR-1 CLEUBERT'!Z13,'FABRICA '!Z13,STRADA!Z13+'EXTRA-2'!Z13)</f>
        <v>0</v>
      </c>
      <c r="V14" s="672">
        <f>ESTOQUE!V13-('PRODUÇAO DIURNO'!C12+'PRODUÇAO DIURNO'!D12+'PRODUÇAO NOTURNO'!C12)</f>
        <v>-11100</v>
      </c>
      <c r="W14" s="759">
        <f>ESTOQUE!W13-('PRODUÇAO DIURNO'!D12+'PRODUÇAO DIURNO'!E12+'PRODUÇAO NOTURNO'!D12)</f>
        <v>-9252</v>
      </c>
    </row>
    <row r="15" spans="1:25" ht="15.75" thickBot="1" x14ac:dyDescent="0.3">
      <c r="A15" s="452">
        <f>'PRODUÇAO DIURNO'!A13</f>
        <v>10</v>
      </c>
      <c r="B15" s="687" t="str">
        <f>'PRODUÇAO DIURNO'!B13</f>
        <v>SÁB</v>
      </c>
      <c r="C15" s="643">
        <f>SUM('PRODUÇAO DIURNO'!I13,'PRODUÇAO DIURNO'!Q13,'PRODUÇAO NOTURNO'!H13,'PRODUÇAO NOTURNO'!P13,'FABRICA '!R14,'FOTON-WAGNER '!Q14,'HR-1 CLEUBERT'!Q14,'HR-2 VALDENOR'!Q14,STRADA!Q14,'EXTRA-2'!Q14)</f>
        <v>0</v>
      </c>
      <c r="D15" s="647">
        <f>SUM('HR-2 VALDENOR'!C14,'FOTON-WAGNER '!C14,'FABRICA '!C14,'HR-1 CLEUBERT'!C14,STRADA!C14,'EXTRA-2'!C14)</f>
        <v>0</v>
      </c>
      <c r="E15" s="650">
        <f>SUM('PRODUÇAO DIURNO'!J13,'PRODUÇAO DIURNO'!R13,'PRODUÇAO NOTURNO'!I13,'PRODUÇAO NOTURNO'!Q13,'FABRICA '!S14,'FOTON-WAGNER '!R14,'HR-1 CLEUBERT'!R14,'HR-2 VALDENOR'!R14,STRADA!R14,'EXTRA-2'!R14)</f>
        <v>0</v>
      </c>
      <c r="F15" s="651">
        <f>SUM('HR-2 VALDENOR'!D14,'FOTON-WAGNER '!D14,'FABRICA '!D14,'HR-1 CLEUBERT'!D14,STRADA!D14,'EXTRA-2'!D14)</f>
        <v>0</v>
      </c>
      <c r="G15" s="642">
        <f>SUM('PRODUÇAO DIURNO'!K13,'PRODUÇAO DIURNO'!S13,'PRODUÇAO NOTURNO'!J13,'PRODUÇAO NOTURNO'!R13,'FABRICA '!T14,'FOTON-WAGNER '!S14,'HR-1 CLEUBERT'!S14,'HR-2 VALDENOR'!S14,STRADA!S14,'EXTRA-2'!S14)</f>
        <v>0</v>
      </c>
      <c r="H15" s="644">
        <f>SUM('HR-2 VALDENOR'!E14,'FOTON-WAGNER '!E14,'FABRICA '!E14,'HR-1 CLEUBERT'!E14,STRADA!E14,'EXTRA-2'!E14)</f>
        <v>0</v>
      </c>
      <c r="I15" s="579">
        <f t="shared" si="0"/>
        <v>0</v>
      </c>
      <c r="J15" s="157">
        <f t="shared" si="3"/>
        <v>0</v>
      </c>
      <c r="K15" s="156">
        <f t="shared" si="4"/>
        <v>-377</v>
      </c>
      <c r="L15" s="156">
        <f t="shared" si="5"/>
        <v>394</v>
      </c>
      <c r="M15" s="276">
        <f t="shared" si="1"/>
        <v>17</v>
      </c>
      <c r="N15" s="479" t="str">
        <f>IF(AND(ESTOQUE!M15&gt;=0,ESTOQUE!M15&lt;=3000),"INSUFICIENTE",IF(AND(ESTOQUE!M15&gt;3000,ESTOQUE!M15&lt;=5000),"REGULAR",IF(AND(ESTOQUE!M15&gt;5000,ESTOQUE!M15&lt;=8000),"BOM",IF(AND(ESTOQUE!M15&gt;8000),"ÓTIMO"))))</f>
        <v>INSUFICIENTE</v>
      </c>
      <c r="O15" s="483">
        <f>SUM('HR-1 CLEUBERT'!N14,'HR-2 VALDENOR'!N14,'FOTON-WAGNER '!N14,STRADA!N14,'FABRICA '!O14,'EXTRA-2'!N14)</f>
        <v>0</v>
      </c>
      <c r="P15" s="352">
        <f>SUM('HR-1 CLEUBERT'!P14,'HR-2 VALDENOR'!P14,'FOTON-WAGNER '!P14,STRADA!P14,'FABRICA '!Q14+'EXTRA-2'!P14)</f>
        <v>0</v>
      </c>
      <c r="Q15" s="283">
        <f>(Q14+'PRODUÇAO DIURNO'!Z13)-('HR-1 CLEUBERT'!W14+'HR-2 VALDENOR'!W14+'FOTON-WAGNER '!W14+STRADA!W14+'FABRICA '!W14+'EXTRA-2'!W14)</f>
        <v>-274.5</v>
      </c>
      <c r="R15" s="353">
        <f>(R14+'PRODUÇAO DIURNO'!AA13)-('HR-1 CLEUBERT'!X14+'HR-2 VALDENOR'!X14+'FOTON-WAGNER '!X14+STRADA!X14+'FABRICA '!X14+'EXTRA-2'!X14)</f>
        <v>0</v>
      </c>
      <c r="S15" s="353">
        <f>(S14+'PRODUÇAO DIURNO'!AB13)-('HR-1 CLEUBERT'!Y14+'HR-2 VALDENOR'!Y14+'FOTON-WAGNER '!Y14+STRADA!Y14+'FABRICA '!Y14+'EXTRA-2'!Y14)</f>
        <v>0</v>
      </c>
      <c r="T15" s="284">
        <f t="shared" si="2"/>
        <v>-274.5</v>
      </c>
      <c r="U15" s="488">
        <f>SUM('HR-2 VALDENOR'!Z14,'FOTON-WAGNER '!Z14,'HR-1 CLEUBERT'!Z14,'FABRICA '!Z14,STRADA!Z14+'EXTRA-2'!Z14)</f>
        <v>0</v>
      </c>
      <c r="V15" s="672">
        <f>ESTOQUE!V14-('PRODUÇAO DIURNO'!C13+'PRODUÇAO DIURNO'!D13+'PRODUÇAO NOTURNO'!C13)</f>
        <v>-11100</v>
      </c>
      <c r="W15" s="759">
        <f>ESTOQUE!W14-('PRODUÇAO DIURNO'!D13+'PRODUÇAO DIURNO'!E13+'PRODUÇAO NOTURNO'!D13)</f>
        <v>-12652</v>
      </c>
    </row>
    <row r="16" spans="1:25" ht="15.75" thickBot="1" x14ac:dyDescent="0.3">
      <c r="A16" s="452">
        <f>'PRODUÇAO DIURNO'!A14</f>
        <v>11</v>
      </c>
      <c r="B16" s="687" t="str">
        <f>'PRODUÇAO DIURNO'!B14</f>
        <v>DOM</v>
      </c>
      <c r="C16" s="643">
        <f>SUM('PRODUÇAO DIURNO'!I14,'PRODUÇAO DIURNO'!Q14,'PRODUÇAO NOTURNO'!H14,'PRODUÇAO NOTURNO'!P14,'FABRICA '!R15,'FOTON-WAGNER '!Q15,'HR-1 CLEUBERT'!Q15,'HR-2 VALDENOR'!Q15,STRADA!Q15,'EXTRA-2'!Q15)</f>
        <v>0</v>
      </c>
      <c r="D16" s="647">
        <f>SUM('HR-2 VALDENOR'!C15,'FOTON-WAGNER '!C15,'FABRICA '!C15,'HR-1 CLEUBERT'!C15,STRADA!C15,'EXTRA-2'!C15)</f>
        <v>0</v>
      </c>
      <c r="E16" s="650">
        <f>SUM('PRODUÇAO DIURNO'!J14,'PRODUÇAO DIURNO'!R14,'PRODUÇAO NOTURNO'!I14,'PRODUÇAO NOTURNO'!Q14,'FABRICA '!S15,'FOTON-WAGNER '!R15,'HR-1 CLEUBERT'!R15,'HR-2 VALDENOR'!R15,STRADA!R15,'EXTRA-2'!R15)</f>
        <v>0</v>
      </c>
      <c r="F16" s="651">
        <f>SUM('HR-2 VALDENOR'!D15,'FOTON-WAGNER '!D15,'FABRICA '!D15,'HR-1 CLEUBERT'!D15,STRADA!D15,'EXTRA-2'!D15)</f>
        <v>0</v>
      </c>
      <c r="G16" s="642">
        <f>SUM('PRODUÇAO DIURNO'!K14,'PRODUÇAO DIURNO'!S14,'PRODUÇAO NOTURNO'!J14,'PRODUÇAO NOTURNO'!R14,'FABRICA '!T15,'FOTON-WAGNER '!S15,'HR-1 CLEUBERT'!S15,'HR-2 VALDENOR'!S15,STRADA!S15,'EXTRA-2'!S15)</f>
        <v>0</v>
      </c>
      <c r="H16" s="644">
        <f>SUM('HR-2 VALDENOR'!E15,'FOTON-WAGNER '!E15,'FABRICA '!E15,'HR-1 CLEUBERT'!E15,STRADA!E15,'EXTRA-2'!E15)</f>
        <v>0</v>
      </c>
      <c r="I16" s="579">
        <f t="shared" si="0"/>
        <v>0</v>
      </c>
      <c r="J16" s="157">
        <f t="shared" si="3"/>
        <v>0</v>
      </c>
      <c r="K16" s="156">
        <f t="shared" si="4"/>
        <v>-377</v>
      </c>
      <c r="L16" s="156">
        <f t="shared" si="5"/>
        <v>394</v>
      </c>
      <c r="M16" s="351">
        <f t="shared" si="1"/>
        <v>17</v>
      </c>
      <c r="N16" s="479" t="str">
        <f>IF(AND(ESTOQUE!M16&gt;=0,ESTOQUE!M16&lt;=3000),"INSUFICIENTE",IF(AND(ESTOQUE!M16&gt;3000,ESTOQUE!M16&lt;=5000),"REGULAR",IF(AND(ESTOQUE!M16&gt;5000,ESTOQUE!M16&lt;=8000),"BOM",IF(AND(ESTOQUE!M16&gt;8000),"ÓTIMO"))))</f>
        <v>INSUFICIENTE</v>
      </c>
      <c r="O16" s="483">
        <f>SUM('HR-1 CLEUBERT'!N15,'HR-2 VALDENOR'!N15,'FOTON-WAGNER '!N15,STRADA!N15,'FABRICA '!O15,'EXTRA-2'!N15)</f>
        <v>0</v>
      </c>
      <c r="P16" s="352">
        <f>SUM('HR-1 CLEUBERT'!P15,'HR-2 VALDENOR'!P15,'FOTON-WAGNER '!P15,STRADA!P15,'FABRICA '!Q15+'EXTRA-2'!P15)</f>
        <v>0</v>
      </c>
      <c r="Q16" s="283">
        <f>(Q15+'PRODUÇAO DIURNO'!Z14)-('HR-1 CLEUBERT'!W15+'HR-2 VALDENOR'!W15+'FOTON-WAGNER '!W15+STRADA!W15+'FABRICA '!W15+'EXTRA-2'!W15)</f>
        <v>-274.5</v>
      </c>
      <c r="R16" s="283">
        <f>(R15+'PRODUÇAO DIURNO'!AA14)-('HR-1 CLEUBERT'!X15+'HR-2 VALDENOR'!X15+'FOTON-WAGNER '!X15+STRADA!X15+'FABRICA '!X15+'EXTRA-2'!X15)</f>
        <v>0</v>
      </c>
      <c r="S16" s="283">
        <f>(S15+'PRODUÇAO DIURNO'!AB14)-('HR-1 CLEUBERT'!Y15+'HR-2 VALDENOR'!Y15+'FOTON-WAGNER '!Y15+STRADA!Y15+'FABRICA '!Y15+'EXTRA-2'!Y15)</f>
        <v>0</v>
      </c>
      <c r="T16" s="284">
        <f t="shared" si="2"/>
        <v>-274.5</v>
      </c>
      <c r="U16" s="488">
        <f>SUM('HR-2 VALDENOR'!Z15,'FOTON-WAGNER '!Z15,'HR-1 CLEUBERT'!Z15,'FABRICA '!Z15,STRADA!Z15+'EXTRA-2'!Z15)</f>
        <v>0</v>
      </c>
      <c r="V16" s="672">
        <f>ESTOQUE!V15-('PRODUÇAO DIURNO'!C14+'PRODUÇAO DIURNO'!D14+'PRODUÇAO NOTURNO'!C14)</f>
        <v>-11100</v>
      </c>
      <c r="W16" s="759">
        <f>ESTOQUE!W15-('PRODUÇAO DIURNO'!D14+'PRODUÇAO DIURNO'!E14+'PRODUÇAO NOTURNO'!D14)</f>
        <v>-16052</v>
      </c>
    </row>
    <row r="17" spans="1:28" ht="15.75" thickBot="1" x14ac:dyDescent="0.3">
      <c r="A17" s="452">
        <f>'PRODUÇAO DIURNO'!A15</f>
        <v>12</v>
      </c>
      <c r="B17" s="687" t="str">
        <f>'PRODUÇAO DIURNO'!B15</f>
        <v>SEG</v>
      </c>
      <c r="C17" s="643">
        <f>SUM('PRODUÇAO DIURNO'!I15,'PRODUÇAO DIURNO'!Q15,'PRODUÇAO NOTURNO'!H15,'PRODUÇAO NOTURNO'!P15,'FABRICA '!R16,'FOTON-WAGNER '!Q16,'HR-1 CLEUBERT'!Q16,'HR-2 VALDENOR'!Q16,STRADA!Q16,'EXTRA-2'!Q16)</f>
        <v>0</v>
      </c>
      <c r="D17" s="647">
        <f>SUM('HR-2 VALDENOR'!C16,'FOTON-WAGNER '!C16,'FABRICA '!C16,'HR-1 CLEUBERT'!C16,STRADA!C16,'EXTRA-2'!C16)</f>
        <v>0</v>
      </c>
      <c r="E17" s="650">
        <f>SUM('PRODUÇAO DIURNO'!J15,'PRODUÇAO DIURNO'!R15,'PRODUÇAO NOTURNO'!I15,'PRODUÇAO NOTURNO'!Q15,'FABRICA '!S16,'FOTON-WAGNER '!R16,'HR-1 CLEUBERT'!R16,'HR-2 VALDENOR'!R16,STRADA!R16,'EXTRA-2'!R16)</f>
        <v>0</v>
      </c>
      <c r="F17" s="651">
        <f>SUM('HR-2 VALDENOR'!D16,'FOTON-WAGNER '!D16,'FABRICA '!D16,'HR-1 CLEUBERT'!D16,STRADA!D16,'EXTRA-2'!D16)</f>
        <v>0</v>
      </c>
      <c r="G17" s="642">
        <f>SUM('PRODUÇAO DIURNO'!K15,'PRODUÇAO DIURNO'!S15,'PRODUÇAO NOTURNO'!J15,'PRODUÇAO NOTURNO'!R15,'FABRICA '!T16,'FOTON-WAGNER '!S16,'HR-1 CLEUBERT'!S16,'HR-2 VALDENOR'!S16,STRADA!S16,'EXTRA-2'!S16)</f>
        <v>0</v>
      </c>
      <c r="H17" s="644">
        <f>SUM('HR-2 VALDENOR'!E16,'FOTON-WAGNER '!E16,'FABRICA '!E16,'HR-1 CLEUBERT'!E16,STRADA!E16,'EXTRA-2'!E16)</f>
        <v>0</v>
      </c>
      <c r="I17" s="579">
        <f t="shared" si="0"/>
        <v>0</v>
      </c>
      <c r="J17" s="157">
        <f t="shared" si="3"/>
        <v>0</v>
      </c>
      <c r="K17" s="156">
        <f t="shared" si="4"/>
        <v>-377</v>
      </c>
      <c r="L17" s="156">
        <f t="shared" si="5"/>
        <v>394</v>
      </c>
      <c r="M17" s="276">
        <f t="shared" si="1"/>
        <v>17</v>
      </c>
      <c r="N17" s="479" t="str">
        <f>IF(AND(ESTOQUE!M17&gt;=0,ESTOQUE!M17&lt;=3000),"INSUFICIENTE",IF(AND(ESTOQUE!M17&gt;3000,ESTOQUE!M17&lt;=5000),"REGULAR",IF(AND(ESTOQUE!M17&gt;5000,ESTOQUE!M17&lt;=8000),"BOM",IF(AND(ESTOQUE!M17&gt;8000),"ÓTIMO"))))</f>
        <v>INSUFICIENTE</v>
      </c>
      <c r="O17" s="483">
        <f>SUM('HR-1 CLEUBERT'!N16,'HR-2 VALDENOR'!N16,'FOTON-WAGNER '!N16,STRADA!N16,'FABRICA '!O16,'EXTRA-2'!N16)</f>
        <v>0</v>
      </c>
      <c r="P17" s="352">
        <f>SUM('HR-1 CLEUBERT'!P16,'HR-2 VALDENOR'!P16,'FOTON-WAGNER '!P16,STRADA!P16,'FABRICA '!Q16+'EXTRA-2'!P16)</f>
        <v>0</v>
      </c>
      <c r="Q17" s="353">
        <f>(Q16+'PRODUÇAO DIURNO'!Z15)-('HR-1 CLEUBERT'!W16+'HR-2 VALDENOR'!W16+'FOTON-WAGNER '!W16+STRADA!W16+'FABRICA '!W16+'EXTRA-2'!W16)</f>
        <v>-274.5</v>
      </c>
      <c r="R17" s="353">
        <f>(R16+'PRODUÇAO DIURNO'!AA15)-('HR-1 CLEUBERT'!X16+'HR-2 VALDENOR'!X16+'FOTON-WAGNER '!X16+STRADA!X16+'FABRICA '!X16+'EXTRA-2'!X16)</f>
        <v>0</v>
      </c>
      <c r="S17" s="353">
        <f>(S16+'PRODUÇAO DIURNO'!AB15)-('HR-1 CLEUBERT'!Y16+'HR-2 VALDENOR'!Y16+'FOTON-WAGNER '!Y16+STRADA!Y16+'FABRICA '!Y16+'EXTRA-2'!Y16)</f>
        <v>0</v>
      </c>
      <c r="T17" s="284">
        <f t="shared" si="2"/>
        <v>-274.5</v>
      </c>
      <c r="U17" s="488">
        <f>SUM('HR-2 VALDENOR'!Z16,'FOTON-WAGNER '!Z16,'HR-1 CLEUBERT'!Z16,'FABRICA '!Z16,STRADA!Z16+'EXTRA-2'!Z16)</f>
        <v>0</v>
      </c>
      <c r="V17" s="672">
        <f>ESTOQUE!V16-('PRODUÇAO DIURNO'!C15+'PRODUÇAO DIURNO'!D15+'PRODUÇAO NOTURNO'!C15)</f>
        <v>-11100</v>
      </c>
      <c r="W17" s="759">
        <f>ESTOQUE!W16-('PRODUÇAO DIURNO'!D15+'PRODUÇAO DIURNO'!E15+'PRODUÇAO NOTURNO'!D15)</f>
        <v>-19452</v>
      </c>
      <c r="X17" s="505"/>
      <c r="Y17" s="505"/>
      <c r="Z17" s="505"/>
      <c r="AA17" s="505"/>
      <c r="AB17" s="505"/>
    </row>
    <row r="18" spans="1:28" ht="15.75" thickBot="1" x14ac:dyDescent="0.3">
      <c r="A18" s="452">
        <f>'PRODUÇAO DIURNO'!A16</f>
        <v>13</v>
      </c>
      <c r="B18" s="687" t="str">
        <f>'PRODUÇAO DIURNO'!B16</f>
        <v>TER</v>
      </c>
      <c r="C18" s="643">
        <f>SUM('PRODUÇAO DIURNO'!I16,'PRODUÇAO DIURNO'!Q16,'PRODUÇAO NOTURNO'!H16,'PRODUÇAO NOTURNO'!P16,'FABRICA '!R17,'FOTON-WAGNER '!Q17,'HR-1 CLEUBERT'!Q17,'HR-2 VALDENOR'!Q17,STRADA!Q17,'EXTRA-2'!Q17)</f>
        <v>0</v>
      </c>
      <c r="D18" s="647">
        <f>SUM('HR-2 VALDENOR'!C17,'FOTON-WAGNER '!C17,'FABRICA '!C17,'HR-1 CLEUBERT'!C17,STRADA!C17,'EXTRA-2'!C17)</f>
        <v>0</v>
      </c>
      <c r="E18" s="650">
        <f>SUM('PRODUÇAO DIURNO'!J16,'PRODUÇAO DIURNO'!R16,'PRODUÇAO NOTURNO'!I16,'PRODUÇAO NOTURNO'!Q16,'FABRICA '!S17,'FOTON-WAGNER '!R17,'HR-1 CLEUBERT'!R17,'HR-2 VALDENOR'!R17,STRADA!R17,'EXTRA-2'!R17)</f>
        <v>0</v>
      </c>
      <c r="F18" s="651">
        <f>SUM('HR-2 VALDENOR'!D17,'FOTON-WAGNER '!D17,'FABRICA '!D17,'HR-1 CLEUBERT'!D17,STRADA!D17,'EXTRA-2'!D17)</f>
        <v>0</v>
      </c>
      <c r="G18" s="642">
        <f>SUM('PRODUÇAO DIURNO'!K16,'PRODUÇAO DIURNO'!S16,'PRODUÇAO NOTURNO'!J16,'PRODUÇAO NOTURNO'!R16,'FABRICA '!T17,'FOTON-WAGNER '!S17,'HR-1 CLEUBERT'!S17,'HR-2 VALDENOR'!S17,STRADA!S17,'EXTRA-2'!S17)</f>
        <v>0</v>
      </c>
      <c r="H18" s="644">
        <f>SUM('HR-2 VALDENOR'!E17,'FOTON-WAGNER '!E17,'FABRICA '!E17,'HR-1 CLEUBERT'!E17,STRADA!E17,'EXTRA-2'!E17)</f>
        <v>0</v>
      </c>
      <c r="I18" s="579">
        <f t="shared" si="0"/>
        <v>0</v>
      </c>
      <c r="J18" s="157">
        <f t="shared" si="3"/>
        <v>0</v>
      </c>
      <c r="K18" s="156">
        <f t="shared" si="4"/>
        <v>-377</v>
      </c>
      <c r="L18" s="156">
        <f t="shared" si="5"/>
        <v>394</v>
      </c>
      <c r="M18" s="276">
        <f t="shared" si="1"/>
        <v>17</v>
      </c>
      <c r="N18" s="479" t="str">
        <f>IF(AND(ESTOQUE!M18&gt;=0,ESTOQUE!M18&lt;=3000),"INSUFICIENTE",IF(AND(ESTOQUE!M18&gt;3000,ESTOQUE!M18&lt;=5000),"REGULAR",IF(AND(ESTOQUE!M18&gt;5000,ESTOQUE!M18&lt;=8000),"BOM",IF(AND(ESTOQUE!M18&gt;8000),"ÓTIMO"))))</f>
        <v>INSUFICIENTE</v>
      </c>
      <c r="O18" s="483">
        <f>SUM('HR-1 CLEUBERT'!N17,'HR-2 VALDENOR'!N17,'FOTON-WAGNER '!N17,STRADA!N17,'FABRICA '!O17,'EXTRA-2'!N17)</f>
        <v>0</v>
      </c>
      <c r="P18" s="352">
        <f>SUM('HR-1 CLEUBERT'!P17,'HR-2 VALDENOR'!P17,'FOTON-WAGNER '!P17,STRADA!P17,'FABRICA '!Q17+'EXTRA-2'!P17)</f>
        <v>0</v>
      </c>
      <c r="Q18" s="283">
        <f>(Q17+'PRODUÇAO DIURNO'!Z16)-('HR-1 CLEUBERT'!W17+'HR-2 VALDENOR'!W17+'FOTON-WAGNER '!W17+STRADA!W17+'FABRICA '!W17+'EXTRA-2'!W17)</f>
        <v>-274.5</v>
      </c>
      <c r="R18" s="283">
        <f>(R17+'PRODUÇAO DIURNO'!AA16)-('HR-1 CLEUBERT'!X17+'HR-2 VALDENOR'!X17+'FOTON-WAGNER '!X17+STRADA!X17+'FABRICA '!X17+'EXTRA-2'!X17)</f>
        <v>0</v>
      </c>
      <c r="S18" s="283">
        <f>(S17+'PRODUÇAO DIURNO'!AB16)-('HR-1 CLEUBERT'!Y17+'HR-2 VALDENOR'!Y17+'FOTON-WAGNER '!Y17+STRADA!Y17+'FABRICA '!Y17+'EXTRA-2'!Y17)</f>
        <v>0</v>
      </c>
      <c r="T18" s="284">
        <f t="shared" si="2"/>
        <v>-274.5</v>
      </c>
      <c r="U18" s="488">
        <f>SUM('HR-2 VALDENOR'!Z17,'FOTON-WAGNER '!Z17,'HR-1 CLEUBERT'!Z17,'FABRICA '!Z17,STRADA!Z17+'EXTRA-2'!Z17)</f>
        <v>0</v>
      </c>
      <c r="V18" s="672">
        <f>ESTOQUE!V17-('PRODUÇAO DIURNO'!C16+'PRODUÇAO DIURNO'!D16+'PRODUÇAO NOTURNO'!C16)</f>
        <v>-11100</v>
      </c>
      <c r="W18" s="759">
        <f>ESTOQUE!W17-('PRODUÇAO DIURNO'!D16+'PRODUÇAO DIURNO'!E16+'PRODUÇAO NOTURNO'!D16)</f>
        <v>-22852</v>
      </c>
    </row>
    <row r="19" spans="1:28" ht="15.75" thickBot="1" x14ac:dyDescent="0.3">
      <c r="A19" s="452">
        <f>'PRODUÇAO DIURNO'!A17</f>
        <v>14</v>
      </c>
      <c r="B19" s="687" t="str">
        <f>'PRODUÇAO DIURNO'!B17</f>
        <v>QUA</v>
      </c>
      <c r="C19" s="643">
        <f>SUM('PRODUÇAO DIURNO'!I17,'PRODUÇAO DIURNO'!Q17,'PRODUÇAO NOTURNO'!H17,'PRODUÇAO NOTURNO'!P17,'FABRICA '!R18,'FOTON-WAGNER '!Q18,'HR-1 CLEUBERT'!Q18,'HR-2 VALDENOR'!Q18,STRADA!Q18,'EXTRA-2'!Q18)</f>
        <v>0</v>
      </c>
      <c r="D19" s="647">
        <f>SUM('HR-2 VALDENOR'!C18,'FOTON-WAGNER '!C18,'FABRICA '!C18,'HR-1 CLEUBERT'!C18,STRADA!C18,'EXTRA-2'!C18)</f>
        <v>0</v>
      </c>
      <c r="E19" s="650">
        <f>SUM('PRODUÇAO DIURNO'!J17,'PRODUÇAO DIURNO'!R17,'PRODUÇAO NOTURNO'!I17,'PRODUÇAO NOTURNO'!Q17,'FABRICA '!S18,'FOTON-WAGNER '!R18,'HR-1 CLEUBERT'!R18,'HR-2 VALDENOR'!R18,STRADA!R18,'EXTRA-2'!R18)</f>
        <v>0</v>
      </c>
      <c r="F19" s="651">
        <f>SUM('HR-2 VALDENOR'!D18,'FOTON-WAGNER '!D18,'FABRICA '!D18,'HR-1 CLEUBERT'!D18,STRADA!D18,'EXTRA-2'!D18)</f>
        <v>0</v>
      </c>
      <c r="G19" s="642">
        <f>SUM('PRODUÇAO DIURNO'!K17,'PRODUÇAO DIURNO'!S17,'PRODUÇAO NOTURNO'!J17,'PRODUÇAO NOTURNO'!R17,'FABRICA '!T18,'FOTON-WAGNER '!S18,'HR-1 CLEUBERT'!S18,'HR-2 VALDENOR'!S18,STRADA!S18,'EXTRA-2'!S18)</f>
        <v>0</v>
      </c>
      <c r="H19" s="644">
        <f>SUM('HR-2 VALDENOR'!E18,'FOTON-WAGNER '!E18,'FABRICA '!E18,'HR-1 CLEUBERT'!E18,STRADA!E18,'EXTRA-2'!E18)</f>
        <v>0</v>
      </c>
      <c r="I19" s="579">
        <f t="shared" si="0"/>
        <v>0</v>
      </c>
      <c r="J19" s="157">
        <f t="shared" si="3"/>
        <v>0</v>
      </c>
      <c r="K19" s="156">
        <f t="shared" si="4"/>
        <v>-377</v>
      </c>
      <c r="L19" s="156">
        <f t="shared" si="5"/>
        <v>394</v>
      </c>
      <c r="M19" s="351">
        <f t="shared" si="1"/>
        <v>17</v>
      </c>
      <c r="N19" s="479" t="str">
        <f>IF(AND(ESTOQUE!M19&gt;=0,ESTOQUE!M19&lt;=3000),"INSUFICIENTE",IF(AND(ESTOQUE!M19&gt;3000,ESTOQUE!M19&lt;=5000),"REGULAR",IF(AND(ESTOQUE!M19&gt;5000,ESTOQUE!M19&lt;=8000),"BOM",IF(AND(ESTOQUE!M19&gt;8000),"ÓTIMO"))))</f>
        <v>INSUFICIENTE</v>
      </c>
      <c r="O19" s="483">
        <f>SUM('HR-1 CLEUBERT'!N18,'HR-2 VALDENOR'!N18,'FOTON-WAGNER '!N18,STRADA!N18,'FABRICA '!O18,'EXTRA-2'!N18)</f>
        <v>0</v>
      </c>
      <c r="P19" s="352">
        <f>SUM('HR-1 CLEUBERT'!P18,'HR-2 VALDENOR'!P18,'FOTON-WAGNER '!P18,STRADA!P18,'FABRICA '!Q18+'EXTRA-2'!P18)</f>
        <v>0</v>
      </c>
      <c r="Q19" s="283">
        <f>(Q18+'PRODUÇAO DIURNO'!Z17)-('HR-1 CLEUBERT'!W18+'HR-2 VALDENOR'!W18+'FOTON-WAGNER '!W18+STRADA!W18+'FABRICA '!W18+'EXTRA-2'!W18)</f>
        <v>-274.5</v>
      </c>
      <c r="R19" s="353">
        <f>(R18+'PRODUÇAO DIURNO'!AA17)-('HR-1 CLEUBERT'!X18+'HR-2 VALDENOR'!X18+'FOTON-WAGNER '!X18+STRADA!X18+'FABRICA '!X18+'EXTRA-2'!X18)</f>
        <v>0</v>
      </c>
      <c r="S19" s="353">
        <f>(S18+'PRODUÇAO DIURNO'!AB17)-('HR-1 CLEUBERT'!Y18+'HR-2 VALDENOR'!Y18+'FOTON-WAGNER '!Y18+STRADA!Y18+'FABRICA '!Y18+'EXTRA-2'!Y18)</f>
        <v>0</v>
      </c>
      <c r="T19" s="284">
        <f t="shared" si="2"/>
        <v>-274.5</v>
      </c>
      <c r="U19" s="488">
        <f>SUM('HR-2 VALDENOR'!Z18,'FOTON-WAGNER '!Z18,'HR-1 CLEUBERT'!Z18,'FABRICA '!Z18,STRADA!Z18+'EXTRA-2'!Z18)</f>
        <v>0</v>
      </c>
      <c r="V19" s="672">
        <f>ESTOQUE!V18-('PRODUÇAO DIURNO'!C17+'PRODUÇAO DIURNO'!D17+'PRODUÇAO NOTURNO'!C17)</f>
        <v>-11100</v>
      </c>
      <c r="W19" s="759">
        <f>ESTOQUE!W18-('PRODUÇAO DIURNO'!D17+'PRODUÇAO DIURNO'!E17+'PRODUÇAO NOTURNO'!D17)</f>
        <v>-26252</v>
      </c>
    </row>
    <row r="20" spans="1:28" ht="15.75" thickBot="1" x14ac:dyDescent="0.3">
      <c r="A20" s="452">
        <f>'PRODUÇAO DIURNO'!A18</f>
        <v>15</v>
      </c>
      <c r="B20" s="687" t="str">
        <f>'PRODUÇAO DIURNO'!B18</f>
        <v>QUI</v>
      </c>
      <c r="C20" s="643">
        <f>SUM('PRODUÇAO DIURNO'!I18,'PRODUÇAO DIURNO'!Q18,'PRODUÇAO NOTURNO'!H18,'PRODUÇAO NOTURNO'!P18,'FABRICA '!R19,'FOTON-WAGNER '!Q19,'HR-1 CLEUBERT'!Q19,'HR-2 VALDENOR'!Q19,STRADA!Q19,'EXTRA-2'!Q19)</f>
        <v>0</v>
      </c>
      <c r="D20" s="647">
        <f>SUM('HR-2 VALDENOR'!C19,'FOTON-WAGNER '!C19,'FABRICA '!C19,'HR-1 CLEUBERT'!C19,STRADA!C19,'EXTRA-2'!C19)</f>
        <v>0</v>
      </c>
      <c r="E20" s="650">
        <f>SUM('PRODUÇAO DIURNO'!J18,'PRODUÇAO DIURNO'!R18,'PRODUÇAO NOTURNO'!I18,'PRODUÇAO NOTURNO'!Q18,'FABRICA '!S19,'FOTON-WAGNER '!R19,'HR-1 CLEUBERT'!R19,'HR-2 VALDENOR'!R19,STRADA!R19,'EXTRA-2'!R19)</f>
        <v>0</v>
      </c>
      <c r="F20" s="651">
        <f>SUM('HR-2 VALDENOR'!D19,'FOTON-WAGNER '!D19,'FABRICA '!D19,'HR-1 CLEUBERT'!D19,STRADA!D19,'EXTRA-2'!D19)</f>
        <v>0</v>
      </c>
      <c r="G20" s="642">
        <f>SUM('PRODUÇAO DIURNO'!K18,'PRODUÇAO DIURNO'!S18,'PRODUÇAO NOTURNO'!J18,'PRODUÇAO NOTURNO'!R18,'FABRICA '!T19,'FOTON-WAGNER '!S19,'HR-1 CLEUBERT'!S19,'HR-2 VALDENOR'!S19,STRADA!S19,'EXTRA-2'!S19)</f>
        <v>0</v>
      </c>
      <c r="H20" s="644">
        <f>SUM('HR-2 VALDENOR'!E19,'FOTON-WAGNER '!E19,'FABRICA '!E19,'HR-1 CLEUBERT'!E19,STRADA!E19,'EXTRA-2'!E19)</f>
        <v>0</v>
      </c>
      <c r="I20" s="579">
        <f t="shared" si="0"/>
        <v>0</v>
      </c>
      <c r="J20" s="157">
        <f t="shared" si="3"/>
        <v>0</v>
      </c>
      <c r="K20" s="156">
        <f t="shared" si="4"/>
        <v>-377</v>
      </c>
      <c r="L20" s="156">
        <f t="shared" si="5"/>
        <v>394</v>
      </c>
      <c r="M20" s="276">
        <f t="shared" si="1"/>
        <v>17</v>
      </c>
      <c r="N20" s="479" t="str">
        <f>IF(AND(ESTOQUE!M20&gt;=0,ESTOQUE!M20&lt;=3000),"INSUFICIENTE",IF(AND(ESTOQUE!M20&gt;3000,ESTOQUE!M20&lt;=5000),"REGULAR",IF(AND(ESTOQUE!M20&gt;5000,ESTOQUE!M20&lt;=8000),"BOM",IF(AND(ESTOQUE!M20&gt;8000),"ÓTIMO"))))</f>
        <v>INSUFICIENTE</v>
      </c>
      <c r="O20" s="483">
        <f>SUM('HR-1 CLEUBERT'!N19,'HR-2 VALDENOR'!N19,'FOTON-WAGNER '!N19,STRADA!N19,'FABRICA '!O19,'EXTRA-2'!N19)</f>
        <v>0</v>
      </c>
      <c r="P20" s="352">
        <f>SUM('HR-1 CLEUBERT'!P19,'HR-2 VALDENOR'!P19,'FOTON-WAGNER '!P19,STRADA!P19,'FABRICA '!Q19+'EXTRA-2'!P19)</f>
        <v>0</v>
      </c>
      <c r="Q20" s="353">
        <f>(Q19+'PRODUÇAO DIURNO'!Z18)-('HR-1 CLEUBERT'!W19+'HR-2 VALDENOR'!W19+'FOTON-WAGNER '!W19+STRADA!W19+'FABRICA '!W19+'EXTRA-2'!W19)</f>
        <v>-274.5</v>
      </c>
      <c r="R20" s="283">
        <f>(R19+'PRODUÇAO DIURNO'!AA18)-('HR-1 CLEUBERT'!X19+'HR-2 VALDENOR'!X19+'FOTON-WAGNER '!X19+STRADA!X19+'FABRICA '!X19+'EXTRA-2'!X19)</f>
        <v>0</v>
      </c>
      <c r="S20" s="283">
        <f>(S19+'PRODUÇAO DIURNO'!AB18)-('HR-1 CLEUBERT'!Y19+'HR-2 VALDENOR'!Y19+'FOTON-WAGNER '!Y19+STRADA!Y19+'FABRICA '!Y19+'EXTRA-2'!Y19)</f>
        <v>0</v>
      </c>
      <c r="T20" s="284">
        <f t="shared" si="2"/>
        <v>-274.5</v>
      </c>
      <c r="U20" s="488">
        <f>SUM('HR-2 VALDENOR'!Z19,'FOTON-WAGNER '!Z19,'HR-1 CLEUBERT'!Z19,'FABRICA '!Z19,STRADA!Z19+'EXTRA-2'!Z19)</f>
        <v>0</v>
      </c>
      <c r="V20" s="672">
        <f>ESTOQUE!V19-('PRODUÇAO DIURNO'!C18+'PRODUÇAO DIURNO'!D18+'PRODUÇAO NOTURNO'!C18)</f>
        <v>-11100</v>
      </c>
      <c r="W20" s="759">
        <f>ESTOQUE!W19-('PRODUÇAO DIURNO'!D18+'PRODUÇAO DIURNO'!E18+'PRODUÇAO NOTURNO'!D18)</f>
        <v>-29652</v>
      </c>
    </row>
    <row r="21" spans="1:28" ht="15.75" thickBot="1" x14ac:dyDescent="0.3">
      <c r="A21" s="452">
        <f>'PRODUÇAO DIURNO'!A19</f>
        <v>16</v>
      </c>
      <c r="B21" s="687" t="str">
        <f>'PRODUÇAO DIURNO'!B19</f>
        <v>SEX</v>
      </c>
      <c r="C21" s="643">
        <f>SUM('PRODUÇAO DIURNO'!I19,'PRODUÇAO DIURNO'!Q19,'PRODUÇAO NOTURNO'!H19,'PRODUÇAO NOTURNO'!P19,'FABRICA '!R20,'FOTON-WAGNER '!Q20,'HR-1 CLEUBERT'!Q20,'HR-2 VALDENOR'!Q20,STRADA!Q20,'EXTRA-2'!Q20)</f>
        <v>0</v>
      </c>
      <c r="D21" s="647">
        <f>SUM('HR-2 VALDENOR'!C20,'FOTON-WAGNER '!C20,'FABRICA '!C20,'HR-1 CLEUBERT'!C20,STRADA!C20,'EXTRA-2'!C20)</f>
        <v>0</v>
      </c>
      <c r="E21" s="650">
        <f>SUM('PRODUÇAO DIURNO'!J19,'PRODUÇAO DIURNO'!R19,'PRODUÇAO NOTURNO'!I19,'PRODUÇAO NOTURNO'!Q19,'FABRICA '!S20,'FOTON-WAGNER '!R20,'HR-1 CLEUBERT'!R20,'HR-2 VALDENOR'!R20,STRADA!R20,'EXTRA-2'!R20)</f>
        <v>0</v>
      </c>
      <c r="F21" s="651">
        <f>SUM('HR-2 VALDENOR'!D20,'FOTON-WAGNER '!D20,'FABRICA '!D20,'HR-1 CLEUBERT'!D20,STRADA!D20,'EXTRA-2'!D20)</f>
        <v>0</v>
      </c>
      <c r="G21" s="642">
        <f>SUM('PRODUÇAO DIURNO'!K19,'PRODUÇAO DIURNO'!S19,'PRODUÇAO NOTURNO'!J19,'PRODUÇAO NOTURNO'!R19,'FABRICA '!T20,'FOTON-WAGNER '!S20,'HR-1 CLEUBERT'!S20,'HR-2 VALDENOR'!S20,STRADA!S20,'EXTRA-2'!S20)</f>
        <v>0</v>
      </c>
      <c r="H21" s="644">
        <f>SUM('HR-2 VALDENOR'!E20,'FOTON-WAGNER '!E20,'FABRICA '!E20,'HR-1 CLEUBERT'!E20,STRADA!E20,'EXTRA-2'!E20)</f>
        <v>0</v>
      </c>
      <c r="I21" s="579">
        <f t="shared" si="0"/>
        <v>0</v>
      </c>
      <c r="J21" s="157">
        <f t="shared" si="3"/>
        <v>0</v>
      </c>
      <c r="K21" s="156">
        <f t="shared" si="4"/>
        <v>-377</v>
      </c>
      <c r="L21" s="156">
        <f t="shared" si="5"/>
        <v>394</v>
      </c>
      <c r="M21" s="276">
        <f t="shared" si="1"/>
        <v>17</v>
      </c>
      <c r="N21" s="479" t="str">
        <f>IF(AND(ESTOQUE!M21&gt;=0,ESTOQUE!M21&lt;=3000),"INSUFICIENTE",IF(AND(ESTOQUE!M21&gt;3000,ESTOQUE!M21&lt;=5000),"REGULAR",IF(AND(ESTOQUE!M21&gt;5000,ESTOQUE!M21&lt;=8000),"BOM",IF(AND(ESTOQUE!M21&gt;8000),"ÓTIMO"))))</f>
        <v>INSUFICIENTE</v>
      </c>
      <c r="O21" s="483">
        <f>SUM('HR-1 CLEUBERT'!N20,'HR-2 VALDENOR'!N20,'FOTON-WAGNER '!N20,STRADA!N20,'FABRICA '!O20,'EXTRA-2'!N20)</f>
        <v>0</v>
      </c>
      <c r="P21" s="352">
        <f>SUM('HR-1 CLEUBERT'!P20,'HR-2 VALDENOR'!P20,'FOTON-WAGNER '!P20,STRADA!P20,'FABRICA '!Q20+'EXTRA-2'!P20)</f>
        <v>0</v>
      </c>
      <c r="Q21" s="283">
        <f>(Q20+'PRODUÇAO DIURNO'!Z19)-('HR-1 CLEUBERT'!W20+'HR-2 VALDENOR'!W20+'FOTON-WAGNER '!W20+STRADA!W20+'FABRICA '!W20+'EXTRA-2'!W20)</f>
        <v>-274.5</v>
      </c>
      <c r="R21" s="353">
        <f>(R20+'PRODUÇAO DIURNO'!AA19)-('HR-1 CLEUBERT'!X20+'HR-2 VALDENOR'!X20+'FOTON-WAGNER '!X20+STRADA!X20+'FABRICA '!X20+'EXTRA-2'!X20)</f>
        <v>0</v>
      </c>
      <c r="S21" s="353">
        <f>(S20+'PRODUÇAO DIURNO'!AB19)-('HR-1 CLEUBERT'!Y20+'HR-2 VALDENOR'!Y20+'FOTON-WAGNER '!Y20+STRADA!Y20+'FABRICA '!Y20+'EXTRA-2'!Y20)</f>
        <v>0</v>
      </c>
      <c r="T21" s="284">
        <f t="shared" si="2"/>
        <v>-274.5</v>
      </c>
      <c r="U21" s="488">
        <f>SUM('HR-2 VALDENOR'!Z20,'FOTON-WAGNER '!Z20,'HR-1 CLEUBERT'!Z20,'FABRICA '!Z20,STRADA!Z20+'EXTRA-2'!Z20)</f>
        <v>0</v>
      </c>
      <c r="V21" s="672">
        <f>ESTOQUE!V20-('PRODUÇAO DIURNO'!C19+'PRODUÇAO DIURNO'!D19+'PRODUÇAO NOTURNO'!C19)</f>
        <v>-11100</v>
      </c>
      <c r="W21" s="759">
        <f>ESTOQUE!W20-('PRODUÇAO DIURNO'!D19+'PRODUÇAO DIURNO'!E19+'PRODUÇAO NOTURNO'!D19)</f>
        <v>-33052</v>
      </c>
    </row>
    <row r="22" spans="1:28" ht="15.75" thickBot="1" x14ac:dyDescent="0.3">
      <c r="A22" s="452">
        <f>'PRODUÇAO DIURNO'!A20</f>
        <v>17</v>
      </c>
      <c r="B22" s="687" t="str">
        <f>'PRODUÇAO DIURNO'!B20</f>
        <v>SÁB</v>
      </c>
      <c r="C22" s="643">
        <f>SUM('PRODUÇAO DIURNO'!I20,'PRODUÇAO DIURNO'!Q20,'PRODUÇAO NOTURNO'!H20,'PRODUÇAO NOTURNO'!P20,'FABRICA '!R21,'FOTON-WAGNER '!Q21,'HR-1 CLEUBERT'!Q21,'HR-2 VALDENOR'!Q21,STRADA!Q21,'EXTRA-2'!Q21)</f>
        <v>0</v>
      </c>
      <c r="D22" s="647">
        <f>SUM('HR-2 VALDENOR'!C21,'FOTON-WAGNER '!C21,'FABRICA '!C21,'HR-1 CLEUBERT'!C21,STRADA!C21,'EXTRA-2'!C21)</f>
        <v>0</v>
      </c>
      <c r="E22" s="650">
        <f>SUM('PRODUÇAO DIURNO'!J20,'PRODUÇAO DIURNO'!R20,'PRODUÇAO NOTURNO'!I20,'PRODUÇAO NOTURNO'!Q20,'FABRICA '!S21,'FOTON-WAGNER '!R21,'HR-1 CLEUBERT'!R21,'HR-2 VALDENOR'!R21,STRADA!R21,'EXTRA-2'!R21)</f>
        <v>0</v>
      </c>
      <c r="F22" s="651">
        <f>SUM('HR-2 VALDENOR'!D21,'FOTON-WAGNER '!D21,'FABRICA '!D21,'HR-1 CLEUBERT'!D21,STRADA!D21,'EXTRA-2'!D21)</f>
        <v>0</v>
      </c>
      <c r="G22" s="642">
        <f>SUM('PRODUÇAO DIURNO'!K20,'PRODUÇAO DIURNO'!S20,'PRODUÇAO NOTURNO'!J20,'PRODUÇAO NOTURNO'!R20,'FABRICA '!T21,'FOTON-WAGNER '!S21,'HR-1 CLEUBERT'!S21,'HR-2 VALDENOR'!S21,STRADA!S21,'EXTRA-2'!S21)</f>
        <v>0</v>
      </c>
      <c r="H22" s="644">
        <f>SUM('HR-2 VALDENOR'!E21,'FOTON-WAGNER '!E21,'FABRICA '!E21,'HR-1 CLEUBERT'!E21,STRADA!E21,'EXTRA-2'!E21)</f>
        <v>0</v>
      </c>
      <c r="I22" s="579">
        <f t="shared" si="0"/>
        <v>0</v>
      </c>
      <c r="J22" s="157">
        <f t="shared" si="3"/>
        <v>0</v>
      </c>
      <c r="K22" s="156">
        <f t="shared" si="4"/>
        <v>-377</v>
      </c>
      <c r="L22" s="156">
        <f t="shared" si="5"/>
        <v>394</v>
      </c>
      <c r="M22" s="351">
        <f t="shared" si="1"/>
        <v>17</v>
      </c>
      <c r="N22" s="479" t="str">
        <f>IF(AND(ESTOQUE!M22&gt;=0,ESTOQUE!M22&lt;=3000),"INSUFICIENTE",IF(AND(ESTOQUE!M22&gt;3000,ESTOQUE!M22&lt;=5000),"REGULAR",IF(AND(ESTOQUE!M22&gt;5000,ESTOQUE!M22&lt;=8000),"BOM",IF(AND(ESTOQUE!M22&gt;8000),"ÓTIMO"))))</f>
        <v>INSUFICIENTE</v>
      </c>
      <c r="O22" s="483">
        <f>SUM('HR-1 CLEUBERT'!N21,'HR-2 VALDENOR'!N21,'FOTON-WAGNER '!N21,STRADA!N21,'FABRICA '!O21,'EXTRA-2'!N21)</f>
        <v>0</v>
      </c>
      <c r="P22" s="352">
        <f>SUM('HR-1 CLEUBERT'!P21,'HR-2 VALDENOR'!P21,'FOTON-WAGNER '!P21,STRADA!P21,'FABRICA '!Q21+'EXTRA-2'!P21)</f>
        <v>0</v>
      </c>
      <c r="Q22" s="283">
        <f>(Q21+'PRODUÇAO DIURNO'!Z20)-('HR-1 CLEUBERT'!W21+'HR-2 VALDENOR'!W21+'FOTON-WAGNER '!W21+STRADA!W21+'FABRICA '!W21+'EXTRA-2'!W21)</f>
        <v>-274.5</v>
      </c>
      <c r="R22" s="283">
        <f>(R21+'PRODUÇAO DIURNO'!AA20)-('HR-1 CLEUBERT'!X21+'HR-2 VALDENOR'!X21+'FOTON-WAGNER '!X21+STRADA!X21+'FABRICA '!X21+'EXTRA-2'!X21)</f>
        <v>0</v>
      </c>
      <c r="S22" s="283">
        <f>(S21+'PRODUÇAO DIURNO'!AB20)-('HR-1 CLEUBERT'!Y21+'HR-2 VALDENOR'!Y21+'FOTON-WAGNER '!Y21+STRADA!Y21+'FABRICA '!Y21+'EXTRA-2'!Y21)</f>
        <v>0</v>
      </c>
      <c r="T22" s="284">
        <f t="shared" si="2"/>
        <v>-274.5</v>
      </c>
      <c r="U22" s="488">
        <f>SUM('HR-2 VALDENOR'!Z21,'FOTON-WAGNER '!Z21,'HR-1 CLEUBERT'!Z21,'FABRICA '!Z21,STRADA!Z21+'EXTRA-2'!Z21)</f>
        <v>0</v>
      </c>
      <c r="V22" s="672">
        <f>ESTOQUE!V21-('PRODUÇAO DIURNO'!C20+'PRODUÇAO DIURNO'!D20+'PRODUÇAO NOTURNO'!C20)</f>
        <v>-11100</v>
      </c>
      <c r="W22" s="759">
        <f>ESTOQUE!W21-('PRODUÇAO DIURNO'!D20+'PRODUÇAO DIURNO'!E20+'PRODUÇAO NOTURNO'!D20)</f>
        <v>-36452</v>
      </c>
    </row>
    <row r="23" spans="1:28" ht="15.75" thickBot="1" x14ac:dyDescent="0.3">
      <c r="A23" s="452">
        <f>'PRODUÇAO DIURNO'!A21</f>
        <v>18</v>
      </c>
      <c r="B23" s="687" t="str">
        <f>'PRODUÇAO DIURNO'!B21</f>
        <v>DOM</v>
      </c>
      <c r="C23" s="643">
        <f>SUM('PRODUÇAO DIURNO'!I21,'PRODUÇAO DIURNO'!Q21,'PRODUÇAO NOTURNO'!H21,'PRODUÇAO NOTURNO'!P21,'FABRICA '!R22,'FOTON-WAGNER '!Q22,'HR-1 CLEUBERT'!Q22,'HR-2 VALDENOR'!Q22,STRADA!Q22,'EXTRA-2'!Q22)</f>
        <v>0</v>
      </c>
      <c r="D23" s="647">
        <f>SUM('HR-2 VALDENOR'!C22,'FOTON-WAGNER '!C22,'FABRICA '!C22,'HR-1 CLEUBERT'!C22,STRADA!C22,'EXTRA-2'!C22)</f>
        <v>0</v>
      </c>
      <c r="E23" s="650">
        <f>SUM('PRODUÇAO DIURNO'!J21,'PRODUÇAO DIURNO'!R21,'PRODUÇAO NOTURNO'!I21,'PRODUÇAO NOTURNO'!Q21,'FABRICA '!S22,'FOTON-WAGNER '!R22,'HR-1 CLEUBERT'!R22,'HR-2 VALDENOR'!R22,STRADA!R22,'EXTRA-2'!R22)</f>
        <v>0</v>
      </c>
      <c r="F23" s="651">
        <f>SUM('HR-2 VALDENOR'!D22,'FOTON-WAGNER '!D22,'FABRICA '!D22,'HR-1 CLEUBERT'!D22,STRADA!D22,'EXTRA-2'!D22)</f>
        <v>0</v>
      </c>
      <c r="G23" s="642">
        <f>SUM('PRODUÇAO DIURNO'!K21,'PRODUÇAO DIURNO'!S21,'PRODUÇAO NOTURNO'!J21,'PRODUÇAO NOTURNO'!R21,'FABRICA '!T22,'FOTON-WAGNER '!S22,'HR-1 CLEUBERT'!S22,'HR-2 VALDENOR'!S22,STRADA!S22,'EXTRA-2'!S22)</f>
        <v>0</v>
      </c>
      <c r="H23" s="644">
        <f>SUM('HR-2 VALDENOR'!E22,'FOTON-WAGNER '!E22,'FABRICA '!E22,'HR-1 CLEUBERT'!E22,STRADA!E22,'EXTRA-2'!E22)</f>
        <v>0</v>
      </c>
      <c r="I23" s="579">
        <f t="shared" si="0"/>
        <v>0</v>
      </c>
      <c r="J23" s="157">
        <f t="shared" si="3"/>
        <v>0</v>
      </c>
      <c r="K23" s="156">
        <f t="shared" si="4"/>
        <v>-377</v>
      </c>
      <c r="L23" s="156">
        <f t="shared" si="5"/>
        <v>394</v>
      </c>
      <c r="M23" s="276">
        <f t="shared" si="1"/>
        <v>17</v>
      </c>
      <c r="N23" s="479" t="str">
        <f>IF(AND(ESTOQUE!M23&gt;=0,ESTOQUE!M23&lt;=3000),"INSUFICIENTE",IF(AND(ESTOQUE!M23&gt;3000,ESTOQUE!M23&lt;=5000),"REGULAR",IF(AND(ESTOQUE!M23&gt;5000,ESTOQUE!M23&lt;=8000),"BOM",IF(AND(ESTOQUE!M23&gt;8000),"ÓTIMO"))))</f>
        <v>INSUFICIENTE</v>
      </c>
      <c r="O23" s="483">
        <f>SUM('HR-1 CLEUBERT'!N22,'HR-2 VALDENOR'!N22,'FOTON-WAGNER '!N22,STRADA!N22,'FABRICA '!O22,'EXTRA-2'!N22)</f>
        <v>0</v>
      </c>
      <c r="P23" s="352">
        <f>SUM('HR-1 CLEUBERT'!P22,'HR-2 VALDENOR'!P22,'FOTON-WAGNER '!P22,STRADA!P22,'FABRICA '!Q22+'EXTRA-2'!P22)</f>
        <v>0</v>
      </c>
      <c r="Q23" s="353">
        <f>(Q22+'PRODUÇAO DIURNO'!Z21)-('HR-1 CLEUBERT'!W22+'HR-2 VALDENOR'!W22+'FOTON-WAGNER '!W22+STRADA!W22+'FABRICA '!W22+'EXTRA-2'!W22)</f>
        <v>-274.5</v>
      </c>
      <c r="R23" s="353">
        <f>(R22+'PRODUÇAO DIURNO'!AA21)-('HR-1 CLEUBERT'!X22+'HR-2 VALDENOR'!X22+'FOTON-WAGNER '!X22+STRADA!X22+'FABRICA '!X22+'EXTRA-2'!X22)</f>
        <v>0</v>
      </c>
      <c r="S23" s="353">
        <f>(S22+'PRODUÇAO DIURNO'!AB21)-('HR-1 CLEUBERT'!Y22+'HR-2 VALDENOR'!Y22+'FOTON-WAGNER '!Y22+STRADA!Y22+'FABRICA '!Y22+'EXTRA-2'!Y22)</f>
        <v>0</v>
      </c>
      <c r="T23" s="284">
        <f t="shared" si="2"/>
        <v>-274.5</v>
      </c>
      <c r="U23" s="488">
        <f>SUM('HR-2 VALDENOR'!Z22,'FOTON-WAGNER '!Z22,'HR-1 CLEUBERT'!Z22,'FABRICA '!Z22,STRADA!Z22+'EXTRA-2'!Z22)</f>
        <v>0</v>
      </c>
      <c r="V23" s="672">
        <f>ESTOQUE!V22-('PRODUÇAO DIURNO'!C21+'PRODUÇAO DIURNO'!D21+'PRODUÇAO NOTURNO'!C21)</f>
        <v>-11100</v>
      </c>
      <c r="W23" s="759">
        <f>ESTOQUE!W22-('PRODUÇAO DIURNO'!D21+'PRODUÇAO DIURNO'!E21+'PRODUÇAO NOTURNO'!D21)</f>
        <v>-39852</v>
      </c>
    </row>
    <row r="24" spans="1:28" ht="15.75" thickBot="1" x14ac:dyDescent="0.3">
      <c r="A24" s="452">
        <f>'PRODUÇAO DIURNO'!A22</f>
        <v>19</v>
      </c>
      <c r="B24" s="687" t="str">
        <f>'PRODUÇAO DIURNO'!B22</f>
        <v>SEG</v>
      </c>
      <c r="C24" s="643">
        <f>SUM('PRODUÇAO DIURNO'!I22,'PRODUÇAO DIURNO'!Q22,'PRODUÇAO NOTURNO'!H22,'PRODUÇAO NOTURNO'!P22,'FABRICA '!R23,'FOTON-WAGNER '!Q23,'HR-1 CLEUBERT'!Q23,'HR-2 VALDENOR'!Q23,STRADA!Q23,'EXTRA-2'!Q23)</f>
        <v>0</v>
      </c>
      <c r="D24" s="647">
        <f>SUM('HR-2 VALDENOR'!C23,'FOTON-WAGNER '!C23,'FABRICA '!C23,'HR-1 CLEUBERT'!C23,STRADA!C23,'EXTRA-2'!C23)</f>
        <v>0</v>
      </c>
      <c r="E24" s="650">
        <f>SUM('PRODUÇAO DIURNO'!J22,'PRODUÇAO DIURNO'!R22,'PRODUÇAO NOTURNO'!I22,'PRODUÇAO NOTURNO'!Q22,'FABRICA '!S23,'FOTON-WAGNER '!R23,'HR-1 CLEUBERT'!R23,'HR-2 VALDENOR'!R23,STRADA!R23,'EXTRA-2'!R23)</f>
        <v>0</v>
      </c>
      <c r="F24" s="651">
        <f>SUM('HR-2 VALDENOR'!D23,'FOTON-WAGNER '!D23,'FABRICA '!D23,'HR-1 CLEUBERT'!D23,STRADA!D23,'EXTRA-2'!D23)</f>
        <v>0</v>
      </c>
      <c r="G24" s="642">
        <f>SUM('PRODUÇAO DIURNO'!K22,'PRODUÇAO DIURNO'!S22,'PRODUÇAO NOTURNO'!J22,'PRODUÇAO NOTURNO'!R22,'FABRICA '!T23,'FOTON-WAGNER '!S23,'HR-1 CLEUBERT'!S23,'HR-2 VALDENOR'!S23,STRADA!S23,'EXTRA-2'!S23)</f>
        <v>0</v>
      </c>
      <c r="H24" s="644">
        <f>SUM('HR-2 VALDENOR'!E23,'FOTON-WAGNER '!E23,'FABRICA '!E23,'HR-1 CLEUBERT'!E23,STRADA!E23,'EXTRA-2'!E23)</f>
        <v>0</v>
      </c>
      <c r="I24" s="579">
        <f t="shared" si="0"/>
        <v>0</v>
      </c>
      <c r="J24" s="157">
        <f t="shared" si="3"/>
        <v>0</v>
      </c>
      <c r="K24" s="156">
        <f t="shared" si="4"/>
        <v>-377</v>
      </c>
      <c r="L24" s="156">
        <f t="shared" si="5"/>
        <v>394</v>
      </c>
      <c r="M24" s="276">
        <f t="shared" si="1"/>
        <v>17</v>
      </c>
      <c r="N24" s="479" t="str">
        <f>IF(AND(ESTOQUE!M24&gt;=0,ESTOQUE!M24&lt;=3000),"INSUFICIENTE",IF(AND(ESTOQUE!M24&gt;3000,ESTOQUE!M24&lt;=5000),"REGULAR",IF(AND(ESTOQUE!M24&gt;5000,ESTOQUE!M24&lt;=8000),"BOM",IF(AND(ESTOQUE!M24&gt;8000),"ÓTIMO"))))</f>
        <v>INSUFICIENTE</v>
      </c>
      <c r="O24" s="483">
        <f>SUM('HR-1 CLEUBERT'!N23,'HR-2 VALDENOR'!N23,'FOTON-WAGNER '!N23,STRADA!N23,'FABRICA '!O23,'EXTRA-2'!N23)</f>
        <v>0</v>
      </c>
      <c r="P24" s="352">
        <f>SUM('HR-1 CLEUBERT'!P23,'HR-2 VALDENOR'!P23,'FOTON-WAGNER '!P23,STRADA!P23,'FABRICA '!Q23+'EXTRA-2'!P23)</f>
        <v>0</v>
      </c>
      <c r="Q24" s="283">
        <f>(Q23+'PRODUÇAO DIURNO'!Z22)-('HR-1 CLEUBERT'!W23+'HR-2 VALDENOR'!W23+'FOTON-WAGNER '!W23+STRADA!W23+'FABRICA '!W23+'EXTRA-2'!W23)</f>
        <v>-274.5</v>
      </c>
      <c r="R24" s="283">
        <f>(R23+'PRODUÇAO DIURNO'!AA22)-('HR-1 CLEUBERT'!X23+'HR-2 VALDENOR'!X23+'FOTON-WAGNER '!X23+STRADA!X23+'FABRICA '!X23+'EXTRA-2'!X23)</f>
        <v>0</v>
      </c>
      <c r="S24" s="283">
        <f>(S23+'PRODUÇAO DIURNO'!AB22)-('HR-1 CLEUBERT'!Y23+'HR-2 VALDENOR'!Y23+'FOTON-WAGNER '!Y23+STRADA!Y23+'FABRICA '!Y23+'EXTRA-2'!Y23)</f>
        <v>0</v>
      </c>
      <c r="T24" s="284">
        <f t="shared" si="2"/>
        <v>-274.5</v>
      </c>
      <c r="U24" s="488">
        <f>SUM('HR-2 VALDENOR'!Z23,'FOTON-WAGNER '!Z23,'HR-1 CLEUBERT'!Z23,'FABRICA '!Z23,STRADA!Z23+'EXTRA-2'!Z23)</f>
        <v>0</v>
      </c>
      <c r="V24" s="672">
        <f>ESTOQUE!V23-('PRODUÇAO DIURNO'!C22+'PRODUÇAO DIURNO'!D22+'PRODUÇAO NOTURNO'!C22)</f>
        <v>-11100</v>
      </c>
      <c r="W24" s="759">
        <f>ESTOQUE!W23-('PRODUÇAO DIURNO'!D22+'PRODUÇAO DIURNO'!E22+'PRODUÇAO NOTURNO'!D22)</f>
        <v>-43252</v>
      </c>
    </row>
    <row r="25" spans="1:28" ht="15.75" thickBot="1" x14ac:dyDescent="0.3">
      <c r="A25" s="452">
        <f>'PRODUÇAO DIURNO'!A23</f>
        <v>20</v>
      </c>
      <c r="B25" s="687" t="str">
        <f>'PRODUÇAO DIURNO'!B23</f>
        <v>TER</v>
      </c>
      <c r="C25" s="643">
        <f>SUM('PRODUÇAO DIURNO'!I23,'PRODUÇAO DIURNO'!Q23,'PRODUÇAO NOTURNO'!H23,'PRODUÇAO NOTURNO'!P23,'FABRICA '!R24,'FOTON-WAGNER '!Q24,'HR-1 CLEUBERT'!Q24,'HR-2 VALDENOR'!Q24,STRADA!Q24,'EXTRA-2'!Q24)</f>
        <v>0</v>
      </c>
      <c r="D25" s="647">
        <f>SUM('HR-2 VALDENOR'!C24,'FOTON-WAGNER '!C24,'FABRICA '!C24,'HR-1 CLEUBERT'!C24,STRADA!C24,'EXTRA-2'!C24)</f>
        <v>0</v>
      </c>
      <c r="E25" s="650">
        <f>SUM('PRODUÇAO DIURNO'!J23,'PRODUÇAO DIURNO'!R23,'PRODUÇAO NOTURNO'!I23,'PRODUÇAO NOTURNO'!Q23,'FABRICA '!S24,'FOTON-WAGNER '!R24,'HR-1 CLEUBERT'!R24,'HR-2 VALDENOR'!R24,STRADA!R24,'EXTRA-2'!R24)</f>
        <v>0</v>
      </c>
      <c r="F25" s="651">
        <f>SUM('HR-2 VALDENOR'!D24,'FOTON-WAGNER '!D24,'FABRICA '!D24,'HR-1 CLEUBERT'!D24,STRADA!D24,'EXTRA-2'!D24)</f>
        <v>0</v>
      </c>
      <c r="G25" s="642">
        <f>SUM('PRODUÇAO DIURNO'!K23,'PRODUÇAO DIURNO'!S23,'PRODUÇAO NOTURNO'!J23,'PRODUÇAO NOTURNO'!R23,'FABRICA '!T24,'FOTON-WAGNER '!S24,'HR-1 CLEUBERT'!S24,'HR-2 VALDENOR'!S24,STRADA!S24,'EXTRA-2'!S24)</f>
        <v>0</v>
      </c>
      <c r="H25" s="644">
        <f>SUM('HR-2 VALDENOR'!E24,'FOTON-WAGNER '!E24,'FABRICA '!E24,'HR-1 CLEUBERT'!E24,STRADA!E24,'EXTRA-2'!E24)</f>
        <v>0</v>
      </c>
      <c r="I25" s="579">
        <f t="shared" si="0"/>
        <v>0</v>
      </c>
      <c r="J25" s="157">
        <f t="shared" si="3"/>
        <v>0</v>
      </c>
      <c r="K25" s="156">
        <f t="shared" si="4"/>
        <v>-377</v>
      </c>
      <c r="L25" s="156">
        <f t="shared" si="5"/>
        <v>394</v>
      </c>
      <c r="M25" s="351">
        <f t="shared" si="1"/>
        <v>17</v>
      </c>
      <c r="N25" s="479" t="str">
        <f>IF(AND(ESTOQUE!M25&gt;=0,ESTOQUE!M25&lt;=3000),"INSUFICIENTE",IF(AND(ESTOQUE!M25&gt;3000,ESTOQUE!M25&lt;=5000),"REGULAR",IF(AND(ESTOQUE!M25&gt;5000,ESTOQUE!M25&lt;=8000),"BOM",IF(AND(ESTOQUE!M25&gt;8000),"ÓTIMO"))))</f>
        <v>INSUFICIENTE</v>
      </c>
      <c r="O25" s="483">
        <f>SUM('HR-1 CLEUBERT'!N24,'HR-2 VALDENOR'!N24,'FOTON-WAGNER '!N24,STRADA!N24,'FABRICA '!O24,'EXTRA-2'!N24)</f>
        <v>0</v>
      </c>
      <c r="P25" s="352">
        <f>SUM('HR-1 CLEUBERT'!P24,'HR-2 VALDENOR'!P24,'FOTON-WAGNER '!P24,STRADA!P24,'FABRICA '!Q24+'EXTRA-2'!P24)</f>
        <v>0</v>
      </c>
      <c r="Q25" s="353">
        <f>(Q24+'PRODUÇAO DIURNO'!Z23)-('HR-1 CLEUBERT'!W24+'HR-2 VALDENOR'!W24+'FOTON-WAGNER '!W24+STRADA!W24+'FABRICA '!W24+'EXTRA-2'!W24)</f>
        <v>-274.5</v>
      </c>
      <c r="R25" s="353">
        <f>(R24+'PRODUÇAO DIURNO'!AA23)-('HR-1 CLEUBERT'!X24+'HR-2 VALDENOR'!X24+'FOTON-WAGNER '!X24+STRADA!X24+'FABRICA '!X24+'EXTRA-2'!X24)</f>
        <v>0</v>
      </c>
      <c r="S25" s="353">
        <f>(S24+'PRODUÇAO DIURNO'!AB23)-('HR-1 CLEUBERT'!Y24+'HR-2 VALDENOR'!Y24+'FOTON-WAGNER '!Y24+STRADA!Y24+'FABRICA '!Y24+'EXTRA-2'!Y24)</f>
        <v>0</v>
      </c>
      <c r="T25" s="284">
        <f t="shared" si="2"/>
        <v>-274.5</v>
      </c>
      <c r="U25" s="488">
        <f>SUM('HR-2 VALDENOR'!Z24,'FOTON-WAGNER '!Z24,'HR-1 CLEUBERT'!Z24,'FABRICA '!Z24,STRADA!Z24+'EXTRA-2'!Z24)</f>
        <v>0</v>
      </c>
      <c r="V25" s="672">
        <f>ESTOQUE!V24-('PRODUÇAO DIURNO'!C23+'PRODUÇAO DIURNO'!D23+'PRODUÇAO NOTURNO'!C23)</f>
        <v>-11100</v>
      </c>
      <c r="W25" s="759">
        <f>ESTOQUE!W24-('PRODUÇAO DIURNO'!D23+'PRODUÇAO DIURNO'!E23+'PRODUÇAO NOTURNO'!D23)</f>
        <v>-46652</v>
      </c>
    </row>
    <row r="26" spans="1:28" ht="15.75" thickBot="1" x14ac:dyDescent="0.3">
      <c r="A26" s="452">
        <f>'PRODUÇAO DIURNO'!A24</f>
        <v>21</v>
      </c>
      <c r="B26" s="687" t="str">
        <f>'PRODUÇAO DIURNO'!B24</f>
        <v>QUA</v>
      </c>
      <c r="C26" s="643">
        <f>SUM('PRODUÇAO DIURNO'!I24,'PRODUÇAO DIURNO'!Q24,'PRODUÇAO NOTURNO'!H24,'PRODUÇAO NOTURNO'!P24,'FABRICA '!R25,'FOTON-WAGNER '!Q25,'HR-1 CLEUBERT'!Q25,'HR-2 VALDENOR'!Q25,STRADA!Q25,'EXTRA-2'!Q25)</f>
        <v>0</v>
      </c>
      <c r="D26" s="647">
        <f>SUM('HR-2 VALDENOR'!C25,'FOTON-WAGNER '!C25,'FABRICA '!C25,'HR-1 CLEUBERT'!C25,STRADA!C25,'EXTRA-2'!C25)</f>
        <v>0</v>
      </c>
      <c r="E26" s="650">
        <f>SUM('PRODUÇAO DIURNO'!J24,'PRODUÇAO DIURNO'!R24,'PRODUÇAO NOTURNO'!I24,'PRODUÇAO NOTURNO'!Q24,'FABRICA '!S25,'FOTON-WAGNER '!R25,'HR-1 CLEUBERT'!R25,'HR-2 VALDENOR'!R25,STRADA!R25,'EXTRA-2'!R25)</f>
        <v>0</v>
      </c>
      <c r="F26" s="651">
        <f>SUM('HR-2 VALDENOR'!D25,'FOTON-WAGNER '!D25,'FABRICA '!D25,'HR-1 CLEUBERT'!D25,STRADA!D25,'EXTRA-2'!D25)</f>
        <v>0</v>
      </c>
      <c r="G26" s="642">
        <f>SUM('PRODUÇAO DIURNO'!K24,'PRODUÇAO DIURNO'!S24,'PRODUÇAO NOTURNO'!J24,'PRODUÇAO NOTURNO'!R24,'FABRICA '!T25,'FOTON-WAGNER '!S25,'HR-1 CLEUBERT'!S25,'HR-2 VALDENOR'!S25,STRADA!S25,'EXTRA-2'!S25)</f>
        <v>0</v>
      </c>
      <c r="H26" s="644">
        <f>SUM('HR-2 VALDENOR'!E25,'FOTON-WAGNER '!E25,'FABRICA '!E25,'HR-1 CLEUBERT'!E25,STRADA!E25,'EXTRA-2'!E25)</f>
        <v>0</v>
      </c>
      <c r="I26" s="579">
        <f t="shared" si="0"/>
        <v>0</v>
      </c>
      <c r="J26" s="157">
        <f t="shared" si="3"/>
        <v>0</v>
      </c>
      <c r="K26" s="156">
        <f t="shared" si="4"/>
        <v>-377</v>
      </c>
      <c r="L26" s="156">
        <f t="shared" si="5"/>
        <v>394</v>
      </c>
      <c r="M26" s="276">
        <f t="shared" si="1"/>
        <v>17</v>
      </c>
      <c r="N26" s="479" t="str">
        <f>IF(AND(ESTOQUE!M26&gt;=0,ESTOQUE!M26&lt;=3000),"INSUFICIENTE",IF(AND(ESTOQUE!M26&gt;3000,ESTOQUE!M26&lt;=5000),"REGULAR",IF(AND(ESTOQUE!M26&gt;5000,ESTOQUE!M26&lt;=8000),"BOM",IF(AND(ESTOQUE!M26&gt;8000),"ÓTIMO"))))</f>
        <v>INSUFICIENTE</v>
      </c>
      <c r="O26" s="483">
        <f>SUM('HR-1 CLEUBERT'!N25,'HR-2 VALDENOR'!N25,'FOTON-WAGNER '!N25,STRADA!N25,'FABRICA '!O25,'EXTRA-2'!N25)</f>
        <v>0</v>
      </c>
      <c r="P26" s="352">
        <f>SUM('HR-1 CLEUBERT'!P25,'HR-2 VALDENOR'!P25,'FOTON-WAGNER '!P25,STRADA!P25,'FABRICA '!Q25+'EXTRA-2'!P25)</f>
        <v>0</v>
      </c>
      <c r="Q26" s="283">
        <f>(Q25+'PRODUÇAO DIURNO'!Z24)-('HR-1 CLEUBERT'!W25+'HR-2 VALDENOR'!W25+'FOTON-WAGNER '!W25+STRADA!W25+'FABRICA '!W25+'EXTRA-2'!W25)</f>
        <v>-274.5</v>
      </c>
      <c r="R26" s="283">
        <f>(R25+'PRODUÇAO DIURNO'!AA24)-('HR-1 CLEUBERT'!X25+'HR-2 VALDENOR'!X25+'FOTON-WAGNER '!X25+STRADA!X25+'FABRICA '!X25+'EXTRA-2'!X25)</f>
        <v>0</v>
      </c>
      <c r="S26" s="283">
        <f>(S25+'PRODUÇAO DIURNO'!AB24)-('HR-1 CLEUBERT'!Y25+'HR-2 VALDENOR'!Y25+'FOTON-WAGNER '!Y25+STRADA!Y25+'FABRICA '!Y25+'EXTRA-2'!Y25)</f>
        <v>0</v>
      </c>
      <c r="T26" s="284">
        <f t="shared" si="2"/>
        <v>-274.5</v>
      </c>
      <c r="U26" s="488">
        <f>SUM('HR-2 VALDENOR'!Z25,'FOTON-WAGNER '!Z25,'HR-1 CLEUBERT'!Z25,'FABRICA '!Z25,STRADA!Z25+'EXTRA-2'!Z25)</f>
        <v>0</v>
      </c>
      <c r="V26" s="672">
        <f>ESTOQUE!V25-('PRODUÇAO DIURNO'!C24+'PRODUÇAO DIURNO'!D24+'PRODUÇAO NOTURNO'!C24)</f>
        <v>-11100</v>
      </c>
      <c r="W26" s="759">
        <f>ESTOQUE!W25-('PRODUÇAO DIURNO'!D24+'PRODUÇAO DIURNO'!E24+'PRODUÇAO NOTURNO'!D24)</f>
        <v>-50052</v>
      </c>
    </row>
    <row r="27" spans="1:28" ht="15.75" thickBot="1" x14ac:dyDescent="0.3">
      <c r="A27" s="452">
        <f>'PRODUÇAO DIURNO'!A25</f>
        <v>22</v>
      </c>
      <c r="B27" s="687" t="str">
        <f>'PRODUÇAO DIURNO'!B25</f>
        <v>QUI</v>
      </c>
      <c r="C27" s="643">
        <f>SUM('PRODUÇAO DIURNO'!I25,'PRODUÇAO DIURNO'!Q25,'PRODUÇAO NOTURNO'!H25,'PRODUÇAO NOTURNO'!P25,'FABRICA '!R26,'FOTON-WAGNER '!Q26,'HR-1 CLEUBERT'!Q26,'HR-2 VALDENOR'!Q26,STRADA!Q26,'EXTRA-2'!Q26)</f>
        <v>0</v>
      </c>
      <c r="D27" s="647">
        <f>SUM('HR-2 VALDENOR'!C26,'FOTON-WAGNER '!C26,'FABRICA '!C26,'HR-1 CLEUBERT'!C26,STRADA!C26,'EXTRA-2'!C26)</f>
        <v>0</v>
      </c>
      <c r="E27" s="650">
        <f>SUM('PRODUÇAO DIURNO'!J25,'PRODUÇAO DIURNO'!R25,'PRODUÇAO NOTURNO'!I25,'PRODUÇAO NOTURNO'!Q25,'FABRICA '!S26,'FOTON-WAGNER '!R26,'HR-1 CLEUBERT'!R26,'HR-2 VALDENOR'!R26,STRADA!R26,'EXTRA-2'!R26)</f>
        <v>0</v>
      </c>
      <c r="F27" s="651">
        <f>SUM('HR-2 VALDENOR'!D26,'FOTON-WAGNER '!D26,'FABRICA '!D26,'HR-1 CLEUBERT'!D26,STRADA!D26,'EXTRA-2'!D26)</f>
        <v>0</v>
      </c>
      <c r="G27" s="642">
        <f>SUM('PRODUÇAO DIURNO'!K25,'PRODUÇAO DIURNO'!S25,'PRODUÇAO NOTURNO'!J25,'PRODUÇAO NOTURNO'!R25,'FABRICA '!T26,'FOTON-WAGNER '!S26,'HR-1 CLEUBERT'!S26,'HR-2 VALDENOR'!S26,STRADA!S26,'EXTRA-2'!S26)</f>
        <v>0</v>
      </c>
      <c r="H27" s="644">
        <f>SUM('HR-2 VALDENOR'!E26,'FOTON-WAGNER '!E26,'FABRICA '!E26,'HR-1 CLEUBERT'!E26,STRADA!E26,'EXTRA-2'!E26)</f>
        <v>0</v>
      </c>
      <c r="I27" s="579">
        <f t="shared" si="0"/>
        <v>0</v>
      </c>
      <c r="J27" s="157">
        <f t="shared" si="3"/>
        <v>0</v>
      </c>
      <c r="K27" s="156">
        <f t="shared" si="4"/>
        <v>-377</v>
      </c>
      <c r="L27" s="156">
        <f t="shared" si="5"/>
        <v>394</v>
      </c>
      <c r="M27" s="276">
        <f t="shared" si="1"/>
        <v>17</v>
      </c>
      <c r="N27" s="479" t="str">
        <f>IF(AND(ESTOQUE!M27&gt;=0,ESTOQUE!M27&lt;=3000),"INSUFICIENTE",IF(AND(ESTOQUE!M27&gt;3000,ESTOQUE!M27&lt;=5000),"REGULAR",IF(AND(ESTOQUE!M27&gt;5000,ESTOQUE!M27&lt;=8000),"BOM",IF(AND(ESTOQUE!M27&gt;8000),"ÓTIMO"))))</f>
        <v>INSUFICIENTE</v>
      </c>
      <c r="O27" s="483">
        <f>SUM('HR-1 CLEUBERT'!N26,'HR-2 VALDENOR'!N26,'FOTON-WAGNER '!N26,STRADA!N26,'FABRICA '!O26,'EXTRA-2'!N26)</f>
        <v>0</v>
      </c>
      <c r="P27" s="352">
        <f>SUM('HR-1 CLEUBERT'!P26,'HR-2 VALDENOR'!P26,'FOTON-WAGNER '!P26,STRADA!P26,'FABRICA '!Q26+'EXTRA-2'!P26)</f>
        <v>0</v>
      </c>
      <c r="Q27" s="353">
        <f>(Q26+'PRODUÇAO DIURNO'!Z25)-('HR-1 CLEUBERT'!W26+'HR-2 VALDENOR'!W26+'FOTON-WAGNER '!W26+STRADA!W26+'FABRICA '!W26+'EXTRA-2'!W26)</f>
        <v>-274.5</v>
      </c>
      <c r="R27" s="353">
        <f>(R26+'PRODUÇAO DIURNO'!AA25)-('HR-1 CLEUBERT'!X26+'HR-2 VALDENOR'!X26+'FOTON-WAGNER '!X26+STRADA!X26+'FABRICA '!X26+'EXTRA-2'!X26)</f>
        <v>0</v>
      </c>
      <c r="S27" s="353">
        <f>(S26+'PRODUÇAO DIURNO'!AB25)-('HR-1 CLEUBERT'!Y26+'HR-2 VALDENOR'!Y26+'FOTON-WAGNER '!Y26+STRADA!Y26+'FABRICA '!Y26+'EXTRA-2'!Y26)</f>
        <v>0</v>
      </c>
      <c r="T27" s="284">
        <f t="shared" si="2"/>
        <v>-274.5</v>
      </c>
      <c r="U27" s="488">
        <f>SUM('HR-2 VALDENOR'!Z26,'FOTON-WAGNER '!Z26,'HR-1 CLEUBERT'!Z26,'FABRICA '!Z26,STRADA!Z26+'EXTRA-2'!Z26)</f>
        <v>0</v>
      </c>
      <c r="V27" s="672">
        <f>ESTOQUE!V26-('PRODUÇAO DIURNO'!C25+'PRODUÇAO DIURNO'!D25+'PRODUÇAO NOTURNO'!C25)</f>
        <v>-11100</v>
      </c>
      <c r="W27" s="759">
        <f>ESTOQUE!W26-('PRODUÇAO DIURNO'!D25+'PRODUÇAO DIURNO'!E25+'PRODUÇAO NOTURNO'!D25)</f>
        <v>-53452</v>
      </c>
    </row>
    <row r="28" spans="1:28" ht="15.75" thickBot="1" x14ac:dyDescent="0.3">
      <c r="A28" s="452">
        <f>'PRODUÇAO DIURNO'!A26</f>
        <v>23</v>
      </c>
      <c r="B28" s="687" t="str">
        <f>'PRODUÇAO DIURNO'!B26</f>
        <v>SEX</v>
      </c>
      <c r="C28" s="643">
        <f>SUM('PRODUÇAO DIURNO'!I26,'PRODUÇAO DIURNO'!Q26,'PRODUÇAO NOTURNO'!H26,'PRODUÇAO NOTURNO'!P26,'FABRICA '!R27,'FOTON-WAGNER '!Q27,'HR-1 CLEUBERT'!Q27,'HR-2 VALDENOR'!Q27,STRADA!Q27,'EXTRA-2'!Q27)</f>
        <v>0</v>
      </c>
      <c r="D28" s="647">
        <f>SUM('HR-2 VALDENOR'!C27,'FOTON-WAGNER '!C27,'FABRICA '!C27,'HR-1 CLEUBERT'!C27,STRADA!C27,'EXTRA-2'!C27)</f>
        <v>0</v>
      </c>
      <c r="E28" s="650">
        <f>SUM('PRODUÇAO DIURNO'!J26,'PRODUÇAO DIURNO'!R26,'PRODUÇAO NOTURNO'!I26,'PRODUÇAO NOTURNO'!Q26,'FABRICA '!S27,'FOTON-WAGNER '!R27,'HR-1 CLEUBERT'!R27,'HR-2 VALDENOR'!R27,STRADA!R27,'EXTRA-2'!R27)</f>
        <v>0</v>
      </c>
      <c r="F28" s="651">
        <f>SUM('HR-2 VALDENOR'!D27,'FOTON-WAGNER '!D27,'FABRICA '!D27,'HR-1 CLEUBERT'!D27,STRADA!D27,'EXTRA-2'!D27)</f>
        <v>0</v>
      </c>
      <c r="G28" s="642">
        <f>SUM('PRODUÇAO DIURNO'!K26,'PRODUÇAO DIURNO'!S26,'PRODUÇAO NOTURNO'!J26,'PRODUÇAO NOTURNO'!R26,'FABRICA '!T27,'FOTON-WAGNER '!S27,'HR-1 CLEUBERT'!S27,'HR-2 VALDENOR'!S27,STRADA!S27,'EXTRA-2'!S27)</f>
        <v>0</v>
      </c>
      <c r="H28" s="644">
        <f>SUM('HR-2 VALDENOR'!E27,'FOTON-WAGNER '!E27,'FABRICA '!E27,'HR-1 CLEUBERT'!E27,STRADA!E27,'EXTRA-2'!E27)</f>
        <v>0</v>
      </c>
      <c r="I28" s="579">
        <f t="shared" si="0"/>
        <v>0</v>
      </c>
      <c r="J28" s="157">
        <f t="shared" si="3"/>
        <v>0</v>
      </c>
      <c r="K28" s="156">
        <f t="shared" si="4"/>
        <v>-377</v>
      </c>
      <c r="L28" s="156">
        <f t="shared" si="5"/>
        <v>394</v>
      </c>
      <c r="M28" s="351">
        <f t="shared" si="1"/>
        <v>17</v>
      </c>
      <c r="N28" s="479" t="str">
        <f>IF(AND(ESTOQUE!M28&gt;=0,ESTOQUE!M28&lt;=3000),"INSUFICIENTE",IF(AND(ESTOQUE!M28&gt;3000,ESTOQUE!M28&lt;=5000),"REGULAR",IF(AND(ESTOQUE!M28&gt;5000,ESTOQUE!M28&lt;=8000),"BOM",IF(AND(ESTOQUE!M28&gt;8000),"ÓTIMO"))))</f>
        <v>INSUFICIENTE</v>
      </c>
      <c r="O28" s="483">
        <f>SUM('HR-1 CLEUBERT'!N27,'HR-2 VALDENOR'!N27,'FOTON-WAGNER '!N27,STRADA!N27,'FABRICA '!O27,'EXTRA-2'!N27)</f>
        <v>0</v>
      </c>
      <c r="P28" s="352">
        <f>SUM('HR-1 CLEUBERT'!P27,'HR-2 VALDENOR'!P27,'FOTON-WAGNER '!P27,STRADA!P27,'FABRICA '!Q27+'EXTRA-2'!P27)</f>
        <v>0</v>
      </c>
      <c r="Q28" s="283">
        <f>(Q27+'PRODUÇAO DIURNO'!Z26)-('HR-1 CLEUBERT'!W27+'HR-2 VALDENOR'!W27+'FOTON-WAGNER '!W27+STRADA!W27+'FABRICA '!W27+'EXTRA-2'!W27)</f>
        <v>-274.5</v>
      </c>
      <c r="R28" s="283">
        <f>(R27+'PRODUÇAO DIURNO'!AA26)-('HR-1 CLEUBERT'!X27+'HR-2 VALDENOR'!X27+'FOTON-WAGNER '!X27+STRADA!X27+'FABRICA '!X27+'EXTRA-2'!X27)</f>
        <v>0</v>
      </c>
      <c r="S28" s="283">
        <f>(S27+'PRODUÇAO DIURNO'!AB26)-('HR-1 CLEUBERT'!Y27+'HR-2 VALDENOR'!Y27+'FOTON-WAGNER '!Y27+STRADA!Y27+'FABRICA '!Y27+'EXTRA-2'!Y27)</f>
        <v>0</v>
      </c>
      <c r="T28" s="284">
        <f t="shared" si="2"/>
        <v>-274.5</v>
      </c>
      <c r="U28" s="488">
        <f>SUM('HR-2 VALDENOR'!Z27,'FOTON-WAGNER '!Z27,'HR-1 CLEUBERT'!Z27,'FABRICA '!Z27,STRADA!Z27+'EXTRA-2'!Z27)</f>
        <v>0</v>
      </c>
      <c r="V28" s="672">
        <f>ESTOQUE!V27-('PRODUÇAO DIURNO'!C26+'PRODUÇAO DIURNO'!D26+'PRODUÇAO NOTURNO'!C26)</f>
        <v>-11100</v>
      </c>
      <c r="W28" s="759">
        <f>ESTOQUE!W27-('PRODUÇAO DIURNO'!D26+'PRODUÇAO DIURNO'!E26+'PRODUÇAO NOTURNO'!D26)</f>
        <v>-56852</v>
      </c>
    </row>
    <row r="29" spans="1:28" ht="15.75" thickBot="1" x14ac:dyDescent="0.3">
      <c r="A29" s="452">
        <f>'PRODUÇAO DIURNO'!A27</f>
        <v>24</v>
      </c>
      <c r="B29" s="687" t="str">
        <f>'PRODUÇAO DIURNO'!B27</f>
        <v>SÁB</v>
      </c>
      <c r="C29" s="643">
        <f>SUM('PRODUÇAO DIURNO'!I27,'PRODUÇAO DIURNO'!Q27,'PRODUÇAO NOTURNO'!H27,'PRODUÇAO NOTURNO'!P27,'FABRICA '!R28,'FOTON-WAGNER '!Q28,'HR-1 CLEUBERT'!Q28,'HR-2 VALDENOR'!Q28,STRADA!Q28,'EXTRA-2'!Q28)</f>
        <v>0</v>
      </c>
      <c r="D29" s="647">
        <f>SUM('HR-2 VALDENOR'!C28,'FOTON-WAGNER '!C28,'FABRICA '!C28,'HR-1 CLEUBERT'!C28,STRADA!C28,'EXTRA-2'!C28)</f>
        <v>0</v>
      </c>
      <c r="E29" s="650">
        <f>SUM('PRODUÇAO DIURNO'!J27,'PRODUÇAO DIURNO'!R27,'PRODUÇAO NOTURNO'!I27,'PRODUÇAO NOTURNO'!Q27,'FABRICA '!S28,'FOTON-WAGNER '!R28,'HR-1 CLEUBERT'!R28,'HR-2 VALDENOR'!R28,STRADA!R28,'EXTRA-2'!R28)</f>
        <v>0</v>
      </c>
      <c r="F29" s="651">
        <f>SUM('HR-2 VALDENOR'!D28,'FOTON-WAGNER '!D28,'FABRICA '!D28,'HR-1 CLEUBERT'!D28,STRADA!D28,'EXTRA-2'!D28)</f>
        <v>0</v>
      </c>
      <c r="G29" s="642">
        <f>SUM('PRODUÇAO DIURNO'!K27,'PRODUÇAO DIURNO'!S27,'PRODUÇAO NOTURNO'!J27,'PRODUÇAO NOTURNO'!R27,'FABRICA '!T28,'FOTON-WAGNER '!S28,'HR-1 CLEUBERT'!S28,'HR-2 VALDENOR'!S28,STRADA!S28,'EXTRA-2'!S28)</f>
        <v>0</v>
      </c>
      <c r="H29" s="644">
        <f>SUM('HR-2 VALDENOR'!E28,'FOTON-WAGNER '!E28,'FABRICA '!E28,'HR-1 CLEUBERT'!E28,STRADA!E28,'EXTRA-2'!E28)</f>
        <v>0</v>
      </c>
      <c r="I29" s="579">
        <f t="shared" si="0"/>
        <v>0</v>
      </c>
      <c r="J29" s="157">
        <f t="shared" si="3"/>
        <v>0</v>
      </c>
      <c r="K29" s="156">
        <f t="shared" si="4"/>
        <v>-377</v>
      </c>
      <c r="L29" s="156">
        <f t="shared" si="5"/>
        <v>394</v>
      </c>
      <c r="M29" s="276">
        <f t="shared" si="1"/>
        <v>17</v>
      </c>
      <c r="N29" s="479" t="str">
        <f>IF(AND(ESTOQUE!M29&gt;=0,ESTOQUE!M29&lt;=3000),"INSUFICIENTE",IF(AND(ESTOQUE!M29&gt;3000,ESTOQUE!M29&lt;=5000),"REGULAR",IF(AND(ESTOQUE!M29&gt;5000,ESTOQUE!M29&lt;=8000),"BOM",IF(AND(ESTOQUE!M29&gt;8000),"ÓTIMO"))))</f>
        <v>INSUFICIENTE</v>
      </c>
      <c r="O29" s="483">
        <f>SUM('HR-1 CLEUBERT'!N28,'HR-2 VALDENOR'!N28,'FOTON-WAGNER '!N28,STRADA!N28,'FABRICA '!O28,'EXTRA-2'!N28)</f>
        <v>0</v>
      </c>
      <c r="P29" s="352">
        <f>SUM('HR-1 CLEUBERT'!P28,'HR-2 VALDENOR'!P28,'FOTON-WAGNER '!P28,STRADA!P28,'FABRICA '!Q28+'EXTRA-2'!P28)</f>
        <v>0</v>
      </c>
      <c r="Q29" s="353">
        <f>(Q28+'PRODUÇAO DIURNO'!Z27)-('HR-1 CLEUBERT'!W28+'HR-2 VALDENOR'!W28+'FOTON-WAGNER '!W28+STRADA!W28+'FABRICA '!W28+'EXTRA-2'!W28)</f>
        <v>-274.5</v>
      </c>
      <c r="R29" s="353">
        <f>(R28+'PRODUÇAO DIURNO'!AA27)-('HR-1 CLEUBERT'!X28+'HR-2 VALDENOR'!X28+'FOTON-WAGNER '!X28+STRADA!X28+'FABRICA '!X28+'EXTRA-2'!X28)</f>
        <v>0</v>
      </c>
      <c r="S29" s="353">
        <f>(S28+'PRODUÇAO DIURNO'!AB27)-('HR-1 CLEUBERT'!Y28+'HR-2 VALDENOR'!Y28+'FOTON-WAGNER '!Y28+STRADA!Y28+'FABRICA '!Y28+'EXTRA-2'!Y28)</f>
        <v>0</v>
      </c>
      <c r="T29" s="284">
        <f t="shared" si="2"/>
        <v>-274.5</v>
      </c>
      <c r="U29" s="488">
        <f>SUM('HR-2 VALDENOR'!Z28,'FOTON-WAGNER '!Z28,'HR-1 CLEUBERT'!Z28,'FABRICA '!Z28,STRADA!Z28+'EXTRA-2'!Z28)</f>
        <v>0</v>
      </c>
      <c r="V29" s="672">
        <f>ESTOQUE!V28-('PRODUÇAO DIURNO'!C27+'PRODUÇAO DIURNO'!D27+'PRODUÇAO NOTURNO'!C27)</f>
        <v>-11100</v>
      </c>
      <c r="W29" s="759">
        <f>ESTOQUE!W28-('PRODUÇAO DIURNO'!D27+'PRODUÇAO DIURNO'!E27+'PRODUÇAO NOTURNO'!D27)</f>
        <v>-60252</v>
      </c>
    </row>
    <row r="30" spans="1:28" ht="15.75" thickBot="1" x14ac:dyDescent="0.3">
      <c r="A30" s="452">
        <f>'PRODUÇAO DIURNO'!A28</f>
        <v>25</v>
      </c>
      <c r="B30" s="695" t="str">
        <f>'PRODUÇAO DIURNO'!B28</f>
        <v>DOM</v>
      </c>
      <c r="C30" s="643">
        <f>SUM('PRODUÇAO DIURNO'!I28,'PRODUÇAO DIURNO'!Q28,'PRODUÇAO NOTURNO'!H28,'PRODUÇAO NOTURNO'!P28,'FABRICA '!R29,'FOTON-WAGNER '!Q29,'HR-1 CLEUBERT'!Q29,'HR-2 VALDENOR'!Q29,STRADA!Q29,'EXTRA-2'!Q29)</f>
        <v>0</v>
      </c>
      <c r="D30" s="647">
        <f>SUM('HR-2 VALDENOR'!C29,'FOTON-WAGNER '!C29,'FABRICA '!C29,'HR-1 CLEUBERT'!C29,STRADA!C29,'EXTRA-2'!C29)</f>
        <v>0</v>
      </c>
      <c r="E30" s="650">
        <f>SUM('PRODUÇAO DIURNO'!J28,'PRODUÇAO DIURNO'!R28,'PRODUÇAO NOTURNO'!I28,'PRODUÇAO NOTURNO'!Q28,'FABRICA '!S29,'FOTON-WAGNER '!R29,'HR-1 CLEUBERT'!R29,'HR-2 VALDENOR'!R29,STRADA!R29,'EXTRA-2'!R29)</f>
        <v>0</v>
      </c>
      <c r="F30" s="651">
        <f>SUM('HR-2 VALDENOR'!D29,'FOTON-WAGNER '!D29,'FABRICA '!D29,'HR-1 CLEUBERT'!D29,STRADA!D29,'EXTRA-2'!D29)</f>
        <v>0</v>
      </c>
      <c r="G30" s="642">
        <f>SUM('PRODUÇAO DIURNO'!K28,'PRODUÇAO DIURNO'!S28,'PRODUÇAO NOTURNO'!J28,'PRODUÇAO NOTURNO'!R28,'FABRICA '!T29,'FOTON-WAGNER '!S29,'HR-1 CLEUBERT'!S29,'HR-2 VALDENOR'!S29,STRADA!S29,'EXTRA-2'!S29)</f>
        <v>0</v>
      </c>
      <c r="H30" s="644">
        <f>SUM('HR-2 VALDENOR'!E29,'FOTON-WAGNER '!E29,'FABRICA '!E29,'HR-1 CLEUBERT'!E29,STRADA!E29,'EXTRA-2'!E29)</f>
        <v>0</v>
      </c>
      <c r="I30" s="579">
        <f t="shared" si="0"/>
        <v>0</v>
      </c>
      <c r="J30" s="157">
        <f t="shared" si="3"/>
        <v>0</v>
      </c>
      <c r="K30" s="156">
        <f t="shared" si="4"/>
        <v>-377</v>
      </c>
      <c r="L30" s="156">
        <f t="shared" si="5"/>
        <v>394</v>
      </c>
      <c r="M30" s="276">
        <f t="shared" si="1"/>
        <v>17</v>
      </c>
      <c r="N30" s="479" t="str">
        <f>IF(AND(ESTOQUE!M30&gt;=0,ESTOQUE!M30&lt;=3000),"INSUFICIENTE",IF(AND(ESTOQUE!M30&gt;3000,ESTOQUE!M30&lt;=5000),"REGULAR",IF(AND(ESTOQUE!M30&gt;5000,ESTOQUE!M30&lt;=8000),"BOM",IF(AND(ESTOQUE!M30&gt;8000),"ÓTIMO"))))</f>
        <v>INSUFICIENTE</v>
      </c>
      <c r="O30" s="483">
        <f>SUM('HR-1 CLEUBERT'!N29,'HR-2 VALDENOR'!N29,'FOTON-WAGNER '!N29,STRADA!N29,'FABRICA '!O29,'EXTRA-2'!N29)</f>
        <v>0</v>
      </c>
      <c r="P30" s="352">
        <f>SUM('HR-1 CLEUBERT'!P29,'HR-2 VALDENOR'!P29,'FOTON-WAGNER '!P29,STRADA!P29,'FABRICA '!Q29+'EXTRA-2'!P29)</f>
        <v>0</v>
      </c>
      <c r="Q30" s="283">
        <f>(Q29+'PRODUÇAO DIURNO'!Z28)-('HR-1 CLEUBERT'!W29+'HR-2 VALDENOR'!W29+'FOTON-WAGNER '!W29+STRADA!W29+'FABRICA '!W29+'EXTRA-2'!W29)</f>
        <v>-274.5</v>
      </c>
      <c r="R30" s="283">
        <f>(R29+'PRODUÇAO DIURNO'!AA28)-('HR-1 CLEUBERT'!X29+'HR-2 VALDENOR'!X29+'FOTON-WAGNER '!X29+STRADA!X29+'FABRICA '!X29+'EXTRA-2'!X29)</f>
        <v>0</v>
      </c>
      <c r="S30" s="283">
        <f>(S29+'PRODUÇAO DIURNO'!AB28)-('HR-1 CLEUBERT'!Y29+'HR-2 VALDENOR'!Y29+'FOTON-WAGNER '!Y29+STRADA!Y29+'FABRICA '!Y29+'EXTRA-2'!Y29)</f>
        <v>0</v>
      </c>
      <c r="T30" s="284">
        <f t="shared" si="2"/>
        <v>-274.5</v>
      </c>
      <c r="U30" s="488">
        <f>SUM('HR-2 VALDENOR'!Z29,'FOTON-WAGNER '!Z29,'HR-1 CLEUBERT'!Z29,'FABRICA '!Z29,STRADA!Z29+'EXTRA-2'!Z29)</f>
        <v>0</v>
      </c>
      <c r="V30" s="672">
        <f>ESTOQUE!V29-('PRODUÇAO DIURNO'!C28+'PRODUÇAO DIURNO'!D28+'PRODUÇAO NOTURNO'!C28)</f>
        <v>-11100</v>
      </c>
      <c r="W30" s="759">
        <f>ESTOQUE!W29-('PRODUÇAO DIURNO'!D28+'PRODUÇAO DIURNO'!E28+'PRODUÇAO NOTURNO'!D28)</f>
        <v>-63652</v>
      </c>
    </row>
    <row r="31" spans="1:28" ht="15.75" thickBot="1" x14ac:dyDescent="0.3">
      <c r="A31" s="452">
        <f>'PRODUÇAO DIURNO'!A29</f>
        <v>26</v>
      </c>
      <c r="B31" s="687" t="str">
        <f>'PRODUÇAO DIURNO'!B29</f>
        <v>SEG</v>
      </c>
      <c r="C31" s="643">
        <f>SUM('PRODUÇAO DIURNO'!I29,'PRODUÇAO DIURNO'!Q29,'PRODUÇAO NOTURNO'!H29,'PRODUÇAO NOTURNO'!P29,'FABRICA '!R30,'FOTON-WAGNER '!Q30,'HR-1 CLEUBERT'!Q30,'HR-2 VALDENOR'!Q30,STRADA!Q30,'EXTRA-2'!Q30)</f>
        <v>0</v>
      </c>
      <c r="D31" s="647">
        <f>SUM('HR-2 VALDENOR'!C30,'FOTON-WAGNER '!C30,'FABRICA '!C30,'HR-1 CLEUBERT'!C30,STRADA!C30,'EXTRA-2'!C30)</f>
        <v>0</v>
      </c>
      <c r="E31" s="650">
        <f>SUM('PRODUÇAO DIURNO'!J29,'PRODUÇAO DIURNO'!R29,'PRODUÇAO NOTURNO'!I29,'PRODUÇAO NOTURNO'!Q29,'FABRICA '!S30,'FOTON-WAGNER '!R30,'HR-1 CLEUBERT'!R30,'HR-2 VALDENOR'!R30,STRADA!R30,'EXTRA-2'!R30)</f>
        <v>0</v>
      </c>
      <c r="F31" s="651">
        <f>SUM('HR-2 VALDENOR'!D30,'FOTON-WAGNER '!D30,'FABRICA '!D30,'HR-1 CLEUBERT'!D30,STRADA!D30,'EXTRA-2'!D30)</f>
        <v>0</v>
      </c>
      <c r="G31" s="642">
        <f>SUM('PRODUÇAO DIURNO'!K29,'PRODUÇAO DIURNO'!S29,'PRODUÇAO NOTURNO'!J29,'PRODUÇAO NOTURNO'!R29,'FABRICA '!T30,'FOTON-WAGNER '!S30,'HR-1 CLEUBERT'!S30,'HR-2 VALDENOR'!S30,STRADA!S30,'EXTRA-2'!S30)</f>
        <v>0</v>
      </c>
      <c r="H31" s="644">
        <f>SUM('HR-2 VALDENOR'!E30,'FOTON-WAGNER '!E30,'FABRICA '!E30,'HR-1 CLEUBERT'!E30,STRADA!E30,'EXTRA-2'!E30)</f>
        <v>0</v>
      </c>
      <c r="I31" s="579">
        <f t="shared" si="0"/>
        <v>0</v>
      </c>
      <c r="J31" s="157">
        <f t="shared" si="3"/>
        <v>0</v>
      </c>
      <c r="K31" s="156">
        <f t="shared" si="4"/>
        <v>-377</v>
      </c>
      <c r="L31" s="156">
        <f t="shared" si="5"/>
        <v>394</v>
      </c>
      <c r="M31" s="351">
        <f t="shared" si="1"/>
        <v>17</v>
      </c>
      <c r="N31" s="479" t="str">
        <f>IF(AND(ESTOQUE!M31&gt;=0,ESTOQUE!M31&lt;=3000),"INSUFICIENTE",IF(AND(ESTOQUE!M31&gt;3000,ESTOQUE!M31&lt;=5000),"REGULAR",IF(AND(ESTOQUE!M31&gt;5000,ESTOQUE!M31&lt;=8000),"BOM",IF(AND(ESTOQUE!M31&gt;8000),"ÓTIMO"))))</f>
        <v>INSUFICIENTE</v>
      </c>
      <c r="O31" s="483">
        <f>SUM('HR-1 CLEUBERT'!N30,'HR-2 VALDENOR'!N30,'FOTON-WAGNER '!N30,STRADA!N30,'FABRICA '!O30,'EXTRA-2'!N30)</f>
        <v>0</v>
      </c>
      <c r="P31" s="352">
        <f>SUM('HR-1 CLEUBERT'!P30,'HR-2 VALDENOR'!P30,'FOTON-WAGNER '!P30,STRADA!P30,'FABRICA '!Q30+'EXTRA-2'!P30)</f>
        <v>0</v>
      </c>
      <c r="Q31" s="353">
        <f>(Q30+'PRODUÇAO DIURNO'!Z29)-('HR-1 CLEUBERT'!W30+'HR-2 VALDENOR'!W30+'FOTON-WAGNER '!W30+STRADA!W30+'FABRICA '!W30+'EXTRA-2'!W30)</f>
        <v>-274.5</v>
      </c>
      <c r="R31" s="353">
        <f>(R30+'PRODUÇAO DIURNO'!AA29)-('HR-1 CLEUBERT'!X30+'HR-2 VALDENOR'!X30+'FOTON-WAGNER '!X30+STRADA!X30+'FABRICA '!X30+'EXTRA-2'!X30)</f>
        <v>0</v>
      </c>
      <c r="S31" s="353">
        <f>(S30+'PRODUÇAO DIURNO'!AB29)-('HR-1 CLEUBERT'!Y30+'HR-2 VALDENOR'!Y30+'FOTON-WAGNER '!Y30+STRADA!Y30+'FABRICA '!Y30+'EXTRA-2'!Y30)</f>
        <v>0</v>
      </c>
      <c r="T31" s="284">
        <f t="shared" si="2"/>
        <v>-274.5</v>
      </c>
      <c r="U31" s="488">
        <f>SUM('HR-2 VALDENOR'!Z30,'FOTON-WAGNER '!Z30,'HR-1 CLEUBERT'!Z30,'FABRICA '!Z30,STRADA!Z30+'EXTRA-2'!Z30)</f>
        <v>0</v>
      </c>
      <c r="V31" s="672">
        <f>ESTOQUE!V30-('PRODUÇAO DIURNO'!C29+'PRODUÇAO DIURNO'!D29+'PRODUÇAO NOTURNO'!C29)</f>
        <v>-11100</v>
      </c>
      <c r="W31" s="759">
        <f>ESTOQUE!W30-('PRODUÇAO DIURNO'!D29+'PRODUÇAO DIURNO'!E29+'PRODUÇAO NOTURNO'!D29)</f>
        <v>-67052</v>
      </c>
    </row>
    <row r="32" spans="1:28" ht="15.75" thickBot="1" x14ac:dyDescent="0.3">
      <c r="A32" s="452">
        <f>'PRODUÇAO DIURNO'!A30</f>
        <v>27</v>
      </c>
      <c r="B32" s="687" t="str">
        <f>'PRODUÇAO DIURNO'!B30</f>
        <v>TER</v>
      </c>
      <c r="C32" s="643">
        <f>SUM('PRODUÇAO DIURNO'!I30,'PRODUÇAO DIURNO'!Q30,'PRODUÇAO NOTURNO'!H30,'PRODUÇAO NOTURNO'!P30,'FABRICA '!R31,'FOTON-WAGNER '!Q31,'HR-1 CLEUBERT'!Q31,'HR-2 VALDENOR'!Q31,STRADA!Q31,'EXTRA-2'!Q31)</f>
        <v>0</v>
      </c>
      <c r="D32" s="647">
        <f>SUM('HR-2 VALDENOR'!C31,'FOTON-WAGNER '!C31,'FABRICA '!C31,'HR-1 CLEUBERT'!C31,STRADA!C31,'EXTRA-2'!C31)</f>
        <v>0</v>
      </c>
      <c r="E32" s="650">
        <f>SUM('PRODUÇAO DIURNO'!J30,'PRODUÇAO DIURNO'!R30,'PRODUÇAO NOTURNO'!I30,'PRODUÇAO NOTURNO'!Q30,'FABRICA '!S31,'FOTON-WAGNER '!R31,'HR-1 CLEUBERT'!R31,'HR-2 VALDENOR'!R31,STRADA!R31,'EXTRA-2'!R31)</f>
        <v>0</v>
      </c>
      <c r="F32" s="651">
        <f>SUM('HR-2 VALDENOR'!D31,'FOTON-WAGNER '!D31,'FABRICA '!D31,'HR-1 CLEUBERT'!D31,STRADA!D31,'EXTRA-2'!D31)</f>
        <v>0</v>
      </c>
      <c r="G32" s="642">
        <f>SUM('PRODUÇAO DIURNO'!K30,'PRODUÇAO DIURNO'!S30,'PRODUÇAO NOTURNO'!J30,'PRODUÇAO NOTURNO'!R30,'FABRICA '!T31,'FOTON-WAGNER '!S31,'HR-1 CLEUBERT'!S31,'HR-2 VALDENOR'!S31,STRADA!S31,'EXTRA-2'!S31)</f>
        <v>0</v>
      </c>
      <c r="H32" s="644">
        <f>SUM('HR-2 VALDENOR'!E31,'FOTON-WAGNER '!E31,'FABRICA '!E31,'HR-1 CLEUBERT'!E31,STRADA!E31,'EXTRA-2'!E31)</f>
        <v>0</v>
      </c>
      <c r="I32" s="579">
        <f t="shared" si="0"/>
        <v>0</v>
      </c>
      <c r="J32" s="157">
        <f t="shared" si="3"/>
        <v>0</v>
      </c>
      <c r="K32" s="156">
        <f t="shared" si="4"/>
        <v>-377</v>
      </c>
      <c r="L32" s="156">
        <f t="shared" si="5"/>
        <v>394</v>
      </c>
      <c r="M32" s="276">
        <f t="shared" si="1"/>
        <v>17</v>
      </c>
      <c r="N32" s="479" t="str">
        <f>IF(AND(ESTOQUE!M32&gt;=0,ESTOQUE!M32&lt;=3000),"INSUFICIENTE",IF(AND(ESTOQUE!M32&gt;3000,ESTOQUE!M32&lt;=5000),"REGULAR",IF(AND(ESTOQUE!M32&gt;5000,ESTOQUE!M32&lt;=8000),"BOM",IF(AND(ESTOQUE!M32&gt;8000),"ÓTIMO"))))</f>
        <v>INSUFICIENTE</v>
      </c>
      <c r="O32" s="483">
        <f>SUM('HR-1 CLEUBERT'!N31,'HR-2 VALDENOR'!N31,'FOTON-WAGNER '!N31,STRADA!N31,'FABRICA '!O31,'EXTRA-2'!N31)</f>
        <v>0</v>
      </c>
      <c r="P32" s="352">
        <f>SUM('HR-1 CLEUBERT'!P31,'HR-2 VALDENOR'!P31,'FOTON-WAGNER '!P31,STRADA!P31,'FABRICA '!Q31+'EXTRA-2'!P31)</f>
        <v>0</v>
      </c>
      <c r="Q32" s="283">
        <f>(Q31+'PRODUÇAO DIURNO'!Z30)-('HR-1 CLEUBERT'!W31+'HR-2 VALDENOR'!W31+'FOTON-WAGNER '!W31+STRADA!W31+'FABRICA '!W31+'EXTRA-2'!W31)</f>
        <v>-274.5</v>
      </c>
      <c r="R32" s="283">
        <f>(R31+'PRODUÇAO DIURNO'!AA30)-('HR-1 CLEUBERT'!X31+'HR-2 VALDENOR'!X31+'FOTON-WAGNER '!X31+STRADA!X31+'FABRICA '!X31+'EXTRA-2'!X31)</f>
        <v>0</v>
      </c>
      <c r="S32" s="283">
        <f>(S31+'PRODUÇAO DIURNO'!AB30)-('HR-1 CLEUBERT'!Y31+'HR-2 VALDENOR'!Y31+'FOTON-WAGNER '!Y31+STRADA!Y31+'FABRICA '!Y31+'EXTRA-2'!Y31)</f>
        <v>0</v>
      </c>
      <c r="T32" s="284">
        <f t="shared" si="2"/>
        <v>-274.5</v>
      </c>
      <c r="U32" s="488">
        <f>SUM('HR-2 VALDENOR'!Z31,'FOTON-WAGNER '!Z31,'HR-1 CLEUBERT'!Z31,'FABRICA '!Z31,STRADA!Z31+'EXTRA-2'!Z31)</f>
        <v>0</v>
      </c>
      <c r="V32" s="672">
        <f>ESTOQUE!V31-('PRODUÇAO DIURNO'!C30+'PRODUÇAO DIURNO'!D30+'PRODUÇAO NOTURNO'!C30)</f>
        <v>-11100</v>
      </c>
      <c r="W32" s="759">
        <f>ESTOQUE!W31-('PRODUÇAO DIURNO'!D30+'PRODUÇAO DIURNO'!E30+'PRODUÇAO NOTURNO'!D30)</f>
        <v>-70452</v>
      </c>
    </row>
    <row r="33" spans="1:23" ht="15.75" thickBot="1" x14ac:dyDescent="0.3">
      <c r="A33" s="452">
        <f>'PRODUÇAO DIURNO'!A31</f>
        <v>28</v>
      </c>
      <c r="B33" s="687" t="str">
        <f>'PRODUÇAO DIURNO'!B31</f>
        <v>QUA</v>
      </c>
      <c r="C33" s="643">
        <f>SUM('PRODUÇAO DIURNO'!I31,'PRODUÇAO DIURNO'!Q31,'PRODUÇAO NOTURNO'!H31,'PRODUÇAO NOTURNO'!P31,'FABRICA '!R32,'FOTON-WAGNER '!Q32,'HR-1 CLEUBERT'!Q32,'HR-2 VALDENOR'!Q32,STRADA!Q32,'EXTRA-2'!Q32)</f>
        <v>0</v>
      </c>
      <c r="D33" s="647">
        <f>SUM('HR-2 VALDENOR'!C32,'FOTON-WAGNER '!C32,'FABRICA '!C32,'HR-1 CLEUBERT'!C32,STRADA!C32,'EXTRA-2'!C32)</f>
        <v>0</v>
      </c>
      <c r="E33" s="650">
        <f>SUM('PRODUÇAO DIURNO'!J31,'PRODUÇAO DIURNO'!R31,'PRODUÇAO NOTURNO'!I31,'PRODUÇAO NOTURNO'!Q31,'FABRICA '!S32,'FOTON-WAGNER '!R32,'HR-1 CLEUBERT'!R32,'HR-2 VALDENOR'!R32,STRADA!R32,'EXTRA-2'!R32)</f>
        <v>0</v>
      </c>
      <c r="F33" s="651">
        <f>SUM('HR-2 VALDENOR'!D32,'FOTON-WAGNER '!D32,'FABRICA '!D32,'HR-1 CLEUBERT'!D32,STRADA!D32,'EXTRA-2'!D32)</f>
        <v>0</v>
      </c>
      <c r="G33" s="642">
        <f>SUM('PRODUÇAO DIURNO'!K31,'PRODUÇAO DIURNO'!S31,'PRODUÇAO NOTURNO'!J31,'PRODUÇAO NOTURNO'!R31,'FABRICA '!T32,'FOTON-WAGNER '!S32,'HR-1 CLEUBERT'!S32,'HR-2 VALDENOR'!S32,STRADA!S32,'EXTRA-2'!S32)</f>
        <v>0</v>
      </c>
      <c r="H33" s="644">
        <f>SUM('HR-2 VALDENOR'!E32,'FOTON-WAGNER '!E32,'FABRICA '!E32,'HR-1 CLEUBERT'!E32,STRADA!E32,'EXTRA-2'!E32)</f>
        <v>0</v>
      </c>
      <c r="I33" s="579">
        <f t="shared" si="0"/>
        <v>0</v>
      </c>
      <c r="J33" s="157">
        <f t="shared" si="3"/>
        <v>0</v>
      </c>
      <c r="K33" s="156">
        <f t="shared" si="4"/>
        <v>-377</v>
      </c>
      <c r="L33" s="156">
        <f t="shared" si="5"/>
        <v>394</v>
      </c>
      <c r="M33" s="276">
        <f t="shared" si="1"/>
        <v>17</v>
      </c>
      <c r="N33" s="479" t="str">
        <f>IF(AND(ESTOQUE!M33&gt;=0,ESTOQUE!M33&lt;=3000),"INSUFICIENTE",IF(AND(ESTOQUE!M33&gt;3000,ESTOQUE!M33&lt;=5000),"REGULAR",IF(AND(ESTOQUE!M33&gt;5000,ESTOQUE!M33&lt;=8000),"BOM",IF(AND(ESTOQUE!M33&gt;8000),"ÓTIMO"))))</f>
        <v>INSUFICIENTE</v>
      </c>
      <c r="O33" s="483">
        <f>SUM('HR-1 CLEUBERT'!N32,'HR-2 VALDENOR'!N32,'FOTON-WAGNER '!N32,STRADA!N32,'FABRICA '!O32,'EXTRA-2'!N32)</f>
        <v>0</v>
      </c>
      <c r="P33" s="352">
        <f>SUM('HR-1 CLEUBERT'!P32,'HR-2 VALDENOR'!P32,'FOTON-WAGNER '!P32,STRADA!P32,'FABRICA '!Q32+'EXTRA-2'!P32)</f>
        <v>0</v>
      </c>
      <c r="Q33" s="353">
        <f>(Q32+'PRODUÇAO DIURNO'!Z31)-('HR-1 CLEUBERT'!W32+'HR-2 VALDENOR'!W32+'FOTON-WAGNER '!W32+STRADA!W32+'FABRICA '!W32+'EXTRA-2'!W32)</f>
        <v>-274.5</v>
      </c>
      <c r="R33" s="353">
        <f>(R32+'PRODUÇAO DIURNO'!AA31)-('HR-1 CLEUBERT'!X32+'HR-2 VALDENOR'!X32+'FOTON-WAGNER '!X32+STRADA!X32+'FABRICA '!X32+'EXTRA-2'!X32)</f>
        <v>0</v>
      </c>
      <c r="S33" s="353">
        <f>(S32+'PRODUÇAO DIURNO'!AB31)-('HR-1 CLEUBERT'!Y32+'HR-2 VALDENOR'!Y32+'FOTON-WAGNER '!Y32+STRADA!Y32+'FABRICA '!Y32+'EXTRA-2'!Y32)</f>
        <v>0</v>
      </c>
      <c r="T33" s="284">
        <f t="shared" si="2"/>
        <v>-274.5</v>
      </c>
      <c r="U33" s="488">
        <f>SUM('HR-2 VALDENOR'!Z32,'FOTON-WAGNER '!Z32,'HR-1 CLEUBERT'!Z32,'FABRICA '!Z32,STRADA!Z32+'EXTRA-2'!Z32)</f>
        <v>0</v>
      </c>
      <c r="V33" s="672">
        <f>ESTOQUE!V32-('PRODUÇAO DIURNO'!C31+'PRODUÇAO DIURNO'!D31+'PRODUÇAO NOTURNO'!C31)</f>
        <v>-11100</v>
      </c>
      <c r="W33" s="759">
        <f>ESTOQUE!W32-('PRODUÇAO DIURNO'!D31+'PRODUÇAO DIURNO'!E31+'PRODUÇAO NOTURNO'!D31)</f>
        <v>-73852</v>
      </c>
    </row>
    <row r="34" spans="1:23" ht="15.75" thickBot="1" x14ac:dyDescent="0.3">
      <c r="A34" s="452">
        <f>'PRODUÇAO DIURNO'!A32</f>
        <v>29</v>
      </c>
      <c r="B34" s="687" t="str">
        <f>'PRODUÇAO DIURNO'!B32</f>
        <v>QUI</v>
      </c>
      <c r="C34" s="643">
        <f>SUM('PRODUÇAO DIURNO'!I32,'PRODUÇAO DIURNO'!Q32,'PRODUÇAO NOTURNO'!H32,'PRODUÇAO NOTURNO'!P32,'FABRICA '!R33,'FOTON-WAGNER '!Q33,'HR-1 CLEUBERT'!Q33,'HR-2 VALDENOR'!Q33,STRADA!Q33,'EXTRA-2'!Q33)</f>
        <v>0</v>
      </c>
      <c r="D34" s="647">
        <f>SUM('HR-2 VALDENOR'!C33,'FOTON-WAGNER '!C33,'FABRICA '!C33,'HR-1 CLEUBERT'!C33,STRADA!C33,'EXTRA-2'!C33)</f>
        <v>0</v>
      </c>
      <c r="E34" s="650">
        <f>SUM('PRODUÇAO DIURNO'!J32,'PRODUÇAO DIURNO'!R32,'PRODUÇAO NOTURNO'!I32,'PRODUÇAO NOTURNO'!Q32,'FABRICA '!S33,'FOTON-WAGNER '!R33,'HR-1 CLEUBERT'!R33,'HR-2 VALDENOR'!R33,STRADA!R33,'EXTRA-2'!R33)</f>
        <v>0</v>
      </c>
      <c r="F34" s="651">
        <f>SUM('HR-2 VALDENOR'!D33,'FOTON-WAGNER '!D33,'FABRICA '!D33,'HR-1 CLEUBERT'!D33,STRADA!D33,'EXTRA-2'!D33)</f>
        <v>0</v>
      </c>
      <c r="G34" s="642">
        <f>SUM('PRODUÇAO DIURNO'!K32,'PRODUÇAO DIURNO'!S32,'PRODUÇAO NOTURNO'!J32,'PRODUÇAO NOTURNO'!R32,'FABRICA '!T33,'FOTON-WAGNER '!S33,'HR-1 CLEUBERT'!S33,'HR-2 VALDENOR'!S33,STRADA!S33,'EXTRA-2'!S33)</f>
        <v>0</v>
      </c>
      <c r="H34" s="644">
        <f>SUM('HR-2 VALDENOR'!E33,'FOTON-WAGNER '!E33,'FABRICA '!E33,'HR-1 CLEUBERT'!E33,STRADA!E33,'EXTRA-2'!E33)</f>
        <v>0</v>
      </c>
      <c r="I34" s="579">
        <f t="shared" si="0"/>
        <v>0</v>
      </c>
      <c r="J34" s="157">
        <f t="shared" si="3"/>
        <v>0</v>
      </c>
      <c r="K34" s="156">
        <f t="shared" si="4"/>
        <v>-377</v>
      </c>
      <c r="L34" s="156">
        <f t="shared" si="5"/>
        <v>394</v>
      </c>
      <c r="M34" s="351">
        <f t="shared" si="1"/>
        <v>17</v>
      </c>
      <c r="N34" s="479" t="str">
        <f>IF(AND(ESTOQUE!M34&gt;=0,ESTOQUE!M34&lt;=3000),"INSUFICIENTE",IF(AND(ESTOQUE!M34&gt;3000,ESTOQUE!M34&lt;=5000),"REGULAR",IF(AND(ESTOQUE!M34&gt;5000,ESTOQUE!M34&lt;=8000),"BOM",IF(AND(ESTOQUE!M34&gt;8000),"ÓTIMO"))))</f>
        <v>INSUFICIENTE</v>
      </c>
      <c r="O34" s="483">
        <f>SUM('HR-1 CLEUBERT'!N33,'HR-2 VALDENOR'!N33,'FOTON-WAGNER '!N33,STRADA!N33,'FABRICA '!O33,'EXTRA-2'!N33)</f>
        <v>0</v>
      </c>
      <c r="P34" s="352">
        <f>SUM('HR-1 CLEUBERT'!P33,'HR-2 VALDENOR'!P33,'FOTON-WAGNER '!P33,STRADA!P33,'FABRICA '!Q33+'EXTRA-2'!P33)</f>
        <v>0</v>
      </c>
      <c r="Q34" s="283">
        <f>(Q33+'PRODUÇAO DIURNO'!Z32)-('HR-1 CLEUBERT'!W33+'HR-2 VALDENOR'!W33+'FOTON-WAGNER '!W33+STRADA!W33+'FABRICA '!W33+'EXTRA-2'!W33)</f>
        <v>-274.5</v>
      </c>
      <c r="R34" s="283">
        <f>(R33+'PRODUÇAO DIURNO'!AA32)-('HR-1 CLEUBERT'!X33+'HR-2 VALDENOR'!X33+'FOTON-WAGNER '!X33+STRADA!X33+'FABRICA '!X33+'EXTRA-2'!X33)</f>
        <v>0</v>
      </c>
      <c r="S34" s="283">
        <f>(S33+'PRODUÇAO DIURNO'!AB32)-('HR-1 CLEUBERT'!Y33+'HR-2 VALDENOR'!Y33+'FOTON-WAGNER '!Y33+STRADA!Y33+'FABRICA '!Y33+'EXTRA-2'!Y33)</f>
        <v>0</v>
      </c>
      <c r="T34" s="284">
        <f t="shared" si="2"/>
        <v>-274.5</v>
      </c>
      <c r="U34" s="488">
        <f>SUM('HR-2 VALDENOR'!Z33,'FOTON-WAGNER '!Z33,'HR-1 CLEUBERT'!Z33,'FABRICA '!Z33,STRADA!Z33+'EXTRA-2'!Z33)</f>
        <v>0</v>
      </c>
      <c r="V34" s="672">
        <f>ESTOQUE!V33-('PRODUÇAO DIURNO'!C32+'PRODUÇAO DIURNO'!D32+'PRODUÇAO NOTURNO'!C32)</f>
        <v>-11100</v>
      </c>
      <c r="W34" s="759">
        <f>ESTOQUE!W33-('PRODUÇAO DIURNO'!D32+'PRODUÇAO DIURNO'!E32+'PRODUÇAO NOTURNO'!D32)</f>
        <v>-77252</v>
      </c>
    </row>
    <row r="35" spans="1:23" ht="15.75" thickBot="1" x14ac:dyDescent="0.3">
      <c r="A35" s="452">
        <f>'PRODUÇAO DIURNO'!A33</f>
        <v>30</v>
      </c>
      <c r="B35" s="687" t="str">
        <f>'PRODUÇAO DIURNO'!B33</f>
        <v>SEX</v>
      </c>
      <c r="C35" s="643">
        <f>SUM('PRODUÇAO DIURNO'!I33,'PRODUÇAO DIURNO'!Q33,'PRODUÇAO NOTURNO'!H33,'PRODUÇAO NOTURNO'!P33,'FABRICA '!R34,'FOTON-WAGNER '!Q34,'HR-1 CLEUBERT'!Q34,'HR-2 VALDENOR'!Q34,STRADA!Q34,'EXTRA-2'!Q34)</f>
        <v>0</v>
      </c>
      <c r="D35" s="647">
        <f>SUM('HR-2 VALDENOR'!C34,'FOTON-WAGNER '!C34,'FABRICA '!C34,'HR-1 CLEUBERT'!C34,STRADA!C34,'EXTRA-2'!C34)</f>
        <v>0</v>
      </c>
      <c r="E35" s="650">
        <f>SUM('PRODUÇAO DIURNO'!J33,'PRODUÇAO DIURNO'!R33,'PRODUÇAO NOTURNO'!I33,'PRODUÇAO NOTURNO'!Q33,'FABRICA '!S34,'FOTON-WAGNER '!R34,'HR-1 CLEUBERT'!R34,'HR-2 VALDENOR'!R34,STRADA!R34,'EXTRA-2'!R34)</f>
        <v>0</v>
      </c>
      <c r="F35" s="651">
        <f>SUM('HR-2 VALDENOR'!D34,'FOTON-WAGNER '!D34,'FABRICA '!D34,'HR-1 CLEUBERT'!D34,STRADA!D34,'EXTRA-2'!D34)</f>
        <v>0</v>
      </c>
      <c r="G35" s="642">
        <f>SUM('PRODUÇAO DIURNO'!K33,'PRODUÇAO DIURNO'!S33,'PRODUÇAO NOTURNO'!J33,'PRODUÇAO NOTURNO'!R33,'FABRICA '!T34,'FOTON-WAGNER '!S34,'HR-1 CLEUBERT'!S34,'HR-2 VALDENOR'!S34,STRADA!S34,'EXTRA-2'!S34)</f>
        <v>0</v>
      </c>
      <c r="H35" s="644">
        <f>SUM('HR-2 VALDENOR'!E34,'FOTON-WAGNER '!E34,'FABRICA '!E34,'HR-1 CLEUBERT'!E34,STRADA!E34,'EXTRA-2'!E34)</f>
        <v>0</v>
      </c>
      <c r="I35" s="579">
        <f t="shared" si="0"/>
        <v>0</v>
      </c>
      <c r="J35" s="157">
        <f t="shared" si="3"/>
        <v>0</v>
      </c>
      <c r="K35" s="156">
        <f t="shared" si="4"/>
        <v>-377</v>
      </c>
      <c r="L35" s="156">
        <f t="shared" si="5"/>
        <v>394</v>
      </c>
      <c r="M35" s="276">
        <f t="shared" si="1"/>
        <v>17</v>
      </c>
      <c r="N35" s="479" t="str">
        <f>IF(AND(ESTOQUE!M35&gt;=0,ESTOQUE!M35&lt;=3000),"INSUFICIENTE",IF(AND(ESTOQUE!M35&gt;3000,ESTOQUE!M35&lt;=5000),"REGULAR",IF(AND(ESTOQUE!M35&gt;5000,ESTOQUE!M35&lt;=8000),"BOM",IF(AND(ESTOQUE!M35&gt;8000),"ÓTIMO"))))</f>
        <v>INSUFICIENTE</v>
      </c>
      <c r="O35" s="483">
        <f>SUM('HR-1 CLEUBERT'!N34,'HR-2 VALDENOR'!N34,'FOTON-WAGNER '!N34,STRADA!N34,'FABRICA '!O34,'EXTRA-2'!N34)</f>
        <v>0</v>
      </c>
      <c r="P35" s="352">
        <f>SUM('HR-1 CLEUBERT'!P34,'HR-2 VALDENOR'!P34,'FOTON-WAGNER '!P34,STRADA!P34,'FABRICA '!Q34+'EXTRA-2'!P34)</f>
        <v>0</v>
      </c>
      <c r="Q35" s="353">
        <f>(Q34+'PRODUÇAO DIURNO'!Z33)-('HR-1 CLEUBERT'!W34+'HR-2 VALDENOR'!W34+'FOTON-WAGNER '!W34+STRADA!W34+'FABRICA '!W34+'EXTRA-2'!W34)</f>
        <v>-274.5</v>
      </c>
      <c r="R35" s="353">
        <f>(R34+'PRODUÇAO DIURNO'!AA33)-('HR-1 CLEUBERT'!X34+'HR-2 VALDENOR'!X34+'FOTON-WAGNER '!X34+STRADA!X34+'FABRICA '!X34+'EXTRA-2'!X34)</f>
        <v>0</v>
      </c>
      <c r="S35" s="353">
        <f>(S34+'PRODUÇAO DIURNO'!AB33)-('HR-1 CLEUBERT'!Y34+'HR-2 VALDENOR'!Y34+'FOTON-WAGNER '!Y34+STRADA!Y34+'FABRICA '!Y34+'EXTRA-2'!Y34)</f>
        <v>0</v>
      </c>
      <c r="T35" s="284">
        <f t="shared" si="2"/>
        <v>-274.5</v>
      </c>
      <c r="U35" s="488">
        <f>SUM('HR-2 VALDENOR'!Z34,'FOTON-WAGNER '!Z34,'HR-1 CLEUBERT'!Z34,'FABRICA '!Z34,STRADA!Z34+'EXTRA-2'!Z34)</f>
        <v>0</v>
      </c>
      <c r="V35" s="672">
        <f>ESTOQUE!V34-('PRODUÇAO DIURNO'!C33+'PRODUÇAO DIURNO'!D33+'PRODUÇAO NOTURNO'!C33)</f>
        <v>-11100</v>
      </c>
      <c r="W35" s="759">
        <f>ESTOQUE!W34-('PRODUÇAO DIURNO'!D33+'PRODUÇAO DIURNO'!E33+'PRODUÇAO NOTURNO'!D33)</f>
        <v>-80652</v>
      </c>
    </row>
    <row r="36" spans="1:23" ht="15.75" thickBot="1" x14ac:dyDescent="0.3">
      <c r="A36" s="627">
        <f>'PRODUÇAO DIURNO'!A34</f>
        <v>0</v>
      </c>
      <c r="B36" s="687">
        <f>'PRODUÇAO DIURNO'!B34</f>
        <v>0</v>
      </c>
      <c r="C36" s="643">
        <f>SUM('PRODUÇAO DIURNO'!I34,'PRODUÇAO DIURNO'!Q34,'PRODUÇAO NOTURNO'!H34,'PRODUÇAO NOTURNO'!P34,'FABRICA '!R35,'FOTON-WAGNER '!Q35,'HR-1 CLEUBERT'!Q35,'HR-2 VALDENOR'!Q35,STRADA!Q35,'EXTRA-2'!Q35)</f>
        <v>0</v>
      </c>
      <c r="D36" s="654">
        <f>SUM('HR-2 VALDENOR'!C35,'FOTON-WAGNER '!C35,'FABRICA '!C35,'HR-1 CLEUBERT'!C35,STRADA!C35,'EXTRA-2'!C35)</f>
        <v>0</v>
      </c>
      <c r="E36" s="652">
        <f>SUM('PRODUÇAO DIURNO'!J34,'PRODUÇAO DIURNO'!R34,'PRODUÇAO NOTURNO'!I34,'PRODUÇAO NOTURNO'!Q34,'FABRICA '!S35,'FOTON-WAGNER '!R35,'HR-1 CLEUBERT'!R35,'HR-2 VALDENOR'!R35,STRADA!R35,'EXTRA-2'!R35)</f>
        <v>0</v>
      </c>
      <c r="F36" s="653">
        <f>SUM('HR-2 VALDENOR'!D35,'FOTON-WAGNER '!D35,'FABRICA '!D35,'HR-1 CLEUBERT'!D35,STRADA!D35,'EXTRA-2'!D35)</f>
        <v>0</v>
      </c>
      <c r="G36" s="642">
        <f>SUM('PRODUÇAO DIURNO'!K34,'PRODUÇAO DIURNO'!S34,'PRODUÇAO NOTURNO'!J34,'PRODUÇAO NOTURNO'!R34,'FABRICA '!T35,'FOTON-WAGNER '!S35,'HR-1 CLEUBERT'!S35,'HR-2 VALDENOR'!S35,STRADA!S35,'EXTRA-2'!S35)</f>
        <v>0</v>
      </c>
      <c r="H36" s="655">
        <f>SUM('HR-2 VALDENOR'!E35,'FOTON-WAGNER '!E35,'FABRICA '!E35,'HR-1 CLEUBERT'!E35,STRADA!E35,'EXTRA-2'!E35)</f>
        <v>0</v>
      </c>
      <c r="I36" s="580">
        <f t="shared" si="0"/>
        <v>0</v>
      </c>
      <c r="J36" s="157">
        <f t="shared" si="3"/>
        <v>0</v>
      </c>
      <c r="K36" s="156">
        <f t="shared" si="4"/>
        <v>-377</v>
      </c>
      <c r="L36" s="156">
        <f t="shared" si="5"/>
        <v>394</v>
      </c>
      <c r="M36" s="276">
        <f t="shared" si="1"/>
        <v>17</v>
      </c>
      <c r="N36" s="477" t="str">
        <f>IF(AND(ESTOQUE!M36&gt;=0,ESTOQUE!M36&lt;=3000),"INSUFICIENTE",IF(AND(ESTOQUE!M36&gt;3000,ESTOQUE!M36&lt;=5000),"REGULAR",IF(AND(ESTOQUE!M36&gt;5000,ESTOQUE!M36&lt;=8000),"BOM",IF(AND(ESTOQUE!M36&gt;8000),"ÓTIMO"))))</f>
        <v>INSUFICIENTE</v>
      </c>
      <c r="O36" s="484">
        <f>SUM('HR-1 CLEUBERT'!N35,'HR-2 VALDENOR'!N35,'FOTON-WAGNER '!N35,STRADA!N35,'FABRICA '!O35,'EXTRA-2'!N35)</f>
        <v>0</v>
      </c>
      <c r="P36" s="481">
        <f>SUM('HR-1 CLEUBERT'!P35,'HR-2 VALDENOR'!P35,'FOTON-WAGNER '!P35,STRADA!P35,'FABRICA '!Q35+'EXTRA-2'!P35)</f>
        <v>0</v>
      </c>
      <c r="Q36" s="283">
        <f>(Q35+'PRODUÇAO DIURNO'!Z34)-('HR-1 CLEUBERT'!W35+'HR-2 VALDENOR'!W35+'FOTON-WAGNER '!W35+STRADA!W35+'FABRICA '!W35+'EXTRA-2'!W35)</f>
        <v>-274.5</v>
      </c>
      <c r="R36" s="283">
        <f>(R35+'PRODUÇAO DIURNO'!AA34)-('HR-1 CLEUBERT'!X35+'HR-2 VALDENOR'!X35+'FOTON-WAGNER '!X35+STRADA!X35+'FABRICA '!X35+'EXTRA-2'!X35)</f>
        <v>0</v>
      </c>
      <c r="S36" s="283">
        <f>(S35+'PRODUÇAO DIURNO'!AB34)-('HR-1 CLEUBERT'!Y35+'HR-2 VALDENOR'!Y35+'FOTON-WAGNER '!Y35+STRADA!Y35+'FABRICA '!Y35+'EXTRA-2'!Y35)</f>
        <v>0</v>
      </c>
      <c r="T36" s="284">
        <f t="shared" si="2"/>
        <v>-274.5</v>
      </c>
      <c r="U36" s="489">
        <f>SUM('HR-2 VALDENOR'!Z35,'FOTON-WAGNER '!Z35,'HR-1 CLEUBERT'!Z35,'FABRICA '!Z35,STRADA!Z35+'EXTRA-2'!Z35)</f>
        <v>0</v>
      </c>
      <c r="V36" s="673">
        <f>ESTOQUE!V35-('PRODUÇAO DIURNO'!C34+'PRODUÇAO DIURNO'!D34+'PRODUÇAO NOTURNO'!C34)</f>
        <v>-11100</v>
      </c>
      <c r="W36" s="760">
        <f>ESTOQUE!W35-('PRODUÇAO DIURNO'!D34+'PRODUÇAO DIURNO'!E34+'PRODUÇAO NOTURNO'!D34)</f>
        <v>-84052</v>
      </c>
    </row>
    <row r="37" spans="1:23" s="107" customFormat="1" ht="15.75" thickBot="1" x14ac:dyDescent="0.3">
      <c r="A37" s="984" t="s">
        <v>2</v>
      </c>
      <c r="B37" s="985"/>
      <c r="C37" s="281">
        <f t="shared" ref="C37:H37" si="6">SUM(C6:C36)</f>
        <v>0</v>
      </c>
      <c r="D37" s="281">
        <f t="shared" si="6"/>
        <v>0</v>
      </c>
      <c r="E37" s="660">
        <f t="shared" si="6"/>
        <v>4863</v>
      </c>
      <c r="F37" s="660">
        <f t="shared" si="6"/>
        <v>5240</v>
      </c>
      <c r="G37" s="581">
        <f t="shared" si="6"/>
        <v>6038</v>
      </c>
      <c r="H37" s="581">
        <f t="shared" si="6"/>
        <v>5644</v>
      </c>
      <c r="I37" s="581">
        <f>SUM(I6:I36,I2)</f>
        <v>16141</v>
      </c>
      <c r="J37" s="124">
        <f>J36</f>
        <v>0</v>
      </c>
      <c r="K37" s="124">
        <f>K36</f>
        <v>-377</v>
      </c>
      <c r="L37" s="124">
        <f>L36</f>
        <v>394</v>
      </c>
      <c r="M37" s="124">
        <f>M36</f>
        <v>17</v>
      </c>
      <c r="N37" s="125" t="str">
        <f>IF(AND(ESTOQUE!M37&gt;=0,ESTOQUE!M37&lt;=3000),"INSUFICIENTE",IF(AND(ESTOQUE!M37&gt;3000,ESTOQUE!M37&lt;=5000),"REGULAR",IF(AND(ESTOQUE!M37&gt;5000,ESTOQUE!M37&lt;=8000),"BOM",IF(AND(ESTOQUE!M37&gt;8000),"ÓTIMO"))))</f>
        <v>INSUFICIENTE</v>
      </c>
      <c r="O37" s="480">
        <f>SUM(O6:O36)</f>
        <v>84</v>
      </c>
      <c r="P37" s="480">
        <f>SUM(P6:P36)</f>
        <v>0</v>
      </c>
      <c r="Q37" s="285">
        <f>Q36</f>
        <v>-274.5</v>
      </c>
      <c r="R37" s="285">
        <f>R36</f>
        <v>0</v>
      </c>
      <c r="S37" s="285">
        <f>S36</f>
        <v>0</v>
      </c>
      <c r="T37" s="286">
        <f>T36</f>
        <v>-274.5</v>
      </c>
      <c r="U37" s="486">
        <f>SUM(U6:U36)</f>
        <v>274.5</v>
      </c>
      <c r="V37" s="749">
        <f>V36</f>
        <v>-11100</v>
      </c>
      <c r="W37" s="756">
        <f>W36</f>
        <v>-84052</v>
      </c>
    </row>
    <row r="41" spans="1:23" x14ac:dyDescent="0.25">
      <c r="L41" s="449"/>
    </row>
  </sheetData>
  <mergeCells count="16">
    <mergeCell ref="A37:B37"/>
    <mergeCell ref="C2:I2"/>
    <mergeCell ref="J2:M2"/>
    <mergeCell ref="J3:L3"/>
    <mergeCell ref="A4:B5"/>
    <mergeCell ref="A1:B3"/>
    <mergeCell ref="C4:D4"/>
    <mergeCell ref="E4:F4"/>
    <mergeCell ref="G4:H4"/>
    <mergeCell ref="C3:H3"/>
    <mergeCell ref="P2:P5"/>
    <mergeCell ref="N2:N5"/>
    <mergeCell ref="C1:P1"/>
    <mergeCell ref="Q1:U2"/>
    <mergeCell ref="Q3:S3"/>
    <mergeCell ref="O2:O5"/>
  </mergeCells>
  <conditionalFormatting sqref="B6:B36">
    <cfRule type="cellIs" dxfId="12" priority="1" operator="equal">
      <formula>"DOM"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36"/>
  <sheetViews>
    <sheetView zoomScaleNormal="100" workbookViewId="0">
      <pane xSplit="1" topLeftCell="B1" activePane="topRight" state="frozen"/>
      <selection pane="topRight" activeCell="A12" sqref="A12:XFD12"/>
    </sheetView>
  </sheetViews>
  <sheetFormatPr defaultRowHeight="15" x14ac:dyDescent="0.25"/>
  <cols>
    <col min="1" max="1" width="3.7109375" style="438" customWidth="1"/>
    <col min="2" max="2" width="5.7109375" customWidth="1"/>
    <col min="3" max="6" width="8.7109375" customWidth="1"/>
    <col min="7" max="7" width="15.7109375" customWidth="1"/>
    <col min="8" max="8" width="9.7109375" customWidth="1"/>
    <col min="9" max="9" width="10.7109375" customWidth="1"/>
    <col min="10" max="10" width="10.7109375" style="508" customWidth="1"/>
    <col min="11" max="11" width="12.7109375" style="508" bestFit="1" customWidth="1"/>
    <col min="12" max="12" width="11.7109375" style="508" bestFit="1" customWidth="1"/>
    <col min="13" max="13" width="22.140625" bestFit="1" customWidth="1"/>
    <col min="14" max="14" width="8.7109375" customWidth="1"/>
    <col min="15" max="15" width="9.7109375" customWidth="1"/>
    <col min="16" max="16" width="10.7109375" customWidth="1"/>
    <col min="17" max="19" width="7.7109375" customWidth="1"/>
    <col min="20" max="20" width="8.7109375" customWidth="1"/>
    <col min="21" max="21" width="13.7109375" style="508" bestFit="1" customWidth="1"/>
    <col min="22" max="22" width="11.7109375" bestFit="1" customWidth="1"/>
    <col min="23" max="26" width="8.7109375" customWidth="1"/>
    <col min="27" max="28" width="8.7109375" style="569" customWidth="1"/>
    <col min="29" max="29" width="76.28515625" customWidth="1"/>
  </cols>
  <sheetData>
    <row r="1" spans="1:36" ht="15.75" customHeight="1" thickBot="1" x14ac:dyDescent="0.3">
      <c r="A1" s="1013" t="s">
        <v>67</v>
      </c>
      <c r="B1" s="1014"/>
      <c r="C1" s="1015"/>
      <c r="D1" s="1016" t="s">
        <v>106</v>
      </c>
      <c r="E1" s="1017"/>
      <c r="F1" s="1013"/>
      <c r="G1" s="1014"/>
      <c r="H1" s="1014"/>
      <c r="I1" s="1014"/>
      <c r="J1" s="1014"/>
      <c r="K1" s="1014"/>
      <c r="L1" s="1014"/>
      <c r="M1" s="1014"/>
      <c r="N1" s="1014"/>
      <c r="O1" s="1014"/>
      <c r="P1" s="1014"/>
      <c r="Q1" s="1014"/>
      <c r="R1" s="1014"/>
      <c r="S1" s="1014"/>
      <c r="T1" s="1014"/>
      <c r="U1" s="1014"/>
      <c r="V1" s="1015"/>
      <c r="W1" s="1018" t="str">
        <f>ESTOQUE!Q1</f>
        <v>GELO TRITURADO</v>
      </c>
      <c r="X1" s="1019"/>
      <c r="Y1" s="1019"/>
      <c r="Z1" s="1020"/>
      <c r="AA1" s="1050" t="s">
        <v>120</v>
      </c>
      <c r="AB1" s="1051"/>
      <c r="AC1" s="1008" t="s">
        <v>85</v>
      </c>
    </row>
    <row r="2" spans="1:36" ht="15.75" customHeight="1" thickBot="1" x14ac:dyDescent="0.3">
      <c r="A2" s="1026">
        <f>'PRODUÇAO DIURNO'!A2:B2</f>
        <v>42887</v>
      </c>
      <c r="B2" s="1027"/>
      <c r="C2" s="1039" t="s">
        <v>69</v>
      </c>
      <c r="D2" s="1040"/>
      <c r="E2" s="1041"/>
      <c r="F2" s="36" t="s">
        <v>2</v>
      </c>
      <c r="G2" s="1042" t="s">
        <v>1</v>
      </c>
      <c r="H2" s="1043"/>
      <c r="I2" s="1043"/>
      <c r="J2" s="1043"/>
      <c r="K2" s="1043"/>
      <c r="L2" s="1043"/>
      <c r="M2" s="1043"/>
      <c r="N2" s="1044"/>
      <c r="O2" s="36" t="s">
        <v>2</v>
      </c>
      <c r="P2" s="1036" t="s">
        <v>45</v>
      </c>
      <c r="Q2" s="1030" t="s">
        <v>68</v>
      </c>
      <c r="R2" s="1031"/>
      <c r="S2" s="1031"/>
      <c r="T2" s="1032"/>
      <c r="U2" s="554" t="s">
        <v>82</v>
      </c>
      <c r="V2" s="36" t="s">
        <v>7</v>
      </c>
      <c r="W2" s="1021" t="s">
        <v>69</v>
      </c>
      <c r="X2" s="1022"/>
      <c r="Y2" s="1023"/>
      <c r="Z2" s="805" t="s">
        <v>2</v>
      </c>
      <c r="AA2" s="1036" t="s">
        <v>5</v>
      </c>
      <c r="AB2" s="39" t="s">
        <v>2</v>
      </c>
      <c r="AC2" s="1009"/>
      <c r="AD2" s="430"/>
      <c r="AE2" s="430"/>
      <c r="AF2" s="430"/>
      <c r="AG2" s="430"/>
      <c r="AH2" s="430"/>
      <c r="AI2" s="430"/>
    </row>
    <row r="3" spans="1:36" ht="15.75" thickBot="1" x14ac:dyDescent="0.3">
      <c r="A3" s="1028"/>
      <c r="B3" s="1029"/>
      <c r="C3" s="33" t="s">
        <v>10</v>
      </c>
      <c r="D3" s="2" t="s">
        <v>10</v>
      </c>
      <c r="E3" s="336" t="s">
        <v>10</v>
      </c>
      <c r="F3" s="685" t="s">
        <v>5</v>
      </c>
      <c r="G3" s="90" t="s">
        <v>8</v>
      </c>
      <c r="H3" s="1045" t="s">
        <v>6</v>
      </c>
      <c r="I3" s="38" t="s">
        <v>11</v>
      </c>
      <c r="J3" s="1047" t="s">
        <v>71</v>
      </c>
      <c r="K3" s="1048"/>
      <c r="L3" s="1048"/>
      <c r="M3" s="1049"/>
      <c r="N3" s="1036" t="s">
        <v>2</v>
      </c>
      <c r="O3" s="685" t="s">
        <v>5</v>
      </c>
      <c r="P3" s="1037"/>
      <c r="Q3" s="1033" t="s">
        <v>4</v>
      </c>
      <c r="R3" s="1034"/>
      <c r="S3" s="1034"/>
      <c r="T3" s="1035"/>
      <c r="U3" s="555" t="s">
        <v>83</v>
      </c>
      <c r="V3" s="39" t="s">
        <v>12</v>
      </c>
      <c r="W3" s="75" t="s">
        <v>10</v>
      </c>
      <c r="X3" s="76" t="s">
        <v>10</v>
      </c>
      <c r="Y3" s="77" t="s">
        <v>10</v>
      </c>
      <c r="Z3" s="806" t="s">
        <v>5</v>
      </c>
      <c r="AA3" s="1037"/>
      <c r="AB3" s="707" t="s">
        <v>5</v>
      </c>
      <c r="AC3" s="1009"/>
      <c r="AD3" s="430"/>
      <c r="AE3" s="430"/>
      <c r="AF3" s="430"/>
      <c r="AG3" s="430"/>
      <c r="AH3" s="430"/>
      <c r="AI3" s="430"/>
    </row>
    <row r="4" spans="1:36" ht="15.75" thickBot="1" x14ac:dyDescent="0.3">
      <c r="A4" s="1024" t="s">
        <v>0</v>
      </c>
      <c r="B4" s="1025"/>
      <c r="C4" s="34">
        <v>1</v>
      </c>
      <c r="D4" s="35">
        <v>2</v>
      </c>
      <c r="E4" s="337">
        <v>3</v>
      </c>
      <c r="F4" s="686" t="s">
        <v>4</v>
      </c>
      <c r="G4" s="89" t="s">
        <v>21</v>
      </c>
      <c r="H4" s="1046"/>
      <c r="I4" s="40" t="s">
        <v>9</v>
      </c>
      <c r="J4" s="537" t="s">
        <v>87</v>
      </c>
      <c r="K4" s="538" t="s">
        <v>14</v>
      </c>
      <c r="L4" s="539" t="s">
        <v>86</v>
      </c>
      <c r="M4" s="540" t="s">
        <v>56</v>
      </c>
      <c r="N4" s="1038"/>
      <c r="O4" s="686" t="s">
        <v>22</v>
      </c>
      <c r="P4" s="1038"/>
      <c r="Q4" s="41" t="s">
        <v>28</v>
      </c>
      <c r="R4" s="42" t="s">
        <v>29</v>
      </c>
      <c r="S4" s="684" t="s">
        <v>30</v>
      </c>
      <c r="T4" s="684" t="s">
        <v>2</v>
      </c>
      <c r="U4" s="556" t="s">
        <v>84</v>
      </c>
      <c r="V4" s="43" t="s">
        <v>2</v>
      </c>
      <c r="W4" s="78">
        <v>1</v>
      </c>
      <c r="X4" s="79">
        <v>2</v>
      </c>
      <c r="Y4" s="80">
        <v>3</v>
      </c>
      <c r="Z4" s="807" t="s">
        <v>4</v>
      </c>
      <c r="AA4" s="1038"/>
      <c r="AB4" s="708" t="s">
        <v>4</v>
      </c>
      <c r="AC4" s="1010"/>
      <c r="AD4" s="430"/>
      <c r="AE4" s="430"/>
      <c r="AF4" s="430"/>
      <c r="AG4" s="430"/>
      <c r="AH4" s="430"/>
      <c r="AI4" s="430"/>
    </row>
    <row r="5" spans="1:36" ht="15.75" thickBot="1" x14ac:dyDescent="0.3">
      <c r="A5" s="445">
        <f>'PRODUÇAO DIURNO'!A4</f>
        <v>1</v>
      </c>
      <c r="B5" s="331" t="str">
        <f>ESTOQUE!B6</f>
        <v>QUI</v>
      </c>
      <c r="C5" s="150"/>
      <c r="D5" s="150">
        <v>275</v>
      </c>
      <c r="E5" s="150">
        <v>328</v>
      </c>
      <c r="F5" s="37">
        <f>SUM(C5:E5)</f>
        <v>603</v>
      </c>
      <c r="G5" s="169">
        <v>5</v>
      </c>
      <c r="H5" s="219">
        <v>10</v>
      </c>
      <c r="I5" s="167"/>
      <c r="J5" s="191"/>
      <c r="K5" s="339"/>
      <c r="L5" s="339"/>
      <c r="M5" s="117"/>
      <c r="N5" s="447">
        <f>SUM(G5:I5)</f>
        <v>15</v>
      </c>
      <c r="O5" s="85">
        <f>F5-G5</f>
        <v>598</v>
      </c>
      <c r="P5" s="164"/>
      <c r="Q5" s="211"/>
      <c r="R5" s="161"/>
      <c r="S5" s="436"/>
      <c r="T5" s="45">
        <f>SUM(Q5:S5)</f>
        <v>0</v>
      </c>
      <c r="U5" s="510"/>
      <c r="V5" s="44">
        <f>O5-H5-T5-U5</f>
        <v>588</v>
      </c>
      <c r="W5" s="454">
        <v>30</v>
      </c>
      <c r="X5" s="455"/>
      <c r="Y5" s="456"/>
      <c r="Z5" s="190">
        <f>SUM(W5:Y5)</f>
        <v>30</v>
      </c>
      <c r="AA5" s="189"/>
      <c r="AB5" s="808">
        <f t="shared" ref="AB5:AB35" si="0">SUM(AA5:AA5)</f>
        <v>0</v>
      </c>
      <c r="AC5" s="519"/>
      <c r="AD5" s="430"/>
      <c r="AE5" s="430"/>
      <c r="AF5" s="430"/>
      <c r="AG5" s="430"/>
      <c r="AH5" s="430"/>
      <c r="AI5" s="430"/>
    </row>
    <row r="6" spans="1:36" ht="15.75" thickBot="1" x14ac:dyDescent="0.3">
      <c r="A6" s="445">
        <f>'PRODUÇAO DIURNO'!A5</f>
        <v>2</v>
      </c>
      <c r="B6" s="331" t="str">
        <f>ESTOQUE!B7</f>
        <v>SEX</v>
      </c>
      <c r="C6" s="150"/>
      <c r="D6" s="436">
        <v>477</v>
      </c>
      <c r="E6" s="436">
        <v>556</v>
      </c>
      <c r="F6" s="37">
        <f t="shared" ref="F6:F35" si="1">SUM(C6:E6)</f>
        <v>1033</v>
      </c>
      <c r="G6" s="165"/>
      <c r="H6" s="218">
        <v>10</v>
      </c>
      <c r="I6" s="159"/>
      <c r="J6" s="118"/>
      <c r="K6" s="340"/>
      <c r="L6" s="340"/>
      <c r="M6" s="119"/>
      <c r="N6" s="447">
        <f>SUM(G6:I6)</f>
        <v>10</v>
      </c>
      <c r="O6" s="85">
        <f t="shared" ref="O6:O35" si="2">F6-G6</f>
        <v>1033</v>
      </c>
      <c r="P6" s="209"/>
      <c r="Q6" s="212"/>
      <c r="R6" s="162"/>
      <c r="S6" s="213"/>
      <c r="T6" s="45">
        <f t="shared" ref="T6:T35" si="3">SUM(Q6:S6)</f>
        <v>0</v>
      </c>
      <c r="U6" s="510"/>
      <c r="V6" s="44">
        <f t="shared" ref="V6:V35" si="4">O6-H6-T6-U6</f>
        <v>1023</v>
      </c>
      <c r="W6" s="435"/>
      <c r="X6" s="194"/>
      <c r="Y6" s="193"/>
      <c r="Z6" s="190">
        <f t="shared" ref="Z6:Z35" si="5">SUM(W6:Y6)</f>
        <v>0</v>
      </c>
      <c r="AA6" s="189"/>
      <c r="AB6" s="808">
        <f t="shared" si="0"/>
        <v>0</v>
      </c>
      <c r="AC6" s="442"/>
      <c r="AD6" s="401"/>
      <c r="AE6" s="401"/>
      <c r="AF6" s="401"/>
      <c r="AG6" s="505"/>
      <c r="AH6" s="505"/>
      <c r="AI6" s="505"/>
    </row>
    <row r="7" spans="1:36" ht="15.75" thickBot="1" x14ac:dyDescent="0.3">
      <c r="A7" s="445">
        <f>'PRODUÇAO DIURNO'!A6</f>
        <v>3</v>
      </c>
      <c r="B7" s="331" t="str">
        <f>ESTOQUE!B8</f>
        <v>SÁB</v>
      </c>
      <c r="C7" s="150"/>
      <c r="D7" s="150">
        <v>719</v>
      </c>
      <c r="E7" s="150">
        <v>799</v>
      </c>
      <c r="F7" s="37">
        <f t="shared" si="1"/>
        <v>1518</v>
      </c>
      <c r="G7" s="165"/>
      <c r="H7" s="218"/>
      <c r="I7" s="159"/>
      <c r="J7" s="118"/>
      <c r="K7" s="340"/>
      <c r="L7" s="340"/>
      <c r="M7" s="119"/>
      <c r="N7" s="447">
        <f t="shared" ref="N7:N35" si="6">SUM(G7:I7)</f>
        <v>0</v>
      </c>
      <c r="O7" s="85">
        <f t="shared" si="2"/>
        <v>1518</v>
      </c>
      <c r="P7" s="209"/>
      <c r="Q7" s="212"/>
      <c r="R7" s="162"/>
      <c r="S7" s="436"/>
      <c r="T7" s="45">
        <f t="shared" si="3"/>
        <v>0</v>
      </c>
      <c r="U7" s="510"/>
      <c r="V7" s="44">
        <f t="shared" si="4"/>
        <v>1518</v>
      </c>
      <c r="W7" s="435">
        <v>32</v>
      </c>
      <c r="X7" s="194"/>
      <c r="Y7" s="193"/>
      <c r="Z7" s="190">
        <f t="shared" si="5"/>
        <v>32</v>
      </c>
      <c r="AA7" s="189"/>
      <c r="AB7" s="808">
        <f t="shared" si="0"/>
        <v>0</v>
      </c>
      <c r="AC7" s="442"/>
      <c r="AD7" s="401"/>
      <c r="AE7" s="401"/>
      <c r="AF7" s="401"/>
      <c r="AG7" s="430"/>
      <c r="AH7" s="430"/>
      <c r="AI7" s="430"/>
    </row>
    <row r="8" spans="1:36" ht="15.75" thickBot="1" x14ac:dyDescent="0.3">
      <c r="A8" s="445">
        <f>'PRODUÇAO DIURNO'!A7</f>
        <v>4</v>
      </c>
      <c r="B8" s="331" t="str">
        <f>ESTOQUE!B9</f>
        <v>DOM</v>
      </c>
      <c r="C8" s="150"/>
      <c r="D8" s="150">
        <v>294</v>
      </c>
      <c r="E8" s="150">
        <v>368</v>
      </c>
      <c r="F8" s="37">
        <f t="shared" si="1"/>
        <v>662</v>
      </c>
      <c r="G8" s="165"/>
      <c r="H8" s="218"/>
      <c r="I8" s="159"/>
      <c r="J8" s="118"/>
      <c r="K8" s="340"/>
      <c r="L8" s="340"/>
      <c r="M8" s="119"/>
      <c r="N8" s="447">
        <f t="shared" si="6"/>
        <v>0</v>
      </c>
      <c r="O8" s="85">
        <f t="shared" si="2"/>
        <v>662</v>
      </c>
      <c r="P8" s="209"/>
      <c r="Q8" s="212"/>
      <c r="R8" s="162"/>
      <c r="S8" s="436"/>
      <c r="T8" s="45">
        <f t="shared" si="3"/>
        <v>0</v>
      </c>
      <c r="U8" s="510"/>
      <c r="V8" s="44">
        <f t="shared" si="4"/>
        <v>662</v>
      </c>
      <c r="W8" s="435">
        <v>12</v>
      </c>
      <c r="X8" s="194"/>
      <c r="Y8" s="193"/>
      <c r="Z8" s="190">
        <f t="shared" si="5"/>
        <v>12</v>
      </c>
      <c r="AA8" s="189"/>
      <c r="AB8" s="808">
        <f t="shared" si="0"/>
        <v>0</v>
      </c>
      <c r="AC8" s="668"/>
      <c r="AD8" s="430"/>
      <c r="AE8" s="430"/>
      <c r="AF8" s="430"/>
      <c r="AG8" s="430"/>
      <c r="AH8" s="430"/>
      <c r="AI8" s="430"/>
    </row>
    <row r="9" spans="1:36" ht="15.75" thickBot="1" x14ac:dyDescent="0.3">
      <c r="A9" s="445">
        <f>'PRODUÇAO DIURNO'!A8</f>
        <v>5</v>
      </c>
      <c r="B9" s="331" t="str">
        <f>ESTOQUE!B10</f>
        <v>SEG</v>
      </c>
      <c r="C9" s="150"/>
      <c r="D9" s="150">
        <v>668</v>
      </c>
      <c r="E9" s="150">
        <v>140</v>
      </c>
      <c r="F9" s="37">
        <f t="shared" si="1"/>
        <v>808</v>
      </c>
      <c r="G9" s="165"/>
      <c r="H9" s="218">
        <v>10</v>
      </c>
      <c r="I9" s="159"/>
      <c r="J9" s="118"/>
      <c r="K9" s="340"/>
      <c r="L9" s="340"/>
      <c r="M9" s="119"/>
      <c r="N9" s="447">
        <f t="shared" si="6"/>
        <v>10</v>
      </c>
      <c r="O9" s="85">
        <f t="shared" si="2"/>
        <v>808</v>
      </c>
      <c r="P9" s="209"/>
      <c r="Q9" s="212"/>
      <c r="R9" s="162"/>
      <c r="S9" s="436">
        <v>131</v>
      </c>
      <c r="T9" s="45">
        <f t="shared" si="3"/>
        <v>131</v>
      </c>
      <c r="U9" s="510"/>
      <c r="V9" s="44">
        <f t="shared" si="4"/>
        <v>667</v>
      </c>
      <c r="W9" s="435">
        <v>8</v>
      </c>
      <c r="X9" s="194"/>
      <c r="Y9" s="193"/>
      <c r="Z9" s="190">
        <f t="shared" si="5"/>
        <v>8</v>
      </c>
      <c r="AA9" s="189"/>
      <c r="AB9" s="808">
        <f t="shared" si="0"/>
        <v>0</v>
      </c>
      <c r="AC9" s="443"/>
      <c r="AD9" s="457"/>
      <c r="AE9" s="457"/>
      <c r="AF9" s="457"/>
      <c r="AH9" s="457"/>
      <c r="AI9" s="457"/>
      <c r="AJ9" s="426"/>
    </row>
    <row r="10" spans="1:36" ht="15.75" thickBot="1" x14ac:dyDescent="0.3">
      <c r="A10" s="445">
        <f>'PRODUÇAO DIURNO'!A9</f>
        <v>6</v>
      </c>
      <c r="B10" s="331" t="str">
        <f>ESTOQUE!B11</f>
        <v>TER</v>
      </c>
      <c r="C10" s="150"/>
      <c r="D10" s="150">
        <v>730</v>
      </c>
      <c r="E10" s="150">
        <v>120</v>
      </c>
      <c r="F10" s="37">
        <f t="shared" si="1"/>
        <v>850</v>
      </c>
      <c r="G10" s="165"/>
      <c r="H10" s="218">
        <v>5</v>
      </c>
      <c r="I10" s="159">
        <v>10</v>
      </c>
      <c r="J10" s="118"/>
      <c r="K10" s="340"/>
      <c r="L10" s="340"/>
      <c r="M10" s="119"/>
      <c r="N10" s="447">
        <f t="shared" si="6"/>
        <v>15</v>
      </c>
      <c r="O10" s="85">
        <f t="shared" si="2"/>
        <v>850</v>
      </c>
      <c r="P10" s="209"/>
      <c r="Q10" s="212"/>
      <c r="R10" s="162"/>
      <c r="S10" s="436">
        <v>95</v>
      </c>
      <c r="T10" s="45">
        <f t="shared" si="3"/>
        <v>95</v>
      </c>
      <c r="U10" s="510"/>
      <c r="V10" s="44">
        <f t="shared" si="4"/>
        <v>750</v>
      </c>
      <c r="W10" s="435">
        <v>20</v>
      </c>
      <c r="X10" s="194"/>
      <c r="Y10" s="193"/>
      <c r="Z10" s="190">
        <f t="shared" si="5"/>
        <v>20</v>
      </c>
      <c r="AA10" s="189"/>
      <c r="AB10" s="808">
        <f t="shared" si="0"/>
        <v>0</v>
      </c>
      <c r="AC10" s="442"/>
      <c r="AD10" s="431"/>
      <c r="AE10" s="431"/>
      <c r="AF10" s="431"/>
      <c r="AH10" s="457"/>
      <c r="AI10" s="457"/>
      <c r="AJ10" s="426"/>
    </row>
    <row r="11" spans="1:36" ht="15.75" thickBot="1" x14ac:dyDescent="0.3">
      <c r="A11" s="445">
        <f>'PRODUÇAO DIURNO'!A10</f>
        <v>7</v>
      </c>
      <c r="B11" s="331" t="str">
        <f>ESTOQUE!B12</f>
        <v>QUA</v>
      </c>
      <c r="C11" s="150"/>
      <c r="D11" s="150"/>
      <c r="E11" s="150">
        <v>836</v>
      </c>
      <c r="F11" s="37">
        <f t="shared" si="1"/>
        <v>836</v>
      </c>
      <c r="G11" s="165"/>
      <c r="H11" s="168">
        <v>6</v>
      </c>
      <c r="I11" s="159"/>
      <c r="J11" s="118"/>
      <c r="K11" s="340"/>
      <c r="L11" s="340"/>
      <c r="M11" s="119"/>
      <c r="N11" s="447">
        <f t="shared" si="6"/>
        <v>6</v>
      </c>
      <c r="O11" s="85">
        <f t="shared" si="2"/>
        <v>836</v>
      </c>
      <c r="P11" s="209"/>
      <c r="Q11" s="212"/>
      <c r="R11" s="162"/>
      <c r="S11" s="436"/>
      <c r="T11" s="45">
        <f t="shared" si="3"/>
        <v>0</v>
      </c>
      <c r="U11" s="510"/>
      <c r="V11" s="44">
        <f t="shared" si="4"/>
        <v>830</v>
      </c>
      <c r="W11" s="435"/>
      <c r="X11" s="194"/>
      <c r="Y11" s="193"/>
      <c r="Z11" s="190">
        <f t="shared" si="5"/>
        <v>0</v>
      </c>
      <c r="AA11" s="189"/>
      <c r="AB11" s="808">
        <f t="shared" si="0"/>
        <v>0</v>
      </c>
      <c r="AC11" s="443"/>
      <c r="AD11" s="402"/>
      <c r="AE11" s="402"/>
      <c r="AF11" s="402"/>
      <c r="AH11" s="402"/>
      <c r="AI11" s="402"/>
      <c r="AJ11" s="402"/>
    </row>
    <row r="12" spans="1:36" ht="15.75" thickBot="1" x14ac:dyDescent="0.3">
      <c r="A12" s="445">
        <f>'PRODUÇAO DIURNO'!A11</f>
        <v>8</v>
      </c>
      <c r="B12" s="331" t="str">
        <f>ESTOQUE!B13</f>
        <v>QUI</v>
      </c>
      <c r="C12" s="150"/>
      <c r="D12" s="150">
        <v>460</v>
      </c>
      <c r="E12" s="150">
        <v>590</v>
      </c>
      <c r="F12" s="37">
        <f t="shared" si="1"/>
        <v>1050</v>
      </c>
      <c r="G12" s="165"/>
      <c r="H12" s="168"/>
      <c r="I12" s="159"/>
      <c r="J12" s="118"/>
      <c r="K12" s="340"/>
      <c r="L12" s="340"/>
      <c r="M12" s="119"/>
      <c r="N12" s="447">
        <f t="shared" si="6"/>
        <v>0</v>
      </c>
      <c r="O12" s="85">
        <f>F12-G12</f>
        <v>1050</v>
      </c>
      <c r="P12" s="209"/>
      <c r="Q12" s="212"/>
      <c r="R12" s="162"/>
      <c r="S12" s="436">
        <v>86</v>
      </c>
      <c r="T12" s="45">
        <f t="shared" si="3"/>
        <v>86</v>
      </c>
      <c r="U12" s="510"/>
      <c r="V12" s="44">
        <f>O12-H12-T12-U12</f>
        <v>964</v>
      </c>
      <c r="W12" s="435"/>
      <c r="X12" s="194"/>
      <c r="Y12" s="193"/>
      <c r="Z12" s="190">
        <f t="shared" si="5"/>
        <v>0</v>
      </c>
      <c r="AA12" s="189"/>
      <c r="AB12" s="808">
        <f t="shared" si="0"/>
        <v>0</v>
      </c>
      <c r="AC12" s="442"/>
      <c r="AD12" s="457"/>
      <c r="AE12" s="402"/>
      <c r="AF12" s="457"/>
      <c r="AH12" s="457"/>
      <c r="AI12" s="457"/>
      <c r="AJ12" s="426"/>
    </row>
    <row r="13" spans="1:36" ht="15.75" thickBot="1" x14ac:dyDescent="0.3">
      <c r="A13" s="445">
        <f>'PRODUÇAO DIURNO'!A12</f>
        <v>9</v>
      </c>
      <c r="B13" s="696" t="str">
        <f>ESTOQUE!B14</f>
        <v>SEX</v>
      </c>
      <c r="C13" s="150"/>
      <c r="D13" s="150"/>
      <c r="E13" s="150"/>
      <c r="F13" s="37">
        <f t="shared" si="1"/>
        <v>0</v>
      </c>
      <c r="G13" s="165"/>
      <c r="H13" s="168"/>
      <c r="I13" s="159"/>
      <c r="J13" s="118"/>
      <c r="K13" s="340"/>
      <c r="L13" s="340"/>
      <c r="M13" s="119"/>
      <c r="N13" s="447">
        <f t="shared" si="6"/>
        <v>0</v>
      </c>
      <c r="O13" s="85">
        <f t="shared" si="2"/>
        <v>0</v>
      </c>
      <c r="P13" s="209"/>
      <c r="Q13" s="212"/>
      <c r="R13" s="162"/>
      <c r="S13" s="436"/>
      <c r="T13" s="45">
        <f t="shared" si="3"/>
        <v>0</v>
      </c>
      <c r="U13" s="510"/>
      <c r="V13" s="44">
        <f t="shared" si="4"/>
        <v>0</v>
      </c>
      <c r="W13" s="435"/>
      <c r="X13" s="194"/>
      <c r="Y13" s="193"/>
      <c r="Z13" s="190">
        <f t="shared" si="5"/>
        <v>0</v>
      </c>
      <c r="AA13" s="189"/>
      <c r="AB13" s="808">
        <f t="shared" si="0"/>
        <v>0</v>
      </c>
      <c r="AC13" s="443"/>
      <c r="AD13" s="402"/>
      <c r="AE13" s="402"/>
      <c r="AF13" s="402"/>
      <c r="AH13" s="402"/>
      <c r="AI13" s="402"/>
      <c r="AJ13" s="402"/>
    </row>
    <row r="14" spans="1:36" ht="15.75" thickBot="1" x14ac:dyDescent="0.3">
      <c r="A14" s="445">
        <f>'PRODUÇAO DIURNO'!A13</f>
        <v>10</v>
      </c>
      <c r="B14" s="331" t="str">
        <f>ESTOQUE!B15</f>
        <v>SÁB</v>
      </c>
      <c r="C14" s="150"/>
      <c r="D14" s="150"/>
      <c r="E14" s="150"/>
      <c r="F14" s="37">
        <f t="shared" si="1"/>
        <v>0</v>
      </c>
      <c r="G14" s="165"/>
      <c r="H14" s="218"/>
      <c r="I14" s="159"/>
      <c r="J14" s="118"/>
      <c r="K14" s="340"/>
      <c r="L14" s="340"/>
      <c r="M14" s="119"/>
      <c r="N14" s="447">
        <f t="shared" si="6"/>
        <v>0</v>
      </c>
      <c r="O14" s="85">
        <f t="shared" si="2"/>
        <v>0</v>
      </c>
      <c r="P14" s="209"/>
      <c r="Q14" s="212"/>
      <c r="R14" s="162"/>
      <c r="S14" s="436"/>
      <c r="T14" s="45">
        <f t="shared" si="3"/>
        <v>0</v>
      </c>
      <c r="U14" s="510"/>
      <c r="V14" s="44">
        <f t="shared" si="4"/>
        <v>0</v>
      </c>
      <c r="W14" s="435"/>
      <c r="X14" s="194"/>
      <c r="Y14" s="193"/>
      <c r="Z14" s="190">
        <f t="shared" si="5"/>
        <v>0</v>
      </c>
      <c r="AA14" s="189"/>
      <c r="AB14" s="808">
        <f t="shared" si="0"/>
        <v>0</v>
      </c>
      <c r="AC14" s="443"/>
      <c r="AD14" s="457"/>
      <c r="AE14" s="402"/>
      <c r="AF14" s="457"/>
      <c r="AH14" s="457"/>
      <c r="AI14" s="457"/>
      <c r="AJ14" s="426"/>
    </row>
    <row r="15" spans="1:36" ht="15.75" thickBot="1" x14ac:dyDescent="0.3">
      <c r="A15" s="445">
        <f>'PRODUÇAO DIURNO'!A14</f>
        <v>11</v>
      </c>
      <c r="B15" s="331" t="str">
        <f>ESTOQUE!B16</f>
        <v>DOM</v>
      </c>
      <c r="C15" s="150"/>
      <c r="D15" s="150"/>
      <c r="E15" s="150"/>
      <c r="F15" s="37">
        <f t="shared" si="1"/>
        <v>0</v>
      </c>
      <c r="G15" s="165"/>
      <c r="H15" s="218"/>
      <c r="I15" s="159"/>
      <c r="J15" s="118"/>
      <c r="K15" s="340"/>
      <c r="L15" s="340"/>
      <c r="M15" s="119"/>
      <c r="N15" s="447">
        <f t="shared" si="6"/>
        <v>0</v>
      </c>
      <c r="O15" s="85">
        <f t="shared" si="2"/>
        <v>0</v>
      </c>
      <c r="P15" s="209"/>
      <c r="Q15" s="212"/>
      <c r="R15" s="162"/>
      <c r="S15" s="436"/>
      <c r="T15" s="45">
        <f t="shared" si="3"/>
        <v>0</v>
      </c>
      <c r="U15" s="510"/>
      <c r="V15" s="44">
        <f t="shared" si="4"/>
        <v>0</v>
      </c>
      <c r="W15" s="435"/>
      <c r="X15" s="194"/>
      <c r="Y15" s="193"/>
      <c r="Z15" s="190">
        <f t="shared" si="5"/>
        <v>0</v>
      </c>
      <c r="AA15" s="189"/>
      <c r="AB15" s="808">
        <f t="shared" si="0"/>
        <v>0</v>
      </c>
      <c r="AC15" s="442"/>
      <c r="AD15" s="457"/>
      <c r="AE15" s="402"/>
      <c r="AF15" s="457"/>
      <c r="AH15" s="457"/>
      <c r="AI15" s="457"/>
      <c r="AJ15" s="426"/>
    </row>
    <row r="16" spans="1:36" ht="15.75" thickBot="1" x14ac:dyDescent="0.3">
      <c r="A16" s="445">
        <f>'PRODUÇAO DIURNO'!A15</f>
        <v>12</v>
      </c>
      <c r="B16" s="331" t="str">
        <f>ESTOQUE!B17</f>
        <v>SEG</v>
      </c>
      <c r="C16" s="150"/>
      <c r="D16" s="150"/>
      <c r="E16" s="150"/>
      <c r="F16" s="37">
        <f t="shared" si="1"/>
        <v>0</v>
      </c>
      <c r="G16" s="165"/>
      <c r="H16" s="218"/>
      <c r="I16" s="159"/>
      <c r="J16" s="118"/>
      <c r="K16" s="340"/>
      <c r="L16" s="340"/>
      <c r="M16" s="119"/>
      <c r="N16" s="447">
        <f t="shared" si="6"/>
        <v>0</v>
      </c>
      <c r="O16" s="85">
        <f t="shared" si="2"/>
        <v>0</v>
      </c>
      <c r="P16" s="209"/>
      <c r="Q16" s="212"/>
      <c r="R16" s="162"/>
      <c r="S16" s="436"/>
      <c r="T16" s="45">
        <f t="shared" si="3"/>
        <v>0</v>
      </c>
      <c r="U16" s="510"/>
      <c r="V16" s="44">
        <f t="shared" si="4"/>
        <v>0</v>
      </c>
      <c r="W16" s="435"/>
      <c r="X16" s="194"/>
      <c r="Y16" s="193"/>
      <c r="Z16" s="190">
        <f t="shared" si="5"/>
        <v>0</v>
      </c>
      <c r="AA16" s="189"/>
      <c r="AB16" s="808">
        <f t="shared" si="0"/>
        <v>0</v>
      </c>
      <c r="AC16" s="442"/>
      <c r="AD16" s="457"/>
      <c r="AE16" s="402"/>
      <c r="AF16" s="457"/>
      <c r="AH16" s="457"/>
      <c r="AI16" s="457"/>
      <c r="AJ16" s="426"/>
    </row>
    <row r="17" spans="1:38" ht="15.75" thickBot="1" x14ac:dyDescent="0.3">
      <c r="A17" s="445">
        <f>'PRODUÇAO DIURNO'!A16</f>
        <v>13</v>
      </c>
      <c r="B17" s="331" t="str">
        <f>ESTOQUE!B18</f>
        <v>TER</v>
      </c>
      <c r="C17" s="149"/>
      <c r="D17" s="150"/>
      <c r="E17" s="151"/>
      <c r="F17" s="37">
        <f t="shared" si="1"/>
        <v>0</v>
      </c>
      <c r="G17" s="165"/>
      <c r="H17" s="159"/>
      <c r="I17" s="159"/>
      <c r="J17" s="118"/>
      <c r="K17" s="340"/>
      <c r="L17" s="340"/>
      <c r="M17" s="119"/>
      <c r="N17" s="447">
        <f t="shared" si="6"/>
        <v>0</v>
      </c>
      <c r="O17" s="85">
        <f t="shared" si="2"/>
        <v>0</v>
      </c>
      <c r="P17" s="209"/>
      <c r="Q17" s="212"/>
      <c r="R17" s="162"/>
      <c r="S17" s="436"/>
      <c r="T17" s="45">
        <f t="shared" si="3"/>
        <v>0</v>
      </c>
      <c r="U17" s="510"/>
      <c r="V17" s="44">
        <f t="shared" si="4"/>
        <v>0</v>
      </c>
      <c r="W17" s="435"/>
      <c r="X17" s="194"/>
      <c r="Y17" s="193"/>
      <c r="Z17" s="190">
        <f t="shared" si="5"/>
        <v>0</v>
      </c>
      <c r="AA17" s="435"/>
      <c r="AB17" s="808">
        <f t="shared" si="0"/>
        <v>0</v>
      </c>
      <c r="AC17" s="442"/>
      <c r="AD17" s="457"/>
      <c r="AE17" s="431"/>
      <c r="AF17" s="457"/>
      <c r="AH17" s="457"/>
      <c r="AI17" s="457"/>
      <c r="AJ17" s="426"/>
    </row>
    <row r="18" spans="1:38" ht="15.75" thickBot="1" x14ac:dyDescent="0.3">
      <c r="A18" s="445">
        <f>'PRODUÇAO DIURNO'!A17</f>
        <v>14</v>
      </c>
      <c r="B18" s="331" t="str">
        <f>ESTOQUE!B19</f>
        <v>QUA</v>
      </c>
      <c r="C18" s="149"/>
      <c r="D18" s="150"/>
      <c r="E18" s="151"/>
      <c r="F18" s="37">
        <f t="shared" si="1"/>
        <v>0</v>
      </c>
      <c r="G18" s="165"/>
      <c r="H18" s="159"/>
      <c r="I18" s="159"/>
      <c r="J18" s="118"/>
      <c r="K18" s="340"/>
      <c r="L18" s="340"/>
      <c r="M18" s="119"/>
      <c r="N18" s="447">
        <f t="shared" si="6"/>
        <v>0</v>
      </c>
      <c r="O18" s="85">
        <f t="shared" si="2"/>
        <v>0</v>
      </c>
      <c r="P18" s="209"/>
      <c r="Q18" s="212"/>
      <c r="R18" s="162"/>
      <c r="S18" s="159"/>
      <c r="T18" s="45">
        <f t="shared" si="3"/>
        <v>0</v>
      </c>
      <c r="U18" s="510"/>
      <c r="V18" s="44">
        <f t="shared" si="4"/>
        <v>0</v>
      </c>
      <c r="W18" s="435"/>
      <c r="X18" s="194"/>
      <c r="Y18" s="193"/>
      <c r="Z18" s="190">
        <f t="shared" si="5"/>
        <v>0</v>
      </c>
      <c r="AA18" s="189"/>
      <c r="AB18" s="808">
        <f t="shared" si="0"/>
        <v>0</v>
      </c>
      <c r="AC18" s="443"/>
      <c r="AD18" s="433"/>
      <c r="AE18" s="402"/>
      <c r="AF18" s="433"/>
      <c r="AH18" s="433"/>
      <c r="AI18" s="433"/>
      <c r="AJ18" s="433"/>
      <c r="AK18" s="433"/>
      <c r="AL18" s="433"/>
    </row>
    <row r="19" spans="1:38" ht="15.75" thickBot="1" x14ac:dyDescent="0.3">
      <c r="A19" s="445">
        <f>'PRODUÇAO DIURNO'!A18</f>
        <v>15</v>
      </c>
      <c r="B19" s="331" t="str">
        <f>ESTOQUE!B20</f>
        <v>QUI</v>
      </c>
      <c r="C19" s="149"/>
      <c r="D19" s="150"/>
      <c r="E19" s="151"/>
      <c r="F19" s="37">
        <f t="shared" si="1"/>
        <v>0</v>
      </c>
      <c r="G19" s="165"/>
      <c r="H19" s="159"/>
      <c r="I19" s="159"/>
      <c r="J19" s="118"/>
      <c r="K19" s="340"/>
      <c r="L19" s="340"/>
      <c r="M19" s="119"/>
      <c r="N19" s="447">
        <f t="shared" si="6"/>
        <v>0</v>
      </c>
      <c r="O19" s="85">
        <f t="shared" si="2"/>
        <v>0</v>
      </c>
      <c r="P19" s="209"/>
      <c r="Q19" s="212"/>
      <c r="R19" s="162"/>
      <c r="S19" s="159"/>
      <c r="T19" s="45">
        <f t="shared" si="3"/>
        <v>0</v>
      </c>
      <c r="U19" s="510"/>
      <c r="V19" s="44">
        <f t="shared" si="4"/>
        <v>0</v>
      </c>
      <c r="W19" s="435"/>
      <c r="X19" s="194"/>
      <c r="Y19" s="193"/>
      <c r="Z19" s="190">
        <f t="shared" si="5"/>
        <v>0</v>
      </c>
      <c r="AA19" s="189"/>
      <c r="AB19" s="808">
        <f t="shared" si="0"/>
        <v>0</v>
      </c>
      <c r="AC19" s="443"/>
      <c r="AD19" s="402"/>
      <c r="AE19" s="402"/>
      <c r="AF19" s="402"/>
      <c r="AH19" s="402"/>
      <c r="AI19" s="402"/>
      <c r="AJ19" s="402"/>
    </row>
    <row r="20" spans="1:38" ht="15.75" thickBot="1" x14ac:dyDescent="0.3">
      <c r="A20" s="445">
        <f>'PRODUÇAO DIURNO'!A19</f>
        <v>16</v>
      </c>
      <c r="B20" s="331" t="str">
        <f>ESTOQUE!B21</f>
        <v>SEX</v>
      </c>
      <c r="C20" s="149"/>
      <c r="D20" s="150"/>
      <c r="E20" s="151"/>
      <c r="F20" s="37">
        <f t="shared" si="1"/>
        <v>0</v>
      </c>
      <c r="G20" s="165"/>
      <c r="H20" s="159"/>
      <c r="I20" s="159"/>
      <c r="J20" s="118"/>
      <c r="K20" s="340"/>
      <c r="L20" s="340"/>
      <c r="M20" s="119"/>
      <c r="N20" s="447">
        <f t="shared" si="6"/>
        <v>0</v>
      </c>
      <c r="O20" s="85">
        <f t="shared" si="2"/>
        <v>0</v>
      </c>
      <c r="P20" s="209"/>
      <c r="Q20" s="212"/>
      <c r="R20" s="162"/>
      <c r="S20" s="159"/>
      <c r="T20" s="45">
        <f t="shared" si="3"/>
        <v>0</v>
      </c>
      <c r="U20" s="510"/>
      <c r="V20" s="44">
        <f t="shared" si="4"/>
        <v>0</v>
      </c>
      <c r="W20" s="435"/>
      <c r="X20" s="194"/>
      <c r="Y20" s="193"/>
      <c r="Z20" s="190">
        <f t="shared" si="5"/>
        <v>0</v>
      </c>
      <c r="AA20" s="189"/>
      <c r="AB20" s="808">
        <f t="shared" si="0"/>
        <v>0</v>
      </c>
      <c r="AC20" s="443"/>
      <c r="AD20" s="402"/>
      <c r="AE20" s="638"/>
      <c r="AF20" s="402"/>
      <c r="AH20" s="402"/>
      <c r="AI20" s="402"/>
      <c r="AJ20" s="402"/>
    </row>
    <row r="21" spans="1:38" ht="15.75" thickBot="1" x14ac:dyDescent="0.3">
      <c r="A21" s="445">
        <f>'PRODUÇAO DIURNO'!A20</f>
        <v>17</v>
      </c>
      <c r="B21" s="331" t="str">
        <f>ESTOQUE!B22</f>
        <v>SÁB</v>
      </c>
      <c r="C21" s="149"/>
      <c r="D21" s="150"/>
      <c r="E21" s="151"/>
      <c r="F21" s="37">
        <f t="shared" si="1"/>
        <v>0</v>
      </c>
      <c r="G21" s="165"/>
      <c r="H21" s="159"/>
      <c r="I21" s="159"/>
      <c r="J21" s="118"/>
      <c r="K21" s="340"/>
      <c r="L21" s="340"/>
      <c r="M21" s="119"/>
      <c r="N21" s="447">
        <f t="shared" si="6"/>
        <v>0</v>
      </c>
      <c r="O21" s="85">
        <f t="shared" si="2"/>
        <v>0</v>
      </c>
      <c r="P21" s="209"/>
      <c r="Q21" s="212"/>
      <c r="R21" s="162"/>
      <c r="S21" s="159"/>
      <c r="T21" s="45">
        <f t="shared" si="3"/>
        <v>0</v>
      </c>
      <c r="U21" s="510"/>
      <c r="V21" s="44">
        <f t="shared" si="4"/>
        <v>0</v>
      </c>
      <c r="W21" s="435"/>
      <c r="X21" s="194"/>
      <c r="Y21" s="193"/>
      <c r="Z21" s="190">
        <f t="shared" si="5"/>
        <v>0</v>
      </c>
      <c r="AA21" s="189"/>
      <c r="AB21" s="808">
        <f t="shared" si="0"/>
        <v>0</v>
      </c>
      <c r="AC21" s="443"/>
      <c r="AD21" s="457"/>
      <c r="AE21" s="638"/>
      <c r="AF21" s="457"/>
      <c r="AG21" s="457"/>
      <c r="AH21" s="457"/>
      <c r="AI21" s="457"/>
      <c r="AJ21" s="426"/>
    </row>
    <row r="22" spans="1:38" ht="15.75" thickBot="1" x14ac:dyDescent="0.3">
      <c r="A22" s="445">
        <f>'PRODUÇAO DIURNO'!A21</f>
        <v>18</v>
      </c>
      <c r="B22" s="331" t="str">
        <f>ESTOQUE!B23</f>
        <v>DOM</v>
      </c>
      <c r="C22" s="149"/>
      <c r="D22" s="150"/>
      <c r="E22" s="151"/>
      <c r="F22" s="37">
        <f t="shared" si="1"/>
        <v>0</v>
      </c>
      <c r="G22" s="165"/>
      <c r="H22" s="159"/>
      <c r="I22" s="159"/>
      <c r="J22" s="118"/>
      <c r="K22" s="340"/>
      <c r="L22" s="340"/>
      <c r="M22" s="119"/>
      <c r="N22" s="447">
        <f t="shared" si="6"/>
        <v>0</v>
      </c>
      <c r="O22" s="85">
        <f t="shared" si="2"/>
        <v>0</v>
      </c>
      <c r="P22" s="209"/>
      <c r="Q22" s="212"/>
      <c r="R22" s="162"/>
      <c r="S22" s="159"/>
      <c r="T22" s="45">
        <f t="shared" si="3"/>
        <v>0</v>
      </c>
      <c r="U22" s="510"/>
      <c r="V22" s="44">
        <f t="shared" si="4"/>
        <v>0</v>
      </c>
      <c r="W22" s="435"/>
      <c r="X22" s="194"/>
      <c r="Y22" s="193"/>
      <c r="Z22" s="190">
        <f t="shared" si="5"/>
        <v>0</v>
      </c>
      <c r="AA22" s="189"/>
      <c r="AB22" s="808">
        <f t="shared" si="0"/>
        <v>0</v>
      </c>
      <c r="AC22" s="442"/>
      <c r="AD22" s="457"/>
      <c r="AE22" s="638"/>
      <c r="AF22" s="631"/>
      <c r="AG22" s="457"/>
      <c r="AH22" s="631"/>
      <c r="AI22" s="457"/>
      <c r="AJ22" s="426"/>
    </row>
    <row r="23" spans="1:38" ht="15.75" thickBot="1" x14ac:dyDescent="0.3">
      <c r="A23" s="445">
        <f>'PRODUÇAO DIURNO'!A22</f>
        <v>19</v>
      </c>
      <c r="B23" s="331" t="str">
        <f>ESTOQUE!B24</f>
        <v>SEG</v>
      </c>
      <c r="C23" s="149"/>
      <c r="D23" s="150"/>
      <c r="E23" s="151"/>
      <c r="F23" s="37">
        <f t="shared" si="1"/>
        <v>0</v>
      </c>
      <c r="G23" s="165"/>
      <c r="H23" s="159"/>
      <c r="I23" s="159"/>
      <c r="J23" s="118"/>
      <c r="K23" s="340"/>
      <c r="L23" s="340"/>
      <c r="M23" s="119"/>
      <c r="N23" s="447">
        <f t="shared" si="6"/>
        <v>0</v>
      </c>
      <c r="O23" s="85">
        <f t="shared" si="2"/>
        <v>0</v>
      </c>
      <c r="P23" s="209"/>
      <c r="Q23" s="212"/>
      <c r="R23" s="162"/>
      <c r="S23" s="159"/>
      <c r="T23" s="45">
        <f t="shared" si="3"/>
        <v>0</v>
      </c>
      <c r="U23" s="510"/>
      <c r="V23" s="44">
        <f t="shared" si="4"/>
        <v>0</v>
      </c>
      <c r="W23" s="435"/>
      <c r="X23" s="194"/>
      <c r="Y23" s="193"/>
      <c r="Z23" s="190">
        <f t="shared" si="5"/>
        <v>0</v>
      </c>
      <c r="AA23" s="189"/>
      <c r="AB23" s="808">
        <f t="shared" si="0"/>
        <v>0</v>
      </c>
      <c r="AC23" s="442"/>
      <c r="AD23" s="402"/>
      <c r="AE23" s="638"/>
      <c r="AF23" s="402"/>
      <c r="AG23" s="402"/>
      <c r="AH23" s="402"/>
      <c r="AI23" s="402"/>
      <c r="AJ23" s="402"/>
    </row>
    <row r="24" spans="1:38" ht="15.75" thickBot="1" x14ac:dyDescent="0.3">
      <c r="A24" s="445">
        <f>'PRODUÇAO DIURNO'!A23</f>
        <v>20</v>
      </c>
      <c r="B24" s="331" t="str">
        <f>ESTOQUE!B25</f>
        <v>TER</v>
      </c>
      <c r="C24" s="149"/>
      <c r="D24" s="150"/>
      <c r="E24" s="151"/>
      <c r="F24" s="37">
        <f t="shared" si="1"/>
        <v>0</v>
      </c>
      <c r="G24" s="165"/>
      <c r="H24" s="159"/>
      <c r="I24" s="159"/>
      <c r="J24" s="118"/>
      <c r="K24" s="340"/>
      <c r="L24" s="340"/>
      <c r="M24" s="119"/>
      <c r="N24" s="447">
        <f t="shared" si="6"/>
        <v>0</v>
      </c>
      <c r="O24" s="85">
        <f t="shared" si="2"/>
        <v>0</v>
      </c>
      <c r="P24" s="209"/>
      <c r="Q24" s="212"/>
      <c r="R24" s="162"/>
      <c r="S24" s="159"/>
      <c r="T24" s="45">
        <f t="shared" si="3"/>
        <v>0</v>
      </c>
      <c r="U24" s="510"/>
      <c r="V24" s="44">
        <f t="shared" si="4"/>
        <v>0</v>
      </c>
      <c r="W24" s="435"/>
      <c r="X24" s="194"/>
      <c r="Y24" s="193"/>
      <c r="Z24" s="190">
        <f t="shared" si="5"/>
        <v>0</v>
      </c>
      <c r="AA24" s="189"/>
      <c r="AB24" s="808">
        <f t="shared" si="0"/>
        <v>0</v>
      </c>
      <c r="AC24" s="443"/>
      <c r="AD24" s="457"/>
      <c r="AE24" s="638"/>
      <c r="AF24" s="402"/>
      <c r="AG24" s="402"/>
      <c r="AH24" s="457"/>
      <c r="AI24" s="457"/>
      <c r="AJ24" s="426"/>
    </row>
    <row r="25" spans="1:38" ht="15.75" thickBot="1" x14ac:dyDescent="0.3">
      <c r="A25" s="445">
        <v>21</v>
      </c>
      <c r="B25" s="331" t="str">
        <f>ESTOQUE!B26</f>
        <v>QUA</v>
      </c>
      <c r="C25" s="149"/>
      <c r="D25" s="150"/>
      <c r="E25" s="151"/>
      <c r="F25" s="37">
        <f t="shared" si="1"/>
        <v>0</v>
      </c>
      <c r="G25" s="165"/>
      <c r="H25" s="159"/>
      <c r="I25" s="159"/>
      <c r="J25" s="118"/>
      <c r="K25" s="340"/>
      <c r="L25" s="340"/>
      <c r="M25" s="119"/>
      <c r="N25" s="447">
        <f t="shared" si="6"/>
        <v>0</v>
      </c>
      <c r="O25" s="85">
        <f t="shared" si="2"/>
        <v>0</v>
      </c>
      <c r="P25" s="209"/>
      <c r="Q25" s="212"/>
      <c r="R25" s="162"/>
      <c r="S25" s="159"/>
      <c r="T25" s="45">
        <f t="shared" si="3"/>
        <v>0</v>
      </c>
      <c r="U25" s="510"/>
      <c r="V25" s="44">
        <f t="shared" si="4"/>
        <v>0</v>
      </c>
      <c r="W25" s="435"/>
      <c r="X25" s="194"/>
      <c r="Y25" s="193"/>
      <c r="Z25" s="190">
        <f t="shared" si="5"/>
        <v>0</v>
      </c>
      <c r="AA25" s="189"/>
      <c r="AB25" s="808">
        <f t="shared" si="0"/>
        <v>0</v>
      </c>
      <c r="AC25" s="444"/>
      <c r="AD25" s="431"/>
      <c r="AE25" s="638"/>
      <c r="AF25" s="431"/>
      <c r="AG25" s="431"/>
      <c r="AH25" s="431"/>
      <c r="AI25" s="431"/>
      <c r="AJ25" s="426"/>
    </row>
    <row r="26" spans="1:38" ht="15.75" thickBot="1" x14ac:dyDescent="0.3">
      <c r="A26" s="445">
        <f>'PRODUÇAO DIURNO'!A25</f>
        <v>22</v>
      </c>
      <c r="B26" s="331" t="str">
        <f>ESTOQUE!B27</f>
        <v>QUI</v>
      </c>
      <c r="C26" s="149"/>
      <c r="D26" s="150"/>
      <c r="E26" s="151"/>
      <c r="F26" s="37">
        <f t="shared" si="1"/>
        <v>0</v>
      </c>
      <c r="G26" s="165"/>
      <c r="H26" s="159"/>
      <c r="I26" s="159"/>
      <c r="J26" s="118"/>
      <c r="K26" s="340"/>
      <c r="L26" s="340"/>
      <c r="M26" s="119"/>
      <c r="N26" s="447">
        <f t="shared" si="6"/>
        <v>0</v>
      </c>
      <c r="O26" s="85">
        <f t="shared" si="2"/>
        <v>0</v>
      </c>
      <c r="P26" s="209"/>
      <c r="Q26" s="212"/>
      <c r="R26" s="162"/>
      <c r="S26" s="159"/>
      <c r="T26" s="45">
        <f t="shared" si="3"/>
        <v>0</v>
      </c>
      <c r="U26" s="510"/>
      <c r="V26" s="44">
        <f t="shared" si="4"/>
        <v>0</v>
      </c>
      <c r="W26" s="435"/>
      <c r="X26" s="194"/>
      <c r="Y26" s="193"/>
      <c r="Z26" s="190">
        <f t="shared" si="5"/>
        <v>0</v>
      </c>
      <c r="AA26" s="189"/>
      <c r="AB26" s="808">
        <f t="shared" si="0"/>
        <v>0</v>
      </c>
      <c r="AC26" s="443"/>
      <c r="AD26" s="402"/>
      <c r="AE26" s="638"/>
      <c r="AF26" s="402"/>
      <c r="AG26" s="402"/>
      <c r="AH26" s="402"/>
      <c r="AI26" s="402"/>
      <c r="AJ26" s="402"/>
    </row>
    <row r="27" spans="1:38" ht="15.75" thickBot="1" x14ac:dyDescent="0.3">
      <c r="A27" s="445" t="s">
        <v>123</v>
      </c>
      <c r="B27" s="331" t="str">
        <f>ESTOQUE!B28</f>
        <v>SEX</v>
      </c>
      <c r="C27" s="149"/>
      <c r="D27" s="150"/>
      <c r="E27" s="218"/>
      <c r="F27" s="37">
        <f t="shared" si="1"/>
        <v>0</v>
      </c>
      <c r="G27" s="165"/>
      <c r="H27" s="159"/>
      <c r="I27" s="159"/>
      <c r="J27" s="118"/>
      <c r="K27" s="340"/>
      <c r="L27" s="340"/>
      <c r="M27" s="119"/>
      <c r="N27" s="447">
        <f t="shared" si="6"/>
        <v>0</v>
      </c>
      <c r="O27" s="85">
        <f t="shared" si="2"/>
        <v>0</v>
      </c>
      <c r="P27" s="209"/>
      <c r="Q27" s="212"/>
      <c r="R27" s="162"/>
      <c r="S27" s="159"/>
      <c r="T27" s="45">
        <f t="shared" si="3"/>
        <v>0</v>
      </c>
      <c r="U27" s="510"/>
      <c r="V27" s="44">
        <f t="shared" si="4"/>
        <v>0</v>
      </c>
      <c r="W27" s="435"/>
      <c r="X27" s="194"/>
      <c r="Y27" s="193"/>
      <c r="Z27" s="190">
        <f t="shared" si="5"/>
        <v>0</v>
      </c>
      <c r="AA27" s="189"/>
      <c r="AB27" s="808">
        <f t="shared" si="0"/>
        <v>0</v>
      </c>
      <c r="AC27" s="442"/>
      <c r="AD27" s="402"/>
      <c r="AE27" s="638"/>
      <c r="AF27" s="402"/>
      <c r="AG27" s="402"/>
      <c r="AH27" s="402"/>
      <c r="AI27" s="402"/>
      <c r="AJ27" s="402"/>
    </row>
    <row r="28" spans="1:38" ht="15.75" thickBot="1" x14ac:dyDescent="0.3">
      <c r="A28" s="445">
        <f>'PRODUÇAO DIURNO'!A27</f>
        <v>24</v>
      </c>
      <c r="B28" s="331" t="str">
        <f>ESTOQUE!B29</f>
        <v>SÁB</v>
      </c>
      <c r="C28" s="149"/>
      <c r="D28" s="150"/>
      <c r="E28" s="151"/>
      <c r="F28" s="37">
        <f t="shared" si="1"/>
        <v>0</v>
      </c>
      <c r="G28" s="165"/>
      <c r="H28" s="159"/>
      <c r="I28" s="159"/>
      <c r="J28" s="118"/>
      <c r="K28" s="340"/>
      <c r="L28" s="340"/>
      <c r="M28" s="119"/>
      <c r="N28" s="447">
        <f t="shared" si="6"/>
        <v>0</v>
      </c>
      <c r="O28" s="85">
        <f t="shared" si="2"/>
        <v>0</v>
      </c>
      <c r="P28" s="209"/>
      <c r="Q28" s="212"/>
      <c r="R28" s="162"/>
      <c r="S28" s="159"/>
      <c r="T28" s="45">
        <f t="shared" si="3"/>
        <v>0</v>
      </c>
      <c r="U28" s="510"/>
      <c r="V28" s="44">
        <f t="shared" si="4"/>
        <v>0</v>
      </c>
      <c r="W28" s="435"/>
      <c r="X28" s="194"/>
      <c r="Y28" s="193"/>
      <c r="Z28" s="190">
        <f t="shared" si="5"/>
        <v>0</v>
      </c>
      <c r="AA28" s="435"/>
      <c r="AB28" s="808">
        <f t="shared" si="0"/>
        <v>0</v>
      </c>
      <c r="AC28" s="442"/>
      <c r="AD28" s="402"/>
      <c r="AE28" s="638"/>
      <c r="AF28" s="402"/>
      <c r="AG28" s="402"/>
      <c r="AH28" s="402"/>
      <c r="AI28" s="402"/>
      <c r="AJ28" s="402"/>
      <c r="AK28" s="402"/>
    </row>
    <row r="29" spans="1:38" ht="15.75" thickBot="1" x14ac:dyDescent="0.3">
      <c r="A29" s="445">
        <f>'PRODUÇAO DIURNO'!A28</f>
        <v>25</v>
      </c>
      <c r="B29" s="331" t="str">
        <f>ESTOQUE!B30</f>
        <v>DOM</v>
      </c>
      <c r="C29" s="149"/>
      <c r="D29" s="150"/>
      <c r="E29" s="151"/>
      <c r="F29" s="37">
        <f t="shared" si="1"/>
        <v>0</v>
      </c>
      <c r="G29" s="165"/>
      <c r="H29" s="159"/>
      <c r="I29" s="159"/>
      <c r="J29" s="118"/>
      <c r="K29" s="340"/>
      <c r="L29" s="340"/>
      <c r="M29" s="119"/>
      <c r="N29" s="447">
        <f t="shared" si="6"/>
        <v>0</v>
      </c>
      <c r="O29" s="85">
        <f t="shared" si="2"/>
        <v>0</v>
      </c>
      <c r="P29" s="209"/>
      <c r="Q29" s="212"/>
      <c r="R29" s="162"/>
      <c r="S29" s="159"/>
      <c r="T29" s="45">
        <f t="shared" si="3"/>
        <v>0</v>
      </c>
      <c r="U29" s="510"/>
      <c r="V29" s="44">
        <f t="shared" si="4"/>
        <v>0</v>
      </c>
      <c r="W29" s="435"/>
      <c r="X29" s="194"/>
      <c r="Y29" s="193"/>
      <c r="Z29" s="190">
        <f t="shared" si="5"/>
        <v>0</v>
      </c>
      <c r="AA29" s="189"/>
      <c r="AB29" s="808">
        <f t="shared" si="0"/>
        <v>0</v>
      </c>
      <c r="AC29" s="442"/>
      <c r="AD29" s="457"/>
      <c r="AE29" s="638"/>
      <c r="AF29" s="457"/>
      <c r="AG29" s="402"/>
      <c r="AH29" s="457"/>
      <c r="AI29" s="457"/>
      <c r="AJ29" s="426"/>
    </row>
    <row r="30" spans="1:38" ht="15.75" thickBot="1" x14ac:dyDescent="0.3">
      <c r="A30" s="445">
        <f>'PRODUÇAO DIURNO'!A29</f>
        <v>26</v>
      </c>
      <c r="B30" s="331" t="str">
        <f>ESTOQUE!B31</f>
        <v>SEG</v>
      </c>
      <c r="C30" s="322"/>
      <c r="D30" s="436"/>
      <c r="E30" s="218"/>
      <c r="F30" s="37">
        <f t="shared" si="1"/>
        <v>0</v>
      </c>
      <c r="G30" s="165"/>
      <c r="H30" s="159"/>
      <c r="I30" s="159"/>
      <c r="J30" s="118"/>
      <c r="K30" s="340"/>
      <c r="L30" s="340"/>
      <c r="M30" s="119"/>
      <c r="N30" s="447">
        <f t="shared" si="6"/>
        <v>0</v>
      </c>
      <c r="O30" s="85">
        <f t="shared" si="2"/>
        <v>0</v>
      </c>
      <c r="P30" s="209"/>
      <c r="Q30" s="212"/>
      <c r="R30" s="162"/>
      <c r="S30" s="159"/>
      <c r="T30" s="45">
        <f t="shared" si="3"/>
        <v>0</v>
      </c>
      <c r="U30" s="510"/>
      <c r="V30" s="44">
        <f t="shared" si="4"/>
        <v>0</v>
      </c>
      <c r="W30" s="435"/>
      <c r="X30" s="194"/>
      <c r="Y30" s="193"/>
      <c r="Z30" s="190">
        <f t="shared" si="5"/>
        <v>0</v>
      </c>
      <c r="AA30" s="189"/>
      <c r="AB30" s="808">
        <f t="shared" si="0"/>
        <v>0</v>
      </c>
      <c r="AC30" s="634"/>
      <c r="AD30" s="431"/>
      <c r="AE30" s="639"/>
      <c r="AF30" s="431"/>
      <c r="AG30" s="431"/>
      <c r="AH30" s="431"/>
      <c r="AI30" s="431"/>
      <c r="AJ30" s="426"/>
    </row>
    <row r="31" spans="1:38" ht="15.75" thickBot="1" x14ac:dyDescent="0.3">
      <c r="A31" s="445">
        <f>'PRODUÇAO DIURNO'!A30</f>
        <v>27</v>
      </c>
      <c r="B31" s="331" t="str">
        <f>ESTOQUE!B32</f>
        <v>TER</v>
      </c>
      <c r="C31" s="149"/>
      <c r="D31" s="150"/>
      <c r="E31" s="151"/>
      <c r="F31" s="37">
        <f t="shared" si="1"/>
        <v>0</v>
      </c>
      <c r="G31" s="165"/>
      <c r="H31" s="159"/>
      <c r="I31" s="159"/>
      <c r="J31" s="118"/>
      <c r="K31" s="340"/>
      <c r="L31" s="340"/>
      <c r="M31" s="119"/>
      <c r="N31" s="447">
        <f t="shared" si="6"/>
        <v>0</v>
      </c>
      <c r="O31" s="85">
        <f t="shared" si="2"/>
        <v>0</v>
      </c>
      <c r="P31" s="209"/>
      <c r="Q31" s="212"/>
      <c r="R31" s="162"/>
      <c r="S31" s="159"/>
      <c r="T31" s="45">
        <f t="shared" si="3"/>
        <v>0</v>
      </c>
      <c r="U31" s="510"/>
      <c r="V31" s="44">
        <f t="shared" si="4"/>
        <v>0</v>
      </c>
      <c r="W31" s="435"/>
      <c r="X31" s="194"/>
      <c r="Y31" s="193"/>
      <c r="Z31" s="190">
        <f t="shared" si="5"/>
        <v>0</v>
      </c>
      <c r="AA31" s="189"/>
      <c r="AB31" s="808">
        <f t="shared" si="0"/>
        <v>0</v>
      </c>
      <c r="AC31" s="443"/>
      <c r="AD31" s="457"/>
      <c r="AE31" s="638"/>
      <c r="AF31" s="631"/>
      <c r="AG31" s="457"/>
      <c r="AH31" s="457"/>
      <c r="AI31" s="457"/>
      <c r="AJ31" s="426"/>
    </row>
    <row r="32" spans="1:38" ht="15.75" thickBot="1" x14ac:dyDescent="0.3">
      <c r="A32" s="445">
        <f>'PRODUÇAO DIURNO'!A31</f>
        <v>28</v>
      </c>
      <c r="B32" s="331" t="str">
        <f>ESTOQUE!B33</f>
        <v>QUA</v>
      </c>
      <c r="C32" s="149"/>
      <c r="D32" s="150"/>
      <c r="E32" s="151"/>
      <c r="F32" s="37">
        <f t="shared" si="1"/>
        <v>0</v>
      </c>
      <c r="G32" s="165"/>
      <c r="H32" s="159"/>
      <c r="I32" s="159"/>
      <c r="J32" s="118"/>
      <c r="K32" s="340"/>
      <c r="L32" s="340"/>
      <c r="M32" s="119"/>
      <c r="N32" s="447">
        <f t="shared" si="6"/>
        <v>0</v>
      </c>
      <c r="O32" s="85">
        <f t="shared" si="2"/>
        <v>0</v>
      </c>
      <c r="P32" s="209"/>
      <c r="Q32" s="212"/>
      <c r="R32" s="162"/>
      <c r="S32" s="159"/>
      <c r="T32" s="45">
        <f t="shared" si="3"/>
        <v>0</v>
      </c>
      <c r="U32" s="510"/>
      <c r="V32" s="44">
        <f t="shared" si="4"/>
        <v>0</v>
      </c>
      <c r="W32" s="435"/>
      <c r="X32" s="194"/>
      <c r="Y32" s="193"/>
      <c r="Z32" s="190">
        <f t="shared" si="5"/>
        <v>0</v>
      </c>
      <c r="AA32" s="189"/>
      <c r="AB32" s="808">
        <f t="shared" si="0"/>
        <v>0</v>
      </c>
      <c r="AC32" s="442"/>
      <c r="AD32" s="457"/>
      <c r="AE32" s="638"/>
      <c r="AF32" s="457"/>
      <c r="AG32" s="629"/>
      <c r="AH32" s="457"/>
      <c r="AI32" s="457"/>
      <c r="AJ32" s="426"/>
    </row>
    <row r="33" spans="1:36" ht="15.75" thickBot="1" x14ac:dyDescent="0.3">
      <c r="A33" s="445">
        <f>'PRODUÇAO DIURNO'!A32</f>
        <v>29</v>
      </c>
      <c r="B33" s="331" t="str">
        <f>ESTOQUE!B34</f>
        <v>QUI</v>
      </c>
      <c r="C33" s="149"/>
      <c r="D33" s="150"/>
      <c r="E33" s="151"/>
      <c r="F33" s="37">
        <f t="shared" si="1"/>
        <v>0</v>
      </c>
      <c r="G33" s="165"/>
      <c r="H33" s="159"/>
      <c r="I33" s="159"/>
      <c r="J33" s="118"/>
      <c r="K33" s="340"/>
      <c r="L33" s="340"/>
      <c r="M33" s="119"/>
      <c r="N33" s="447">
        <f t="shared" si="6"/>
        <v>0</v>
      </c>
      <c r="O33" s="85">
        <f t="shared" si="2"/>
        <v>0</v>
      </c>
      <c r="P33" s="209"/>
      <c r="Q33" s="212"/>
      <c r="R33" s="162"/>
      <c r="S33" s="159"/>
      <c r="T33" s="45">
        <f t="shared" si="3"/>
        <v>0</v>
      </c>
      <c r="U33" s="510"/>
      <c r="V33" s="44">
        <f t="shared" si="4"/>
        <v>0</v>
      </c>
      <c r="W33" s="435"/>
      <c r="X33" s="194"/>
      <c r="Y33" s="193"/>
      <c r="Z33" s="190">
        <f t="shared" si="5"/>
        <v>0</v>
      </c>
      <c r="AA33" s="189"/>
      <c r="AB33" s="808">
        <f t="shared" si="0"/>
        <v>0</v>
      </c>
      <c r="AC33" s="444"/>
      <c r="AD33" s="457"/>
      <c r="AE33" s="402"/>
      <c r="AF33" s="457"/>
      <c r="AG33" s="457"/>
      <c r="AH33" s="457"/>
      <c r="AI33" s="457"/>
      <c r="AJ33" s="426"/>
    </row>
    <row r="34" spans="1:36" ht="15.75" thickBot="1" x14ac:dyDescent="0.3">
      <c r="A34" s="445">
        <f>'PRODUÇAO DIURNO'!A33</f>
        <v>30</v>
      </c>
      <c r="B34" s="331" t="str">
        <f>ESTOQUE!B35</f>
        <v>SEX</v>
      </c>
      <c r="C34" s="149"/>
      <c r="D34" s="150"/>
      <c r="E34" s="151"/>
      <c r="F34" s="37">
        <f t="shared" si="1"/>
        <v>0</v>
      </c>
      <c r="G34" s="165"/>
      <c r="H34" s="159"/>
      <c r="I34" s="159"/>
      <c r="J34" s="118"/>
      <c r="K34" s="340"/>
      <c r="L34" s="340"/>
      <c r="M34" s="119"/>
      <c r="N34" s="447">
        <f t="shared" si="6"/>
        <v>0</v>
      </c>
      <c r="O34" s="85">
        <f t="shared" si="2"/>
        <v>0</v>
      </c>
      <c r="P34" s="209"/>
      <c r="Q34" s="212"/>
      <c r="R34" s="162"/>
      <c r="S34" s="159"/>
      <c r="T34" s="45">
        <f t="shared" si="3"/>
        <v>0</v>
      </c>
      <c r="U34" s="510"/>
      <c r="V34" s="44">
        <f t="shared" si="4"/>
        <v>0</v>
      </c>
      <c r="W34" s="189"/>
      <c r="X34" s="188"/>
      <c r="Y34" s="187"/>
      <c r="Z34" s="190">
        <f t="shared" si="5"/>
        <v>0</v>
      </c>
      <c r="AA34" s="189"/>
      <c r="AB34" s="808">
        <f t="shared" si="0"/>
        <v>0</v>
      </c>
      <c r="AC34" s="444"/>
      <c r="AD34" s="457"/>
      <c r="AE34" s="457"/>
      <c r="AF34" s="457"/>
      <c r="AG34" s="457"/>
      <c r="AH34" s="457"/>
      <c r="AI34" s="457"/>
      <c r="AJ34" s="426"/>
    </row>
    <row r="35" spans="1:36" ht="15.75" thickBot="1" x14ac:dyDescent="0.3">
      <c r="A35" s="445">
        <f>'PRODUÇAO DIURNO'!A34</f>
        <v>0</v>
      </c>
      <c r="B35" s="331">
        <f>ESTOQUE!B36</f>
        <v>0</v>
      </c>
      <c r="C35" s="182"/>
      <c r="D35" s="183"/>
      <c r="E35" s="184"/>
      <c r="F35" s="37">
        <f t="shared" si="1"/>
        <v>0</v>
      </c>
      <c r="G35" s="170"/>
      <c r="H35" s="160"/>
      <c r="I35" s="160"/>
      <c r="J35" s="192"/>
      <c r="K35" s="341"/>
      <c r="L35" s="341"/>
      <c r="M35" s="342"/>
      <c r="N35" s="447">
        <f t="shared" si="6"/>
        <v>0</v>
      </c>
      <c r="O35" s="85">
        <f t="shared" si="2"/>
        <v>0</v>
      </c>
      <c r="P35" s="210"/>
      <c r="Q35" s="214"/>
      <c r="R35" s="163"/>
      <c r="S35" s="166"/>
      <c r="T35" s="45">
        <f t="shared" si="3"/>
        <v>0</v>
      </c>
      <c r="U35" s="510"/>
      <c r="V35" s="44">
        <f t="shared" si="4"/>
        <v>0</v>
      </c>
      <c r="W35" s="312"/>
      <c r="X35" s="313"/>
      <c r="Y35" s="314"/>
      <c r="Z35" s="190">
        <f t="shared" si="5"/>
        <v>0</v>
      </c>
      <c r="AA35" s="312"/>
      <c r="AB35" s="809">
        <f t="shared" si="0"/>
        <v>0</v>
      </c>
      <c r="AC35" s="444"/>
      <c r="AD35" s="430"/>
      <c r="AE35" s="430"/>
      <c r="AF35" s="430"/>
      <c r="AG35" s="430"/>
      <c r="AH35" s="430"/>
      <c r="AI35" s="430"/>
    </row>
    <row r="36" spans="1:36" s="107" customFormat="1" ht="15.75" thickBot="1" x14ac:dyDescent="0.3">
      <c r="A36" s="1011" t="s">
        <v>2</v>
      </c>
      <c r="B36" s="1012"/>
      <c r="C36" s="205">
        <f>SUM(C5:C35)</f>
        <v>0</v>
      </c>
      <c r="D36" s="205">
        <f t="shared" ref="D36:V36" si="7">SUM(D5:D35)</f>
        <v>3623</v>
      </c>
      <c r="E36" s="205">
        <f t="shared" si="7"/>
        <v>3737</v>
      </c>
      <c r="F36" s="205">
        <f t="shared" si="7"/>
        <v>7360</v>
      </c>
      <c r="G36" s="205">
        <f t="shared" si="7"/>
        <v>5</v>
      </c>
      <c r="H36" s="205" t="s">
        <v>97</v>
      </c>
      <c r="I36" s="205">
        <f t="shared" si="7"/>
        <v>10</v>
      </c>
      <c r="J36" s="541"/>
      <c r="K36" s="541"/>
      <c r="L36" s="541"/>
      <c r="M36" s="541"/>
      <c r="N36" s="205">
        <f t="shared" si="7"/>
        <v>56</v>
      </c>
      <c r="O36" s="205">
        <f>SUM(O5:O35)</f>
        <v>7355</v>
      </c>
      <c r="P36" s="205">
        <f t="shared" si="7"/>
        <v>0</v>
      </c>
      <c r="Q36" s="205">
        <f t="shared" si="7"/>
        <v>0</v>
      </c>
      <c r="R36" s="205">
        <f t="shared" si="7"/>
        <v>0</v>
      </c>
      <c r="S36" s="205">
        <f t="shared" si="7"/>
        <v>312</v>
      </c>
      <c r="T36" s="205">
        <f t="shared" si="7"/>
        <v>312</v>
      </c>
      <c r="U36" s="205">
        <f>SUM(U5:U35)</f>
        <v>0</v>
      </c>
      <c r="V36" s="205">
        <f t="shared" si="7"/>
        <v>7002</v>
      </c>
      <c r="W36" s="414">
        <f>SUM(W5:W35)</f>
        <v>102</v>
      </c>
      <c r="X36" s="414">
        <f>SUM(X5:X35)</f>
        <v>0</v>
      </c>
      <c r="Y36" s="414">
        <f>SUM(Y5:Y35)</f>
        <v>0</v>
      </c>
      <c r="Z36" s="414">
        <f>SUM(Z5:Z35,Z1)</f>
        <v>102</v>
      </c>
      <c r="AA36" s="811">
        <f>SUM(AA5:AA35)</f>
        <v>0</v>
      </c>
      <c r="AB36" s="810">
        <f>SUM(AB5:AB35,AB2)</f>
        <v>0</v>
      </c>
      <c r="AC36" s="536"/>
    </row>
  </sheetData>
  <autoFilter ref="J4:M4"/>
  <mergeCells count="19">
    <mergeCell ref="J3:M3"/>
    <mergeCell ref="AA1:AB1"/>
    <mergeCell ref="AA2:AA4"/>
    <mergeCell ref="AC1:AC4"/>
    <mergeCell ref="A36:B36"/>
    <mergeCell ref="A1:C1"/>
    <mergeCell ref="D1:E1"/>
    <mergeCell ref="F1:V1"/>
    <mergeCell ref="W1:Z1"/>
    <mergeCell ref="W2:Y2"/>
    <mergeCell ref="A4:B4"/>
    <mergeCell ref="A2:B3"/>
    <mergeCell ref="Q2:T2"/>
    <mergeCell ref="Q3:T3"/>
    <mergeCell ref="P2:P4"/>
    <mergeCell ref="N3:N4"/>
    <mergeCell ref="C2:E2"/>
    <mergeCell ref="G2:N2"/>
    <mergeCell ref="H3:H4"/>
  </mergeCells>
  <conditionalFormatting sqref="B5:B35">
    <cfRule type="cellIs" dxfId="11" priority="1" operator="equal">
      <formula>"DOM"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L47"/>
  <sheetViews>
    <sheetView workbookViewId="0">
      <pane xSplit="1" topLeftCell="B1" activePane="topRight" state="frozen"/>
      <selection pane="topRight" activeCell="Y30" sqref="Y30"/>
    </sheetView>
  </sheetViews>
  <sheetFormatPr defaultRowHeight="15" x14ac:dyDescent="0.25"/>
  <cols>
    <col min="1" max="1" width="3.7109375" style="438" customWidth="1"/>
    <col min="2" max="2" width="5.7109375" customWidth="1"/>
    <col min="3" max="6" width="8.7109375" customWidth="1"/>
    <col min="7" max="7" width="15.7109375" customWidth="1"/>
    <col min="8" max="8" width="9.7109375" customWidth="1"/>
    <col min="9" max="9" width="11.140625" customWidth="1"/>
    <col min="10" max="10" width="11" style="508" bestFit="1" customWidth="1"/>
    <col min="11" max="11" width="12.7109375" style="508" bestFit="1" customWidth="1"/>
    <col min="12" max="12" width="11.7109375" style="508" bestFit="1" customWidth="1"/>
    <col min="13" max="13" width="22.140625" style="508" bestFit="1" customWidth="1"/>
    <col min="14" max="14" width="8.7109375" customWidth="1"/>
    <col min="15" max="15" width="9.7109375" customWidth="1"/>
    <col min="16" max="16" width="10.7109375" customWidth="1"/>
    <col min="17" max="19" width="7.7109375" customWidth="1"/>
    <col min="20" max="20" width="8.7109375" customWidth="1"/>
    <col min="21" max="21" width="13.7109375" style="508" bestFit="1" customWidth="1"/>
    <col min="22" max="22" width="11.7109375" bestFit="1" customWidth="1"/>
    <col min="23" max="26" width="8.7109375" customWidth="1"/>
    <col min="27" max="28" width="8.7109375" style="569" customWidth="1"/>
    <col min="29" max="29" width="74.140625" bestFit="1" customWidth="1"/>
    <col min="35" max="35" width="11.5703125" customWidth="1"/>
    <col min="37" max="37" width="9.140625" customWidth="1"/>
  </cols>
  <sheetData>
    <row r="1" spans="1:38" s="107" customFormat="1" ht="15.75" customHeight="1" thickBot="1" x14ac:dyDescent="0.3">
      <c r="A1" s="1057" t="s">
        <v>67</v>
      </c>
      <c r="B1" s="1066"/>
      <c r="C1" s="1058"/>
      <c r="D1" s="1016" t="s">
        <v>108</v>
      </c>
      <c r="E1" s="1017"/>
      <c r="F1" s="289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1"/>
      <c r="W1" s="1018" t="str">
        <f>ESTOQUE!Q1</f>
        <v>GELO TRITURADO</v>
      </c>
      <c r="X1" s="1019"/>
      <c r="Y1" s="1019"/>
      <c r="Z1" s="1019"/>
      <c r="AA1" s="1087" t="s">
        <v>120</v>
      </c>
      <c r="AB1" s="1088"/>
      <c r="AC1" s="880" t="s">
        <v>85</v>
      </c>
    </row>
    <row r="2" spans="1:38" s="107" customFormat="1" ht="15.75" customHeight="1" thickBot="1" x14ac:dyDescent="0.3">
      <c r="A2" s="1059">
        <f>'PRODUÇAO DIURNO'!A2:B2</f>
        <v>42887</v>
      </c>
      <c r="B2" s="1060"/>
      <c r="C2" s="1067" t="str">
        <f>'HR-1 CLEUBERT'!C2</f>
        <v>SAÍDA / ESTOQUE</v>
      </c>
      <c r="D2" s="1068"/>
      <c r="E2" s="1069"/>
      <c r="F2" s="17" t="s">
        <v>2</v>
      </c>
      <c r="G2" s="1070" t="s">
        <v>1</v>
      </c>
      <c r="H2" s="1071"/>
      <c r="I2" s="1071"/>
      <c r="J2" s="1072"/>
      <c r="K2" s="1072"/>
      <c r="L2" s="1072"/>
      <c r="M2" s="1072"/>
      <c r="N2" s="1073"/>
      <c r="O2" s="229" t="str">
        <f>'HR-1 CLEUBERT'!O2</f>
        <v>TOTAL</v>
      </c>
      <c r="P2" s="1074" t="s">
        <v>45</v>
      </c>
      <c r="Q2" s="1077" t="s">
        <v>68</v>
      </c>
      <c r="R2" s="1078"/>
      <c r="S2" s="1078"/>
      <c r="T2" s="1079"/>
      <c r="U2" s="554" t="s">
        <v>82</v>
      </c>
      <c r="V2" s="17" t="s">
        <v>7</v>
      </c>
      <c r="W2" s="1063" t="s">
        <v>69</v>
      </c>
      <c r="X2" s="1064"/>
      <c r="Y2" s="1065"/>
      <c r="Z2" s="511" t="s">
        <v>2</v>
      </c>
      <c r="AA2" s="1082" t="s">
        <v>5</v>
      </c>
      <c r="AB2" s="22" t="s">
        <v>2</v>
      </c>
      <c r="AC2" s="881"/>
    </row>
    <row r="3" spans="1:38" s="107" customFormat="1" ht="15.75" thickBot="1" x14ac:dyDescent="0.3">
      <c r="A3" s="1061"/>
      <c r="B3" s="1062"/>
      <c r="C3" s="18" t="s">
        <v>10</v>
      </c>
      <c r="D3" s="19" t="s">
        <v>10</v>
      </c>
      <c r="E3" s="20" t="s">
        <v>10</v>
      </c>
      <c r="F3" s="224" t="s">
        <v>5</v>
      </c>
      <c r="G3" s="332" t="s">
        <v>8</v>
      </c>
      <c r="H3" s="1080" t="s">
        <v>6</v>
      </c>
      <c r="I3" s="21" t="s">
        <v>11</v>
      </c>
      <c r="J3" s="1052" t="s">
        <v>71</v>
      </c>
      <c r="K3" s="1053"/>
      <c r="L3" s="1053"/>
      <c r="M3" s="1054"/>
      <c r="N3" s="1082" t="s">
        <v>2</v>
      </c>
      <c r="O3" s="227" t="str">
        <f>'HR-1 CLEUBERT'!O3</f>
        <v>SAÍDA</v>
      </c>
      <c r="P3" s="1075"/>
      <c r="Q3" s="1084" t="s">
        <v>4</v>
      </c>
      <c r="R3" s="1085"/>
      <c r="S3" s="1085"/>
      <c r="T3" s="1086"/>
      <c r="U3" s="555" t="s">
        <v>83</v>
      </c>
      <c r="V3" s="22" t="s">
        <v>12</v>
      </c>
      <c r="W3" s="75" t="s">
        <v>10</v>
      </c>
      <c r="X3" s="76" t="s">
        <v>10</v>
      </c>
      <c r="Y3" s="77" t="s">
        <v>10</v>
      </c>
      <c r="Z3" s="512" t="s">
        <v>5</v>
      </c>
      <c r="AA3" s="1089"/>
      <c r="AB3" s="224" t="s">
        <v>5</v>
      </c>
      <c r="AC3" s="881"/>
    </row>
    <row r="4" spans="1:38" s="107" customFormat="1" ht="15.75" thickBot="1" x14ac:dyDescent="0.3">
      <c r="A4" s="1057" t="s">
        <v>0</v>
      </c>
      <c r="B4" s="1058"/>
      <c r="C4" s="23">
        <v>1</v>
      </c>
      <c r="D4" s="24">
        <v>2</v>
      </c>
      <c r="E4" s="25">
        <v>3</v>
      </c>
      <c r="F4" s="225" t="s">
        <v>4</v>
      </c>
      <c r="G4" s="333" t="s">
        <v>21</v>
      </c>
      <c r="H4" s="1081"/>
      <c r="I4" s="26" t="s">
        <v>9</v>
      </c>
      <c r="J4" s="526" t="s">
        <v>87</v>
      </c>
      <c r="K4" s="527" t="s">
        <v>14</v>
      </c>
      <c r="L4" s="528" t="s">
        <v>86</v>
      </c>
      <c r="M4" s="529" t="s">
        <v>56</v>
      </c>
      <c r="N4" s="1083"/>
      <c r="O4" s="228" t="str">
        <f>'HR-1 CLEUBERT'!O4</f>
        <v>CARGA</v>
      </c>
      <c r="P4" s="1076"/>
      <c r="Q4" s="27" t="s">
        <v>28</v>
      </c>
      <c r="R4" s="28" t="s">
        <v>29</v>
      </c>
      <c r="S4" s="226" t="s">
        <v>30</v>
      </c>
      <c r="T4" s="226" t="s">
        <v>2</v>
      </c>
      <c r="U4" s="556" t="s">
        <v>84</v>
      </c>
      <c r="V4" s="29" t="s">
        <v>2</v>
      </c>
      <c r="W4" s="78">
        <v>1</v>
      </c>
      <c r="X4" s="79">
        <v>2</v>
      </c>
      <c r="Y4" s="80">
        <v>3</v>
      </c>
      <c r="Z4" s="513" t="s">
        <v>4</v>
      </c>
      <c r="AA4" s="1083"/>
      <c r="AB4" s="709" t="s">
        <v>4</v>
      </c>
      <c r="AC4" s="882"/>
    </row>
    <row r="5" spans="1:38" ht="15.75" thickBot="1" x14ac:dyDescent="0.3">
      <c r="A5" s="439">
        <f>'PRODUÇAO DIURNO'!A4</f>
        <v>1</v>
      </c>
      <c r="B5" s="288" t="str">
        <f>'PRODUÇAO DIURNO'!B4</f>
        <v>QUI</v>
      </c>
      <c r="C5" s="158"/>
      <c r="D5" s="421"/>
      <c r="E5" s="181"/>
      <c r="F5" s="30">
        <f>SUM(C5:E5)</f>
        <v>0</v>
      </c>
      <c r="G5" s="169"/>
      <c r="H5" s="218"/>
      <c r="I5" s="167"/>
      <c r="J5" s="191"/>
      <c r="K5" s="339"/>
      <c r="L5" s="339"/>
      <c r="M5" s="117"/>
      <c r="N5" s="440">
        <f>SUM(G5:I5)</f>
        <v>0</v>
      </c>
      <c r="O5" s="86">
        <f>F5-G5</f>
        <v>0</v>
      </c>
      <c r="P5" s="164"/>
      <c r="Q5" s="211"/>
      <c r="R5" s="161"/>
      <c r="S5" s="150"/>
      <c r="T5" s="32">
        <f>SUM(Q5:S5)</f>
        <v>0</v>
      </c>
      <c r="U5" s="510"/>
      <c r="V5" s="31">
        <f>O5-H5-T5-U5</f>
        <v>0</v>
      </c>
      <c r="W5" s="309"/>
      <c r="X5" s="310"/>
      <c r="Y5" s="311"/>
      <c r="Z5" s="514">
        <f>SUM(W5:Y5)</f>
        <v>0</v>
      </c>
      <c r="AA5" s="189"/>
      <c r="AB5" s="812">
        <f t="shared" ref="AB5:AB35" si="0">SUM(AA5:AA5)</f>
        <v>0</v>
      </c>
      <c r="AC5" s="519"/>
      <c r="AD5" s="431"/>
      <c r="AE5" s="431"/>
      <c r="AF5" s="431"/>
      <c r="AG5" s="431"/>
      <c r="AH5" s="431"/>
      <c r="AI5" s="431"/>
      <c r="AJ5" s="426"/>
      <c r="AK5" s="426"/>
      <c r="AL5" s="426"/>
    </row>
    <row r="6" spans="1:38" ht="15.75" thickBot="1" x14ac:dyDescent="0.3">
      <c r="A6" s="439">
        <f>'PRODUÇAO DIURNO'!A5</f>
        <v>2</v>
      </c>
      <c r="B6" s="288" t="str">
        <f>'PRODUÇAO DIURNO'!B5</f>
        <v>SEX</v>
      </c>
      <c r="C6" s="158"/>
      <c r="D6" s="219"/>
      <c r="E6" s="181"/>
      <c r="F6" s="30">
        <f t="shared" ref="F6:F35" si="1">SUM(C6:E6)</f>
        <v>0</v>
      </c>
      <c r="G6" s="165"/>
      <c r="H6" s="218"/>
      <c r="I6" s="159"/>
      <c r="J6" s="118"/>
      <c r="K6" s="340"/>
      <c r="L6" s="340"/>
      <c r="M6" s="119"/>
      <c r="N6" s="440">
        <f t="shared" ref="N6:N35" si="2">SUM(G6:I6)</f>
        <v>0</v>
      </c>
      <c r="O6" s="86">
        <f t="shared" ref="O6:O35" si="3">F6-G6</f>
        <v>0</v>
      </c>
      <c r="P6" s="209"/>
      <c r="Q6" s="212"/>
      <c r="R6" s="162"/>
      <c r="S6" s="213"/>
      <c r="T6" s="32">
        <f t="shared" ref="T6:T35" si="4">SUM(Q6:S6)</f>
        <v>0</v>
      </c>
      <c r="U6" s="510"/>
      <c r="V6" s="31">
        <f t="shared" ref="V6:V35" si="5">O6-H6-T6-U6</f>
        <v>0</v>
      </c>
      <c r="W6" s="189"/>
      <c r="X6" s="188"/>
      <c r="Y6" s="187"/>
      <c r="Z6" s="514">
        <f t="shared" ref="Z6:Z35" si="6">SUM(W6:Y6)</f>
        <v>0</v>
      </c>
      <c r="AA6" s="189"/>
      <c r="AB6" s="812">
        <f t="shared" si="0"/>
        <v>0</v>
      </c>
      <c r="AC6" s="442"/>
      <c r="AD6" s="402"/>
      <c r="AE6" s="402"/>
      <c r="AF6" s="402"/>
      <c r="AG6" s="402"/>
      <c r="AH6" s="402"/>
      <c r="AI6" s="402"/>
      <c r="AJ6" s="426"/>
      <c r="AK6" s="426"/>
      <c r="AL6" s="426"/>
    </row>
    <row r="7" spans="1:38" ht="15.75" thickBot="1" x14ac:dyDescent="0.3">
      <c r="A7" s="439">
        <f>'PRODUÇAO DIURNO'!A6</f>
        <v>3</v>
      </c>
      <c r="B7" s="288" t="str">
        <f>'PRODUÇAO DIURNO'!B6</f>
        <v>SÁB</v>
      </c>
      <c r="C7" s="158"/>
      <c r="D7" s="219"/>
      <c r="E7" s="181"/>
      <c r="F7" s="30">
        <f t="shared" si="1"/>
        <v>0</v>
      </c>
      <c r="G7" s="165"/>
      <c r="H7" s="218"/>
      <c r="I7" s="159"/>
      <c r="J7" s="118"/>
      <c r="K7" s="340"/>
      <c r="L7" s="340"/>
      <c r="M7" s="119"/>
      <c r="N7" s="440">
        <f t="shared" si="2"/>
        <v>0</v>
      </c>
      <c r="O7" s="86">
        <f t="shared" si="3"/>
        <v>0</v>
      </c>
      <c r="P7" s="209"/>
      <c r="Q7" s="212"/>
      <c r="R7" s="162"/>
      <c r="S7" s="150"/>
      <c r="T7" s="32">
        <f t="shared" si="4"/>
        <v>0</v>
      </c>
      <c r="U7" s="510"/>
      <c r="V7" s="31">
        <f t="shared" si="5"/>
        <v>0</v>
      </c>
      <c r="W7" s="189"/>
      <c r="X7" s="188"/>
      <c r="Y7" s="187"/>
      <c r="Z7" s="514">
        <f t="shared" si="6"/>
        <v>0</v>
      </c>
      <c r="AA7" s="189"/>
      <c r="AB7" s="812">
        <f t="shared" si="0"/>
        <v>0</v>
      </c>
      <c r="AC7" s="442"/>
      <c r="AD7" s="402"/>
      <c r="AE7" s="402"/>
      <c r="AF7" s="402"/>
      <c r="AG7" s="402"/>
      <c r="AH7" s="402"/>
      <c r="AI7" s="402"/>
      <c r="AJ7" s="402"/>
      <c r="AK7" s="402"/>
      <c r="AL7" s="426"/>
    </row>
    <row r="8" spans="1:38" ht="15.75" thickBot="1" x14ac:dyDescent="0.3">
      <c r="A8" s="439">
        <f>'PRODUÇAO DIURNO'!A7</f>
        <v>4</v>
      </c>
      <c r="B8" s="288" t="str">
        <f>'PRODUÇAO DIURNO'!B7</f>
        <v>DOM</v>
      </c>
      <c r="C8" s="158"/>
      <c r="D8" s="421"/>
      <c r="E8" s="158"/>
      <c r="F8" s="30">
        <f t="shared" si="1"/>
        <v>0</v>
      </c>
      <c r="G8" s="165"/>
      <c r="H8" s="218"/>
      <c r="I8" s="159"/>
      <c r="J8" s="118"/>
      <c r="K8" s="340"/>
      <c r="L8" s="340"/>
      <c r="M8" s="119"/>
      <c r="N8" s="440">
        <f t="shared" si="2"/>
        <v>0</v>
      </c>
      <c r="O8" s="86">
        <f t="shared" si="3"/>
        <v>0</v>
      </c>
      <c r="P8" s="209"/>
      <c r="Q8" s="212"/>
      <c r="R8" s="162"/>
      <c r="S8" s="150"/>
      <c r="T8" s="32">
        <f t="shared" si="4"/>
        <v>0</v>
      </c>
      <c r="U8" s="510"/>
      <c r="V8" s="31">
        <f t="shared" si="5"/>
        <v>0</v>
      </c>
      <c r="W8" s="189"/>
      <c r="X8" s="188"/>
      <c r="Y8" s="187"/>
      <c r="Z8" s="514">
        <f t="shared" si="6"/>
        <v>0</v>
      </c>
      <c r="AA8" s="189"/>
      <c r="AB8" s="812">
        <f t="shared" si="0"/>
        <v>0</v>
      </c>
      <c r="AC8" s="516"/>
      <c r="AD8" s="431"/>
      <c r="AE8" s="431"/>
      <c r="AF8" s="431"/>
      <c r="AG8" s="431"/>
      <c r="AH8" s="431"/>
      <c r="AI8" s="431"/>
      <c r="AJ8" s="426"/>
      <c r="AK8" s="426"/>
      <c r="AL8" s="426"/>
    </row>
    <row r="9" spans="1:38" ht="15.75" thickBot="1" x14ac:dyDescent="0.3">
      <c r="A9" s="439">
        <f>'PRODUÇAO DIURNO'!A8</f>
        <v>5</v>
      </c>
      <c r="B9" s="288" t="str">
        <f>'PRODUÇAO DIURNO'!B8</f>
        <v>SEG</v>
      </c>
      <c r="C9" s="158"/>
      <c r="D9" s="421"/>
      <c r="E9" s="158"/>
      <c r="F9" s="30">
        <f t="shared" si="1"/>
        <v>0</v>
      </c>
      <c r="G9" s="165"/>
      <c r="H9" s="218"/>
      <c r="I9" s="159"/>
      <c r="J9" s="118"/>
      <c r="K9" s="340"/>
      <c r="L9" s="340"/>
      <c r="M9" s="119"/>
      <c r="N9" s="440">
        <f t="shared" si="2"/>
        <v>0</v>
      </c>
      <c r="O9" s="86">
        <f t="shared" si="3"/>
        <v>0</v>
      </c>
      <c r="P9" s="209"/>
      <c r="Q9" s="212"/>
      <c r="R9" s="162"/>
      <c r="S9" s="150"/>
      <c r="T9" s="32">
        <f t="shared" si="4"/>
        <v>0</v>
      </c>
      <c r="U9" s="510"/>
      <c r="V9" s="31">
        <f t="shared" si="5"/>
        <v>0</v>
      </c>
      <c r="W9" s="189"/>
      <c r="X9" s="188"/>
      <c r="Y9" s="187"/>
      <c r="Z9" s="514">
        <f t="shared" si="6"/>
        <v>0</v>
      </c>
      <c r="AA9" s="189"/>
      <c r="AB9" s="812">
        <f t="shared" si="0"/>
        <v>0</v>
      </c>
      <c r="AC9" s="443"/>
      <c r="AD9" s="584"/>
      <c r="AE9" s="431"/>
      <c r="AF9" s="431"/>
      <c r="AG9" s="431"/>
      <c r="AH9" s="431"/>
      <c r="AI9" s="431"/>
      <c r="AJ9" s="426"/>
      <c r="AK9" s="426"/>
      <c r="AL9" s="426"/>
    </row>
    <row r="10" spans="1:38" ht="15.75" thickBot="1" x14ac:dyDescent="0.3">
      <c r="A10" s="439">
        <f>'PRODUÇAO DIURNO'!A9</f>
        <v>6</v>
      </c>
      <c r="B10" s="288" t="str">
        <f>'PRODUÇAO DIURNO'!B9</f>
        <v>TER</v>
      </c>
      <c r="C10" s="158"/>
      <c r="D10" s="219"/>
      <c r="E10" s="181"/>
      <c r="F10" s="30">
        <f t="shared" si="1"/>
        <v>0</v>
      </c>
      <c r="G10" s="165"/>
      <c r="H10" s="218"/>
      <c r="I10" s="159"/>
      <c r="J10" s="118"/>
      <c r="K10" s="340"/>
      <c r="L10" s="340"/>
      <c r="M10" s="119"/>
      <c r="N10" s="440">
        <f t="shared" si="2"/>
        <v>0</v>
      </c>
      <c r="O10" s="86">
        <f t="shared" si="3"/>
        <v>0</v>
      </c>
      <c r="P10" s="209"/>
      <c r="Q10" s="212"/>
      <c r="R10" s="162"/>
      <c r="S10" s="150"/>
      <c r="T10" s="32">
        <f t="shared" si="4"/>
        <v>0</v>
      </c>
      <c r="U10" s="510"/>
      <c r="V10" s="31">
        <f t="shared" si="5"/>
        <v>0</v>
      </c>
      <c r="W10" s="189"/>
      <c r="X10" s="188"/>
      <c r="Y10" s="187"/>
      <c r="Z10" s="514">
        <f t="shared" si="6"/>
        <v>0</v>
      </c>
      <c r="AA10" s="189"/>
      <c r="AB10" s="812">
        <f t="shared" si="0"/>
        <v>0</v>
      </c>
      <c r="AC10" s="442"/>
      <c r="AD10" s="402"/>
      <c r="AE10" s="402"/>
      <c r="AF10" s="402"/>
      <c r="AG10" s="402"/>
      <c r="AH10" s="402"/>
      <c r="AI10" s="402"/>
      <c r="AJ10" s="426"/>
      <c r="AK10" s="426"/>
      <c r="AL10" s="426"/>
    </row>
    <row r="11" spans="1:38" ht="15.75" thickBot="1" x14ac:dyDescent="0.3">
      <c r="A11" s="439">
        <f>'PRODUÇAO DIURNO'!A10</f>
        <v>7</v>
      </c>
      <c r="B11" s="288" t="str">
        <f>'PRODUÇAO DIURNO'!B10</f>
        <v>QUA</v>
      </c>
      <c r="C11" s="158"/>
      <c r="D11" s="421"/>
      <c r="E11" s="181"/>
      <c r="F11" s="30">
        <f t="shared" si="1"/>
        <v>0</v>
      </c>
      <c r="G11" s="165"/>
      <c r="H11" s="168"/>
      <c r="I11" s="159"/>
      <c r="J11" s="118"/>
      <c r="K11" s="340"/>
      <c r="L11" s="340"/>
      <c r="M11" s="119"/>
      <c r="N11" s="440">
        <f t="shared" si="2"/>
        <v>0</v>
      </c>
      <c r="O11" s="86">
        <f t="shared" si="3"/>
        <v>0</v>
      </c>
      <c r="P11" s="209"/>
      <c r="Q11" s="212"/>
      <c r="R11" s="162"/>
      <c r="S11" s="150"/>
      <c r="T11" s="32">
        <f t="shared" si="4"/>
        <v>0</v>
      </c>
      <c r="U11" s="510"/>
      <c r="V11" s="31">
        <f t="shared" si="5"/>
        <v>0</v>
      </c>
      <c r="W11" s="189"/>
      <c r="X11" s="188"/>
      <c r="Y11" s="187"/>
      <c r="Z11" s="514">
        <f t="shared" si="6"/>
        <v>0</v>
      </c>
      <c r="AA11" s="189"/>
      <c r="AB11" s="812">
        <f t="shared" si="0"/>
        <v>0</v>
      </c>
      <c r="AC11" s="443"/>
      <c r="AD11" s="432"/>
      <c r="AE11" s="432"/>
      <c r="AF11" s="432"/>
      <c r="AG11" s="432"/>
      <c r="AH11" s="432"/>
      <c r="AI11" s="426"/>
      <c r="AJ11" s="426"/>
      <c r="AK11" s="426"/>
      <c r="AL11" s="426"/>
    </row>
    <row r="12" spans="1:38" ht="15.75" thickBot="1" x14ac:dyDescent="0.3">
      <c r="A12" s="439">
        <f>'PRODUÇAO DIURNO'!A11</f>
        <v>8</v>
      </c>
      <c r="B12" s="288" t="str">
        <f>'PRODUÇAO DIURNO'!B11</f>
        <v>QUI</v>
      </c>
      <c r="C12" s="158"/>
      <c r="D12" s="181"/>
      <c r="E12" s="181"/>
      <c r="F12" s="30">
        <f t="shared" si="1"/>
        <v>0</v>
      </c>
      <c r="G12" s="165"/>
      <c r="H12" s="168"/>
      <c r="I12" s="159"/>
      <c r="J12" s="118"/>
      <c r="K12" s="340"/>
      <c r="L12" s="340"/>
      <c r="M12" s="119"/>
      <c r="N12" s="440">
        <f t="shared" si="2"/>
        <v>0</v>
      </c>
      <c r="O12" s="86">
        <f t="shared" si="3"/>
        <v>0</v>
      </c>
      <c r="P12" s="209"/>
      <c r="Q12" s="212"/>
      <c r="R12" s="162"/>
      <c r="S12" s="436"/>
      <c r="T12" s="32">
        <f t="shared" si="4"/>
        <v>0</v>
      </c>
      <c r="U12" s="510"/>
      <c r="V12" s="31">
        <f t="shared" si="5"/>
        <v>0</v>
      </c>
      <c r="W12" s="189"/>
      <c r="X12" s="188"/>
      <c r="Y12" s="187"/>
      <c r="Z12" s="514">
        <f t="shared" si="6"/>
        <v>0</v>
      </c>
      <c r="AA12" s="189"/>
      <c r="AB12" s="812">
        <f t="shared" si="0"/>
        <v>0</v>
      </c>
      <c r="AC12" s="442"/>
      <c r="AD12" s="402"/>
      <c r="AE12" s="402"/>
      <c r="AF12" s="402"/>
      <c r="AG12" s="402"/>
      <c r="AH12" s="402"/>
      <c r="AI12" s="402"/>
      <c r="AJ12" s="422"/>
      <c r="AK12" s="426"/>
      <c r="AL12" s="426"/>
    </row>
    <row r="13" spans="1:38" ht="15.75" thickBot="1" x14ac:dyDescent="0.3">
      <c r="A13" s="439">
        <f>'PRODUÇAO DIURNO'!A12</f>
        <v>9</v>
      </c>
      <c r="B13" s="288" t="str">
        <f>'PRODUÇAO DIURNO'!B12</f>
        <v>SEX</v>
      </c>
      <c r="C13" s="158"/>
      <c r="D13" s="181"/>
      <c r="E13" s="181"/>
      <c r="F13" s="30">
        <f t="shared" si="1"/>
        <v>0</v>
      </c>
      <c r="G13" s="165"/>
      <c r="H13" s="219"/>
      <c r="I13" s="159"/>
      <c r="J13" s="118"/>
      <c r="K13" s="340"/>
      <c r="L13" s="340"/>
      <c r="M13" s="119"/>
      <c r="N13" s="440">
        <f t="shared" si="2"/>
        <v>0</v>
      </c>
      <c r="O13" s="86">
        <f t="shared" si="3"/>
        <v>0</v>
      </c>
      <c r="P13" s="209"/>
      <c r="Q13" s="212"/>
      <c r="R13" s="162"/>
      <c r="S13" s="150"/>
      <c r="T13" s="32">
        <f t="shared" si="4"/>
        <v>0</v>
      </c>
      <c r="U13" s="510"/>
      <c r="V13" s="31">
        <f t="shared" si="5"/>
        <v>0</v>
      </c>
      <c r="W13" s="189"/>
      <c r="X13" s="188"/>
      <c r="Y13" s="187"/>
      <c r="Z13" s="514">
        <f t="shared" si="6"/>
        <v>0</v>
      </c>
      <c r="AA13" s="189"/>
      <c r="AB13" s="812">
        <f t="shared" si="0"/>
        <v>0</v>
      </c>
      <c r="AC13" s="443"/>
      <c r="AD13" s="431"/>
      <c r="AE13" s="431"/>
      <c r="AF13" s="431"/>
      <c r="AG13" s="431"/>
      <c r="AH13" s="431"/>
      <c r="AI13" s="431"/>
      <c r="AJ13" s="506"/>
      <c r="AK13" s="506"/>
      <c r="AL13" s="426"/>
    </row>
    <row r="14" spans="1:38" ht="15.75" thickBot="1" x14ac:dyDescent="0.3">
      <c r="A14" s="439">
        <f>'PRODUÇAO DIURNO'!A13</f>
        <v>10</v>
      </c>
      <c r="B14" s="288" t="str">
        <f>'PRODUÇAO DIURNO'!B13</f>
        <v>SÁB</v>
      </c>
      <c r="C14" s="158"/>
      <c r="D14" s="158"/>
      <c r="E14" s="181"/>
      <c r="F14" s="30">
        <f t="shared" si="1"/>
        <v>0</v>
      </c>
      <c r="G14" s="165"/>
      <c r="H14" s="219"/>
      <c r="I14" s="159"/>
      <c r="J14" s="118"/>
      <c r="K14" s="340"/>
      <c r="L14" s="340"/>
      <c r="M14" s="119"/>
      <c r="N14" s="440">
        <f t="shared" si="2"/>
        <v>0</v>
      </c>
      <c r="O14" s="86">
        <f t="shared" si="3"/>
        <v>0</v>
      </c>
      <c r="P14" s="209"/>
      <c r="Q14" s="212"/>
      <c r="R14" s="162"/>
      <c r="S14" s="150"/>
      <c r="T14" s="32">
        <f t="shared" si="4"/>
        <v>0</v>
      </c>
      <c r="U14" s="510"/>
      <c r="V14" s="31">
        <f t="shared" si="5"/>
        <v>0</v>
      </c>
      <c r="W14" s="189"/>
      <c r="X14" s="188"/>
      <c r="Y14" s="187"/>
      <c r="Z14" s="514">
        <f t="shared" si="6"/>
        <v>0</v>
      </c>
      <c r="AA14" s="189"/>
      <c r="AB14" s="812">
        <f t="shared" si="0"/>
        <v>0</v>
      </c>
      <c r="AC14" s="443"/>
      <c r="AD14" s="431"/>
      <c r="AE14" s="431"/>
      <c r="AF14" s="431"/>
      <c r="AG14" s="431"/>
      <c r="AH14" s="431"/>
      <c r="AI14" s="431"/>
      <c r="AJ14" s="422"/>
      <c r="AK14" s="426"/>
      <c r="AL14" s="426"/>
    </row>
    <row r="15" spans="1:38" ht="15.75" thickBot="1" x14ac:dyDescent="0.3">
      <c r="A15" s="439">
        <f>'PRODUÇAO DIURNO'!A14</f>
        <v>11</v>
      </c>
      <c r="B15" s="288" t="str">
        <f>'PRODUÇAO DIURNO'!B14</f>
        <v>DOM</v>
      </c>
      <c r="C15" s="158"/>
      <c r="D15" s="158"/>
      <c r="E15" s="181"/>
      <c r="F15" s="30">
        <f t="shared" si="1"/>
        <v>0</v>
      </c>
      <c r="G15" s="165"/>
      <c r="H15" s="219"/>
      <c r="I15" s="159"/>
      <c r="J15" s="118"/>
      <c r="K15" s="340"/>
      <c r="L15" s="340"/>
      <c r="M15" s="119"/>
      <c r="N15" s="440">
        <f t="shared" si="2"/>
        <v>0</v>
      </c>
      <c r="O15" s="86">
        <f t="shared" si="3"/>
        <v>0</v>
      </c>
      <c r="P15" s="209"/>
      <c r="Q15" s="212"/>
      <c r="R15" s="162"/>
      <c r="S15" s="150"/>
      <c r="T15" s="32">
        <f t="shared" si="4"/>
        <v>0</v>
      </c>
      <c r="U15" s="510"/>
      <c r="V15" s="31">
        <f t="shared" si="5"/>
        <v>0</v>
      </c>
      <c r="W15" s="189"/>
      <c r="X15" s="188"/>
      <c r="Y15" s="187"/>
      <c r="Z15" s="514">
        <f t="shared" si="6"/>
        <v>0</v>
      </c>
      <c r="AA15" s="189"/>
      <c r="AB15" s="812">
        <f t="shared" si="0"/>
        <v>0</v>
      </c>
      <c r="AC15" s="442"/>
      <c r="AD15" s="402"/>
      <c r="AE15" s="402"/>
      <c r="AF15" s="402"/>
      <c r="AG15" s="402"/>
      <c r="AH15" s="402"/>
      <c r="AI15" s="402"/>
      <c r="AJ15" s="423"/>
      <c r="AK15" s="431"/>
      <c r="AL15" s="426"/>
    </row>
    <row r="16" spans="1:38" ht="15.75" thickBot="1" x14ac:dyDescent="0.3">
      <c r="A16" s="439">
        <f>'PRODUÇAO DIURNO'!A15</f>
        <v>12</v>
      </c>
      <c r="B16" s="288" t="str">
        <f>'PRODUÇAO DIURNO'!B15</f>
        <v>SEG</v>
      </c>
      <c r="C16" s="158"/>
      <c r="D16" s="181"/>
      <c r="E16" s="181"/>
      <c r="F16" s="30">
        <f t="shared" si="1"/>
        <v>0</v>
      </c>
      <c r="G16" s="165"/>
      <c r="H16" s="219"/>
      <c r="I16" s="159"/>
      <c r="J16" s="118"/>
      <c r="K16" s="340"/>
      <c r="L16" s="340"/>
      <c r="M16" s="119"/>
      <c r="N16" s="440">
        <f t="shared" si="2"/>
        <v>0</v>
      </c>
      <c r="O16" s="86">
        <f t="shared" si="3"/>
        <v>0</v>
      </c>
      <c r="P16" s="209"/>
      <c r="Q16" s="212"/>
      <c r="R16" s="162"/>
      <c r="S16" s="150"/>
      <c r="T16" s="32">
        <f t="shared" si="4"/>
        <v>0</v>
      </c>
      <c r="U16" s="510"/>
      <c r="V16" s="31">
        <f t="shared" si="5"/>
        <v>0</v>
      </c>
      <c r="W16" s="189"/>
      <c r="X16" s="188"/>
      <c r="Y16" s="187"/>
      <c r="Z16" s="514">
        <f t="shared" si="6"/>
        <v>0</v>
      </c>
      <c r="AA16" s="189"/>
      <c r="AB16" s="812">
        <f t="shared" si="0"/>
        <v>0</v>
      </c>
      <c r="AC16" s="442"/>
      <c r="AD16" s="402"/>
      <c r="AE16" s="402"/>
      <c r="AF16" s="402"/>
      <c r="AG16" s="402"/>
      <c r="AH16" s="402"/>
      <c r="AI16" s="402"/>
      <c r="AJ16" s="422"/>
      <c r="AK16" s="426"/>
      <c r="AL16" s="426"/>
    </row>
    <row r="17" spans="1:38" ht="15" customHeight="1" thickBot="1" x14ac:dyDescent="0.3">
      <c r="A17" s="439">
        <f>'PRODUÇAO DIURNO'!A16</f>
        <v>13</v>
      </c>
      <c r="B17" s="288" t="str">
        <f>'PRODUÇAO DIURNO'!B16</f>
        <v>TER</v>
      </c>
      <c r="C17" s="158"/>
      <c r="D17" s="181"/>
      <c r="E17" s="158"/>
      <c r="F17" s="30">
        <f t="shared" si="1"/>
        <v>0</v>
      </c>
      <c r="G17" s="165"/>
      <c r="H17" s="159"/>
      <c r="I17" s="159"/>
      <c r="J17" s="118"/>
      <c r="K17" s="340"/>
      <c r="L17" s="340"/>
      <c r="M17" s="119"/>
      <c r="N17" s="440">
        <f t="shared" si="2"/>
        <v>0</v>
      </c>
      <c r="O17" s="86">
        <f t="shared" si="3"/>
        <v>0</v>
      </c>
      <c r="P17" s="209"/>
      <c r="Q17" s="212"/>
      <c r="R17" s="162"/>
      <c r="S17" s="150"/>
      <c r="T17" s="32">
        <f t="shared" si="4"/>
        <v>0</v>
      </c>
      <c r="U17" s="510"/>
      <c r="V17" s="31">
        <f t="shared" si="5"/>
        <v>0</v>
      </c>
      <c r="W17" s="189"/>
      <c r="X17" s="188"/>
      <c r="Y17" s="187"/>
      <c r="Z17" s="514">
        <f t="shared" si="6"/>
        <v>0</v>
      </c>
      <c r="AA17" s="435"/>
      <c r="AB17" s="812">
        <f t="shared" si="0"/>
        <v>0</v>
      </c>
      <c r="AC17" s="442"/>
      <c r="AD17" s="402"/>
      <c r="AE17" s="402"/>
      <c r="AF17" s="402"/>
      <c r="AG17" s="402"/>
      <c r="AH17" s="402"/>
      <c r="AI17" s="402"/>
      <c r="AJ17" s="402"/>
      <c r="AK17" s="402"/>
      <c r="AL17" s="426"/>
    </row>
    <row r="18" spans="1:38" ht="15.75" thickBot="1" x14ac:dyDescent="0.3">
      <c r="A18" s="439">
        <f>'PRODUÇAO DIURNO'!A17</f>
        <v>14</v>
      </c>
      <c r="B18" s="288" t="str">
        <f>'PRODUÇAO DIURNO'!B17</f>
        <v>QUA</v>
      </c>
      <c r="C18" s="149"/>
      <c r="D18" s="150"/>
      <c r="E18" s="151"/>
      <c r="F18" s="30">
        <f t="shared" si="1"/>
        <v>0</v>
      </c>
      <c r="G18" s="165"/>
      <c r="H18" s="159"/>
      <c r="I18" s="159"/>
      <c r="J18" s="118"/>
      <c r="K18" s="340"/>
      <c r="L18" s="340"/>
      <c r="M18" s="119"/>
      <c r="N18" s="440">
        <f t="shared" si="2"/>
        <v>0</v>
      </c>
      <c r="O18" s="86">
        <f t="shared" si="3"/>
        <v>0</v>
      </c>
      <c r="P18" s="209"/>
      <c r="Q18" s="212"/>
      <c r="R18" s="162"/>
      <c r="S18" s="159"/>
      <c r="T18" s="32">
        <f t="shared" si="4"/>
        <v>0</v>
      </c>
      <c r="U18" s="510"/>
      <c r="V18" s="31">
        <f t="shared" si="5"/>
        <v>0</v>
      </c>
      <c r="W18" s="189"/>
      <c r="X18" s="188"/>
      <c r="Y18" s="187"/>
      <c r="Z18" s="514">
        <f t="shared" si="6"/>
        <v>0</v>
      </c>
      <c r="AA18" s="189"/>
      <c r="AB18" s="812">
        <f t="shared" si="0"/>
        <v>0</v>
      </c>
      <c r="AC18" s="443"/>
      <c r="AD18" s="431"/>
      <c r="AE18" s="431"/>
      <c r="AF18" s="431"/>
      <c r="AG18" s="431"/>
      <c r="AH18" s="431"/>
      <c r="AI18" s="431"/>
      <c r="AJ18" s="422"/>
      <c r="AK18" s="426"/>
      <c r="AL18" s="426"/>
    </row>
    <row r="19" spans="1:38" ht="15.75" thickBot="1" x14ac:dyDescent="0.3">
      <c r="A19" s="439">
        <f>'PRODUÇAO DIURNO'!A18</f>
        <v>15</v>
      </c>
      <c r="B19" s="288" t="str">
        <f>'PRODUÇAO DIURNO'!B18</f>
        <v>QUI</v>
      </c>
      <c r="C19" s="149"/>
      <c r="D19" s="150"/>
      <c r="E19" s="151"/>
      <c r="F19" s="30">
        <f t="shared" si="1"/>
        <v>0</v>
      </c>
      <c r="G19" s="165"/>
      <c r="H19" s="159"/>
      <c r="I19" s="159"/>
      <c r="J19" s="118"/>
      <c r="K19" s="340"/>
      <c r="L19" s="340"/>
      <c r="M19" s="119"/>
      <c r="N19" s="440">
        <f t="shared" si="2"/>
        <v>0</v>
      </c>
      <c r="O19" s="86">
        <f t="shared" si="3"/>
        <v>0</v>
      </c>
      <c r="P19" s="209"/>
      <c r="Q19" s="212"/>
      <c r="R19" s="162"/>
      <c r="S19" s="159"/>
      <c r="T19" s="32">
        <f t="shared" si="4"/>
        <v>0</v>
      </c>
      <c r="U19" s="510"/>
      <c r="V19" s="31">
        <f t="shared" si="5"/>
        <v>0</v>
      </c>
      <c r="W19" s="189"/>
      <c r="X19" s="188"/>
      <c r="Y19" s="187"/>
      <c r="Z19" s="514">
        <f t="shared" si="6"/>
        <v>0</v>
      </c>
      <c r="AA19" s="189"/>
      <c r="AB19" s="812">
        <f t="shared" si="0"/>
        <v>0</v>
      </c>
      <c r="AC19" s="443"/>
      <c r="AD19" s="431"/>
      <c r="AE19" s="431"/>
      <c r="AF19" s="431"/>
      <c r="AG19" s="431"/>
      <c r="AH19" s="431"/>
      <c r="AI19" s="431"/>
      <c r="AJ19" s="424"/>
      <c r="AK19" s="432"/>
      <c r="AL19" s="426"/>
    </row>
    <row r="20" spans="1:38" ht="15.75" thickBot="1" x14ac:dyDescent="0.3">
      <c r="A20" s="439">
        <f>'PRODUÇAO DIURNO'!A19</f>
        <v>16</v>
      </c>
      <c r="B20" s="288" t="str">
        <f>'PRODUÇAO DIURNO'!B19</f>
        <v>SEX</v>
      </c>
      <c r="C20" s="149"/>
      <c r="D20" s="150"/>
      <c r="E20" s="151"/>
      <c r="F20" s="30">
        <f t="shared" si="1"/>
        <v>0</v>
      </c>
      <c r="G20" s="165"/>
      <c r="H20" s="159"/>
      <c r="I20" s="159"/>
      <c r="J20" s="118"/>
      <c r="K20" s="340"/>
      <c r="L20" s="340"/>
      <c r="M20" s="119"/>
      <c r="N20" s="440">
        <f t="shared" si="2"/>
        <v>0</v>
      </c>
      <c r="O20" s="86">
        <f t="shared" si="3"/>
        <v>0</v>
      </c>
      <c r="P20" s="209"/>
      <c r="Q20" s="212"/>
      <c r="R20" s="162"/>
      <c r="S20" s="159"/>
      <c r="T20" s="32">
        <f t="shared" si="4"/>
        <v>0</v>
      </c>
      <c r="U20" s="510"/>
      <c r="V20" s="31">
        <f t="shared" si="5"/>
        <v>0</v>
      </c>
      <c r="W20" s="189"/>
      <c r="X20" s="188"/>
      <c r="Y20" s="187"/>
      <c r="Z20" s="514">
        <f t="shared" si="6"/>
        <v>0</v>
      </c>
      <c r="AA20" s="189"/>
      <c r="AB20" s="812">
        <f t="shared" si="0"/>
        <v>0</v>
      </c>
      <c r="AC20" s="443"/>
      <c r="AD20" s="431"/>
      <c r="AE20" s="431"/>
      <c r="AF20" s="431"/>
      <c r="AG20" s="431"/>
      <c r="AH20" s="431"/>
      <c r="AI20" s="431"/>
      <c r="AJ20" s="422"/>
      <c r="AK20" s="426"/>
      <c r="AL20" s="427"/>
    </row>
    <row r="21" spans="1:38" ht="15.75" thickBot="1" x14ac:dyDescent="0.3">
      <c r="A21" s="439">
        <f>'PRODUÇAO DIURNO'!A20</f>
        <v>17</v>
      </c>
      <c r="B21" s="288" t="str">
        <f>'PRODUÇAO DIURNO'!B20</f>
        <v>SÁB</v>
      </c>
      <c r="C21" s="149"/>
      <c r="D21" s="150"/>
      <c r="E21" s="151"/>
      <c r="F21" s="30">
        <f>SUM(C21:E21)</f>
        <v>0</v>
      </c>
      <c r="G21" s="165"/>
      <c r="H21" s="159"/>
      <c r="I21" s="159"/>
      <c r="J21" s="118"/>
      <c r="K21" s="340"/>
      <c r="L21" s="340"/>
      <c r="M21" s="119"/>
      <c r="N21" s="440">
        <f t="shared" si="2"/>
        <v>0</v>
      </c>
      <c r="O21" s="86">
        <f t="shared" si="3"/>
        <v>0</v>
      </c>
      <c r="P21" s="209"/>
      <c r="Q21" s="212"/>
      <c r="R21" s="162"/>
      <c r="S21" s="159"/>
      <c r="T21" s="32">
        <f t="shared" si="4"/>
        <v>0</v>
      </c>
      <c r="U21" s="510"/>
      <c r="V21" s="31">
        <f t="shared" si="5"/>
        <v>0</v>
      </c>
      <c r="W21" s="189"/>
      <c r="X21" s="188"/>
      <c r="Y21" s="187"/>
      <c r="Z21" s="514">
        <f t="shared" si="6"/>
        <v>0</v>
      </c>
      <c r="AA21" s="189"/>
      <c r="AB21" s="812">
        <f t="shared" si="0"/>
        <v>0</v>
      </c>
      <c r="AC21" s="443"/>
      <c r="AD21" s="431"/>
      <c r="AE21" s="431"/>
      <c r="AF21" s="431"/>
      <c r="AG21" s="431"/>
      <c r="AH21" s="431"/>
      <c r="AI21" s="431"/>
      <c r="AJ21" s="433"/>
      <c r="AK21" s="433"/>
      <c r="AL21" s="433"/>
    </row>
    <row r="22" spans="1:38" ht="15.75" thickBot="1" x14ac:dyDescent="0.3">
      <c r="A22" s="439">
        <f>'PRODUÇAO DIURNO'!A21</f>
        <v>18</v>
      </c>
      <c r="B22" s="288" t="str">
        <f>'PRODUÇAO DIURNO'!B21</f>
        <v>DOM</v>
      </c>
      <c r="C22" s="149"/>
      <c r="D22" s="150"/>
      <c r="E22" s="151"/>
      <c r="F22" s="30">
        <f t="shared" si="1"/>
        <v>0</v>
      </c>
      <c r="G22" s="165"/>
      <c r="H22" s="159"/>
      <c r="I22" s="159"/>
      <c r="J22" s="118"/>
      <c r="K22" s="340"/>
      <c r="L22" s="340"/>
      <c r="M22" s="119"/>
      <c r="N22" s="440">
        <f t="shared" si="2"/>
        <v>0</v>
      </c>
      <c r="O22" s="86">
        <f t="shared" si="3"/>
        <v>0</v>
      </c>
      <c r="P22" s="209"/>
      <c r="Q22" s="212"/>
      <c r="R22" s="162"/>
      <c r="S22" s="159"/>
      <c r="T22" s="32">
        <f t="shared" si="4"/>
        <v>0</v>
      </c>
      <c r="U22" s="510"/>
      <c r="V22" s="31">
        <f t="shared" si="5"/>
        <v>0</v>
      </c>
      <c r="W22" s="189"/>
      <c r="X22" s="188"/>
      <c r="Y22" s="187"/>
      <c r="Z22" s="514">
        <f t="shared" si="6"/>
        <v>0</v>
      </c>
      <c r="AA22" s="189"/>
      <c r="AB22" s="812">
        <f t="shared" si="0"/>
        <v>0</v>
      </c>
      <c r="AC22" s="442"/>
      <c r="AD22" s="402"/>
      <c r="AE22" s="402"/>
      <c r="AF22" s="402"/>
      <c r="AG22" s="402"/>
      <c r="AH22" s="402"/>
      <c r="AI22" s="402"/>
      <c r="AJ22" s="402"/>
      <c r="AK22" s="402"/>
      <c r="AL22" s="434"/>
    </row>
    <row r="23" spans="1:38" ht="15.75" thickBot="1" x14ac:dyDescent="0.3">
      <c r="A23" s="439">
        <f>'PRODUÇAO DIURNO'!A22</f>
        <v>19</v>
      </c>
      <c r="B23" s="288" t="str">
        <f>'PRODUÇAO DIURNO'!B22</f>
        <v>SEG</v>
      </c>
      <c r="C23" s="149"/>
      <c r="D23" s="150"/>
      <c r="E23" s="151"/>
      <c r="F23" s="30">
        <f t="shared" si="1"/>
        <v>0</v>
      </c>
      <c r="G23" s="165"/>
      <c r="H23" s="159"/>
      <c r="I23" s="159"/>
      <c r="J23" s="118"/>
      <c r="K23" s="340"/>
      <c r="L23" s="340"/>
      <c r="M23" s="119"/>
      <c r="N23" s="440">
        <f t="shared" si="2"/>
        <v>0</v>
      </c>
      <c r="O23" s="86">
        <f t="shared" si="3"/>
        <v>0</v>
      </c>
      <c r="P23" s="209"/>
      <c r="Q23" s="212"/>
      <c r="R23" s="162"/>
      <c r="S23" s="159"/>
      <c r="T23" s="32">
        <f t="shared" si="4"/>
        <v>0</v>
      </c>
      <c r="U23" s="510"/>
      <c r="V23" s="31">
        <f t="shared" si="5"/>
        <v>0</v>
      </c>
      <c r="W23" s="189"/>
      <c r="X23" s="188"/>
      <c r="Y23" s="187"/>
      <c r="Z23" s="514">
        <f t="shared" si="6"/>
        <v>0</v>
      </c>
      <c r="AA23" s="189"/>
      <c r="AB23" s="812">
        <f t="shared" si="0"/>
        <v>0</v>
      </c>
      <c r="AC23" s="442"/>
      <c r="AD23" s="402"/>
      <c r="AE23" s="402"/>
      <c r="AF23" s="402"/>
      <c r="AG23" s="402"/>
      <c r="AH23" s="402"/>
      <c r="AI23" s="402"/>
      <c r="AJ23" s="402"/>
      <c r="AK23" s="402"/>
      <c r="AL23" s="434"/>
    </row>
    <row r="24" spans="1:38" ht="15.75" thickBot="1" x14ac:dyDescent="0.3">
      <c r="A24" s="439">
        <f>'PRODUÇAO DIURNO'!A23</f>
        <v>20</v>
      </c>
      <c r="B24" s="288" t="str">
        <f>'PRODUÇAO DIURNO'!B23</f>
        <v>TER</v>
      </c>
      <c r="C24" s="149"/>
      <c r="D24" s="150"/>
      <c r="E24" s="151"/>
      <c r="F24" s="30">
        <f t="shared" si="1"/>
        <v>0</v>
      </c>
      <c r="G24" s="165"/>
      <c r="H24" s="159"/>
      <c r="I24" s="159"/>
      <c r="J24" s="118"/>
      <c r="K24" s="340"/>
      <c r="L24" s="340"/>
      <c r="M24" s="119"/>
      <c r="N24" s="440">
        <f t="shared" si="2"/>
        <v>0</v>
      </c>
      <c r="O24" s="86">
        <f t="shared" si="3"/>
        <v>0</v>
      </c>
      <c r="P24" s="209"/>
      <c r="Q24" s="212"/>
      <c r="R24" s="162"/>
      <c r="S24" s="159"/>
      <c r="T24" s="32">
        <f t="shared" si="4"/>
        <v>0</v>
      </c>
      <c r="U24" s="510"/>
      <c r="V24" s="31">
        <f t="shared" si="5"/>
        <v>0</v>
      </c>
      <c r="W24" s="189"/>
      <c r="X24" s="188"/>
      <c r="Y24" s="187"/>
      <c r="Z24" s="514">
        <f t="shared" si="6"/>
        <v>0</v>
      </c>
      <c r="AA24" s="189"/>
      <c r="AB24" s="812">
        <f t="shared" si="0"/>
        <v>0</v>
      </c>
      <c r="AC24" s="443"/>
      <c r="AD24" s="431"/>
      <c r="AE24" s="431"/>
      <c r="AF24" s="431"/>
      <c r="AG24" s="431"/>
      <c r="AH24" s="431"/>
      <c r="AI24" s="431"/>
      <c r="AJ24" s="422"/>
      <c r="AK24" s="426"/>
      <c r="AL24" s="426"/>
    </row>
    <row r="25" spans="1:38" ht="15.75" thickBot="1" x14ac:dyDescent="0.3">
      <c r="A25" s="439">
        <f>'PRODUÇAO DIURNO'!A24</f>
        <v>21</v>
      </c>
      <c r="B25" s="288" t="str">
        <f>'PRODUÇAO DIURNO'!B24</f>
        <v>QUA</v>
      </c>
      <c r="C25" s="149"/>
      <c r="D25" s="150"/>
      <c r="E25" s="151"/>
      <c r="F25" s="30">
        <f t="shared" si="1"/>
        <v>0</v>
      </c>
      <c r="G25" s="165"/>
      <c r="H25" s="159"/>
      <c r="I25" s="159"/>
      <c r="J25" s="118"/>
      <c r="K25" s="340"/>
      <c r="L25" s="340"/>
      <c r="M25" s="119"/>
      <c r="N25" s="440">
        <f t="shared" ref="N25:N33" si="7">SUM(G25:I25)</f>
        <v>0</v>
      </c>
      <c r="O25" s="86">
        <f t="shared" ref="O25:O33" si="8">F25-G25</f>
        <v>0</v>
      </c>
      <c r="P25" s="209"/>
      <c r="Q25" s="212"/>
      <c r="R25" s="162"/>
      <c r="S25" s="159"/>
      <c r="T25" s="32">
        <f t="shared" si="4"/>
        <v>0</v>
      </c>
      <c r="U25" s="510"/>
      <c r="V25" s="31">
        <f t="shared" si="5"/>
        <v>0</v>
      </c>
      <c r="W25" s="189"/>
      <c r="X25" s="188"/>
      <c r="Y25" s="187"/>
      <c r="Z25" s="514">
        <f t="shared" si="6"/>
        <v>0</v>
      </c>
      <c r="AA25" s="189"/>
      <c r="AB25" s="812">
        <f t="shared" si="0"/>
        <v>0</v>
      </c>
      <c r="AC25" s="444"/>
      <c r="AD25" s="426"/>
      <c r="AE25" s="431"/>
      <c r="AF25" s="431"/>
      <c r="AG25" s="426"/>
      <c r="AH25" s="426"/>
      <c r="AI25" s="426"/>
      <c r="AJ25" s="422"/>
      <c r="AK25" s="426"/>
      <c r="AL25" s="426"/>
    </row>
    <row r="26" spans="1:38" ht="15.75" thickBot="1" x14ac:dyDescent="0.3">
      <c r="A26" s="439">
        <f>'PRODUÇAO DIURNO'!A25</f>
        <v>22</v>
      </c>
      <c r="B26" s="288" t="str">
        <f>'PRODUÇAO DIURNO'!B25</f>
        <v>QUI</v>
      </c>
      <c r="C26" s="149"/>
      <c r="D26" s="150"/>
      <c r="E26" s="151"/>
      <c r="F26" s="30">
        <f t="shared" si="1"/>
        <v>0</v>
      </c>
      <c r="G26" s="165"/>
      <c r="H26" s="159"/>
      <c r="I26" s="159"/>
      <c r="J26" s="118"/>
      <c r="K26" s="340"/>
      <c r="L26" s="340"/>
      <c r="M26" s="119"/>
      <c r="N26" s="440">
        <f t="shared" si="7"/>
        <v>0</v>
      </c>
      <c r="O26" s="86">
        <f t="shared" si="8"/>
        <v>0</v>
      </c>
      <c r="P26" s="209"/>
      <c r="Q26" s="212"/>
      <c r="R26" s="162"/>
      <c r="S26" s="159"/>
      <c r="T26" s="32">
        <f t="shared" si="4"/>
        <v>0</v>
      </c>
      <c r="U26" s="510"/>
      <c r="V26" s="31">
        <f t="shared" si="5"/>
        <v>0</v>
      </c>
      <c r="W26" s="189"/>
      <c r="X26" s="188"/>
      <c r="Y26" s="187"/>
      <c r="Z26" s="514">
        <f t="shared" si="6"/>
        <v>0</v>
      </c>
      <c r="AA26" s="189"/>
      <c r="AB26" s="812">
        <f t="shared" si="0"/>
        <v>0</v>
      </c>
      <c r="AC26" s="443"/>
      <c r="AD26" s="585"/>
      <c r="AE26" s="585"/>
      <c r="AF26" s="431"/>
      <c r="AG26" s="431"/>
      <c r="AH26" s="431"/>
      <c r="AI26" s="431"/>
      <c r="AJ26" s="422"/>
      <c r="AK26" s="426"/>
      <c r="AL26" s="426"/>
    </row>
    <row r="27" spans="1:38" ht="15.75" thickBot="1" x14ac:dyDescent="0.3">
      <c r="A27" s="439">
        <f>'PRODUÇAO DIURNO'!A26</f>
        <v>23</v>
      </c>
      <c r="B27" s="288" t="str">
        <f>'PRODUÇAO DIURNO'!B26</f>
        <v>SEX</v>
      </c>
      <c r="C27" s="149"/>
      <c r="D27" s="150"/>
      <c r="E27" s="151"/>
      <c r="F27" s="30">
        <f t="shared" si="1"/>
        <v>0</v>
      </c>
      <c r="G27" s="165"/>
      <c r="H27" s="159"/>
      <c r="I27" s="159"/>
      <c r="J27" s="118"/>
      <c r="K27" s="340"/>
      <c r="L27" s="340"/>
      <c r="M27" s="119"/>
      <c r="N27" s="440">
        <f t="shared" si="7"/>
        <v>0</v>
      </c>
      <c r="O27" s="86">
        <f t="shared" si="8"/>
        <v>0</v>
      </c>
      <c r="P27" s="209"/>
      <c r="Q27" s="212"/>
      <c r="R27" s="162"/>
      <c r="S27" s="159"/>
      <c r="T27" s="32">
        <f t="shared" si="4"/>
        <v>0</v>
      </c>
      <c r="U27" s="510"/>
      <c r="V27" s="31">
        <f t="shared" si="5"/>
        <v>0</v>
      </c>
      <c r="W27" s="189"/>
      <c r="X27" s="188"/>
      <c r="Y27" s="187"/>
      <c r="Z27" s="514">
        <f t="shared" si="6"/>
        <v>0</v>
      </c>
      <c r="AA27" s="189"/>
      <c r="AB27" s="812">
        <f t="shared" si="0"/>
        <v>0</v>
      </c>
      <c r="AC27" s="442"/>
      <c r="AD27" s="402"/>
      <c r="AE27" s="402"/>
      <c r="AF27" s="402"/>
      <c r="AG27" s="402"/>
      <c r="AH27" s="402"/>
      <c r="AI27" s="402"/>
      <c r="AJ27" s="402"/>
      <c r="AK27" s="402"/>
      <c r="AL27" s="426"/>
    </row>
    <row r="28" spans="1:38" ht="15.75" thickBot="1" x14ac:dyDescent="0.3">
      <c r="A28" s="439">
        <f>'PRODUÇAO DIURNO'!A27</f>
        <v>24</v>
      </c>
      <c r="B28" s="288" t="str">
        <f>'PRODUÇAO DIURNO'!B27</f>
        <v>SÁB</v>
      </c>
      <c r="C28" s="149"/>
      <c r="D28" s="150"/>
      <c r="E28" s="151"/>
      <c r="F28" s="30">
        <f t="shared" si="1"/>
        <v>0</v>
      </c>
      <c r="G28" s="165"/>
      <c r="H28" s="159"/>
      <c r="I28" s="159"/>
      <c r="J28" s="118"/>
      <c r="K28" s="340"/>
      <c r="L28" s="340"/>
      <c r="M28" s="119"/>
      <c r="N28" s="440">
        <f t="shared" si="7"/>
        <v>0</v>
      </c>
      <c r="O28" s="86">
        <f t="shared" si="8"/>
        <v>0</v>
      </c>
      <c r="P28" s="209"/>
      <c r="Q28" s="212"/>
      <c r="R28" s="162"/>
      <c r="S28" s="159"/>
      <c r="T28" s="32">
        <f t="shared" si="4"/>
        <v>0</v>
      </c>
      <c r="U28" s="510"/>
      <c r="V28" s="31">
        <f t="shared" si="5"/>
        <v>0</v>
      </c>
      <c r="W28" s="189"/>
      <c r="X28" s="188"/>
      <c r="Y28" s="187"/>
      <c r="Z28" s="514">
        <f t="shared" si="6"/>
        <v>0</v>
      </c>
      <c r="AA28" s="435"/>
      <c r="AB28" s="812">
        <f t="shared" si="0"/>
        <v>0</v>
      </c>
      <c r="AC28" s="442"/>
      <c r="AD28" s="402"/>
      <c r="AE28" s="402"/>
      <c r="AF28" s="402"/>
      <c r="AG28" s="402"/>
      <c r="AH28" s="402"/>
      <c r="AI28" s="402"/>
      <c r="AJ28" s="402"/>
      <c r="AK28" s="402"/>
      <c r="AL28" s="426"/>
    </row>
    <row r="29" spans="1:38" ht="15.75" thickBot="1" x14ac:dyDescent="0.3">
      <c r="A29" s="439">
        <f>'PRODUÇAO DIURNO'!A28</f>
        <v>25</v>
      </c>
      <c r="B29" s="696" t="str">
        <f>'PRODUÇAO DIURNO'!B28</f>
        <v>DOM</v>
      </c>
      <c r="C29" s="149"/>
      <c r="D29" s="150"/>
      <c r="E29" s="151"/>
      <c r="F29" s="30">
        <f t="shared" si="1"/>
        <v>0</v>
      </c>
      <c r="G29" s="165"/>
      <c r="H29" s="159"/>
      <c r="I29" s="159"/>
      <c r="J29" s="118"/>
      <c r="K29" s="340"/>
      <c r="L29" s="340"/>
      <c r="M29" s="119"/>
      <c r="N29" s="440">
        <f t="shared" si="7"/>
        <v>0</v>
      </c>
      <c r="O29" s="86">
        <f>F29-G29</f>
        <v>0</v>
      </c>
      <c r="P29" s="209"/>
      <c r="Q29" s="212"/>
      <c r="R29" s="162"/>
      <c r="S29" s="159"/>
      <c r="T29" s="32">
        <f t="shared" si="4"/>
        <v>0</v>
      </c>
      <c r="U29" s="510"/>
      <c r="V29" s="31">
        <f t="shared" si="5"/>
        <v>0</v>
      </c>
      <c r="W29" s="189"/>
      <c r="X29" s="188"/>
      <c r="Y29" s="187"/>
      <c r="Z29" s="514">
        <f t="shared" si="6"/>
        <v>0</v>
      </c>
      <c r="AA29" s="189"/>
      <c r="AB29" s="812">
        <f t="shared" si="0"/>
        <v>0</v>
      </c>
      <c r="AC29" s="442"/>
      <c r="AD29" s="402"/>
      <c r="AE29" s="402"/>
      <c r="AF29" s="402"/>
      <c r="AG29" s="402"/>
      <c r="AH29" s="402"/>
      <c r="AI29" s="402"/>
      <c r="AJ29" s="402"/>
      <c r="AK29" s="402"/>
      <c r="AL29" s="426"/>
    </row>
    <row r="30" spans="1:38" ht="15.75" thickBot="1" x14ac:dyDescent="0.3">
      <c r="A30" s="439">
        <f>'PRODUÇAO DIURNO'!A29</f>
        <v>26</v>
      </c>
      <c r="B30" s="288" t="str">
        <f>'PRODUÇAO DIURNO'!B29</f>
        <v>SEG</v>
      </c>
      <c r="C30" s="149"/>
      <c r="D30" s="150"/>
      <c r="E30" s="151"/>
      <c r="F30" s="30">
        <f t="shared" si="1"/>
        <v>0</v>
      </c>
      <c r="G30" s="165"/>
      <c r="H30" s="159"/>
      <c r="I30" s="159"/>
      <c r="J30" s="118"/>
      <c r="K30" s="340"/>
      <c r="L30" s="340"/>
      <c r="M30" s="119"/>
      <c r="N30" s="440">
        <f t="shared" si="7"/>
        <v>0</v>
      </c>
      <c r="O30" s="86">
        <f t="shared" si="8"/>
        <v>0</v>
      </c>
      <c r="P30" s="209"/>
      <c r="Q30" s="212"/>
      <c r="R30" s="162"/>
      <c r="S30" s="159"/>
      <c r="T30" s="32">
        <f t="shared" si="4"/>
        <v>0</v>
      </c>
      <c r="U30" s="510"/>
      <c r="V30" s="31">
        <f t="shared" si="5"/>
        <v>0</v>
      </c>
      <c r="W30" s="189"/>
      <c r="X30" s="188"/>
      <c r="Y30" s="187"/>
      <c r="Z30" s="514">
        <f t="shared" si="6"/>
        <v>0</v>
      </c>
      <c r="AA30" s="189"/>
      <c r="AB30" s="812">
        <f t="shared" si="0"/>
        <v>0</v>
      </c>
      <c r="AC30" s="443"/>
      <c r="AD30" s="431"/>
      <c r="AE30" s="431"/>
      <c r="AF30" s="431"/>
      <c r="AG30" s="431"/>
      <c r="AH30" s="431"/>
      <c r="AI30" s="431"/>
      <c r="AJ30" s="425"/>
      <c r="AK30" s="426"/>
      <c r="AL30" s="426"/>
    </row>
    <row r="31" spans="1:38" ht="15.75" thickBot="1" x14ac:dyDescent="0.3">
      <c r="A31" s="439">
        <v>27</v>
      </c>
      <c r="B31" s="288" t="str">
        <f>'PRODUÇAO DIURNO'!B30</f>
        <v>TER</v>
      </c>
      <c r="C31" s="149"/>
      <c r="D31" s="150"/>
      <c r="E31" s="151"/>
      <c r="F31" s="30">
        <f t="shared" si="1"/>
        <v>0</v>
      </c>
      <c r="G31" s="165"/>
      <c r="H31" s="159"/>
      <c r="I31" s="159"/>
      <c r="J31" s="118"/>
      <c r="K31" s="340"/>
      <c r="L31" s="340"/>
      <c r="M31" s="119"/>
      <c r="N31" s="440">
        <f t="shared" si="7"/>
        <v>0</v>
      </c>
      <c r="O31" s="86">
        <f t="shared" si="8"/>
        <v>0</v>
      </c>
      <c r="P31" s="209"/>
      <c r="Q31" s="212"/>
      <c r="R31" s="162"/>
      <c r="S31" s="159"/>
      <c r="T31" s="32">
        <f t="shared" si="4"/>
        <v>0</v>
      </c>
      <c r="U31" s="510"/>
      <c r="V31" s="31">
        <f t="shared" si="5"/>
        <v>0</v>
      </c>
      <c r="W31" s="189"/>
      <c r="X31" s="188"/>
      <c r="Y31" s="187"/>
      <c r="Z31" s="514">
        <f t="shared" si="6"/>
        <v>0</v>
      </c>
      <c r="AA31" s="189"/>
      <c r="AB31" s="812">
        <f t="shared" si="0"/>
        <v>0</v>
      </c>
      <c r="AC31" s="443"/>
      <c r="AD31" s="431"/>
      <c r="AE31" s="431"/>
      <c r="AF31" s="431"/>
      <c r="AG31" s="431"/>
      <c r="AH31" s="431"/>
      <c r="AI31" s="431"/>
      <c r="AJ31" s="426"/>
      <c r="AK31" s="426"/>
      <c r="AL31" s="426"/>
    </row>
    <row r="32" spans="1:38" ht="15.75" thickBot="1" x14ac:dyDescent="0.3">
      <c r="A32" s="439">
        <f>'PRODUÇAO DIURNO'!A31</f>
        <v>28</v>
      </c>
      <c r="B32" s="288" t="str">
        <f>'PRODUÇAO DIURNO'!B31</f>
        <v>QUA</v>
      </c>
      <c r="C32" s="149"/>
      <c r="D32" s="150"/>
      <c r="E32" s="151"/>
      <c r="F32" s="30">
        <f t="shared" si="1"/>
        <v>0</v>
      </c>
      <c r="G32" s="165"/>
      <c r="H32" s="159"/>
      <c r="I32" s="159"/>
      <c r="J32" s="118"/>
      <c r="K32" s="340"/>
      <c r="L32" s="340"/>
      <c r="M32" s="119"/>
      <c r="N32" s="440">
        <f t="shared" si="7"/>
        <v>0</v>
      </c>
      <c r="O32" s="86">
        <f t="shared" si="8"/>
        <v>0</v>
      </c>
      <c r="P32" s="209"/>
      <c r="Q32" s="212"/>
      <c r="R32" s="162"/>
      <c r="S32" s="159"/>
      <c r="T32" s="32">
        <f t="shared" si="4"/>
        <v>0</v>
      </c>
      <c r="U32" s="510"/>
      <c r="V32" s="31">
        <f t="shared" si="5"/>
        <v>0</v>
      </c>
      <c r="W32" s="189"/>
      <c r="X32" s="188"/>
      <c r="Y32" s="187"/>
      <c r="Z32" s="514">
        <f t="shared" si="6"/>
        <v>0</v>
      </c>
      <c r="AA32" s="189"/>
      <c r="AB32" s="812">
        <f t="shared" si="0"/>
        <v>0</v>
      </c>
      <c r="AC32" s="442"/>
      <c r="AD32" s="402"/>
      <c r="AE32" s="402"/>
      <c r="AF32" s="402"/>
      <c r="AG32" s="402"/>
      <c r="AH32" s="402"/>
      <c r="AI32" s="402"/>
      <c r="AJ32" s="402"/>
      <c r="AK32" s="402"/>
    </row>
    <row r="33" spans="1:37" ht="15.75" thickBot="1" x14ac:dyDescent="0.3">
      <c r="A33" s="439">
        <f>'PRODUÇAO DIURNO'!A32</f>
        <v>29</v>
      </c>
      <c r="B33" s="288" t="str">
        <f>'PRODUÇAO DIURNO'!B32</f>
        <v>QUI</v>
      </c>
      <c r="C33" s="149"/>
      <c r="D33" s="150"/>
      <c r="E33" s="151"/>
      <c r="F33" s="30">
        <f t="shared" si="1"/>
        <v>0</v>
      </c>
      <c r="G33" s="165"/>
      <c r="H33" s="159"/>
      <c r="I33" s="159"/>
      <c r="J33" s="118"/>
      <c r="K33" s="340"/>
      <c r="L33" s="340"/>
      <c r="M33" s="119"/>
      <c r="N33" s="440">
        <f t="shared" si="7"/>
        <v>0</v>
      </c>
      <c r="O33" s="86">
        <f t="shared" si="8"/>
        <v>0</v>
      </c>
      <c r="P33" s="209"/>
      <c r="Q33" s="212"/>
      <c r="R33" s="162"/>
      <c r="S33" s="159"/>
      <c r="T33" s="32">
        <f t="shared" si="4"/>
        <v>0</v>
      </c>
      <c r="U33" s="510"/>
      <c r="V33" s="31">
        <f t="shared" si="5"/>
        <v>0</v>
      </c>
      <c r="W33" s="189"/>
      <c r="X33" s="188"/>
      <c r="Y33" s="187"/>
      <c r="Z33" s="514">
        <f t="shared" si="6"/>
        <v>0</v>
      </c>
      <c r="AA33" s="189"/>
      <c r="AB33" s="812">
        <f t="shared" si="0"/>
        <v>0</v>
      </c>
      <c r="AC33" s="444"/>
      <c r="AD33" s="426"/>
      <c r="AE33" s="426"/>
      <c r="AF33" s="426"/>
      <c r="AG33" s="426"/>
      <c r="AH33" s="426"/>
      <c r="AI33" s="426"/>
      <c r="AJ33" s="426"/>
      <c r="AK33" s="426"/>
    </row>
    <row r="34" spans="1:37" ht="15.75" thickBot="1" x14ac:dyDescent="0.3">
      <c r="A34" s="439">
        <f>'PRODUÇAO DIURNO'!A33</f>
        <v>30</v>
      </c>
      <c r="B34" s="288" t="str">
        <f>'PRODUÇAO DIURNO'!B33</f>
        <v>SEX</v>
      </c>
      <c r="C34" s="149"/>
      <c r="D34" s="150"/>
      <c r="E34" s="151"/>
      <c r="F34" s="30">
        <f t="shared" si="1"/>
        <v>0</v>
      </c>
      <c r="G34" s="165"/>
      <c r="H34" s="159"/>
      <c r="I34" s="159"/>
      <c r="J34" s="118"/>
      <c r="K34" s="340"/>
      <c r="L34" s="340"/>
      <c r="M34" s="119"/>
      <c r="N34" s="440">
        <f t="shared" si="2"/>
        <v>0</v>
      </c>
      <c r="O34" s="86">
        <f t="shared" si="3"/>
        <v>0</v>
      </c>
      <c r="P34" s="209"/>
      <c r="Q34" s="212"/>
      <c r="R34" s="162"/>
      <c r="S34" s="159"/>
      <c r="T34" s="32">
        <f t="shared" si="4"/>
        <v>0</v>
      </c>
      <c r="U34" s="510"/>
      <c r="V34" s="31">
        <f t="shared" si="5"/>
        <v>0</v>
      </c>
      <c r="W34" s="189"/>
      <c r="X34" s="188"/>
      <c r="Y34" s="187"/>
      <c r="Z34" s="514">
        <f t="shared" si="6"/>
        <v>0</v>
      </c>
      <c r="AA34" s="189"/>
      <c r="AB34" s="812">
        <f t="shared" si="0"/>
        <v>0</v>
      </c>
      <c r="AC34" s="444"/>
      <c r="AD34" s="426"/>
      <c r="AE34" s="426"/>
      <c r="AF34" s="426"/>
      <c r="AG34" s="426"/>
      <c r="AH34" s="426"/>
      <c r="AI34" s="426"/>
      <c r="AJ34" s="426"/>
      <c r="AK34" s="426"/>
    </row>
    <row r="35" spans="1:37" ht="15.75" thickBot="1" x14ac:dyDescent="0.3">
      <c r="A35" s="439">
        <f>'PRODUÇAO DIURNO'!A34</f>
        <v>0</v>
      </c>
      <c r="B35" s="288">
        <f>'PRODUÇAO DIURNO'!B34</f>
        <v>0</v>
      </c>
      <c r="C35" s="182"/>
      <c r="D35" s="183"/>
      <c r="E35" s="184"/>
      <c r="F35" s="30">
        <f t="shared" si="1"/>
        <v>0</v>
      </c>
      <c r="G35" s="170"/>
      <c r="H35" s="160"/>
      <c r="I35" s="160"/>
      <c r="J35" s="192"/>
      <c r="K35" s="341"/>
      <c r="L35" s="341"/>
      <c r="M35" s="342"/>
      <c r="N35" s="524">
        <f t="shared" si="2"/>
        <v>0</v>
      </c>
      <c r="O35" s="86">
        <f t="shared" si="3"/>
        <v>0</v>
      </c>
      <c r="P35" s="210"/>
      <c r="Q35" s="214"/>
      <c r="R35" s="163"/>
      <c r="S35" s="166"/>
      <c r="T35" s="32">
        <f t="shared" si="4"/>
        <v>0</v>
      </c>
      <c r="U35" s="510"/>
      <c r="V35" s="31">
        <f t="shared" si="5"/>
        <v>0</v>
      </c>
      <c r="W35" s="312"/>
      <c r="X35" s="313"/>
      <c r="Y35" s="314"/>
      <c r="Z35" s="514">
        <f t="shared" si="6"/>
        <v>0</v>
      </c>
      <c r="AA35" s="312"/>
      <c r="AB35" s="813">
        <f t="shared" si="0"/>
        <v>0</v>
      </c>
      <c r="AC35" s="517"/>
      <c r="AD35" s="426"/>
      <c r="AE35" s="426"/>
    </row>
    <row r="36" spans="1:37" s="107" customFormat="1" ht="15.75" thickBot="1" x14ac:dyDescent="0.3">
      <c r="A36" s="1055" t="s">
        <v>2</v>
      </c>
      <c r="B36" s="1056"/>
      <c r="C36" s="203">
        <f>SUM(C5:C35)</f>
        <v>0</v>
      </c>
      <c r="D36" s="203">
        <f t="shared" ref="D36:V36" si="9">SUM(D5:D35)</f>
        <v>0</v>
      </c>
      <c r="E36" s="203">
        <f t="shared" si="9"/>
        <v>0</v>
      </c>
      <c r="F36" s="203">
        <f t="shared" si="9"/>
        <v>0</v>
      </c>
      <c r="G36" s="203">
        <f t="shared" si="9"/>
        <v>0</v>
      </c>
      <c r="H36" s="203">
        <f t="shared" si="9"/>
        <v>0</v>
      </c>
      <c r="I36" s="203">
        <f t="shared" si="9"/>
        <v>0</v>
      </c>
      <c r="J36" s="525"/>
      <c r="K36" s="525"/>
      <c r="L36" s="525"/>
      <c r="M36" s="525"/>
      <c r="N36" s="203">
        <f t="shared" si="9"/>
        <v>0</v>
      </c>
      <c r="O36" s="203">
        <f>SUM(O5:O35)</f>
        <v>0</v>
      </c>
      <c r="P36" s="203">
        <f t="shared" si="9"/>
        <v>0</v>
      </c>
      <c r="Q36" s="203">
        <f t="shared" si="9"/>
        <v>0</v>
      </c>
      <c r="R36" s="203">
        <f t="shared" si="9"/>
        <v>0</v>
      </c>
      <c r="S36" s="203">
        <f>SUM(S5:S35)</f>
        <v>0</v>
      </c>
      <c r="T36" s="203">
        <f t="shared" si="9"/>
        <v>0</v>
      </c>
      <c r="U36" s="203">
        <f>SUM(U5:U35)</f>
        <v>0</v>
      </c>
      <c r="V36" s="203">
        <f t="shared" si="9"/>
        <v>0</v>
      </c>
      <c r="W36" s="414">
        <f>SUM(W5:W35)</f>
        <v>0</v>
      </c>
      <c r="X36" s="414">
        <f>SUM(X5:X35)</f>
        <v>0</v>
      </c>
      <c r="Y36" s="414">
        <f>SUM(Y5:Y35)</f>
        <v>0</v>
      </c>
      <c r="Z36" s="515">
        <f>SUM(Z5:Z35,Z1)</f>
        <v>0</v>
      </c>
      <c r="AA36" s="815">
        <f>SUM(AA5:AA35)</f>
        <v>0</v>
      </c>
      <c r="AB36" s="814">
        <f>SUM(AB5:AB35,AB2)</f>
        <v>0</v>
      </c>
      <c r="AC36" s="518"/>
      <c r="AD36" s="507"/>
      <c r="AE36" s="507"/>
    </row>
    <row r="37" spans="1:37" x14ac:dyDescent="0.25">
      <c r="AD37" s="426"/>
      <c r="AE37" s="426"/>
    </row>
    <row r="38" spans="1:37" x14ac:dyDescent="0.25">
      <c r="AD38" s="426"/>
      <c r="AE38" s="426"/>
    </row>
    <row r="39" spans="1:37" x14ac:dyDescent="0.25">
      <c r="AD39" s="426"/>
      <c r="AE39" s="426"/>
    </row>
    <row r="40" spans="1:37" x14ac:dyDescent="0.25">
      <c r="V40" s="449"/>
      <c r="AD40" s="426"/>
      <c r="AE40" s="426"/>
    </row>
    <row r="41" spans="1:37" x14ac:dyDescent="0.25">
      <c r="AD41" s="426"/>
      <c r="AE41" s="426"/>
    </row>
    <row r="42" spans="1:37" x14ac:dyDescent="0.25">
      <c r="AD42" s="426"/>
      <c r="AE42" s="426"/>
    </row>
    <row r="43" spans="1:37" x14ac:dyDescent="0.25">
      <c r="AD43" s="426"/>
      <c r="AE43" s="426"/>
    </row>
    <row r="44" spans="1:37" x14ac:dyDescent="0.25">
      <c r="AD44" s="426"/>
      <c r="AE44" s="426"/>
    </row>
    <row r="45" spans="1:37" x14ac:dyDescent="0.25">
      <c r="AD45" s="426"/>
      <c r="AE45" s="426"/>
    </row>
    <row r="46" spans="1:37" x14ac:dyDescent="0.25">
      <c r="AD46" s="426"/>
      <c r="AE46" s="426"/>
    </row>
    <row r="47" spans="1:37" x14ac:dyDescent="0.25">
      <c r="AD47" s="426"/>
    </row>
  </sheetData>
  <autoFilter ref="J4:M4"/>
  <mergeCells count="18">
    <mergeCell ref="AA1:AB1"/>
    <mergeCell ref="AA2:AA4"/>
    <mergeCell ref="AC1:AC4"/>
    <mergeCell ref="J3:M3"/>
    <mergeCell ref="A36:B36"/>
    <mergeCell ref="A4:B4"/>
    <mergeCell ref="A2:B3"/>
    <mergeCell ref="W1:Z1"/>
    <mergeCell ref="W2:Y2"/>
    <mergeCell ref="A1:C1"/>
    <mergeCell ref="D1:E1"/>
    <mergeCell ref="C2:E2"/>
    <mergeCell ref="G2:N2"/>
    <mergeCell ref="P2:P4"/>
    <mergeCell ref="Q2:T2"/>
    <mergeCell ref="H3:H4"/>
    <mergeCell ref="N3:N4"/>
    <mergeCell ref="Q3:T3"/>
  </mergeCells>
  <conditionalFormatting sqref="B5:B35">
    <cfRule type="cellIs" dxfId="10" priority="1" operator="equal">
      <formula>"DOM"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O45"/>
  <sheetViews>
    <sheetView workbookViewId="0">
      <pane xSplit="1" topLeftCell="U1" activePane="topRight" state="frozen"/>
      <selection activeCell="A4" sqref="A4"/>
      <selection pane="topRight" activeCell="W5" sqref="W5:Y35"/>
    </sheetView>
  </sheetViews>
  <sheetFormatPr defaultRowHeight="15" x14ac:dyDescent="0.25"/>
  <cols>
    <col min="1" max="1" width="3.7109375" style="438" customWidth="1"/>
    <col min="2" max="2" width="5.7109375" customWidth="1"/>
    <col min="3" max="6" width="8.7109375" customWidth="1"/>
    <col min="7" max="7" width="15.7109375" customWidth="1"/>
    <col min="8" max="8" width="9.7109375" customWidth="1"/>
    <col min="9" max="9" width="10.7109375" customWidth="1"/>
    <col min="10" max="10" width="11" style="508" bestFit="1" customWidth="1"/>
    <col min="11" max="11" width="12.7109375" style="508" bestFit="1" customWidth="1"/>
    <col min="12" max="12" width="11.7109375" style="508" bestFit="1" customWidth="1"/>
    <col min="13" max="13" width="22.140625" style="508" bestFit="1" customWidth="1"/>
    <col min="14" max="14" width="8.7109375" customWidth="1"/>
    <col min="15" max="15" width="9.7109375" customWidth="1"/>
    <col min="16" max="16" width="10.7109375" customWidth="1"/>
    <col min="17" max="19" width="7.7109375" customWidth="1"/>
    <col min="20" max="20" width="8.7109375" customWidth="1"/>
    <col min="21" max="21" width="13.7109375" style="508" bestFit="1" customWidth="1"/>
    <col min="22" max="22" width="11.7109375" bestFit="1" customWidth="1"/>
    <col min="23" max="26" width="8.7109375" customWidth="1"/>
    <col min="27" max="28" width="8.7109375" style="569" customWidth="1"/>
    <col min="29" max="29" width="67" customWidth="1"/>
  </cols>
  <sheetData>
    <row r="1" spans="1:41" ht="15.75" customHeight="1" thickBot="1" x14ac:dyDescent="0.3">
      <c r="A1" s="1090" t="s">
        <v>67</v>
      </c>
      <c r="B1" s="1091"/>
      <c r="C1" s="1092"/>
      <c r="D1" s="1111" t="s">
        <v>107</v>
      </c>
      <c r="E1" s="1112"/>
      <c r="F1" s="1090"/>
      <c r="G1" s="1091"/>
      <c r="H1" s="1091"/>
      <c r="I1" s="1091"/>
      <c r="J1" s="1091"/>
      <c r="K1" s="1091"/>
      <c r="L1" s="1091"/>
      <c r="M1" s="1091"/>
      <c r="N1" s="1091"/>
      <c r="O1" s="1091"/>
      <c r="P1" s="1091"/>
      <c r="Q1" s="1091"/>
      <c r="R1" s="1091"/>
      <c r="S1" s="1091"/>
      <c r="T1" s="1091"/>
      <c r="U1" s="1091"/>
      <c r="V1" s="1092"/>
      <c r="W1" s="1018" t="str">
        <f>ESTOQUE!Q1</f>
        <v>GELO TRITURADO</v>
      </c>
      <c r="X1" s="1019"/>
      <c r="Y1" s="1019"/>
      <c r="Z1" s="1020"/>
      <c r="AA1" s="1095" t="s">
        <v>120</v>
      </c>
      <c r="AB1" s="1096"/>
      <c r="AC1" s="1100" t="s">
        <v>85</v>
      </c>
      <c r="AD1" s="402"/>
      <c r="AE1" s="402"/>
      <c r="AF1" s="402"/>
      <c r="AG1" s="402"/>
      <c r="AH1" s="402"/>
      <c r="AI1" s="402"/>
      <c r="AJ1" s="402"/>
      <c r="AK1" s="402"/>
      <c r="AL1" s="402"/>
    </row>
    <row r="2" spans="1:41" ht="15.75" customHeight="1" thickBot="1" x14ac:dyDescent="0.3">
      <c r="A2" s="1126">
        <f>'PRODUÇAO DIURNO'!A2:B2</f>
        <v>42887</v>
      </c>
      <c r="B2" s="1127"/>
      <c r="C2" s="1113" t="str">
        <f>'HR-1 CLEUBERT'!C2</f>
        <v>SAÍDA / ESTOQUE</v>
      </c>
      <c r="D2" s="1114"/>
      <c r="E2" s="1115"/>
      <c r="F2" s="59" t="s">
        <v>2</v>
      </c>
      <c r="G2" s="1116" t="s">
        <v>1</v>
      </c>
      <c r="H2" s="1117"/>
      <c r="I2" s="1117"/>
      <c r="J2" s="1118"/>
      <c r="K2" s="1118"/>
      <c r="L2" s="1118"/>
      <c r="M2" s="1118"/>
      <c r="N2" s="1118"/>
      <c r="O2" s="59" t="str">
        <f>'HR-1 CLEUBERT'!O2</f>
        <v>TOTAL</v>
      </c>
      <c r="P2" s="1119" t="s">
        <v>45</v>
      </c>
      <c r="Q2" s="1105" t="s">
        <v>68</v>
      </c>
      <c r="R2" s="1106"/>
      <c r="S2" s="1106"/>
      <c r="T2" s="1107"/>
      <c r="U2" s="554" t="s">
        <v>82</v>
      </c>
      <c r="V2" s="59" t="s">
        <v>7</v>
      </c>
      <c r="W2" s="1063" t="s">
        <v>69</v>
      </c>
      <c r="X2" s="1064"/>
      <c r="Y2" s="1065"/>
      <c r="Z2" s="81" t="s">
        <v>2</v>
      </c>
      <c r="AA2" s="1097" t="s">
        <v>5</v>
      </c>
      <c r="AB2" s="65" t="s">
        <v>2</v>
      </c>
      <c r="AC2" s="1101"/>
      <c r="AD2" s="402"/>
      <c r="AE2" s="402"/>
      <c r="AF2" s="402"/>
      <c r="AG2" s="402"/>
      <c r="AH2" s="402"/>
      <c r="AI2" s="402"/>
      <c r="AJ2" s="402"/>
      <c r="AK2" s="402"/>
      <c r="AL2" s="402"/>
    </row>
    <row r="3" spans="1:41" ht="15.75" thickBot="1" x14ac:dyDescent="0.3">
      <c r="A3" s="1128"/>
      <c r="B3" s="1129"/>
      <c r="C3" s="60" t="s">
        <v>10</v>
      </c>
      <c r="D3" s="61" t="s">
        <v>10</v>
      </c>
      <c r="E3" s="62" t="s">
        <v>10</v>
      </c>
      <c r="F3" s="63" t="s">
        <v>5</v>
      </c>
      <c r="G3" s="334" t="s">
        <v>8</v>
      </c>
      <c r="H3" s="1122" t="s">
        <v>6</v>
      </c>
      <c r="I3" s="64" t="s">
        <v>11</v>
      </c>
      <c r="J3" s="1052" t="s">
        <v>71</v>
      </c>
      <c r="K3" s="1053"/>
      <c r="L3" s="1053"/>
      <c r="M3" s="1054"/>
      <c r="N3" s="1093" t="s">
        <v>2</v>
      </c>
      <c r="O3" s="65" t="str">
        <f>'HR-1 CLEUBERT'!O3</f>
        <v>SAÍDA</v>
      </c>
      <c r="P3" s="1120"/>
      <c r="Q3" s="1108" t="s">
        <v>4</v>
      </c>
      <c r="R3" s="1109"/>
      <c r="S3" s="1109"/>
      <c r="T3" s="1110"/>
      <c r="U3" s="555" t="s">
        <v>83</v>
      </c>
      <c r="V3" s="65" t="s">
        <v>12</v>
      </c>
      <c r="W3" s="75" t="s">
        <v>10</v>
      </c>
      <c r="X3" s="76" t="s">
        <v>10</v>
      </c>
      <c r="Y3" s="77" t="s">
        <v>10</v>
      </c>
      <c r="Z3" s="82" t="s">
        <v>5</v>
      </c>
      <c r="AA3" s="1098"/>
      <c r="AB3" s="63" t="s">
        <v>5</v>
      </c>
      <c r="AC3" s="1101"/>
      <c r="AD3" s="402"/>
      <c r="AE3" s="402"/>
      <c r="AF3" s="402"/>
      <c r="AG3" s="402"/>
      <c r="AH3" s="402"/>
      <c r="AI3" s="402"/>
      <c r="AJ3" s="402"/>
      <c r="AK3" s="402"/>
      <c r="AL3" s="402"/>
    </row>
    <row r="4" spans="1:41" ht="15.75" thickBot="1" x14ac:dyDescent="0.3">
      <c r="A4" s="1124" t="s">
        <v>0</v>
      </c>
      <c r="B4" s="1125"/>
      <c r="C4" s="66">
        <v>1</v>
      </c>
      <c r="D4" s="67">
        <v>2</v>
      </c>
      <c r="E4" s="68">
        <v>3</v>
      </c>
      <c r="F4" s="69" t="s">
        <v>4</v>
      </c>
      <c r="G4" s="335" t="s">
        <v>21</v>
      </c>
      <c r="H4" s="1123"/>
      <c r="I4" s="70" t="s">
        <v>9</v>
      </c>
      <c r="J4" s="530" t="s">
        <v>87</v>
      </c>
      <c r="K4" s="531" t="s">
        <v>14</v>
      </c>
      <c r="L4" s="532" t="s">
        <v>86</v>
      </c>
      <c r="M4" s="533" t="s">
        <v>56</v>
      </c>
      <c r="N4" s="1094"/>
      <c r="O4" s="72" t="str">
        <f>'HR-1 CLEUBERT'!O4</f>
        <v>CARGA</v>
      </c>
      <c r="P4" s="1121"/>
      <c r="Q4" s="334" t="s">
        <v>28</v>
      </c>
      <c r="R4" s="676" t="s">
        <v>29</v>
      </c>
      <c r="S4" s="677" t="s">
        <v>30</v>
      </c>
      <c r="T4" s="71" t="s">
        <v>2</v>
      </c>
      <c r="U4" s="556" t="s">
        <v>84</v>
      </c>
      <c r="V4" s="72" t="s">
        <v>2</v>
      </c>
      <c r="W4" s="78">
        <v>1</v>
      </c>
      <c r="X4" s="79">
        <v>2</v>
      </c>
      <c r="Y4" s="80">
        <v>3</v>
      </c>
      <c r="Z4" s="83" t="s">
        <v>4</v>
      </c>
      <c r="AA4" s="1099"/>
      <c r="AB4" s="69" t="s">
        <v>4</v>
      </c>
      <c r="AC4" s="1102"/>
      <c r="AD4" s="402"/>
      <c r="AE4" s="402"/>
      <c r="AF4" s="402"/>
      <c r="AG4" s="402"/>
      <c r="AH4" s="402"/>
      <c r="AI4" s="402"/>
      <c r="AJ4" s="402"/>
      <c r="AK4" s="402"/>
      <c r="AL4" s="402"/>
    </row>
    <row r="5" spans="1:41" ht="15.75" thickBot="1" x14ac:dyDescent="0.3">
      <c r="A5" s="451">
        <v>1</v>
      </c>
      <c r="B5" s="583" t="str">
        <f>'PRODUÇAO DIURNO'!B4</f>
        <v>QUI</v>
      </c>
      <c r="C5" s="453"/>
      <c r="D5" s="421"/>
      <c r="E5" s="219"/>
      <c r="F5" s="73">
        <f>SUM(C5:E5)</f>
        <v>0</v>
      </c>
      <c r="G5" s="637"/>
      <c r="H5" s="611"/>
      <c r="I5" s="612"/>
      <c r="J5" s="613"/>
      <c r="K5" s="614"/>
      <c r="L5" s="614"/>
      <c r="M5" s="615"/>
      <c r="N5" s="521">
        <f>SUM(G5:I5)</f>
        <v>0</v>
      </c>
      <c r="O5" s="521">
        <f>F5-G5</f>
        <v>0</v>
      </c>
      <c r="P5" s="164"/>
      <c r="Q5" s="678"/>
      <c r="R5" s="679"/>
      <c r="S5" s="680"/>
      <c r="T5" s="674">
        <f>SUM(Q5:S5)</f>
        <v>0</v>
      </c>
      <c r="U5" s="510"/>
      <c r="V5" s="74">
        <f>O5-H5-T5-U5</f>
        <v>0</v>
      </c>
      <c r="W5" s="309"/>
      <c r="X5" s="310"/>
      <c r="Y5" s="311"/>
      <c r="Z5" s="514">
        <f>SUM(W5:Y5)</f>
        <v>0</v>
      </c>
      <c r="AA5" s="189"/>
      <c r="AB5" s="801">
        <f t="shared" ref="AB5:AB35" si="0">SUM(AA5:AA5)</f>
        <v>0</v>
      </c>
      <c r="AC5" s="441"/>
      <c r="AD5" s="402"/>
      <c r="AE5" s="402"/>
      <c r="AF5" s="402"/>
      <c r="AG5" s="402"/>
      <c r="AH5" s="402"/>
      <c r="AI5" s="402"/>
      <c r="AJ5" s="402"/>
      <c r="AK5" s="402"/>
      <c r="AL5" s="402"/>
    </row>
    <row r="6" spans="1:41" ht="15.75" thickBot="1" x14ac:dyDescent="0.3">
      <c r="A6" s="451" t="s">
        <v>122</v>
      </c>
      <c r="B6" s="583" t="str">
        <f>'PRODUÇAO DIURNO'!B5</f>
        <v>SEX</v>
      </c>
      <c r="C6" s="453"/>
      <c r="D6" s="421"/>
      <c r="E6" s="219"/>
      <c r="F6" s="73">
        <f t="shared" ref="F6:F35" si="1">SUM(C6:E6)</f>
        <v>0</v>
      </c>
      <c r="G6" s="165"/>
      <c r="H6" s="616"/>
      <c r="I6" s="617"/>
      <c r="J6" s="618"/>
      <c r="K6" s="619"/>
      <c r="L6" s="619"/>
      <c r="M6" s="620"/>
      <c r="N6" s="74">
        <f t="shared" ref="N6:N35" si="2">SUM(G6:I6)</f>
        <v>0</v>
      </c>
      <c r="O6" s="74">
        <f t="shared" ref="O6:O35" si="3">F6-G6</f>
        <v>0</v>
      </c>
      <c r="P6" s="209"/>
      <c r="Q6" s="212"/>
      <c r="R6" s="162"/>
      <c r="S6" s="329"/>
      <c r="T6" s="674">
        <f t="shared" ref="T6:T35" si="4">SUM(Q6:S6)</f>
        <v>0</v>
      </c>
      <c r="U6" s="510"/>
      <c r="V6" s="74">
        <f t="shared" ref="V6:V35" si="5">O6-H6-T6-U6</f>
        <v>0</v>
      </c>
      <c r="W6" s="189"/>
      <c r="X6" s="188"/>
      <c r="Y6" s="187"/>
      <c r="Z6" s="514">
        <f t="shared" ref="Z6:Z35" si="6">SUM(W6:Y6)</f>
        <v>0</v>
      </c>
      <c r="AA6" s="189"/>
      <c r="AB6" s="801">
        <f t="shared" si="0"/>
        <v>0</v>
      </c>
      <c r="AC6" s="442"/>
      <c r="AD6" s="402"/>
      <c r="AE6" s="402"/>
      <c r="AF6" s="402"/>
      <c r="AG6" s="402"/>
      <c r="AH6" s="402"/>
      <c r="AI6" s="402"/>
      <c r="AJ6" s="402"/>
      <c r="AK6" s="402"/>
      <c r="AL6" s="437"/>
      <c r="AM6" s="402"/>
      <c r="AN6" s="402"/>
      <c r="AO6" s="402"/>
    </row>
    <row r="7" spans="1:41" ht="15.75" thickBot="1" x14ac:dyDescent="0.3">
      <c r="A7" s="451">
        <f>'PRODUÇAO DIURNO'!A6</f>
        <v>3</v>
      </c>
      <c r="B7" s="583" t="str">
        <f>'PRODUÇAO DIURNO'!B6</f>
        <v>SÁB</v>
      </c>
      <c r="C7" s="453"/>
      <c r="D7" s="219"/>
      <c r="E7" s="219"/>
      <c r="F7" s="73">
        <f t="shared" si="1"/>
        <v>0</v>
      </c>
      <c r="G7" s="165"/>
      <c r="H7" s="616"/>
      <c r="I7" s="617"/>
      <c r="J7" s="618"/>
      <c r="K7" s="619"/>
      <c r="L7" s="619"/>
      <c r="M7" s="620"/>
      <c r="N7" s="74">
        <f t="shared" si="2"/>
        <v>0</v>
      </c>
      <c r="O7" s="74">
        <f t="shared" si="3"/>
        <v>0</v>
      </c>
      <c r="P7" s="209"/>
      <c r="Q7" s="212"/>
      <c r="R7" s="162"/>
      <c r="S7" s="329"/>
      <c r="T7" s="674">
        <f t="shared" si="4"/>
        <v>0</v>
      </c>
      <c r="U7" s="510"/>
      <c r="V7" s="74">
        <f t="shared" si="5"/>
        <v>0</v>
      </c>
      <c r="W7" s="435"/>
      <c r="X7" s="188"/>
      <c r="Y7" s="187"/>
      <c r="Z7" s="514">
        <f t="shared" si="6"/>
        <v>0</v>
      </c>
      <c r="AA7" s="189"/>
      <c r="AB7" s="801">
        <f t="shared" si="0"/>
        <v>0</v>
      </c>
      <c r="AC7" s="442"/>
      <c r="AD7" s="402"/>
      <c r="AE7" s="401"/>
      <c r="AF7" s="402"/>
      <c r="AG7" s="402"/>
      <c r="AH7" s="402"/>
      <c r="AI7" s="402"/>
      <c r="AJ7" s="402"/>
      <c r="AK7" s="402"/>
      <c r="AL7" s="402"/>
    </row>
    <row r="8" spans="1:41" ht="15.75" thickBot="1" x14ac:dyDescent="0.3">
      <c r="A8" s="451">
        <f>'PRODUÇAO DIURNO'!A7</f>
        <v>4</v>
      </c>
      <c r="B8" s="583" t="str">
        <f>'PRODUÇAO DIURNO'!B7</f>
        <v>DOM</v>
      </c>
      <c r="C8" s="453"/>
      <c r="D8" s="421"/>
      <c r="E8" s="421"/>
      <c r="F8" s="73">
        <f t="shared" si="1"/>
        <v>0</v>
      </c>
      <c r="G8" s="165"/>
      <c r="H8" s="616"/>
      <c r="I8" s="617"/>
      <c r="J8" s="618"/>
      <c r="K8" s="619"/>
      <c r="L8" s="619"/>
      <c r="M8" s="620"/>
      <c r="N8" s="74">
        <f t="shared" si="2"/>
        <v>0</v>
      </c>
      <c r="O8" s="74">
        <f t="shared" si="3"/>
        <v>0</v>
      </c>
      <c r="P8" s="209"/>
      <c r="Q8" s="212"/>
      <c r="R8" s="162"/>
      <c r="S8" s="329"/>
      <c r="T8" s="674">
        <f t="shared" si="4"/>
        <v>0</v>
      </c>
      <c r="U8" s="510"/>
      <c r="V8" s="74">
        <f t="shared" si="5"/>
        <v>0</v>
      </c>
      <c r="W8" s="189"/>
      <c r="X8" s="188"/>
      <c r="Y8" s="187"/>
      <c r="Z8" s="514">
        <f t="shared" si="6"/>
        <v>0</v>
      </c>
      <c r="AA8" s="189"/>
      <c r="AB8" s="801">
        <f t="shared" si="0"/>
        <v>0</v>
      </c>
      <c r="AC8" s="442"/>
      <c r="AD8" s="402"/>
      <c r="AE8" s="401"/>
      <c r="AF8" s="402"/>
      <c r="AG8" s="402"/>
      <c r="AH8" s="457"/>
      <c r="AI8" s="402"/>
      <c r="AJ8" s="402"/>
      <c r="AK8" s="402"/>
      <c r="AL8" s="402"/>
    </row>
    <row r="9" spans="1:41" ht="15.75" thickBot="1" x14ac:dyDescent="0.3">
      <c r="A9" s="451">
        <f>'PRODUÇAO DIURNO'!A8</f>
        <v>5</v>
      </c>
      <c r="B9" s="583" t="str">
        <f>'PRODUÇAO DIURNO'!B8</f>
        <v>SEG</v>
      </c>
      <c r="C9" s="453"/>
      <c r="D9" s="219"/>
      <c r="E9" s="421"/>
      <c r="F9" s="73">
        <f t="shared" si="1"/>
        <v>0</v>
      </c>
      <c r="G9" s="165"/>
      <c r="H9" s="616"/>
      <c r="I9" s="617"/>
      <c r="J9" s="618"/>
      <c r="K9" s="619"/>
      <c r="L9" s="619"/>
      <c r="M9" s="620"/>
      <c r="N9" s="74">
        <f t="shared" si="2"/>
        <v>0</v>
      </c>
      <c r="O9" s="74">
        <f t="shared" si="3"/>
        <v>0</v>
      </c>
      <c r="P9" s="209"/>
      <c r="Q9" s="212"/>
      <c r="R9" s="162"/>
      <c r="S9" s="329"/>
      <c r="T9" s="674">
        <f t="shared" si="4"/>
        <v>0</v>
      </c>
      <c r="U9" s="510"/>
      <c r="V9" s="74">
        <f t="shared" si="5"/>
        <v>0</v>
      </c>
      <c r="W9" s="189"/>
      <c r="X9" s="188"/>
      <c r="Y9" s="187"/>
      <c r="Z9" s="514">
        <f t="shared" si="6"/>
        <v>0</v>
      </c>
      <c r="AA9" s="189"/>
      <c r="AB9" s="801">
        <f t="shared" si="0"/>
        <v>0</v>
      </c>
      <c r="AC9" s="442"/>
      <c r="AD9" s="402"/>
      <c r="AE9" s="401"/>
      <c r="AF9" s="402"/>
      <c r="AG9" s="402"/>
      <c r="AH9" s="457"/>
      <c r="AI9" s="402"/>
      <c r="AJ9" s="402"/>
      <c r="AK9" s="402"/>
      <c r="AL9" s="402"/>
    </row>
    <row r="10" spans="1:41" ht="15.75" thickBot="1" x14ac:dyDescent="0.3">
      <c r="A10" s="451">
        <f>'PRODUÇAO DIURNO'!A9</f>
        <v>6</v>
      </c>
      <c r="B10" s="583" t="str">
        <f>'PRODUÇAO DIURNO'!B9</f>
        <v>TER</v>
      </c>
      <c r="C10" s="453"/>
      <c r="D10" s="421"/>
      <c r="E10" s="421"/>
      <c r="F10" s="73">
        <f t="shared" si="1"/>
        <v>0</v>
      </c>
      <c r="G10" s="165"/>
      <c r="H10" s="616"/>
      <c r="I10" s="617"/>
      <c r="J10" s="618"/>
      <c r="K10" s="619"/>
      <c r="L10" s="619"/>
      <c r="M10" s="620"/>
      <c r="N10" s="74">
        <f t="shared" si="2"/>
        <v>0</v>
      </c>
      <c r="O10" s="74">
        <f t="shared" si="3"/>
        <v>0</v>
      </c>
      <c r="P10" s="209"/>
      <c r="Q10" s="212"/>
      <c r="R10" s="162"/>
      <c r="S10" s="329"/>
      <c r="T10" s="674">
        <f t="shared" si="4"/>
        <v>0</v>
      </c>
      <c r="U10" s="510"/>
      <c r="V10" s="74">
        <f t="shared" si="5"/>
        <v>0</v>
      </c>
      <c r="W10" s="189"/>
      <c r="X10" s="188"/>
      <c r="Y10" s="187"/>
      <c r="Z10" s="514">
        <f t="shared" si="6"/>
        <v>0</v>
      </c>
      <c r="AA10" s="189"/>
      <c r="AB10" s="801">
        <f t="shared" si="0"/>
        <v>0</v>
      </c>
      <c r="AC10" s="442"/>
      <c r="AD10" s="402"/>
      <c r="AE10" s="401"/>
      <c r="AF10" s="402"/>
      <c r="AG10" s="402"/>
      <c r="AH10" s="402"/>
      <c r="AI10" s="402"/>
      <c r="AJ10" s="402"/>
      <c r="AK10" s="402"/>
      <c r="AL10" s="402"/>
    </row>
    <row r="11" spans="1:41" ht="15.75" thickBot="1" x14ac:dyDescent="0.3">
      <c r="A11" s="451">
        <f>'PRODUÇAO DIURNO'!A10</f>
        <v>7</v>
      </c>
      <c r="B11" s="583" t="str">
        <f>'PRODUÇAO DIURNO'!B10</f>
        <v>QUA</v>
      </c>
      <c r="C11" s="453"/>
      <c r="D11" s="421"/>
      <c r="E11" s="421"/>
      <c r="F11" s="73">
        <f t="shared" si="1"/>
        <v>0</v>
      </c>
      <c r="G11" s="165"/>
      <c r="H11" s="616"/>
      <c r="I11" s="617"/>
      <c r="J11" s="618"/>
      <c r="K11" s="619"/>
      <c r="L11" s="619"/>
      <c r="M11" s="620"/>
      <c r="N11" s="74">
        <f t="shared" si="2"/>
        <v>0</v>
      </c>
      <c r="O11" s="74">
        <f t="shared" si="3"/>
        <v>0</v>
      </c>
      <c r="P11" s="209"/>
      <c r="Q11" s="212"/>
      <c r="R11" s="162"/>
      <c r="S11" s="329"/>
      <c r="T11" s="674">
        <f t="shared" si="4"/>
        <v>0</v>
      </c>
      <c r="U11" s="510"/>
      <c r="V11" s="74">
        <f t="shared" si="5"/>
        <v>0</v>
      </c>
      <c r="W11" s="189"/>
      <c r="X11" s="188"/>
      <c r="Y11" s="187"/>
      <c r="Z11" s="514">
        <f t="shared" si="6"/>
        <v>0</v>
      </c>
      <c r="AA11" s="189"/>
      <c r="AB11" s="801">
        <f t="shared" si="0"/>
        <v>0</v>
      </c>
      <c r="AC11" s="442"/>
      <c r="AD11" s="402"/>
      <c r="AE11" s="401"/>
      <c r="AF11" s="402"/>
      <c r="AG11" s="402"/>
      <c r="AH11" s="457"/>
      <c r="AI11" s="402"/>
      <c r="AJ11" s="402"/>
      <c r="AK11" s="402"/>
      <c r="AL11" s="402"/>
    </row>
    <row r="12" spans="1:41" ht="15.75" thickBot="1" x14ac:dyDescent="0.3">
      <c r="A12" s="451">
        <f>'PRODUÇAO DIURNO'!A11</f>
        <v>8</v>
      </c>
      <c r="B12" s="583" t="str">
        <f>'PRODUÇAO DIURNO'!B11</f>
        <v>QUI</v>
      </c>
      <c r="C12" s="453"/>
      <c r="D12" s="421"/>
      <c r="E12" s="219"/>
      <c r="F12" s="73">
        <f t="shared" si="1"/>
        <v>0</v>
      </c>
      <c r="G12" s="165"/>
      <c r="H12" s="616"/>
      <c r="I12" s="617"/>
      <c r="J12" s="618"/>
      <c r="K12" s="619"/>
      <c r="L12" s="619"/>
      <c r="M12" s="620"/>
      <c r="N12" s="74">
        <f t="shared" si="2"/>
        <v>0</v>
      </c>
      <c r="O12" s="74">
        <f t="shared" si="3"/>
        <v>0</v>
      </c>
      <c r="P12" s="209"/>
      <c r="Q12" s="212"/>
      <c r="R12" s="162"/>
      <c r="S12" s="329"/>
      <c r="T12" s="674">
        <f t="shared" si="4"/>
        <v>0</v>
      </c>
      <c r="U12" s="510"/>
      <c r="V12" s="74">
        <f t="shared" si="5"/>
        <v>0</v>
      </c>
      <c r="W12" s="189"/>
      <c r="X12" s="188"/>
      <c r="Y12" s="187"/>
      <c r="Z12" s="514">
        <f t="shared" si="6"/>
        <v>0</v>
      </c>
      <c r="AA12" s="189"/>
      <c r="AB12" s="801">
        <f t="shared" si="0"/>
        <v>0</v>
      </c>
      <c r="AC12" s="442"/>
      <c r="AD12" s="402"/>
      <c r="AE12" s="401"/>
      <c r="AF12" s="402"/>
      <c r="AG12" s="402"/>
      <c r="AH12" s="402"/>
      <c r="AI12" s="402"/>
      <c r="AJ12" s="402"/>
      <c r="AK12" s="402"/>
      <c r="AL12" s="402"/>
    </row>
    <row r="13" spans="1:41" ht="15.75" thickBot="1" x14ac:dyDescent="0.3">
      <c r="A13" s="451">
        <f>'PRODUÇAO DIURNO'!A12</f>
        <v>9</v>
      </c>
      <c r="B13" s="697" t="str">
        <f>'PRODUÇAO DIURNO'!B12</f>
        <v>SEX</v>
      </c>
      <c r="C13" s="453"/>
      <c r="D13" s="421"/>
      <c r="E13" s="219"/>
      <c r="F13" s="73">
        <f t="shared" si="1"/>
        <v>0</v>
      </c>
      <c r="G13" s="165"/>
      <c r="H13" s="617"/>
      <c r="I13" s="617"/>
      <c r="J13" s="618"/>
      <c r="K13" s="619"/>
      <c r="L13" s="619"/>
      <c r="M13" s="620"/>
      <c r="N13" s="74">
        <f t="shared" si="2"/>
        <v>0</v>
      </c>
      <c r="O13" s="74">
        <f t="shared" si="3"/>
        <v>0</v>
      </c>
      <c r="P13" s="209"/>
      <c r="Q13" s="212"/>
      <c r="R13" s="162"/>
      <c r="S13" s="329"/>
      <c r="T13" s="674">
        <f t="shared" si="4"/>
        <v>0</v>
      </c>
      <c r="U13" s="510"/>
      <c r="V13" s="74">
        <f t="shared" si="5"/>
        <v>0</v>
      </c>
      <c r="W13" s="189"/>
      <c r="X13" s="188"/>
      <c r="Y13" s="187"/>
      <c r="Z13" s="514">
        <f t="shared" si="6"/>
        <v>0</v>
      </c>
      <c r="AA13" s="189"/>
      <c r="AB13" s="801">
        <f t="shared" si="0"/>
        <v>0</v>
      </c>
      <c r="AC13" s="442"/>
      <c r="AD13" s="402"/>
      <c r="AE13" s="401"/>
      <c r="AF13" s="402"/>
      <c r="AG13" s="402"/>
      <c r="AH13" s="457"/>
      <c r="AI13" s="402"/>
      <c r="AJ13" s="402"/>
      <c r="AK13" s="402"/>
      <c r="AL13" s="402"/>
    </row>
    <row r="14" spans="1:41" ht="15.75" thickBot="1" x14ac:dyDescent="0.3">
      <c r="A14" s="451">
        <f>'PRODUÇAO DIURNO'!A13</f>
        <v>10</v>
      </c>
      <c r="B14" s="583" t="str">
        <f>'PRODUÇAO DIURNO'!B13</f>
        <v>SÁB</v>
      </c>
      <c r="C14" s="453"/>
      <c r="D14" s="219"/>
      <c r="E14" s="421"/>
      <c r="F14" s="73">
        <f t="shared" si="1"/>
        <v>0</v>
      </c>
      <c r="G14" s="165"/>
      <c r="H14" s="617"/>
      <c r="I14" s="617"/>
      <c r="J14" s="618"/>
      <c r="K14" s="619"/>
      <c r="L14" s="619"/>
      <c r="M14" s="620"/>
      <c r="N14" s="74">
        <f t="shared" si="2"/>
        <v>0</v>
      </c>
      <c r="O14" s="74">
        <f t="shared" si="3"/>
        <v>0</v>
      </c>
      <c r="P14" s="209"/>
      <c r="Q14" s="212"/>
      <c r="R14" s="162"/>
      <c r="S14" s="329"/>
      <c r="T14" s="674">
        <f t="shared" si="4"/>
        <v>0</v>
      </c>
      <c r="U14" s="510"/>
      <c r="V14" s="74">
        <f t="shared" si="5"/>
        <v>0</v>
      </c>
      <c r="W14" s="189"/>
      <c r="X14" s="188"/>
      <c r="Y14" s="187"/>
      <c r="Z14" s="514">
        <f t="shared" si="6"/>
        <v>0</v>
      </c>
      <c r="AA14" s="189"/>
      <c r="AB14" s="801">
        <f t="shared" si="0"/>
        <v>0</v>
      </c>
      <c r="AC14" s="442"/>
      <c r="AD14" s="402"/>
      <c r="AE14" s="401"/>
      <c r="AF14" s="402"/>
      <c r="AG14" s="402"/>
      <c r="AH14" s="402"/>
      <c r="AI14" s="402"/>
      <c r="AJ14" s="402"/>
      <c r="AK14" s="402"/>
      <c r="AL14" s="402"/>
    </row>
    <row r="15" spans="1:41" ht="15.75" thickBot="1" x14ac:dyDescent="0.3">
      <c r="A15" s="451">
        <f>'PRODUÇAO DIURNO'!A14</f>
        <v>11</v>
      </c>
      <c r="B15" s="583" t="str">
        <f>'PRODUÇAO DIURNO'!B14</f>
        <v>DOM</v>
      </c>
      <c r="C15" s="322"/>
      <c r="D15" s="436"/>
      <c r="E15" s="218"/>
      <c r="F15" s="73">
        <f t="shared" si="1"/>
        <v>0</v>
      </c>
      <c r="G15" s="165"/>
      <c r="H15" s="617"/>
      <c r="I15" s="617"/>
      <c r="J15" s="618"/>
      <c r="K15" s="619"/>
      <c r="L15" s="619"/>
      <c r="M15" s="620"/>
      <c r="N15" s="74">
        <f t="shared" si="2"/>
        <v>0</v>
      </c>
      <c r="O15" s="74">
        <f t="shared" si="3"/>
        <v>0</v>
      </c>
      <c r="P15" s="209"/>
      <c r="Q15" s="212"/>
      <c r="R15" s="162"/>
      <c r="S15" s="410"/>
      <c r="T15" s="674">
        <f t="shared" si="4"/>
        <v>0</v>
      </c>
      <c r="U15" s="510"/>
      <c r="V15" s="74">
        <f t="shared" si="5"/>
        <v>0</v>
      </c>
      <c r="W15" s="189"/>
      <c r="X15" s="188"/>
      <c r="Y15" s="187"/>
      <c r="Z15" s="514">
        <f t="shared" si="6"/>
        <v>0</v>
      </c>
      <c r="AA15" s="189"/>
      <c r="AB15" s="801">
        <f t="shared" si="0"/>
        <v>0</v>
      </c>
      <c r="AC15" s="442"/>
      <c r="AD15" s="402"/>
      <c r="AE15" s="401"/>
      <c r="AF15" s="402"/>
      <c r="AG15" s="402"/>
      <c r="AH15" s="457"/>
      <c r="AI15" s="402"/>
      <c r="AJ15" s="402"/>
      <c r="AK15" s="402"/>
      <c r="AL15" s="402"/>
    </row>
    <row r="16" spans="1:41" ht="15.75" thickBot="1" x14ac:dyDescent="0.3">
      <c r="A16" s="451">
        <f>'PRODUÇAO DIURNO'!A15</f>
        <v>12</v>
      </c>
      <c r="B16" s="583" t="str">
        <f>'PRODUÇAO DIURNO'!B15</f>
        <v>SEG</v>
      </c>
      <c r="C16" s="322"/>
      <c r="D16" s="436"/>
      <c r="E16" s="218"/>
      <c r="F16" s="73">
        <f t="shared" si="1"/>
        <v>0</v>
      </c>
      <c r="G16" s="165"/>
      <c r="H16" s="617"/>
      <c r="I16" s="617"/>
      <c r="J16" s="618"/>
      <c r="K16" s="619"/>
      <c r="L16" s="619"/>
      <c r="M16" s="620"/>
      <c r="N16" s="74">
        <f t="shared" si="2"/>
        <v>0</v>
      </c>
      <c r="O16" s="74">
        <f t="shared" si="3"/>
        <v>0</v>
      </c>
      <c r="P16" s="209"/>
      <c r="Q16" s="212"/>
      <c r="R16" s="162"/>
      <c r="S16" s="410"/>
      <c r="T16" s="674">
        <f t="shared" si="4"/>
        <v>0</v>
      </c>
      <c r="U16" s="510"/>
      <c r="V16" s="74">
        <f t="shared" si="5"/>
        <v>0</v>
      </c>
      <c r="W16" s="189"/>
      <c r="X16" s="188"/>
      <c r="Y16" s="187"/>
      <c r="Z16" s="514">
        <f t="shared" si="6"/>
        <v>0</v>
      </c>
      <c r="AA16" s="189"/>
      <c r="AB16" s="801">
        <f t="shared" si="0"/>
        <v>0</v>
      </c>
      <c r="AC16" s="442"/>
      <c r="AD16" s="402"/>
      <c r="AE16" s="401"/>
      <c r="AF16" s="402"/>
      <c r="AG16" s="402"/>
      <c r="AH16" s="402"/>
      <c r="AI16" s="402"/>
      <c r="AJ16" s="402"/>
      <c r="AK16" s="402"/>
      <c r="AL16" s="402"/>
    </row>
    <row r="17" spans="1:38" ht="15.75" thickBot="1" x14ac:dyDescent="0.3">
      <c r="A17" s="451">
        <f>'PRODUÇAO DIURNO'!A16</f>
        <v>13</v>
      </c>
      <c r="B17" s="583" t="str">
        <f>'PRODUÇAO DIURNO'!B16</f>
        <v>TER</v>
      </c>
      <c r="C17" s="322"/>
      <c r="D17" s="436"/>
      <c r="E17" s="218"/>
      <c r="F17" s="73">
        <f t="shared" si="1"/>
        <v>0</v>
      </c>
      <c r="G17" s="165"/>
      <c r="H17" s="617"/>
      <c r="I17" s="617"/>
      <c r="J17" s="618"/>
      <c r="K17" s="619"/>
      <c r="L17" s="619"/>
      <c r="M17" s="620"/>
      <c r="N17" s="74">
        <f t="shared" si="2"/>
        <v>0</v>
      </c>
      <c r="O17" s="74">
        <f t="shared" si="3"/>
        <v>0</v>
      </c>
      <c r="P17" s="209"/>
      <c r="Q17" s="212"/>
      <c r="R17" s="162"/>
      <c r="S17" s="410"/>
      <c r="T17" s="674">
        <f t="shared" si="4"/>
        <v>0</v>
      </c>
      <c r="U17" s="510"/>
      <c r="V17" s="74">
        <f t="shared" si="5"/>
        <v>0</v>
      </c>
      <c r="W17" s="189"/>
      <c r="X17" s="188"/>
      <c r="Y17" s="187"/>
      <c r="Z17" s="514">
        <f t="shared" si="6"/>
        <v>0</v>
      </c>
      <c r="AA17" s="435"/>
      <c r="AB17" s="801">
        <f t="shared" si="0"/>
        <v>0</v>
      </c>
      <c r="AC17" s="442"/>
      <c r="AD17" s="402"/>
      <c r="AE17" s="401"/>
      <c r="AF17" s="402"/>
      <c r="AG17" s="402"/>
      <c r="AH17" s="433"/>
      <c r="AI17" s="402"/>
      <c r="AJ17" s="402"/>
      <c r="AK17" s="402"/>
      <c r="AL17" s="402"/>
    </row>
    <row r="18" spans="1:38" ht="15.75" thickBot="1" x14ac:dyDescent="0.3">
      <c r="A18" s="451">
        <f>'PRODUÇAO DIURNO'!A17</f>
        <v>14</v>
      </c>
      <c r="B18" s="583" t="str">
        <f>'PRODUÇAO DIURNO'!B17</f>
        <v>QUA</v>
      </c>
      <c r="C18" s="322"/>
      <c r="D18" s="436"/>
      <c r="E18" s="218"/>
      <c r="F18" s="73">
        <f t="shared" si="1"/>
        <v>0</v>
      </c>
      <c r="G18" s="165"/>
      <c r="H18" s="617"/>
      <c r="I18" s="617"/>
      <c r="J18" s="618"/>
      <c r="K18" s="619"/>
      <c r="L18" s="619"/>
      <c r="M18" s="620"/>
      <c r="N18" s="74">
        <f t="shared" si="2"/>
        <v>0</v>
      </c>
      <c r="O18" s="74">
        <f t="shared" si="3"/>
        <v>0</v>
      </c>
      <c r="P18" s="209"/>
      <c r="Q18" s="212"/>
      <c r="R18" s="162"/>
      <c r="S18" s="410"/>
      <c r="T18" s="674">
        <f t="shared" si="4"/>
        <v>0</v>
      </c>
      <c r="U18" s="510"/>
      <c r="V18" s="74">
        <f t="shared" si="5"/>
        <v>0</v>
      </c>
      <c r="W18" s="189"/>
      <c r="X18" s="188"/>
      <c r="Y18" s="187"/>
      <c r="Z18" s="514">
        <f t="shared" si="6"/>
        <v>0</v>
      </c>
      <c r="AA18" s="189"/>
      <c r="AB18" s="801">
        <f t="shared" si="0"/>
        <v>0</v>
      </c>
      <c r="AC18" s="442"/>
      <c r="AD18" s="402"/>
      <c r="AE18" s="401"/>
      <c r="AF18" s="402"/>
      <c r="AG18" s="402"/>
      <c r="AH18" s="402"/>
      <c r="AI18" s="402"/>
      <c r="AJ18" s="402"/>
      <c r="AK18" s="402"/>
      <c r="AL18" s="402"/>
    </row>
    <row r="19" spans="1:38" ht="15.75" thickBot="1" x14ac:dyDescent="0.3">
      <c r="A19" s="451">
        <f>'PRODUÇAO DIURNO'!A18</f>
        <v>15</v>
      </c>
      <c r="B19" s="583" t="str">
        <f>'PRODUÇAO DIURNO'!B18</f>
        <v>QUI</v>
      </c>
      <c r="C19" s="322"/>
      <c r="D19" s="436"/>
      <c r="E19" s="218"/>
      <c r="F19" s="73">
        <f t="shared" si="1"/>
        <v>0</v>
      </c>
      <c r="G19" s="165"/>
      <c r="H19" s="617"/>
      <c r="I19" s="617"/>
      <c r="J19" s="618"/>
      <c r="K19" s="619"/>
      <c r="L19" s="619"/>
      <c r="M19" s="620"/>
      <c r="N19" s="74">
        <f t="shared" si="2"/>
        <v>0</v>
      </c>
      <c r="O19" s="74">
        <f t="shared" si="3"/>
        <v>0</v>
      </c>
      <c r="P19" s="209"/>
      <c r="Q19" s="212"/>
      <c r="R19" s="162"/>
      <c r="S19" s="410"/>
      <c r="T19" s="674">
        <f t="shared" si="4"/>
        <v>0</v>
      </c>
      <c r="U19" s="510"/>
      <c r="V19" s="74">
        <f t="shared" si="5"/>
        <v>0</v>
      </c>
      <c r="W19" s="189"/>
      <c r="X19" s="188"/>
      <c r="Y19" s="187"/>
      <c r="Z19" s="514">
        <f t="shared" si="6"/>
        <v>0</v>
      </c>
      <c r="AA19" s="189"/>
      <c r="AB19" s="801">
        <f t="shared" si="0"/>
        <v>0</v>
      </c>
      <c r="AC19" s="443"/>
      <c r="AD19" s="431"/>
      <c r="AE19" s="401"/>
      <c r="AF19" s="431"/>
      <c r="AG19" s="402"/>
      <c r="AH19" s="402"/>
      <c r="AI19" s="431"/>
      <c r="AJ19" s="402"/>
      <c r="AK19" s="402"/>
      <c r="AL19" s="402"/>
    </row>
    <row r="20" spans="1:38" ht="15.75" thickBot="1" x14ac:dyDescent="0.3">
      <c r="A20" s="451">
        <f>'PRODUÇAO DIURNO'!A19</f>
        <v>16</v>
      </c>
      <c r="B20" s="583" t="str">
        <f>'PRODUÇAO DIURNO'!B19</f>
        <v>SEX</v>
      </c>
      <c r="C20" s="322"/>
      <c r="D20" s="436"/>
      <c r="E20" s="218"/>
      <c r="F20" s="73">
        <f t="shared" si="1"/>
        <v>0</v>
      </c>
      <c r="G20" s="165"/>
      <c r="H20" s="617"/>
      <c r="I20" s="617"/>
      <c r="J20" s="618"/>
      <c r="K20" s="619"/>
      <c r="L20" s="619"/>
      <c r="M20" s="620"/>
      <c r="N20" s="74">
        <f t="shared" si="2"/>
        <v>0</v>
      </c>
      <c r="O20" s="74">
        <f t="shared" si="3"/>
        <v>0</v>
      </c>
      <c r="P20" s="209"/>
      <c r="Q20" s="212"/>
      <c r="R20" s="162"/>
      <c r="S20" s="410"/>
      <c r="T20" s="674">
        <f t="shared" si="4"/>
        <v>0</v>
      </c>
      <c r="U20" s="510"/>
      <c r="V20" s="74">
        <f t="shared" si="5"/>
        <v>0</v>
      </c>
      <c r="W20" s="189"/>
      <c r="X20" s="188"/>
      <c r="Y20" s="187"/>
      <c r="Z20" s="514">
        <f t="shared" si="6"/>
        <v>0</v>
      </c>
      <c r="AA20" s="189"/>
      <c r="AB20" s="801">
        <f t="shared" si="0"/>
        <v>0</v>
      </c>
      <c r="AC20" s="442"/>
      <c r="AD20" s="402"/>
      <c r="AE20" s="401"/>
      <c r="AF20" s="402"/>
      <c r="AG20" s="402"/>
      <c r="AH20" s="402"/>
      <c r="AI20" s="402"/>
      <c r="AJ20" s="402"/>
      <c r="AK20" s="402"/>
      <c r="AL20" s="402"/>
    </row>
    <row r="21" spans="1:38" ht="15.75" thickBot="1" x14ac:dyDescent="0.3">
      <c r="A21" s="451">
        <f>'PRODUÇAO DIURNO'!A20</f>
        <v>17</v>
      </c>
      <c r="B21" s="583" t="str">
        <f>'PRODUÇAO DIURNO'!B20</f>
        <v>SÁB</v>
      </c>
      <c r="C21" s="322"/>
      <c r="D21" s="436"/>
      <c r="E21" s="218"/>
      <c r="F21" s="73">
        <f t="shared" si="1"/>
        <v>0</v>
      </c>
      <c r="G21" s="165"/>
      <c r="H21" s="617"/>
      <c r="I21" s="617"/>
      <c r="J21" s="618"/>
      <c r="K21" s="619"/>
      <c r="L21" s="619"/>
      <c r="M21" s="620"/>
      <c r="N21" s="74">
        <f t="shared" si="2"/>
        <v>0</v>
      </c>
      <c r="O21" s="74">
        <f t="shared" si="3"/>
        <v>0</v>
      </c>
      <c r="P21" s="209"/>
      <c r="Q21" s="212"/>
      <c r="R21" s="162"/>
      <c r="S21" s="410"/>
      <c r="T21" s="674">
        <f t="shared" si="4"/>
        <v>0</v>
      </c>
      <c r="U21" s="510"/>
      <c r="V21" s="74">
        <f t="shared" si="5"/>
        <v>0</v>
      </c>
      <c r="W21" s="189"/>
      <c r="X21" s="188"/>
      <c r="Y21" s="187"/>
      <c r="Z21" s="514">
        <f t="shared" si="6"/>
        <v>0</v>
      </c>
      <c r="AA21" s="189"/>
      <c r="AB21" s="801">
        <f t="shared" si="0"/>
        <v>0</v>
      </c>
      <c r="AC21" s="442"/>
      <c r="AD21" s="402"/>
      <c r="AE21" s="401"/>
      <c r="AF21" s="402"/>
      <c r="AG21" s="402"/>
      <c r="AH21" s="402"/>
      <c r="AI21" s="402"/>
      <c r="AJ21" s="402"/>
      <c r="AK21" s="402"/>
      <c r="AL21" s="402"/>
    </row>
    <row r="22" spans="1:38" ht="15.75" thickBot="1" x14ac:dyDescent="0.3">
      <c r="A22" s="451">
        <f>'PRODUÇAO DIURNO'!A21</f>
        <v>18</v>
      </c>
      <c r="B22" s="583" t="str">
        <f>'PRODUÇAO DIURNO'!B21</f>
        <v>DOM</v>
      </c>
      <c r="C22" s="322"/>
      <c r="D22" s="436"/>
      <c r="E22" s="218"/>
      <c r="F22" s="73">
        <f t="shared" si="1"/>
        <v>0</v>
      </c>
      <c r="G22" s="165"/>
      <c r="H22" s="617"/>
      <c r="I22" s="617"/>
      <c r="J22" s="618"/>
      <c r="K22" s="619"/>
      <c r="L22" s="619"/>
      <c r="M22" s="620"/>
      <c r="N22" s="74">
        <f t="shared" si="2"/>
        <v>0</v>
      </c>
      <c r="O22" s="74">
        <f t="shared" si="3"/>
        <v>0</v>
      </c>
      <c r="P22" s="209"/>
      <c r="Q22" s="212"/>
      <c r="R22" s="162"/>
      <c r="S22" s="410"/>
      <c r="T22" s="674">
        <f t="shared" si="4"/>
        <v>0</v>
      </c>
      <c r="U22" s="510"/>
      <c r="V22" s="74">
        <f t="shared" si="5"/>
        <v>0</v>
      </c>
      <c r="W22" s="189"/>
      <c r="X22" s="188"/>
      <c r="Y22" s="187"/>
      <c r="Z22" s="514">
        <f t="shared" si="6"/>
        <v>0</v>
      </c>
      <c r="AA22" s="189"/>
      <c r="AB22" s="801">
        <f t="shared" si="0"/>
        <v>0</v>
      </c>
      <c r="AC22" s="442"/>
      <c r="AD22" s="402"/>
      <c r="AE22" s="401"/>
      <c r="AF22" s="402"/>
      <c r="AG22" s="402"/>
      <c r="AH22" s="402"/>
      <c r="AI22" s="402"/>
      <c r="AJ22" s="402"/>
      <c r="AK22" s="402"/>
      <c r="AL22" s="402"/>
    </row>
    <row r="23" spans="1:38" ht="15.75" thickBot="1" x14ac:dyDescent="0.3">
      <c r="A23" s="451">
        <f>'PRODUÇAO DIURNO'!A22</f>
        <v>19</v>
      </c>
      <c r="B23" s="583" t="str">
        <f>'PRODUÇAO DIURNO'!B22</f>
        <v>SEG</v>
      </c>
      <c r="C23" s="322"/>
      <c r="D23" s="436"/>
      <c r="E23" s="218"/>
      <c r="F23" s="73">
        <f t="shared" si="1"/>
        <v>0</v>
      </c>
      <c r="G23" s="165"/>
      <c r="H23" s="617"/>
      <c r="I23" s="617"/>
      <c r="J23" s="618"/>
      <c r="K23" s="619"/>
      <c r="L23" s="619"/>
      <c r="M23" s="620"/>
      <c r="N23" s="74">
        <f t="shared" si="2"/>
        <v>0</v>
      </c>
      <c r="O23" s="74">
        <f t="shared" si="3"/>
        <v>0</v>
      </c>
      <c r="P23" s="209"/>
      <c r="Q23" s="212"/>
      <c r="R23" s="162"/>
      <c r="S23" s="410"/>
      <c r="T23" s="674">
        <f t="shared" si="4"/>
        <v>0</v>
      </c>
      <c r="U23" s="510"/>
      <c r="V23" s="74">
        <f t="shared" si="5"/>
        <v>0</v>
      </c>
      <c r="W23" s="189"/>
      <c r="X23" s="188"/>
      <c r="Y23" s="187"/>
      <c r="Z23" s="514">
        <f t="shared" si="6"/>
        <v>0</v>
      </c>
      <c r="AA23" s="189"/>
      <c r="AB23" s="801">
        <f t="shared" si="0"/>
        <v>0</v>
      </c>
      <c r="AC23" s="442"/>
      <c r="AD23" s="402"/>
      <c r="AE23" s="636"/>
      <c r="AF23" s="402"/>
      <c r="AG23" s="402"/>
      <c r="AH23" s="402"/>
      <c r="AI23" s="402"/>
      <c r="AJ23" s="402"/>
      <c r="AK23" s="402"/>
      <c r="AL23" s="402"/>
    </row>
    <row r="24" spans="1:38" ht="15.75" thickBot="1" x14ac:dyDescent="0.3">
      <c r="A24" s="451">
        <f>'PRODUÇAO DIURNO'!A23</f>
        <v>20</v>
      </c>
      <c r="B24" s="583" t="str">
        <f>'PRODUÇAO DIURNO'!B23</f>
        <v>TER</v>
      </c>
      <c r="C24" s="322"/>
      <c r="D24" s="436"/>
      <c r="E24" s="218"/>
      <c r="F24" s="73">
        <f t="shared" si="1"/>
        <v>0</v>
      </c>
      <c r="G24" s="165"/>
      <c r="H24" s="617"/>
      <c r="I24" s="617"/>
      <c r="J24" s="618"/>
      <c r="K24" s="619"/>
      <c r="L24" s="619"/>
      <c r="M24" s="620"/>
      <c r="N24" s="74">
        <f t="shared" si="2"/>
        <v>0</v>
      </c>
      <c r="O24" s="74">
        <f t="shared" si="3"/>
        <v>0</v>
      </c>
      <c r="P24" s="209"/>
      <c r="Q24" s="212"/>
      <c r="R24" s="162"/>
      <c r="S24" s="410"/>
      <c r="T24" s="674">
        <f t="shared" si="4"/>
        <v>0</v>
      </c>
      <c r="U24" s="510"/>
      <c r="V24" s="74">
        <f t="shared" si="5"/>
        <v>0</v>
      </c>
      <c r="W24" s="189"/>
      <c r="X24" s="188"/>
      <c r="Y24" s="187"/>
      <c r="Z24" s="514">
        <f t="shared" si="6"/>
        <v>0</v>
      </c>
      <c r="AA24" s="189"/>
      <c r="AB24" s="801">
        <f t="shared" si="0"/>
        <v>0</v>
      </c>
      <c r="AC24" s="442"/>
      <c r="AD24" s="402"/>
      <c r="AE24" s="401"/>
      <c r="AF24" s="402"/>
      <c r="AG24" s="402"/>
      <c r="AH24" s="402"/>
      <c r="AI24" s="402"/>
      <c r="AJ24" s="402"/>
      <c r="AK24" s="402"/>
      <c r="AL24" s="402"/>
    </row>
    <row r="25" spans="1:38" ht="15.75" thickBot="1" x14ac:dyDescent="0.3">
      <c r="A25" s="451">
        <f>'PRODUÇAO DIURNO'!A24</f>
        <v>21</v>
      </c>
      <c r="B25" s="583" t="str">
        <f>'PRODUÇAO DIURNO'!B24</f>
        <v>QUA</v>
      </c>
      <c r="C25" s="322"/>
      <c r="D25" s="436"/>
      <c r="E25" s="218"/>
      <c r="F25" s="73">
        <f t="shared" si="1"/>
        <v>0</v>
      </c>
      <c r="G25" s="165"/>
      <c r="H25" s="617"/>
      <c r="I25" s="617"/>
      <c r="J25" s="618"/>
      <c r="K25" s="619"/>
      <c r="L25" s="619"/>
      <c r="M25" s="620"/>
      <c r="N25" s="74">
        <f t="shared" si="2"/>
        <v>0</v>
      </c>
      <c r="O25" s="74">
        <f t="shared" si="3"/>
        <v>0</v>
      </c>
      <c r="P25" s="209"/>
      <c r="Q25" s="212"/>
      <c r="R25" s="162"/>
      <c r="S25" s="410"/>
      <c r="T25" s="674">
        <f t="shared" si="4"/>
        <v>0</v>
      </c>
      <c r="U25" s="510"/>
      <c r="V25" s="74">
        <f t="shared" si="5"/>
        <v>0</v>
      </c>
      <c r="W25" s="189"/>
      <c r="X25" s="188"/>
      <c r="Y25" s="187"/>
      <c r="Z25" s="514">
        <f t="shared" si="6"/>
        <v>0</v>
      </c>
      <c r="AA25" s="189"/>
      <c r="AB25" s="801">
        <f t="shared" si="0"/>
        <v>0</v>
      </c>
      <c r="AC25" s="442"/>
      <c r="AD25" s="402"/>
      <c r="AE25" s="431"/>
      <c r="AF25" s="402"/>
      <c r="AG25" s="402"/>
      <c r="AH25" s="402"/>
      <c r="AI25" s="402"/>
      <c r="AJ25" s="402"/>
      <c r="AK25" s="402"/>
      <c r="AL25" s="402"/>
    </row>
    <row r="26" spans="1:38" ht="15.75" thickBot="1" x14ac:dyDescent="0.3">
      <c r="A26" s="451">
        <f>'PRODUÇAO DIURNO'!A25</f>
        <v>22</v>
      </c>
      <c r="B26" s="583" t="str">
        <f>'PRODUÇAO DIURNO'!B25</f>
        <v>QUI</v>
      </c>
      <c r="C26" s="322"/>
      <c r="D26" s="436"/>
      <c r="E26" s="218"/>
      <c r="F26" s="73">
        <f t="shared" si="1"/>
        <v>0</v>
      </c>
      <c r="G26" s="165"/>
      <c r="H26" s="617"/>
      <c r="I26" s="617"/>
      <c r="J26" s="618"/>
      <c r="K26" s="619"/>
      <c r="L26" s="619"/>
      <c r="M26" s="620"/>
      <c r="N26" s="74">
        <f t="shared" si="2"/>
        <v>0</v>
      </c>
      <c r="O26" s="74">
        <f t="shared" si="3"/>
        <v>0</v>
      </c>
      <c r="P26" s="209"/>
      <c r="Q26" s="212"/>
      <c r="R26" s="162"/>
      <c r="S26" s="410"/>
      <c r="T26" s="674">
        <f t="shared" si="4"/>
        <v>0</v>
      </c>
      <c r="U26" s="510"/>
      <c r="V26" s="74">
        <f t="shared" si="5"/>
        <v>0</v>
      </c>
      <c r="W26" s="189"/>
      <c r="X26" s="188"/>
      <c r="Y26" s="187"/>
      <c r="Z26" s="514">
        <f t="shared" si="6"/>
        <v>0</v>
      </c>
      <c r="AA26" s="189"/>
      <c r="AB26" s="801">
        <f t="shared" si="0"/>
        <v>0</v>
      </c>
      <c r="AC26" s="444"/>
      <c r="AD26" s="402"/>
      <c r="AE26" s="401"/>
      <c r="AF26" s="402"/>
      <c r="AG26" s="402"/>
      <c r="AH26" s="402"/>
      <c r="AI26" s="402"/>
      <c r="AJ26" s="402"/>
      <c r="AK26" s="402"/>
      <c r="AL26" s="402"/>
    </row>
    <row r="27" spans="1:38" ht="15.75" thickBot="1" x14ac:dyDescent="0.3">
      <c r="A27" s="451">
        <f>'PRODUÇAO DIURNO'!A26</f>
        <v>23</v>
      </c>
      <c r="B27" s="583" t="str">
        <f>'PRODUÇAO DIURNO'!B26</f>
        <v>SEX</v>
      </c>
      <c r="C27" s="322"/>
      <c r="D27" s="436"/>
      <c r="E27" s="218"/>
      <c r="F27" s="73">
        <f t="shared" si="1"/>
        <v>0</v>
      </c>
      <c r="G27" s="165"/>
      <c r="H27" s="617"/>
      <c r="I27" s="617"/>
      <c r="J27" s="618"/>
      <c r="K27" s="619"/>
      <c r="L27" s="619"/>
      <c r="M27" s="620"/>
      <c r="N27" s="74">
        <f t="shared" si="2"/>
        <v>0</v>
      </c>
      <c r="O27" s="74">
        <f t="shared" si="3"/>
        <v>0</v>
      </c>
      <c r="P27" s="209"/>
      <c r="Q27" s="212"/>
      <c r="R27" s="162"/>
      <c r="S27" s="410"/>
      <c r="T27" s="674">
        <f t="shared" si="4"/>
        <v>0</v>
      </c>
      <c r="U27" s="510"/>
      <c r="V27" s="74">
        <f t="shared" si="5"/>
        <v>0</v>
      </c>
      <c r="W27" s="189"/>
      <c r="X27" s="188"/>
      <c r="Y27" s="187"/>
      <c r="Z27" s="514">
        <f t="shared" si="6"/>
        <v>0</v>
      </c>
      <c r="AA27" s="189"/>
      <c r="AB27" s="801">
        <f t="shared" si="0"/>
        <v>0</v>
      </c>
      <c r="AC27" s="442"/>
      <c r="AD27" s="402"/>
      <c r="AE27" s="401"/>
      <c r="AF27" s="402"/>
      <c r="AG27" s="402"/>
      <c r="AH27" s="402"/>
      <c r="AI27" s="402"/>
      <c r="AJ27" s="402"/>
      <c r="AK27" s="402"/>
      <c r="AL27" s="402"/>
    </row>
    <row r="28" spans="1:38" ht="15.75" thickBot="1" x14ac:dyDescent="0.3">
      <c r="A28" s="451">
        <f>'PRODUÇAO DIURNO'!A27</f>
        <v>24</v>
      </c>
      <c r="B28" s="583" t="str">
        <f>'PRODUÇAO DIURNO'!B27</f>
        <v>SÁB</v>
      </c>
      <c r="C28" s="322"/>
      <c r="D28" s="436"/>
      <c r="E28" s="218"/>
      <c r="F28" s="73">
        <f t="shared" si="1"/>
        <v>0</v>
      </c>
      <c r="G28" s="165"/>
      <c r="H28" s="617"/>
      <c r="I28" s="617"/>
      <c r="J28" s="618"/>
      <c r="K28" s="619"/>
      <c r="L28" s="619"/>
      <c r="M28" s="620"/>
      <c r="N28" s="74">
        <f t="shared" si="2"/>
        <v>0</v>
      </c>
      <c r="O28" s="74">
        <f t="shared" si="3"/>
        <v>0</v>
      </c>
      <c r="P28" s="209"/>
      <c r="Q28" s="212"/>
      <c r="R28" s="162"/>
      <c r="S28" s="410"/>
      <c r="T28" s="674">
        <f t="shared" si="4"/>
        <v>0</v>
      </c>
      <c r="U28" s="510"/>
      <c r="V28" s="74">
        <f t="shared" si="5"/>
        <v>0</v>
      </c>
      <c r="W28" s="189"/>
      <c r="X28" s="188"/>
      <c r="Y28" s="187"/>
      <c r="Z28" s="514">
        <f t="shared" si="6"/>
        <v>0</v>
      </c>
      <c r="AA28" s="435"/>
      <c r="AB28" s="801">
        <f t="shared" si="0"/>
        <v>0</v>
      </c>
      <c r="AC28" s="442"/>
      <c r="AD28" s="402"/>
      <c r="AE28" s="401"/>
      <c r="AF28" s="402"/>
      <c r="AG28" s="402"/>
      <c r="AH28" s="402"/>
      <c r="AI28" s="402"/>
      <c r="AJ28" s="402"/>
      <c r="AK28" s="402"/>
      <c r="AL28" s="402"/>
    </row>
    <row r="29" spans="1:38" ht="15.75" thickBot="1" x14ac:dyDescent="0.3">
      <c r="A29" s="451">
        <f>'PRODUÇAO DIURNO'!A28</f>
        <v>25</v>
      </c>
      <c r="B29" s="583" t="str">
        <f>'PRODUÇAO DIURNO'!B28</f>
        <v>DOM</v>
      </c>
      <c r="C29" s="322"/>
      <c r="D29" s="436"/>
      <c r="E29" s="218"/>
      <c r="F29" s="73">
        <f t="shared" si="1"/>
        <v>0</v>
      </c>
      <c r="G29" s="165"/>
      <c r="H29" s="617"/>
      <c r="I29" s="617"/>
      <c r="J29" s="618"/>
      <c r="K29" s="619"/>
      <c r="L29" s="619"/>
      <c r="M29" s="620"/>
      <c r="N29" s="74">
        <f t="shared" si="2"/>
        <v>0</v>
      </c>
      <c r="O29" s="74">
        <f t="shared" si="3"/>
        <v>0</v>
      </c>
      <c r="P29" s="209"/>
      <c r="Q29" s="212"/>
      <c r="R29" s="162"/>
      <c r="S29" s="410"/>
      <c r="T29" s="674">
        <f t="shared" si="4"/>
        <v>0</v>
      </c>
      <c r="U29" s="510"/>
      <c r="V29" s="74">
        <f t="shared" si="5"/>
        <v>0</v>
      </c>
      <c r="W29" s="189"/>
      <c r="X29" s="188"/>
      <c r="Y29" s="187"/>
      <c r="Z29" s="514">
        <f t="shared" si="6"/>
        <v>0</v>
      </c>
      <c r="AA29" s="189"/>
      <c r="AB29" s="801">
        <f t="shared" si="0"/>
        <v>0</v>
      </c>
      <c r="AC29" s="442"/>
      <c r="AD29" s="402"/>
      <c r="AE29" s="401"/>
      <c r="AF29" s="402"/>
      <c r="AG29" s="402"/>
      <c r="AH29" s="402"/>
      <c r="AI29" s="402"/>
      <c r="AJ29" s="402"/>
      <c r="AK29" s="402"/>
      <c r="AL29" s="402"/>
    </row>
    <row r="30" spans="1:38" ht="15.75" thickBot="1" x14ac:dyDescent="0.3">
      <c r="A30" s="451">
        <f>'PRODUÇAO DIURNO'!A29</f>
        <v>26</v>
      </c>
      <c r="B30" s="583" t="str">
        <f>'PRODUÇAO DIURNO'!B29</f>
        <v>SEG</v>
      </c>
      <c r="C30" s="322"/>
      <c r="D30" s="436"/>
      <c r="E30" s="218"/>
      <c r="F30" s="73">
        <f t="shared" si="1"/>
        <v>0</v>
      </c>
      <c r="G30" s="165"/>
      <c r="H30" s="617"/>
      <c r="I30" s="617"/>
      <c r="J30" s="618"/>
      <c r="K30" s="619"/>
      <c r="L30" s="619"/>
      <c r="M30" s="620"/>
      <c r="N30" s="74">
        <f t="shared" si="2"/>
        <v>0</v>
      </c>
      <c r="O30" s="74">
        <f t="shared" si="3"/>
        <v>0</v>
      </c>
      <c r="P30" s="209"/>
      <c r="Q30" s="212"/>
      <c r="R30" s="162"/>
      <c r="S30" s="410"/>
      <c r="T30" s="674">
        <f t="shared" si="4"/>
        <v>0</v>
      </c>
      <c r="U30" s="510"/>
      <c r="V30" s="74">
        <f t="shared" si="5"/>
        <v>0</v>
      </c>
      <c r="W30" s="189"/>
      <c r="X30" s="188"/>
      <c r="Y30" s="187"/>
      <c r="Z30" s="514">
        <f t="shared" si="6"/>
        <v>0</v>
      </c>
      <c r="AA30" s="189"/>
      <c r="AB30" s="801">
        <f t="shared" si="0"/>
        <v>0</v>
      </c>
      <c r="AC30" s="442"/>
      <c r="AD30" s="402"/>
      <c r="AE30" s="401"/>
      <c r="AF30" s="402"/>
      <c r="AG30" s="402"/>
      <c r="AH30" s="402"/>
      <c r="AI30" s="402"/>
      <c r="AJ30" s="402"/>
      <c r="AK30" s="402"/>
      <c r="AL30" s="402"/>
    </row>
    <row r="31" spans="1:38" ht="15.75" thickBot="1" x14ac:dyDescent="0.3">
      <c r="A31" s="451">
        <f>'PRODUÇAO DIURNO'!A30</f>
        <v>27</v>
      </c>
      <c r="B31" s="583" t="str">
        <f>'PRODUÇAO DIURNO'!B30</f>
        <v>TER</v>
      </c>
      <c r="C31" s="322"/>
      <c r="D31" s="436"/>
      <c r="E31" s="218"/>
      <c r="F31" s="73">
        <f t="shared" si="1"/>
        <v>0</v>
      </c>
      <c r="G31" s="165"/>
      <c r="H31" s="617"/>
      <c r="I31" s="617"/>
      <c r="J31" s="618"/>
      <c r="K31" s="619"/>
      <c r="L31" s="619"/>
      <c r="M31" s="620"/>
      <c r="N31" s="74">
        <f t="shared" si="2"/>
        <v>0</v>
      </c>
      <c r="O31" s="74">
        <f t="shared" si="3"/>
        <v>0</v>
      </c>
      <c r="P31" s="209"/>
      <c r="Q31" s="212"/>
      <c r="R31" s="162"/>
      <c r="S31" s="410"/>
      <c r="T31" s="674">
        <f t="shared" si="4"/>
        <v>0</v>
      </c>
      <c r="U31" s="510"/>
      <c r="V31" s="74">
        <f t="shared" si="5"/>
        <v>0</v>
      </c>
      <c r="W31" s="189"/>
      <c r="X31" s="188"/>
      <c r="Y31" s="187"/>
      <c r="Z31" s="514">
        <f t="shared" si="6"/>
        <v>0</v>
      </c>
      <c r="AA31" s="189"/>
      <c r="AB31" s="801">
        <f t="shared" si="0"/>
        <v>0</v>
      </c>
      <c r="AC31" s="442"/>
      <c r="AD31" s="402"/>
      <c r="AE31" s="401"/>
      <c r="AF31" s="402"/>
      <c r="AG31" s="402"/>
      <c r="AH31" s="402"/>
      <c r="AI31" s="402"/>
      <c r="AJ31" s="402"/>
      <c r="AK31" s="402"/>
      <c r="AL31" s="402"/>
    </row>
    <row r="32" spans="1:38" ht="15.75" thickBot="1" x14ac:dyDescent="0.3">
      <c r="A32" s="451">
        <f>'PRODUÇAO DIURNO'!A31</f>
        <v>28</v>
      </c>
      <c r="B32" s="583" t="str">
        <f>'PRODUÇAO DIURNO'!B31</f>
        <v>QUA</v>
      </c>
      <c r="C32" s="322"/>
      <c r="D32" s="436"/>
      <c r="E32" s="218"/>
      <c r="F32" s="73">
        <f t="shared" si="1"/>
        <v>0</v>
      </c>
      <c r="G32" s="165"/>
      <c r="H32" s="617"/>
      <c r="I32" s="617"/>
      <c r="J32" s="618"/>
      <c r="K32" s="619"/>
      <c r="L32" s="619"/>
      <c r="M32" s="620"/>
      <c r="N32" s="74">
        <f t="shared" si="2"/>
        <v>0</v>
      </c>
      <c r="O32" s="74">
        <f>F32-G32</f>
        <v>0</v>
      </c>
      <c r="P32" s="209"/>
      <c r="Q32" s="212"/>
      <c r="R32" s="162"/>
      <c r="S32" s="410"/>
      <c r="T32" s="674">
        <f>SUM(Q32:S32)</f>
        <v>0</v>
      </c>
      <c r="U32" s="510"/>
      <c r="V32" s="74">
        <f t="shared" si="5"/>
        <v>0</v>
      </c>
      <c r="W32" s="189"/>
      <c r="X32" s="188"/>
      <c r="Y32" s="187"/>
      <c r="Z32" s="514">
        <f t="shared" si="6"/>
        <v>0</v>
      </c>
      <c r="AA32" s="189"/>
      <c r="AB32" s="801">
        <f t="shared" si="0"/>
        <v>0</v>
      </c>
      <c r="AC32" s="442"/>
      <c r="AD32" s="402"/>
      <c r="AE32" s="401"/>
      <c r="AF32" s="402"/>
      <c r="AG32" s="402"/>
      <c r="AH32" s="402"/>
      <c r="AI32" s="402"/>
      <c r="AJ32" s="402"/>
      <c r="AK32" s="402"/>
      <c r="AL32" s="402"/>
    </row>
    <row r="33" spans="1:38" ht="15.75" thickBot="1" x14ac:dyDescent="0.3">
      <c r="A33" s="451">
        <f>'PRODUÇAO DIURNO'!A32</f>
        <v>29</v>
      </c>
      <c r="B33" s="583" t="str">
        <f>'PRODUÇAO DIURNO'!B32</f>
        <v>QUI</v>
      </c>
      <c r="C33" s="322"/>
      <c r="D33" s="436"/>
      <c r="E33" s="218"/>
      <c r="F33" s="73">
        <f t="shared" si="1"/>
        <v>0</v>
      </c>
      <c r="G33" s="165"/>
      <c r="H33" s="617"/>
      <c r="I33" s="617"/>
      <c r="J33" s="618"/>
      <c r="K33" s="619"/>
      <c r="L33" s="619"/>
      <c r="M33" s="620"/>
      <c r="N33" s="74">
        <f t="shared" si="2"/>
        <v>0</v>
      </c>
      <c r="O33" s="74">
        <f t="shared" si="3"/>
        <v>0</v>
      </c>
      <c r="P33" s="209"/>
      <c r="Q33" s="212"/>
      <c r="R33" s="162"/>
      <c r="S33" s="410"/>
      <c r="T33" s="674">
        <f t="shared" si="4"/>
        <v>0</v>
      </c>
      <c r="U33" s="510"/>
      <c r="V33" s="74">
        <f t="shared" si="5"/>
        <v>0</v>
      </c>
      <c r="W33" s="189"/>
      <c r="X33" s="188"/>
      <c r="Y33" s="187"/>
      <c r="Z33" s="514">
        <f t="shared" si="6"/>
        <v>0</v>
      </c>
      <c r="AA33" s="189"/>
      <c r="AB33" s="801">
        <f t="shared" si="0"/>
        <v>0</v>
      </c>
      <c r="AC33" s="442"/>
      <c r="AD33" s="402"/>
      <c r="AE33" s="636"/>
      <c r="AF33" s="402"/>
      <c r="AG33" s="402"/>
      <c r="AH33" s="402"/>
      <c r="AI33" s="402"/>
      <c r="AJ33" s="402"/>
      <c r="AK33" s="402"/>
      <c r="AL33" s="402"/>
    </row>
    <row r="34" spans="1:38" ht="15.75" thickBot="1" x14ac:dyDescent="0.3">
      <c r="A34" s="451">
        <f>'PRODUÇAO DIURNO'!A33</f>
        <v>30</v>
      </c>
      <c r="B34" s="583" t="str">
        <f>'PRODUÇAO DIURNO'!B33</f>
        <v>SEX</v>
      </c>
      <c r="C34" s="322"/>
      <c r="D34" s="436"/>
      <c r="E34" s="218"/>
      <c r="F34" s="73">
        <f t="shared" si="1"/>
        <v>0</v>
      </c>
      <c r="G34" s="165"/>
      <c r="H34" s="617"/>
      <c r="I34" s="617"/>
      <c r="J34" s="618"/>
      <c r="K34" s="619"/>
      <c r="L34" s="619"/>
      <c r="M34" s="620"/>
      <c r="N34" s="74">
        <f t="shared" si="2"/>
        <v>0</v>
      </c>
      <c r="O34" s="74">
        <f t="shared" si="3"/>
        <v>0</v>
      </c>
      <c r="P34" s="209"/>
      <c r="Q34" s="212"/>
      <c r="R34" s="162"/>
      <c r="S34" s="410"/>
      <c r="T34" s="674">
        <f t="shared" si="4"/>
        <v>0</v>
      </c>
      <c r="U34" s="510"/>
      <c r="V34" s="74">
        <f t="shared" si="5"/>
        <v>0</v>
      </c>
      <c r="W34" s="189"/>
      <c r="X34" s="188"/>
      <c r="Y34" s="187"/>
      <c r="Z34" s="514">
        <f t="shared" si="6"/>
        <v>0</v>
      </c>
      <c r="AA34" s="189"/>
      <c r="AB34" s="801">
        <f t="shared" si="0"/>
        <v>0</v>
      </c>
      <c r="AC34" s="442"/>
      <c r="AD34" s="402"/>
      <c r="AE34" s="402"/>
      <c r="AF34" s="402"/>
      <c r="AG34" s="402"/>
      <c r="AH34" s="402"/>
      <c r="AI34" s="402"/>
      <c r="AJ34" s="402"/>
      <c r="AK34" s="402"/>
      <c r="AL34" s="402"/>
    </row>
    <row r="35" spans="1:38" ht="15.75" thickBot="1" x14ac:dyDescent="0.3">
      <c r="A35" s="451">
        <f>'PRODUÇAO DIURNO'!A34</f>
        <v>0</v>
      </c>
      <c r="B35" s="583">
        <f>'PRODUÇAO DIURNO'!B34</f>
        <v>0</v>
      </c>
      <c r="C35" s="182"/>
      <c r="D35" s="183"/>
      <c r="E35" s="184"/>
      <c r="F35" s="73">
        <f t="shared" si="1"/>
        <v>0</v>
      </c>
      <c r="G35" s="170"/>
      <c r="H35" s="621"/>
      <c r="I35" s="621"/>
      <c r="J35" s="622"/>
      <c r="K35" s="623"/>
      <c r="L35" s="623"/>
      <c r="M35" s="624"/>
      <c r="N35" s="74">
        <f t="shared" si="2"/>
        <v>0</v>
      </c>
      <c r="O35" s="74">
        <f t="shared" si="3"/>
        <v>0</v>
      </c>
      <c r="P35" s="210"/>
      <c r="Q35" s="681"/>
      <c r="R35" s="682"/>
      <c r="S35" s="412"/>
      <c r="T35" s="675">
        <f t="shared" si="4"/>
        <v>0</v>
      </c>
      <c r="U35" s="510"/>
      <c r="V35" s="74">
        <f t="shared" si="5"/>
        <v>0</v>
      </c>
      <c r="W35" s="312"/>
      <c r="X35" s="313"/>
      <c r="Y35" s="314"/>
      <c r="Z35" s="514">
        <f t="shared" si="6"/>
        <v>0</v>
      </c>
      <c r="AA35" s="312"/>
      <c r="AB35" s="802">
        <f t="shared" si="0"/>
        <v>0</v>
      </c>
      <c r="AC35" s="442"/>
      <c r="AD35" s="402"/>
      <c r="AE35" s="402"/>
      <c r="AF35" s="402"/>
      <c r="AG35" s="402"/>
      <c r="AH35" s="402"/>
      <c r="AI35" s="402"/>
      <c r="AJ35" s="402"/>
      <c r="AK35" s="402"/>
      <c r="AL35" s="402"/>
    </row>
    <row r="36" spans="1:38" s="107" customFormat="1" ht="15.75" thickBot="1" x14ac:dyDescent="0.3">
      <c r="A36" s="1103" t="s">
        <v>2</v>
      </c>
      <c r="B36" s="1104"/>
      <c r="C36" s="204">
        <f>SUM(C5:C35)</f>
        <v>0</v>
      </c>
      <c r="D36" s="204">
        <f t="shared" ref="D36:V36" si="7">SUM(D5:D35)</f>
        <v>0</v>
      </c>
      <c r="E36" s="204">
        <f t="shared" si="7"/>
        <v>0</v>
      </c>
      <c r="F36" s="204">
        <f t="shared" si="7"/>
        <v>0</v>
      </c>
      <c r="G36" s="204">
        <f t="shared" si="7"/>
        <v>0</v>
      </c>
      <c r="H36" s="204">
        <f t="shared" si="7"/>
        <v>0</v>
      </c>
      <c r="I36" s="520">
        <f t="shared" si="7"/>
        <v>0</v>
      </c>
      <c r="J36" s="534"/>
      <c r="K36" s="534"/>
      <c r="L36" s="534"/>
      <c r="M36" s="535"/>
      <c r="N36" s="204">
        <f t="shared" si="7"/>
        <v>0</v>
      </c>
      <c r="O36" s="522">
        <f>SUM(O5:O35)</f>
        <v>0</v>
      </c>
      <c r="P36" s="204">
        <f t="shared" si="7"/>
        <v>0</v>
      </c>
      <c r="Q36" s="534">
        <f t="shared" si="7"/>
        <v>0</v>
      </c>
      <c r="R36" s="534">
        <f t="shared" si="7"/>
        <v>0</v>
      </c>
      <c r="S36" s="534"/>
      <c r="T36" s="204">
        <f t="shared" si="7"/>
        <v>0</v>
      </c>
      <c r="U36" s="204">
        <f>SUM(U5:U35)</f>
        <v>0</v>
      </c>
      <c r="V36" s="204">
        <f t="shared" si="7"/>
        <v>0</v>
      </c>
      <c r="W36" s="414">
        <f>SUM(W5:W35)</f>
        <v>0</v>
      </c>
      <c r="X36" s="414">
        <f>SUM(X5:X35)</f>
        <v>0</v>
      </c>
      <c r="Y36" s="414">
        <f>SUM(Y5:Y35)</f>
        <v>0</v>
      </c>
      <c r="Z36" s="515">
        <f>SUM(Z5:Z35,Z1)</f>
        <v>0</v>
      </c>
      <c r="AA36" s="804">
        <f>SUM(AA5:AA35)</f>
        <v>0</v>
      </c>
      <c r="AB36" s="803">
        <f>SUM(AB5:AB35,AB2)</f>
        <v>0</v>
      </c>
      <c r="AC36" s="523"/>
      <c r="AD36" s="402"/>
      <c r="AE36" s="402"/>
      <c r="AF36" s="402"/>
      <c r="AG36" s="402"/>
      <c r="AH36" s="402"/>
      <c r="AI36" s="402"/>
      <c r="AJ36" s="402"/>
      <c r="AK36" s="402"/>
      <c r="AL36" s="402"/>
    </row>
    <row r="37" spans="1:38" x14ac:dyDescent="0.25">
      <c r="AC37" s="402"/>
      <c r="AD37" s="402"/>
      <c r="AE37" s="402"/>
      <c r="AF37" s="402"/>
      <c r="AG37" s="402"/>
      <c r="AH37" s="402"/>
      <c r="AI37" s="402"/>
      <c r="AJ37" s="402"/>
      <c r="AK37" s="402"/>
      <c r="AL37" s="402"/>
    </row>
    <row r="38" spans="1:38" x14ac:dyDescent="0.25">
      <c r="AC38" s="402"/>
      <c r="AD38" s="402"/>
      <c r="AE38" s="402"/>
      <c r="AF38" s="402"/>
      <c r="AG38" s="402"/>
      <c r="AH38" s="402"/>
      <c r="AI38" s="402"/>
      <c r="AJ38" s="402"/>
      <c r="AK38" s="402"/>
      <c r="AL38" s="402"/>
    </row>
    <row r="39" spans="1:38" x14ac:dyDescent="0.25">
      <c r="AC39" s="402"/>
      <c r="AD39" s="402"/>
      <c r="AE39" s="402"/>
      <c r="AF39" s="402"/>
      <c r="AG39" s="402"/>
      <c r="AH39" s="402"/>
      <c r="AI39" s="402"/>
      <c r="AJ39" s="402"/>
      <c r="AK39" s="402"/>
      <c r="AL39" s="402"/>
    </row>
    <row r="40" spans="1:38" x14ac:dyDescent="0.25">
      <c r="AC40" s="402"/>
      <c r="AD40" s="402"/>
      <c r="AE40" s="402"/>
      <c r="AF40" s="402"/>
      <c r="AG40" s="402"/>
      <c r="AH40" s="402"/>
      <c r="AI40" s="402"/>
      <c r="AJ40" s="402"/>
      <c r="AK40" s="402"/>
      <c r="AL40" s="402"/>
    </row>
    <row r="41" spans="1:38" x14ac:dyDescent="0.25">
      <c r="AG41" s="402"/>
    </row>
    <row r="42" spans="1:38" x14ac:dyDescent="0.25">
      <c r="AG42" s="402"/>
    </row>
    <row r="43" spans="1:38" x14ac:dyDescent="0.25">
      <c r="AG43" s="402"/>
    </row>
    <row r="44" spans="1:38" x14ac:dyDescent="0.25">
      <c r="AG44" s="402"/>
    </row>
    <row r="45" spans="1:38" x14ac:dyDescent="0.25">
      <c r="AG45" s="449"/>
      <c r="AH45" s="449"/>
      <c r="AI45" s="449"/>
    </row>
  </sheetData>
  <autoFilter ref="J4:M4"/>
  <mergeCells count="19">
    <mergeCell ref="AC1:AC4"/>
    <mergeCell ref="A36:B36"/>
    <mergeCell ref="Q2:T2"/>
    <mergeCell ref="Q3:T3"/>
    <mergeCell ref="W1:Z1"/>
    <mergeCell ref="A1:C1"/>
    <mergeCell ref="D1:E1"/>
    <mergeCell ref="C2:E2"/>
    <mergeCell ref="G2:N2"/>
    <mergeCell ref="P2:P4"/>
    <mergeCell ref="H3:H4"/>
    <mergeCell ref="A4:B4"/>
    <mergeCell ref="A2:B3"/>
    <mergeCell ref="F1:V1"/>
    <mergeCell ref="W2:Y2"/>
    <mergeCell ref="N3:N4"/>
    <mergeCell ref="J3:M3"/>
    <mergeCell ref="AA1:AB1"/>
    <mergeCell ref="AA2:AA4"/>
  </mergeCells>
  <conditionalFormatting sqref="B5:B35">
    <cfRule type="cellIs" dxfId="9" priority="1" operator="equal">
      <formula>"DOM"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36"/>
  <sheetViews>
    <sheetView workbookViewId="0">
      <pane xSplit="1" topLeftCell="B1" activePane="topRight" state="frozen"/>
      <selection pane="topRight" activeCell="A12" sqref="A12:XFD12"/>
    </sheetView>
  </sheetViews>
  <sheetFormatPr defaultRowHeight="15" x14ac:dyDescent="0.25"/>
  <cols>
    <col min="1" max="1" width="3.7109375" style="438" customWidth="1"/>
    <col min="2" max="2" width="5.7109375" customWidth="1"/>
    <col min="3" max="6" width="8.7109375" customWidth="1"/>
    <col min="7" max="7" width="15.7109375" customWidth="1"/>
    <col min="8" max="8" width="9.7109375" customWidth="1"/>
    <col min="9" max="9" width="10.7109375" customWidth="1"/>
    <col min="10" max="10" width="10.7109375" style="508" customWidth="1"/>
    <col min="11" max="11" width="12.7109375" style="508" bestFit="1" customWidth="1"/>
    <col min="12" max="12" width="11.7109375" style="508" bestFit="1" customWidth="1"/>
    <col min="13" max="13" width="22.140625" bestFit="1" customWidth="1"/>
    <col min="14" max="14" width="8.7109375" customWidth="1"/>
    <col min="15" max="15" width="9.7109375" customWidth="1"/>
    <col min="16" max="16" width="10.7109375" customWidth="1"/>
    <col min="17" max="19" width="7.7109375" customWidth="1"/>
    <col min="20" max="20" width="8.7109375" customWidth="1"/>
    <col min="21" max="21" width="13.7109375" style="508" bestFit="1" customWidth="1"/>
    <col min="22" max="22" width="11.7109375" bestFit="1" customWidth="1"/>
    <col min="23" max="25" width="8.7109375" customWidth="1"/>
    <col min="26" max="26" width="10" customWidth="1"/>
    <col min="27" max="28" width="8.7109375" style="569" customWidth="1"/>
    <col min="29" max="29" width="61.7109375" customWidth="1"/>
  </cols>
  <sheetData>
    <row r="1" spans="1:33" ht="15.75" customHeight="1" thickBot="1" x14ac:dyDescent="0.3">
      <c r="A1" s="1138" t="s">
        <v>67</v>
      </c>
      <c r="B1" s="1139"/>
      <c r="C1" s="1140"/>
      <c r="D1" s="1141" t="s">
        <v>109</v>
      </c>
      <c r="E1" s="1142"/>
      <c r="F1" s="1138"/>
      <c r="G1" s="1139"/>
      <c r="H1" s="1139"/>
      <c r="I1" s="1139"/>
      <c r="J1" s="1139"/>
      <c r="K1" s="1139"/>
      <c r="L1" s="1139"/>
      <c r="M1" s="1139"/>
      <c r="N1" s="1139"/>
      <c r="O1" s="1139"/>
      <c r="P1" s="1139"/>
      <c r="Q1" s="1139"/>
      <c r="R1" s="1139"/>
      <c r="S1" s="1139"/>
      <c r="T1" s="1139"/>
      <c r="U1" s="1139"/>
      <c r="V1" s="1140"/>
      <c r="W1" s="1018" t="str">
        <f>ESTOQUE!Q1</f>
        <v>GELO TRITURADO</v>
      </c>
      <c r="X1" s="1019"/>
      <c r="Y1" s="1019"/>
      <c r="Z1" s="1020"/>
      <c r="AA1" s="1165" t="s">
        <v>120</v>
      </c>
      <c r="AB1" s="1166"/>
      <c r="AC1" s="1160" t="s">
        <v>85</v>
      </c>
    </row>
    <row r="2" spans="1:33" ht="15.75" customHeight="1" thickBot="1" x14ac:dyDescent="0.3">
      <c r="A2" s="1156">
        <f>'PRODUÇAO DIURNO'!A2:B2</f>
        <v>42887</v>
      </c>
      <c r="B2" s="1157"/>
      <c r="C2" s="1143" t="str">
        <f>'HR-1 CLEUBERT'!C2</f>
        <v>SAÍDA / ESTOQUE</v>
      </c>
      <c r="D2" s="1144"/>
      <c r="E2" s="1145"/>
      <c r="F2" s="10" t="s">
        <v>2</v>
      </c>
      <c r="G2" s="1146" t="s">
        <v>1</v>
      </c>
      <c r="H2" s="1147"/>
      <c r="I2" s="1147"/>
      <c r="J2" s="1147"/>
      <c r="K2" s="1147"/>
      <c r="L2" s="1147"/>
      <c r="M2" s="1147"/>
      <c r="N2" s="1148"/>
      <c r="O2" s="233" t="str">
        <f>'HR-1 CLEUBERT'!O2</f>
        <v>TOTAL</v>
      </c>
      <c r="P2" s="1149" t="s">
        <v>45</v>
      </c>
      <c r="Q2" s="1132" t="s">
        <v>68</v>
      </c>
      <c r="R2" s="1133"/>
      <c r="S2" s="1133"/>
      <c r="T2" s="1134"/>
      <c r="U2" s="554" t="s">
        <v>82</v>
      </c>
      <c r="V2" s="10" t="s">
        <v>7</v>
      </c>
      <c r="W2" s="1063" t="s">
        <v>69</v>
      </c>
      <c r="X2" s="1064"/>
      <c r="Y2" s="1065"/>
      <c r="Z2" s="81" t="s">
        <v>2</v>
      </c>
      <c r="AA2" s="1167" t="s">
        <v>5</v>
      </c>
      <c r="AB2" s="11" t="s">
        <v>2</v>
      </c>
      <c r="AC2" s="1161"/>
    </row>
    <row r="3" spans="1:33" ht="15.75" thickBot="1" x14ac:dyDescent="0.3">
      <c r="A3" s="1158"/>
      <c r="B3" s="1159"/>
      <c r="C3" s="4" t="s">
        <v>10</v>
      </c>
      <c r="D3" s="3" t="s">
        <v>10</v>
      </c>
      <c r="E3" s="84" t="s">
        <v>10</v>
      </c>
      <c r="F3" s="491" t="s">
        <v>5</v>
      </c>
      <c r="G3" s="343" t="s">
        <v>8</v>
      </c>
      <c r="H3" s="1152" t="s">
        <v>6</v>
      </c>
      <c r="I3" s="16" t="s">
        <v>11</v>
      </c>
      <c r="J3" s="1052" t="s">
        <v>71</v>
      </c>
      <c r="K3" s="1053"/>
      <c r="L3" s="1053"/>
      <c r="M3" s="1054"/>
      <c r="N3" s="1163" t="s">
        <v>2</v>
      </c>
      <c r="O3" s="235" t="str">
        <f>'HR-1 CLEUBERT'!O3</f>
        <v>SAÍDA</v>
      </c>
      <c r="P3" s="1150"/>
      <c r="Q3" s="1135" t="s">
        <v>4</v>
      </c>
      <c r="R3" s="1136"/>
      <c r="S3" s="1136"/>
      <c r="T3" s="1137"/>
      <c r="U3" s="555" t="s">
        <v>83</v>
      </c>
      <c r="V3" s="11" t="s">
        <v>12</v>
      </c>
      <c r="W3" s="75" t="s">
        <v>10</v>
      </c>
      <c r="X3" s="76" t="s">
        <v>10</v>
      </c>
      <c r="Y3" s="77" t="s">
        <v>10</v>
      </c>
      <c r="Z3" s="82" t="s">
        <v>5</v>
      </c>
      <c r="AA3" s="1163"/>
      <c r="AB3" s="711" t="s">
        <v>5</v>
      </c>
      <c r="AC3" s="1161"/>
    </row>
    <row r="4" spans="1:33" ht="15.75" thickBot="1" x14ac:dyDescent="0.3">
      <c r="A4" s="1154" t="s">
        <v>0</v>
      </c>
      <c r="B4" s="1155"/>
      <c r="C4" s="5">
        <v>1</v>
      </c>
      <c r="D4" s="6">
        <v>2</v>
      </c>
      <c r="E4" s="7">
        <v>3</v>
      </c>
      <c r="F4" s="232" t="s">
        <v>4</v>
      </c>
      <c r="G4" s="344" t="s">
        <v>21</v>
      </c>
      <c r="H4" s="1153"/>
      <c r="I4" s="15" t="s">
        <v>9</v>
      </c>
      <c r="J4" s="542" t="s">
        <v>87</v>
      </c>
      <c r="K4" s="543" t="s">
        <v>14</v>
      </c>
      <c r="L4" s="544" t="s">
        <v>86</v>
      </c>
      <c r="M4" s="545" t="s">
        <v>56</v>
      </c>
      <c r="N4" s="1164"/>
      <c r="O4" s="236" t="str">
        <f>'HR-1 CLEUBERT'!O4</f>
        <v>CARGA</v>
      </c>
      <c r="P4" s="1151"/>
      <c r="Q4" s="8" t="s">
        <v>28</v>
      </c>
      <c r="R4" s="9" t="s">
        <v>29</v>
      </c>
      <c r="S4" s="234" t="s">
        <v>30</v>
      </c>
      <c r="T4" s="234" t="s">
        <v>2</v>
      </c>
      <c r="U4" s="556" t="s">
        <v>84</v>
      </c>
      <c r="V4" s="12" t="s">
        <v>2</v>
      </c>
      <c r="W4" s="78">
        <v>1</v>
      </c>
      <c r="X4" s="79">
        <v>2</v>
      </c>
      <c r="Y4" s="80">
        <v>3</v>
      </c>
      <c r="Z4" s="83" t="s">
        <v>4</v>
      </c>
      <c r="AA4" s="1164"/>
      <c r="AB4" s="712" t="s">
        <v>4</v>
      </c>
      <c r="AC4" s="1162"/>
    </row>
    <row r="5" spans="1:33" ht="15.75" thickBot="1" x14ac:dyDescent="0.3">
      <c r="A5" s="448">
        <f>'PRODUÇAO DIURNO'!A4</f>
        <v>1</v>
      </c>
      <c r="B5" s="688" t="str">
        <f>'PRODUÇAO DIURNO'!B4</f>
        <v>QUI</v>
      </c>
      <c r="C5" s="345"/>
      <c r="D5" s="287"/>
      <c r="E5" s="346"/>
      <c r="F5" s="14">
        <f>SUM(C5:E5)</f>
        <v>0</v>
      </c>
      <c r="G5" s="169"/>
      <c r="H5" s="167"/>
      <c r="I5" s="167"/>
      <c r="J5" s="191"/>
      <c r="K5" s="339"/>
      <c r="L5" s="339"/>
      <c r="M5" s="117"/>
      <c r="N5" s="494">
        <f>SUM(G5:I5)</f>
        <v>0</v>
      </c>
      <c r="O5" s="88">
        <f>F5-G5</f>
        <v>0</v>
      </c>
      <c r="P5" s="164"/>
      <c r="Q5" s="211"/>
      <c r="R5" s="161"/>
      <c r="S5" s="167"/>
      <c r="T5" s="546">
        <f>SUM(Q5:S5)</f>
        <v>0</v>
      </c>
      <c r="U5" s="510"/>
      <c r="V5" s="13">
        <f>O5-H5-T5-U5</f>
        <v>0</v>
      </c>
      <c r="W5" s="309"/>
      <c r="X5" s="310"/>
      <c r="Y5" s="311"/>
      <c r="Z5" s="190">
        <f>SUM(W5:Y5)</f>
        <v>0</v>
      </c>
      <c r="AA5" s="189"/>
      <c r="AB5" s="816">
        <f t="shared" ref="AB5:AB35" si="0">SUM(AA5:AA5)</f>
        <v>0</v>
      </c>
      <c r="AC5" s="519"/>
      <c r="AD5" s="401"/>
      <c r="AE5" s="401"/>
      <c r="AF5" s="401"/>
      <c r="AG5" s="505"/>
    </row>
    <row r="6" spans="1:33" ht="15.75" thickBot="1" x14ac:dyDescent="0.3">
      <c r="A6" s="448">
        <v>2</v>
      </c>
      <c r="B6" s="688" t="str">
        <f>'PRODUÇAO DIURNO'!B5</f>
        <v>SEX</v>
      </c>
      <c r="C6" s="149"/>
      <c r="D6" s="150">
        <v>130</v>
      </c>
      <c r="E6" s="151">
        <v>483</v>
      </c>
      <c r="F6" s="14">
        <f t="shared" ref="F6:F35" si="1">SUM(C6:E6)</f>
        <v>613</v>
      </c>
      <c r="G6" s="165"/>
      <c r="H6" s="159"/>
      <c r="I6" s="159"/>
      <c r="J6" s="118"/>
      <c r="K6" s="340"/>
      <c r="L6" s="340"/>
      <c r="M6" s="119"/>
      <c r="N6" s="494">
        <f t="shared" ref="N6:N35" si="2">SUM(G6:I6)</f>
        <v>0</v>
      </c>
      <c r="O6" s="88">
        <f t="shared" ref="O6:O35" si="3">F6-G6</f>
        <v>613</v>
      </c>
      <c r="P6" s="209"/>
      <c r="Q6" s="212"/>
      <c r="R6" s="162"/>
      <c r="S6" s="159"/>
      <c r="T6" s="14">
        <f t="shared" ref="T6:T35" si="4">SUM(Q6:S6)</f>
        <v>0</v>
      </c>
      <c r="U6" s="510"/>
      <c r="V6" s="13">
        <f t="shared" ref="V6:V35" si="5">O6-H6-T6-U6</f>
        <v>613</v>
      </c>
      <c r="W6" s="189">
        <v>31</v>
      </c>
      <c r="X6" s="188"/>
      <c r="Y6" s="187"/>
      <c r="Z6" s="190">
        <f t="shared" ref="Z6:Z35" si="6">SUM(W6:Y6)</f>
        <v>31</v>
      </c>
      <c r="AA6" s="189"/>
      <c r="AB6" s="816">
        <f t="shared" si="0"/>
        <v>0</v>
      </c>
      <c r="AC6" s="442"/>
    </row>
    <row r="7" spans="1:33" ht="15.75" thickBot="1" x14ac:dyDescent="0.3">
      <c r="A7" s="448">
        <f>'PRODUÇAO DIURNO'!A6</f>
        <v>3</v>
      </c>
      <c r="B7" s="688" t="str">
        <f>'PRODUÇAO DIURNO'!B6</f>
        <v>SÁB</v>
      </c>
      <c r="C7" s="149"/>
      <c r="D7" s="150">
        <v>175</v>
      </c>
      <c r="E7" s="151"/>
      <c r="F7" s="14">
        <f t="shared" si="1"/>
        <v>175</v>
      </c>
      <c r="G7" s="165"/>
      <c r="H7" s="159"/>
      <c r="I7" s="159"/>
      <c r="J7" s="118"/>
      <c r="K7" s="340"/>
      <c r="L7" s="340"/>
      <c r="M7" s="119"/>
      <c r="N7" s="494">
        <f t="shared" si="2"/>
        <v>0</v>
      </c>
      <c r="O7" s="88">
        <f t="shared" si="3"/>
        <v>175</v>
      </c>
      <c r="P7" s="209"/>
      <c r="Q7" s="212"/>
      <c r="R7" s="162"/>
      <c r="S7" s="159"/>
      <c r="T7" s="14">
        <f t="shared" si="4"/>
        <v>0</v>
      </c>
      <c r="U7" s="510"/>
      <c r="V7" s="13">
        <f t="shared" si="5"/>
        <v>175</v>
      </c>
      <c r="W7" s="189">
        <v>5</v>
      </c>
      <c r="X7" s="188"/>
      <c r="Y7" s="187"/>
      <c r="Z7" s="190">
        <f t="shared" si="6"/>
        <v>5</v>
      </c>
      <c r="AA7" s="189"/>
      <c r="AB7" s="816">
        <f t="shared" si="0"/>
        <v>0</v>
      </c>
      <c r="AC7" s="442"/>
    </row>
    <row r="8" spans="1:33" ht="15.75" thickBot="1" x14ac:dyDescent="0.3">
      <c r="A8" s="448">
        <f>'PRODUÇAO DIURNO'!A7</f>
        <v>4</v>
      </c>
      <c r="B8" s="688" t="str">
        <f>'PRODUÇAO DIURNO'!B7</f>
        <v>DOM</v>
      </c>
      <c r="C8" s="149"/>
      <c r="D8" s="150"/>
      <c r="E8" s="151"/>
      <c r="F8" s="14">
        <f t="shared" si="1"/>
        <v>0</v>
      </c>
      <c r="G8" s="165"/>
      <c r="H8" s="159"/>
      <c r="I8" s="159"/>
      <c r="J8" s="118"/>
      <c r="K8" s="340"/>
      <c r="L8" s="340"/>
      <c r="M8" s="119"/>
      <c r="N8" s="494">
        <f t="shared" si="2"/>
        <v>0</v>
      </c>
      <c r="O8" s="88">
        <f t="shared" si="3"/>
        <v>0</v>
      </c>
      <c r="P8" s="209"/>
      <c r="Q8" s="212"/>
      <c r="R8" s="162"/>
      <c r="S8" s="159"/>
      <c r="T8" s="14">
        <f t="shared" si="4"/>
        <v>0</v>
      </c>
      <c r="U8" s="510"/>
      <c r="V8" s="13">
        <f t="shared" si="5"/>
        <v>0</v>
      </c>
      <c r="W8" s="189"/>
      <c r="X8" s="188"/>
      <c r="Y8" s="187"/>
      <c r="Z8" s="190">
        <f t="shared" si="6"/>
        <v>0</v>
      </c>
      <c r="AA8" s="189"/>
      <c r="AB8" s="816">
        <f t="shared" si="0"/>
        <v>0</v>
      </c>
      <c r="AC8" s="516"/>
    </row>
    <row r="9" spans="1:33" ht="15.75" thickBot="1" x14ac:dyDescent="0.3">
      <c r="A9" s="448">
        <f>'PRODUÇAO DIURNO'!A8</f>
        <v>5</v>
      </c>
      <c r="B9" s="688" t="str">
        <f>'PRODUÇAO DIURNO'!B8</f>
        <v>SEG</v>
      </c>
      <c r="C9" s="149"/>
      <c r="D9" s="150"/>
      <c r="E9" s="151"/>
      <c r="F9" s="14">
        <f t="shared" si="1"/>
        <v>0</v>
      </c>
      <c r="G9" s="165"/>
      <c r="H9" s="159"/>
      <c r="I9" s="159"/>
      <c r="J9" s="118"/>
      <c r="K9" s="340"/>
      <c r="L9" s="340"/>
      <c r="M9" s="119"/>
      <c r="N9" s="494">
        <f t="shared" si="2"/>
        <v>0</v>
      </c>
      <c r="O9" s="88">
        <f t="shared" si="3"/>
        <v>0</v>
      </c>
      <c r="P9" s="209"/>
      <c r="Q9" s="212"/>
      <c r="R9" s="162"/>
      <c r="S9" s="159"/>
      <c r="T9" s="14">
        <f t="shared" si="4"/>
        <v>0</v>
      </c>
      <c r="U9" s="510"/>
      <c r="V9" s="13">
        <f t="shared" si="5"/>
        <v>0</v>
      </c>
      <c r="W9" s="189"/>
      <c r="X9" s="188"/>
      <c r="Y9" s="187"/>
      <c r="Z9" s="190">
        <f t="shared" si="6"/>
        <v>0</v>
      </c>
      <c r="AA9" s="189"/>
      <c r="AB9" s="816">
        <f t="shared" si="0"/>
        <v>0</v>
      </c>
      <c r="AC9" s="443"/>
    </row>
    <row r="10" spans="1:33" ht="15.75" thickBot="1" x14ac:dyDescent="0.3">
      <c r="A10" s="448">
        <f>'PRODUÇAO DIURNO'!A9</f>
        <v>6</v>
      </c>
      <c r="B10" s="688" t="str">
        <f>'PRODUÇAO DIURNO'!B9</f>
        <v>TER</v>
      </c>
      <c r="C10" s="149"/>
      <c r="D10" s="150"/>
      <c r="E10" s="151"/>
      <c r="F10" s="14">
        <f t="shared" si="1"/>
        <v>0</v>
      </c>
      <c r="G10" s="165"/>
      <c r="H10" s="159"/>
      <c r="I10" s="159"/>
      <c r="J10" s="118"/>
      <c r="K10" s="340"/>
      <c r="L10" s="340"/>
      <c r="M10" s="119"/>
      <c r="N10" s="494">
        <f t="shared" si="2"/>
        <v>0</v>
      </c>
      <c r="O10" s="88">
        <f t="shared" si="3"/>
        <v>0</v>
      </c>
      <c r="P10" s="209"/>
      <c r="Q10" s="212"/>
      <c r="R10" s="162"/>
      <c r="S10" s="159"/>
      <c r="T10" s="14">
        <f t="shared" si="4"/>
        <v>0</v>
      </c>
      <c r="U10" s="510"/>
      <c r="V10" s="13">
        <f t="shared" si="5"/>
        <v>0</v>
      </c>
      <c r="W10" s="189"/>
      <c r="X10" s="188"/>
      <c r="Y10" s="187"/>
      <c r="Z10" s="190">
        <f t="shared" si="6"/>
        <v>0</v>
      </c>
      <c r="AA10" s="189"/>
      <c r="AB10" s="816">
        <f t="shared" si="0"/>
        <v>0</v>
      </c>
      <c r="AC10" s="442"/>
    </row>
    <row r="11" spans="1:33" ht="15.75" thickBot="1" x14ac:dyDescent="0.3">
      <c r="A11" s="448">
        <f>'PRODUÇAO DIURNO'!A10</f>
        <v>7</v>
      </c>
      <c r="B11" s="688" t="str">
        <f>'PRODUÇAO DIURNO'!B10</f>
        <v>QUA</v>
      </c>
      <c r="C11" s="149"/>
      <c r="D11" s="150"/>
      <c r="E11" s="151">
        <v>517</v>
      </c>
      <c r="F11" s="14">
        <f t="shared" si="1"/>
        <v>517</v>
      </c>
      <c r="G11" s="165"/>
      <c r="H11" s="159">
        <v>5</v>
      </c>
      <c r="I11" s="159"/>
      <c r="J11" s="118"/>
      <c r="K11" s="340"/>
      <c r="L11" s="340"/>
      <c r="M11" s="119"/>
      <c r="N11" s="494">
        <f t="shared" si="2"/>
        <v>5</v>
      </c>
      <c r="O11" s="88">
        <f t="shared" si="3"/>
        <v>517</v>
      </c>
      <c r="P11" s="209"/>
      <c r="Q11" s="212"/>
      <c r="R11" s="162"/>
      <c r="S11" s="159"/>
      <c r="T11" s="14">
        <f t="shared" si="4"/>
        <v>0</v>
      </c>
      <c r="U11" s="510"/>
      <c r="V11" s="13">
        <f t="shared" si="5"/>
        <v>512</v>
      </c>
      <c r="W11" s="189">
        <v>10</v>
      </c>
      <c r="X11" s="188"/>
      <c r="Y11" s="187"/>
      <c r="Z11" s="190">
        <f t="shared" si="6"/>
        <v>10</v>
      </c>
      <c r="AA11" s="189"/>
      <c r="AB11" s="816">
        <f t="shared" si="0"/>
        <v>0</v>
      </c>
      <c r="AC11" s="443"/>
      <c r="AD11" s="505"/>
      <c r="AE11" s="505"/>
      <c r="AF11" s="505"/>
      <c r="AG11" s="505"/>
    </row>
    <row r="12" spans="1:33" ht="15.75" thickBot="1" x14ac:dyDescent="0.3">
      <c r="A12" s="448">
        <f>'PRODUÇAO DIURNO'!A11</f>
        <v>8</v>
      </c>
      <c r="B12" s="688" t="str">
        <f>'PRODUÇAO DIURNO'!B11</f>
        <v>QUI</v>
      </c>
      <c r="C12" s="149"/>
      <c r="D12" s="150">
        <v>292</v>
      </c>
      <c r="E12" s="151">
        <v>161</v>
      </c>
      <c r="F12" s="14">
        <f t="shared" si="1"/>
        <v>453</v>
      </c>
      <c r="G12" s="165"/>
      <c r="H12" s="159">
        <v>10</v>
      </c>
      <c r="I12" s="159"/>
      <c r="J12" s="118"/>
      <c r="K12" s="340"/>
      <c r="L12" s="340"/>
      <c r="M12" s="119"/>
      <c r="N12" s="494">
        <f t="shared" si="2"/>
        <v>10</v>
      </c>
      <c r="O12" s="88">
        <f t="shared" si="3"/>
        <v>453</v>
      </c>
      <c r="P12" s="209"/>
      <c r="Q12" s="212"/>
      <c r="R12" s="162"/>
      <c r="S12" s="159"/>
      <c r="T12" s="14">
        <f t="shared" si="4"/>
        <v>0</v>
      </c>
      <c r="U12" s="510"/>
      <c r="V12" s="13">
        <f t="shared" si="5"/>
        <v>443</v>
      </c>
      <c r="W12" s="189">
        <v>33</v>
      </c>
      <c r="X12" s="188"/>
      <c r="Y12" s="187"/>
      <c r="Z12" s="190">
        <f t="shared" si="6"/>
        <v>33</v>
      </c>
      <c r="AA12" s="189"/>
      <c r="AB12" s="816">
        <f t="shared" si="0"/>
        <v>0</v>
      </c>
      <c r="AC12" s="442"/>
    </row>
    <row r="13" spans="1:33" ht="15.75" thickBot="1" x14ac:dyDescent="0.3">
      <c r="A13" s="448">
        <f>'PRODUÇAO DIURNO'!A12</f>
        <v>9</v>
      </c>
      <c r="B13" s="688" t="str">
        <f>'PRODUÇAO DIURNO'!B12</f>
        <v>SEX</v>
      </c>
      <c r="C13" s="149"/>
      <c r="D13" s="150"/>
      <c r="E13" s="151"/>
      <c r="F13" s="14">
        <f t="shared" si="1"/>
        <v>0</v>
      </c>
      <c r="G13" s="165"/>
      <c r="H13" s="159"/>
      <c r="I13" s="159"/>
      <c r="J13" s="118"/>
      <c r="K13" s="340"/>
      <c r="L13" s="340"/>
      <c r="M13" s="119"/>
      <c r="N13" s="494">
        <f t="shared" si="2"/>
        <v>0</v>
      </c>
      <c r="O13" s="88">
        <f t="shared" si="3"/>
        <v>0</v>
      </c>
      <c r="P13" s="209"/>
      <c r="Q13" s="212"/>
      <c r="R13" s="162"/>
      <c r="S13" s="159"/>
      <c r="T13" s="14">
        <f t="shared" si="4"/>
        <v>0</v>
      </c>
      <c r="U13" s="510"/>
      <c r="V13" s="13">
        <f t="shared" si="5"/>
        <v>0</v>
      </c>
      <c r="W13" s="189"/>
      <c r="X13" s="188"/>
      <c r="Y13" s="187"/>
      <c r="Z13" s="190">
        <f t="shared" si="6"/>
        <v>0</v>
      </c>
      <c r="AA13" s="189"/>
      <c r="AB13" s="816">
        <f t="shared" si="0"/>
        <v>0</v>
      </c>
      <c r="AC13" s="443"/>
    </row>
    <row r="14" spans="1:33" ht="15.75" thickBot="1" x14ac:dyDescent="0.3">
      <c r="A14" s="448">
        <f>'PRODUÇAO DIURNO'!A13</f>
        <v>10</v>
      </c>
      <c r="B14" s="688" t="str">
        <f>'PRODUÇAO DIURNO'!B13</f>
        <v>SÁB</v>
      </c>
      <c r="C14" s="149"/>
      <c r="D14" s="150"/>
      <c r="E14" s="151"/>
      <c r="F14" s="14">
        <f t="shared" si="1"/>
        <v>0</v>
      </c>
      <c r="G14" s="165"/>
      <c r="H14" s="159"/>
      <c r="I14" s="159"/>
      <c r="J14" s="118"/>
      <c r="K14" s="340"/>
      <c r="L14" s="340"/>
      <c r="M14" s="119"/>
      <c r="N14" s="494">
        <f t="shared" si="2"/>
        <v>0</v>
      </c>
      <c r="O14" s="88">
        <f t="shared" si="3"/>
        <v>0</v>
      </c>
      <c r="P14" s="209"/>
      <c r="Q14" s="212"/>
      <c r="R14" s="162"/>
      <c r="S14" s="159"/>
      <c r="T14" s="14">
        <f t="shared" si="4"/>
        <v>0</v>
      </c>
      <c r="U14" s="510"/>
      <c r="V14" s="13">
        <f t="shared" si="5"/>
        <v>0</v>
      </c>
      <c r="W14" s="189"/>
      <c r="X14" s="188"/>
      <c r="Y14" s="187"/>
      <c r="Z14" s="190">
        <f t="shared" si="6"/>
        <v>0</v>
      </c>
      <c r="AA14" s="189"/>
      <c r="AB14" s="816">
        <f t="shared" si="0"/>
        <v>0</v>
      </c>
      <c r="AC14" s="443"/>
    </row>
    <row r="15" spans="1:33" ht="15.75" thickBot="1" x14ac:dyDescent="0.3">
      <c r="A15" s="448">
        <f>'PRODUÇAO DIURNO'!A14</f>
        <v>11</v>
      </c>
      <c r="B15" s="688" t="str">
        <f>'PRODUÇAO DIURNO'!B14</f>
        <v>DOM</v>
      </c>
      <c r="C15" s="149"/>
      <c r="D15" s="150"/>
      <c r="E15" s="151"/>
      <c r="F15" s="14">
        <f t="shared" si="1"/>
        <v>0</v>
      </c>
      <c r="G15" s="165"/>
      <c r="H15" s="159"/>
      <c r="I15" s="159"/>
      <c r="J15" s="118"/>
      <c r="K15" s="340"/>
      <c r="L15" s="340"/>
      <c r="M15" s="119"/>
      <c r="N15" s="494">
        <f t="shared" si="2"/>
        <v>0</v>
      </c>
      <c r="O15" s="88">
        <f t="shared" si="3"/>
        <v>0</v>
      </c>
      <c r="P15" s="209"/>
      <c r="Q15" s="212"/>
      <c r="R15" s="162"/>
      <c r="S15" s="159"/>
      <c r="T15" s="14">
        <f t="shared" si="4"/>
        <v>0</v>
      </c>
      <c r="U15" s="510"/>
      <c r="V15" s="13">
        <f t="shared" si="5"/>
        <v>0</v>
      </c>
      <c r="W15" s="189"/>
      <c r="X15" s="188"/>
      <c r="Y15" s="187"/>
      <c r="Z15" s="190">
        <f t="shared" si="6"/>
        <v>0</v>
      </c>
      <c r="AA15" s="189"/>
      <c r="AB15" s="816">
        <f t="shared" si="0"/>
        <v>0</v>
      </c>
      <c r="AC15" s="442"/>
    </row>
    <row r="16" spans="1:33" ht="15.75" thickBot="1" x14ac:dyDescent="0.3">
      <c r="A16" s="448">
        <f>'PRODUÇAO DIURNO'!A15</f>
        <v>12</v>
      </c>
      <c r="B16" s="688" t="str">
        <f>'PRODUÇAO DIURNO'!B15</f>
        <v>SEG</v>
      </c>
      <c r="C16" s="149"/>
      <c r="D16" s="150"/>
      <c r="E16" s="151"/>
      <c r="F16" s="14">
        <f t="shared" si="1"/>
        <v>0</v>
      </c>
      <c r="G16" s="165"/>
      <c r="H16" s="159"/>
      <c r="I16" s="159"/>
      <c r="J16" s="118"/>
      <c r="K16" s="340"/>
      <c r="L16" s="340"/>
      <c r="M16" s="119"/>
      <c r="N16" s="494">
        <f t="shared" si="2"/>
        <v>0</v>
      </c>
      <c r="O16" s="88">
        <f t="shared" si="3"/>
        <v>0</v>
      </c>
      <c r="P16" s="209"/>
      <c r="Q16" s="212"/>
      <c r="R16" s="162"/>
      <c r="S16" s="159"/>
      <c r="T16" s="14">
        <f t="shared" si="4"/>
        <v>0</v>
      </c>
      <c r="U16" s="510"/>
      <c r="V16" s="13">
        <f t="shared" si="5"/>
        <v>0</v>
      </c>
      <c r="W16" s="189"/>
      <c r="X16" s="188"/>
      <c r="Y16" s="187"/>
      <c r="Z16" s="190">
        <f t="shared" si="6"/>
        <v>0</v>
      </c>
      <c r="AA16" s="189"/>
      <c r="AB16" s="816">
        <f t="shared" si="0"/>
        <v>0</v>
      </c>
      <c r="AC16" s="442"/>
    </row>
    <row r="17" spans="1:37" ht="15.75" thickBot="1" x14ac:dyDescent="0.3">
      <c r="A17" s="448">
        <f>'PRODUÇAO DIURNO'!A16</f>
        <v>13</v>
      </c>
      <c r="B17" s="688" t="str">
        <f>'PRODUÇAO DIURNO'!B16</f>
        <v>TER</v>
      </c>
      <c r="C17" s="149"/>
      <c r="D17" s="150"/>
      <c r="E17" s="151"/>
      <c r="F17" s="14">
        <f t="shared" si="1"/>
        <v>0</v>
      </c>
      <c r="G17" s="165"/>
      <c r="H17" s="159"/>
      <c r="I17" s="159"/>
      <c r="J17" s="118"/>
      <c r="K17" s="340"/>
      <c r="L17" s="340"/>
      <c r="M17" s="119"/>
      <c r="N17" s="494">
        <f t="shared" si="2"/>
        <v>0</v>
      </c>
      <c r="O17" s="88">
        <f t="shared" si="3"/>
        <v>0</v>
      </c>
      <c r="P17" s="209"/>
      <c r="Q17" s="212"/>
      <c r="R17" s="162"/>
      <c r="S17" s="151"/>
      <c r="T17" s="14">
        <f t="shared" si="4"/>
        <v>0</v>
      </c>
      <c r="U17" s="510"/>
      <c r="V17" s="13">
        <f t="shared" si="5"/>
        <v>0</v>
      </c>
      <c r="W17" s="189"/>
      <c r="X17" s="188"/>
      <c r="Y17" s="187"/>
      <c r="Z17" s="190">
        <f t="shared" si="6"/>
        <v>0</v>
      </c>
      <c r="AA17" s="435"/>
      <c r="AB17" s="816">
        <f t="shared" si="0"/>
        <v>0</v>
      </c>
      <c r="AC17" s="442"/>
      <c r="AD17" s="401"/>
      <c r="AE17" s="401"/>
      <c r="AF17" s="401"/>
      <c r="AG17" s="401"/>
    </row>
    <row r="18" spans="1:37" ht="15.75" thickBot="1" x14ac:dyDescent="0.3">
      <c r="A18" s="448">
        <f>'PRODUÇAO DIURNO'!A17</f>
        <v>14</v>
      </c>
      <c r="B18" s="688" t="str">
        <f>'PRODUÇAO DIURNO'!B17</f>
        <v>QUA</v>
      </c>
      <c r="C18" s="149"/>
      <c r="D18" s="150"/>
      <c r="E18" s="151"/>
      <c r="F18" s="14">
        <f t="shared" si="1"/>
        <v>0</v>
      </c>
      <c r="G18" s="165"/>
      <c r="H18" s="159"/>
      <c r="I18" s="159"/>
      <c r="J18" s="118"/>
      <c r="K18" s="340"/>
      <c r="L18" s="340"/>
      <c r="M18" s="119"/>
      <c r="N18" s="494">
        <f t="shared" si="2"/>
        <v>0</v>
      </c>
      <c r="O18" s="88">
        <f t="shared" si="3"/>
        <v>0</v>
      </c>
      <c r="P18" s="209"/>
      <c r="Q18" s="212"/>
      <c r="R18" s="162"/>
      <c r="S18" s="159"/>
      <c r="T18" s="14">
        <f t="shared" si="4"/>
        <v>0</v>
      </c>
      <c r="U18" s="510"/>
      <c r="V18" s="13">
        <f t="shared" si="5"/>
        <v>0</v>
      </c>
      <c r="W18" s="189"/>
      <c r="X18" s="188"/>
      <c r="Y18" s="187"/>
      <c r="Z18" s="190">
        <f t="shared" si="6"/>
        <v>0</v>
      </c>
      <c r="AA18" s="189"/>
      <c r="AB18" s="816">
        <f t="shared" si="0"/>
        <v>0</v>
      </c>
      <c r="AC18" s="443"/>
    </row>
    <row r="19" spans="1:37" ht="15.75" thickBot="1" x14ac:dyDescent="0.3">
      <c r="A19" s="448">
        <f>'PRODUÇAO DIURNO'!A18</f>
        <v>15</v>
      </c>
      <c r="B19" s="688" t="str">
        <f>'PRODUÇAO DIURNO'!B18</f>
        <v>QUI</v>
      </c>
      <c r="C19" s="149"/>
      <c r="D19" s="150"/>
      <c r="E19" s="151"/>
      <c r="F19" s="14">
        <f t="shared" si="1"/>
        <v>0</v>
      </c>
      <c r="G19" s="165"/>
      <c r="H19" s="159"/>
      <c r="I19" s="159"/>
      <c r="J19" s="118"/>
      <c r="K19" s="340"/>
      <c r="L19" s="340"/>
      <c r="M19" s="119"/>
      <c r="N19" s="494">
        <f t="shared" si="2"/>
        <v>0</v>
      </c>
      <c r="O19" s="88">
        <f t="shared" si="3"/>
        <v>0</v>
      </c>
      <c r="P19" s="209"/>
      <c r="Q19" s="212"/>
      <c r="R19" s="162"/>
      <c r="S19" s="159"/>
      <c r="T19" s="14">
        <f t="shared" si="4"/>
        <v>0</v>
      </c>
      <c r="U19" s="510"/>
      <c r="V19" s="13">
        <f t="shared" si="5"/>
        <v>0</v>
      </c>
      <c r="W19" s="189"/>
      <c r="X19" s="188"/>
      <c r="Y19" s="187"/>
      <c r="Z19" s="190">
        <f t="shared" si="6"/>
        <v>0</v>
      </c>
      <c r="AA19" s="189"/>
      <c r="AB19" s="816">
        <f t="shared" si="0"/>
        <v>0</v>
      </c>
      <c r="AC19" s="443"/>
    </row>
    <row r="20" spans="1:37" ht="15.75" thickBot="1" x14ac:dyDescent="0.3">
      <c r="A20" s="448">
        <f>'PRODUÇAO DIURNO'!A19</f>
        <v>16</v>
      </c>
      <c r="B20" s="688" t="str">
        <f>'PRODUÇAO DIURNO'!B19</f>
        <v>SEX</v>
      </c>
      <c r="C20" s="149"/>
      <c r="D20" s="150"/>
      <c r="E20" s="151"/>
      <c r="F20" s="14">
        <f t="shared" si="1"/>
        <v>0</v>
      </c>
      <c r="G20" s="165"/>
      <c r="H20" s="159"/>
      <c r="I20" s="159"/>
      <c r="J20" s="118"/>
      <c r="K20" s="340"/>
      <c r="L20" s="340"/>
      <c r="M20" s="119"/>
      <c r="N20" s="494">
        <f t="shared" si="2"/>
        <v>0</v>
      </c>
      <c r="O20" s="88">
        <f t="shared" si="3"/>
        <v>0</v>
      </c>
      <c r="P20" s="209"/>
      <c r="Q20" s="212"/>
      <c r="R20" s="162"/>
      <c r="S20" s="159"/>
      <c r="T20" s="14">
        <f t="shared" si="4"/>
        <v>0</v>
      </c>
      <c r="U20" s="510"/>
      <c r="V20" s="13">
        <f t="shared" si="5"/>
        <v>0</v>
      </c>
      <c r="W20" s="189"/>
      <c r="X20" s="188"/>
      <c r="Y20" s="187"/>
      <c r="Z20" s="190">
        <f t="shared" si="6"/>
        <v>0</v>
      </c>
      <c r="AA20" s="189"/>
      <c r="AB20" s="816">
        <f t="shared" si="0"/>
        <v>0</v>
      </c>
      <c r="AC20" s="443"/>
    </row>
    <row r="21" spans="1:37" ht="15.75" thickBot="1" x14ac:dyDescent="0.3">
      <c r="A21" s="448">
        <f>'PRODUÇAO DIURNO'!A20</f>
        <v>17</v>
      </c>
      <c r="B21" s="688" t="str">
        <f>'PRODUÇAO DIURNO'!B20</f>
        <v>SÁB</v>
      </c>
      <c r="C21" s="149"/>
      <c r="D21" s="150"/>
      <c r="E21" s="151"/>
      <c r="F21" s="14">
        <f>SUM(C21:E21)</f>
        <v>0</v>
      </c>
      <c r="G21" s="165"/>
      <c r="H21" s="159"/>
      <c r="I21" s="159"/>
      <c r="J21" s="118"/>
      <c r="K21" s="340"/>
      <c r="L21" s="340"/>
      <c r="M21" s="119"/>
      <c r="N21" s="494">
        <f t="shared" si="2"/>
        <v>0</v>
      </c>
      <c r="O21" s="88">
        <f t="shared" si="3"/>
        <v>0</v>
      </c>
      <c r="P21" s="209"/>
      <c r="Q21" s="212"/>
      <c r="R21" s="162"/>
      <c r="S21" s="159"/>
      <c r="T21" s="14">
        <f t="shared" si="4"/>
        <v>0</v>
      </c>
      <c r="U21" s="510"/>
      <c r="V21" s="13">
        <f t="shared" si="5"/>
        <v>0</v>
      </c>
      <c r="W21" s="189"/>
      <c r="X21" s="188"/>
      <c r="Y21" s="187"/>
      <c r="Z21" s="190">
        <f t="shared" si="6"/>
        <v>0</v>
      </c>
      <c r="AA21" s="189"/>
      <c r="AB21" s="816">
        <f t="shared" si="0"/>
        <v>0</v>
      </c>
      <c r="AC21" s="443"/>
    </row>
    <row r="22" spans="1:37" ht="15.75" thickBot="1" x14ac:dyDescent="0.3">
      <c r="A22" s="448">
        <f>'PRODUÇAO DIURNO'!A21</f>
        <v>18</v>
      </c>
      <c r="B22" s="688" t="str">
        <f>'PRODUÇAO DIURNO'!B21</f>
        <v>DOM</v>
      </c>
      <c r="C22" s="149"/>
      <c r="D22" s="150"/>
      <c r="E22" s="151"/>
      <c r="F22" s="14">
        <f t="shared" si="1"/>
        <v>0</v>
      </c>
      <c r="G22" s="165"/>
      <c r="H22" s="159"/>
      <c r="I22" s="159"/>
      <c r="J22" s="118"/>
      <c r="K22" s="340"/>
      <c r="L22" s="340"/>
      <c r="M22" s="119"/>
      <c r="N22" s="494">
        <f t="shared" si="2"/>
        <v>0</v>
      </c>
      <c r="O22" s="88">
        <f t="shared" si="3"/>
        <v>0</v>
      </c>
      <c r="P22" s="209"/>
      <c r="Q22" s="212"/>
      <c r="R22" s="162"/>
      <c r="S22" s="159"/>
      <c r="T22" s="14">
        <f t="shared" si="4"/>
        <v>0</v>
      </c>
      <c r="U22" s="510"/>
      <c r="V22" s="13">
        <f t="shared" si="5"/>
        <v>0</v>
      </c>
      <c r="W22" s="189"/>
      <c r="X22" s="188"/>
      <c r="Y22" s="187"/>
      <c r="Z22" s="190">
        <f t="shared" si="6"/>
        <v>0</v>
      </c>
      <c r="AA22" s="189"/>
      <c r="AB22" s="816">
        <f t="shared" si="0"/>
        <v>0</v>
      </c>
      <c r="AC22" s="442"/>
    </row>
    <row r="23" spans="1:37" ht="15.75" thickBot="1" x14ac:dyDescent="0.3">
      <c r="A23" s="448">
        <f>'PRODUÇAO DIURNO'!A22</f>
        <v>19</v>
      </c>
      <c r="B23" s="688" t="str">
        <f>'PRODUÇAO DIURNO'!B22</f>
        <v>SEG</v>
      </c>
      <c r="C23" s="149"/>
      <c r="D23" s="150"/>
      <c r="E23" s="151"/>
      <c r="F23" s="14">
        <f t="shared" si="1"/>
        <v>0</v>
      </c>
      <c r="G23" s="165"/>
      <c r="H23" s="159"/>
      <c r="I23" s="159"/>
      <c r="J23" s="118"/>
      <c r="K23" s="340"/>
      <c r="L23" s="340"/>
      <c r="M23" s="119"/>
      <c r="N23" s="494">
        <f t="shared" si="2"/>
        <v>0</v>
      </c>
      <c r="O23" s="88">
        <f t="shared" si="3"/>
        <v>0</v>
      </c>
      <c r="P23" s="209"/>
      <c r="Q23" s="212"/>
      <c r="R23" s="162"/>
      <c r="S23" s="159"/>
      <c r="T23" s="14">
        <f t="shared" si="4"/>
        <v>0</v>
      </c>
      <c r="U23" s="510"/>
      <c r="V23" s="13">
        <f t="shared" si="5"/>
        <v>0</v>
      </c>
      <c r="W23" s="189"/>
      <c r="X23" s="188"/>
      <c r="Y23" s="187"/>
      <c r="Z23" s="190">
        <f t="shared" si="6"/>
        <v>0</v>
      </c>
      <c r="AA23" s="189"/>
      <c r="AB23" s="816">
        <f t="shared" si="0"/>
        <v>0</v>
      </c>
      <c r="AC23" s="442"/>
      <c r="AD23" s="505"/>
      <c r="AE23" s="505"/>
      <c r="AF23" s="505"/>
      <c r="AG23" s="505"/>
      <c r="AH23" s="505"/>
      <c r="AI23" s="505"/>
    </row>
    <row r="24" spans="1:37" ht="15.75" thickBot="1" x14ac:dyDescent="0.3">
      <c r="A24" s="448">
        <f>'PRODUÇAO DIURNO'!A23</f>
        <v>20</v>
      </c>
      <c r="B24" s="688" t="str">
        <f>'PRODUÇAO DIURNO'!B23</f>
        <v>TER</v>
      </c>
      <c r="C24" s="149"/>
      <c r="D24" s="150"/>
      <c r="E24" s="151"/>
      <c r="F24" s="14">
        <f t="shared" si="1"/>
        <v>0</v>
      </c>
      <c r="G24" s="165"/>
      <c r="H24" s="159"/>
      <c r="I24" s="159"/>
      <c r="J24" s="118"/>
      <c r="K24" s="340"/>
      <c r="L24" s="340"/>
      <c r="M24" s="119"/>
      <c r="N24" s="494">
        <f t="shared" si="2"/>
        <v>0</v>
      </c>
      <c r="O24" s="88">
        <f t="shared" si="3"/>
        <v>0</v>
      </c>
      <c r="P24" s="209"/>
      <c r="Q24" s="212"/>
      <c r="R24" s="162"/>
      <c r="S24" s="159"/>
      <c r="T24" s="14">
        <f t="shared" si="4"/>
        <v>0</v>
      </c>
      <c r="U24" s="510"/>
      <c r="V24" s="13">
        <f t="shared" si="5"/>
        <v>0</v>
      </c>
      <c r="W24" s="189"/>
      <c r="X24" s="188"/>
      <c r="Y24" s="187"/>
      <c r="Z24" s="190">
        <f t="shared" si="6"/>
        <v>0</v>
      </c>
      <c r="AA24" s="189"/>
      <c r="AB24" s="816">
        <f t="shared" si="0"/>
        <v>0</v>
      </c>
      <c r="AC24" s="443"/>
    </row>
    <row r="25" spans="1:37" ht="15.75" thickBot="1" x14ac:dyDescent="0.3">
      <c r="A25" s="448">
        <f>'PRODUÇAO DIURNO'!A24</f>
        <v>21</v>
      </c>
      <c r="B25" s="688" t="str">
        <f>'PRODUÇAO DIURNO'!B24</f>
        <v>QUA</v>
      </c>
      <c r="C25" s="149"/>
      <c r="D25" s="150"/>
      <c r="E25" s="151"/>
      <c r="F25" s="14">
        <f t="shared" si="1"/>
        <v>0</v>
      </c>
      <c r="G25" s="165"/>
      <c r="H25" s="159"/>
      <c r="I25" s="159"/>
      <c r="J25" s="118"/>
      <c r="K25" s="340"/>
      <c r="L25" s="340"/>
      <c r="M25" s="119"/>
      <c r="N25" s="494">
        <f t="shared" si="2"/>
        <v>0</v>
      </c>
      <c r="O25" s="88">
        <f t="shared" si="3"/>
        <v>0</v>
      </c>
      <c r="P25" s="209"/>
      <c r="Q25" s="212"/>
      <c r="R25" s="162"/>
      <c r="S25" s="159"/>
      <c r="T25" s="14">
        <f t="shared" si="4"/>
        <v>0</v>
      </c>
      <c r="U25" s="510"/>
      <c r="V25" s="13">
        <f t="shared" si="5"/>
        <v>0</v>
      </c>
      <c r="W25" s="189"/>
      <c r="X25" s="188"/>
      <c r="Y25" s="187"/>
      <c r="Z25" s="190">
        <f t="shared" si="6"/>
        <v>0</v>
      </c>
      <c r="AA25" s="189"/>
      <c r="AB25" s="816">
        <f t="shared" si="0"/>
        <v>0</v>
      </c>
      <c r="AC25" s="444"/>
    </row>
    <row r="26" spans="1:37" ht="15.75" thickBot="1" x14ac:dyDescent="0.3">
      <c r="A26" s="448">
        <f>'PRODUÇAO DIURNO'!A25</f>
        <v>22</v>
      </c>
      <c r="B26" s="688" t="str">
        <f>'PRODUÇAO DIURNO'!B25</f>
        <v>QUI</v>
      </c>
      <c r="C26" s="149"/>
      <c r="D26" s="150"/>
      <c r="E26" s="151"/>
      <c r="F26" s="14">
        <f t="shared" si="1"/>
        <v>0</v>
      </c>
      <c r="G26" s="165"/>
      <c r="H26" s="159"/>
      <c r="I26" s="159"/>
      <c r="J26" s="118"/>
      <c r="K26" s="340"/>
      <c r="L26" s="340"/>
      <c r="M26" s="119"/>
      <c r="N26" s="494">
        <f t="shared" si="2"/>
        <v>0</v>
      </c>
      <c r="O26" s="88">
        <f t="shared" si="3"/>
        <v>0</v>
      </c>
      <c r="P26" s="209"/>
      <c r="Q26" s="212"/>
      <c r="R26" s="162"/>
      <c r="S26" s="159"/>
      <c r="T26" s="14">
        <f t="shared" si="4"/>
        <v>0</v>
      </c>
      <c r="U26" s="510"/>
      <c r="V26" s="13">
        <f t="shared" si="5"/>
        <v>0</v>
      </c>
      <c r="W26" s="189"/>
      <c r="X26" s="188"/>
      <c r="Y26" s="187"/>
      <c r="Z26" s="190">
        <f t="shared" si="6"/>
        <v>0</v>
      </c>
      <c r="AA26" s="189"/>
      <c r="AB26" s="816">
        <f t="shared" si="0"/>
        <v>0</v>
      </c>
      <c r="AC26" s="443"/>
    </row>
    <row r="27" spans="1:37" ht="15.75" thickBot="1" x14ac:dyDescent="0.3">
      <c r="A27" s="448">
        <f>'PRODUÇAO DIURNO'!A26</f>
        <v>23</v>
      </c>
      <c r="B27" s="688" t="str">
        <f>'PRODUÇAO DIURNO'!B26</f>
        <v>SEX</v>
      </c>
      <c r="C27" s="149"/>
      <c r="D27" s="150"/>
      <c r="E27" s="151"/>
      <c r="F27" s="14">
        <f t="shared" si="1"/>
        <v>0</v>
      </c>
      <c r="G27" s="165"/>
      <c r="H27" s="159"/>
      <c r="I27" s="159"/>
      <c r="J27" s="118"/>
      <c r="K27" s="340"/>
      <c r="L27" s="340"/>
      <c r="M27" s="119"/>
      <c r="N27" s="494">
        <f t="shared" si="2"/>
        <v>0</v>
      </c>
      <c r="O27" s="88">
        <f t="shared" si="3"/>
        <v>0</v>
      </c>
      <c r="P27" s="209"/>
      <c r="Q27" s="212"/>
      <c r="R27" s="162"/>
      <c r="S27" s="159"/>
      <c r="T27" s="14">
        <f t="shared" si="4"/>
        <v>0</v>
      </c>
      <c r="U27" s="510"/>
      <c r="V27" s="13">
        <f t="shared" si="5"/>
        <v>0</v>
      </c>
      <c r="W27" s="189"/>
      <c r="X27" s="188"/>
      <c r="Y27" s="187"/>
      <c r="Z27" s="190">
        <f t="shared" si="6"/>
        <v>0</v>
      </c>
      <c r="AA27" s="189"/>
      <c r="AB27" s="816">
        <f t="shared" si="0"/>
        <v>0</v>
      </c>
      <c r="AC27" s="442"/>
      <c r="AD27" s="505"/>
      <c r="AE27" s="505"/>
      <c r="AF27" s="505"/>
      <c r="AG27" s="505"/>
      <c r="AH27" s="505"/>
      <c r="AI27" s="505"/>
    </row>
    <row r="28" spans="1:37" ht="15.75" thickBot="1" x14ac:dyDescent="0.3">
      <c r="A28" s="448">
        <f>'PRODUÇAO DIURNO'!A27</f>
        <v>24</v>
      </c>
      <c r="B28" s="688" t="str">
        <f>'PRODUÇAO DIURNO'!B27</f>
        <v>SÁB</v>
      </c>
      <c r="C28" s="149"/>
      <c r="D28" s="436"/>
      <c r="E28" s="218"/>
      <c r="F28" s="14">
        <f t="shared" si="1"/>
        <v>0</v>
      </c>
      <c r="G28" s="165"/>
      <c r="H28" s="159"/>
      <c r="I28" s="159"/>
      <c r="J28" s="118"/>
      <c r="K28" s="340"/>
      <c r="L28" s="340"/>
      <c r="M28" s="119"/>
      <c r="N28" s="494">
        <f t="shared" si="2"/>
        <v>0</v>
      </c>
      <c r="O28" s="88">
        <f t="shared" si="3"/>
        <v>0</v>
      </c>
      <c r="P28" s="209"/>
      <c r="Q28" s="212"/>
      <c r="R28" s="162"/>
      <c r="S28" s="159"/>
      <c r="T28" s="14">
        <f>SUM(Q28:S28)</f>
        <v>0</v>
      </c>
      <c r="U28" s="510"/>
      <c r="V28" s="13">
        <f t="shared" si="5"/>
        <v>0</v>
      </c>
      <c r="W28" s="189"/>
      <c r="X28" s="188"/>
      <c r="Y28" s="187"/>
      <c r="Z28" s="190">
        <f t="shared" si="6"/>
        <v>0</v>
      </c>
      <c r="AA28" s="435"/>
      <c r="AB28" s="816">
        <f t="shared" si="0"/>
        <v>0</v>
      </c>
      <c r="AC28" s="442"/>
      <c r="AD28" s="402"/>
      <c r="AE28" s="402"/>
      <c r="AF28" s="402"/>
      <c r="AG28" s="402"/>
      <c r="AH28" s="402"/>
      <c r="AI28" s="402"/>
      <c r="AJ28" s="402"/>
      <c r="AK28" s="402"/>
    </row>
    <row r="29" spans="1:37" ht="15.75" thickBot="1" x14ac:dyDescent="0.3">
      <c r="A29" s="448">
        <f>'PRODUÇAO DIURNO'!A28</f>
        <v>25</v>
      </c>
      <c r="B29" s="697" t="str">
        <f>'PRODUÇAO DIURNO'!B28</f>
        <v>DOM</v>
      </c>
      <c r="C29" s="149"/>
      <c r="D29" s="150"/>
      <c r="E29" s="151"/>
      <c r="F29" s="14">
        <f t="shared" si="1"/>
        <v>0</v>
      </c>
      <c r="G29" s="165"/>
      <c r="H29" s="159"/>
      <c r="I29" s="159"/>
      <c r="J29" s="118"/>
      <c r="K29" s="340"/>
      <c r="L29" s="340"/>
      <c r="M29" s="119"/>
      <c r="N29" s="494">
        <f t="shared" si="2"/>
        <v>0</v>
      </c>
      <c r="O29" s="88">
        <f t="shared" si="3"/>
        <v>0</v>
      </c>
      <c r="P29" s="209"/>
      <c r="Q29" s="212"/>
      <c r="R29" s="162"/>
      <c r="S29" s="159"/>
      <c r="T29" s="14">
        <f t="shared" si="4"/>
        <v>0</v>
      </c>
      <c r="U29" s="510"/>
      <c r="V29" s="13">
        <f t="shared" si="5"/>
        <v>0</v>
      </c>
      <c r="W29" s="189"/>
      <c r="X29" s="188"/>
      <c r="Y29" s="187"/>
      <c r="Z29" s="190">
        <f t="shared" si="6"/>
        <v>0</v>
      </c>
      <c r="AA29" s="189"/>
      <c r="AB29" s="816">
        <f t="shared" si="0"/>
        <v>0</v>
      </c>
      <c r="AC29" s="442"/>
      <c r="AD29" s="505"/>
      <c r="AE29" s="505"/>
      <c r="AF29" s="505"/>
      <c r="AG29" s="505"/>
      <c r="AH29" s="505"/>
      <c r="AI29" s="505"/>
    </row>
    <row r="30" spans="1:37" ht="15.75" thickBot="1" x14ac:dyDescent="0.3">
      <c r="A30" s="448">
        <f>'PRODUÇAO DIURNO'!A29</f>
        <v>26</v>
      </c>
      <c r="B30" s="688" t="str">
        <f>'PRODUÇAO DIURNO'!B29</f>
        <v>SEG</v>
      </c>
      <c r="C30" s="149"/>
      <c r="D30" s="150"/>
      <c r="E30" s="151"/>
      <c r="F30" s="14">
        <f t="shared" si="1"/>
        <v>0</v>
      </c>
      <c r="G30" s="165"/>
      <c r="H30" s="159"/>
      <c r="I30" s="159"/>
      <c r="J30" s="118"/>
      <c r="K30" s="340"/>
      <c r="L30" s="340"/>
      <c r="M30" s="119"/>
      <c r="N30" s="494">
        <f t="shared" si="2"/>
        <v>0</v>
      </c>
      <c r="O30" s="88">
        <f t="shared" si="3"/>
        <v>0</v>
      </c>
      <c r="P30" s="209"/>
      <c r="Q30" s="212"/>
      <c r="R30" s="162"/>
      <c r="S30" s="159"/>
      <c r="T30" s="14">
        <f t="shared" si="4"/>
        <v>0</v>
      </c>
      <c r="U30" s="510"/>
      <c r="V30" s="13">
        <f t="shared" si="5"/>
        <v>0</v>
      </c>
      <c r="W30" s="189"/>
      <c r="X30" s="188"/>
      <c r="Y30" s="187"/>
      <c r="Z30" s="190">
        <f t="shared" si="6"/>
        <v>0</v>
      </c>
      <c r="AA30" s="189"/>
      <c r="AB30" s="816">
        <f t="shared" si="0"/>
        <v>0</v>
      </c>
      <c r="AC30" s="443"/>
      <c r="AD30" s="505"/>
      <c r="AE30" s="505"/>
      <c r="AF30" s="505"/>
      <c r="AG30" s="505"/>
      <c r="AH30" s="505"/>
      <c r="AI30" s="505"/>
    </row>
    <row r="31" spans="1:37" ht="15.75" thickBot="1" x14ac:dyDescent="0.3">
      <c r="A31" s="448">
        <f>'PRODUÇAO DIURNO'!A30</f>
        <v>27</v>
      </c>
      <c r="B31" s="688" t="str">
        <f>'PRODUÇAO DIURNO'!B30</f>
        <v>TER</v>
      </c>
      <c r="C31" s="149"/>
      <c r="D31" s="150"/>
      <c r="E31" s="151"/>
      <c r="F31" s="14">
        <f t="shared" si="1"/>
        <v>0</v>
      </c>
      <c r="G31" s="165"/>
      <c r="H31" s="159"/>
      <c r="I31" s="159"/>
      <c r="J31" s="118"/>
      <c r="K31" s="340"/>
      <c r="L31" s="340"/>
      <c r="M31" s="119"/>
      <c r="N31" s="494">
        <f t="shared" si="2"/>
        <v>0</v>
      </c>
      <c r="O31" s="88">
        <f t="shared" si="3"/>
        <v>0</v>
      </c>
      <c r="P31" s="209"/>
      <c r="Q31" s="212"/>
      <c r="R31" s="162"/>
      <c r="S31" s="159"/>
      <c r="T31" s="14">
        <f t="shared" si="4"/>
        <v>0</v>
      </c>
      <c r="U31" s="510"/>
      <c r="V31" s="13">
        <f t="shared" si="5"/>
        <v>0</v>
      </c>
      <c r="W31" s="189"/>
      <c r="X31" s="188"/>
      <c r="Y31" s="187"/>
      <c r="Z31" s="190">
        <f t="shared" si="6"/>
        <v>0</v>
      </c>
      <c r="AA31" s="189"/>
      <c r="AB31" s="816">
        <f t="shared" si="0"/>
        <v>0</v>
      </c>
      <c r="AC31" s="443"/>
    </row>
    <row r="32" spans="1:37" ht="15.75" thickBot="1" x14ac:dyDescent="0.3">
      <c r="A32" s="448">
        <v>28</v>
      </c>
      <c r="B32" s="688" t="str">
        <f>'PRODUÇAO DIURNO'!B31</f>
        <v>QUA</v>
      </c>
      <c r="C32" s="149"/>
      <c r="D32" s="150"/>
      <c r="E32" s="151"/>
      <c r="F32" s="14">
        <f t="shared" si="1"/>
        <v>0</v>
      </c>
      <c r="G32" s="165"/>
      <c r="H32" s="159"/>
      <c r="I32" s="159"/>
      <c r="J32" s="118"/>
      <c r="K32" s="340"/>
      <c r="L32" s="340"/>
      <c r="M32" s="119"/>
      <c r="N32" s="494">
        <f t="shared" si="2"/>
        <v>0</v>
      </c>
      <c r="O32" s="88">
        <f t="shared" si="3"/>
        <v>0</v>
      </c>
      <c r="P32" s="209"/>
      <c r="Q32" s="212"/>
      <c r="R32" s="162"/>
      <c r="S32" s="159"/>
      <c r="T32" s="14">
        <f t="shared" si="4"/>
        <v>0</v>
      </c>
      <c r="U32" s="510"/>
      <c r="V32" s="13">
        <f t="shared" si="5"/>
        <v>0</v>
      </c>
      <c r="W32" s="189"/>
      <c r="X32" s="188"/>
      <c r="Y32" s="187"/>
      <c r="Z32" s="190">
        <f t="shared" si="6"/>
        <v>0</v>
      </c>
      <c r="AA32" s="189"/>
      <c r="AB32" s="816">
        <f t="shared" si="0"/>
        <v>0</v>
      </c>
      <c r="AC32" s="442"/>
    </row>
    <row r="33" spans="1:29" ht="15.75" thickBot="1" x14ac:dyDescent="0.3">
      <c r="A33" s="448">
        <f>'PRODUÇAO DIURNO'!A32</f>
        <v>29</v>
      </c>
      <c r="B33" s="688" t="str">
        <f>'PRODUÇAO DIURNO'!B32</f>
        <v>QUI</v>
      </c>
      <c r="C33" s="149"/>
      <c r="D33" s="150"/>
      <c r="E33" s="151"/>
      <c r="F33" s="14">
        <f t="shared" si="1"/>
        <v>0</v>
      </c>
      <c r="G33" s="165"/>
      <c r="H33" s="159"/>
      <c r="I33" s="159"/>
      <c r="J33" s="118"/>
      <c r="K33" s="340"/>
      <c r="L33" s="340"/>
      <c r="M33" s="119"/>
      <c r="N33" s="494">
        <f t="shared" si="2"/>
        <v>0</v>
      </c>
      <c r="O33" s="88">
        <f t="shared" si="3"/>
        <v>0</v>
      </c>
      <c r="P33" s="209"/>
      <c r="Q33" s="212"/>
      <c r="R33" s="162"/>
      <c r="S33" s="159"/>
      <c r="T33" s="14">
        <f t="shared" si="4"/>
        <v>0</v>
      </c>
      <c r="U33" s="510"/>
      <c r="V33" s="13">
        <f t="shared" si="5"/>
        <v>0</v>
      </c>
      <c r="W33" s="189"/>
      <c r="X33" s="188"/>
      <c r="Y33" s="187"/>
      <c r="Z33" s="190">
        <f t="shared" si="6"/>
        <v>0</v>
      </c>
      <c r="AA33" s="189"/>
      <c r="AB33" s="816">
        <f t="shared" si="0"/>
        <v>0</v>
      </c>
      <c r="AC33" s="444"/>
    </row>
    <row r="34" spans="1:29" ht="15.75" thickBot="1" x14ac:dyDescent="0.3">
      <c r="A34" s="448">
        <f>'PRODUÇAO DIURNO'!A33</f>
        <v>30</v>
      </c>
      <c r="B34" s="688" t="str">
        <f>'PRODUÇAO DIURNO'!B33</f>
        <v>SEX</v>
      </c>
      <c r="C34" s="149"/>
      <c r="D34" s="150"/>
      <c r="E34" s="151"/>
      <c r="F34" s="14">
        <f t="shared" si="1"/>
        <v>0</v>
      </c>
      <c r="G34" s="165"/>
      <c r="H34" s="159"/>
      <c r="I34" s="159"/>
      <c r="J34" s="118"/>
      <c r="K34" s="340"/>
      <c r="L34" s="340"/>
      <c r="M34" s="119"/>
      <c r="N34" s="494">
        <f t="shared" si="2"/>
        <v>0</v>
      </c>
      <c r="O34" s="88">
        <f t="shared" si="3"/>
        <v>0</v>
      </c>
      <c r="P34" s="209"/>
      <c r="Q34" s="212"/>
      <c r="R34" s="162"/>
      <c r="S34" s="159"/>
      <c r="T34" s="14">
        <f t="shared" si="4"/>
        <v>0</v>
      </c>
      <c r="U34" s="510"/>
      <c r="V34" s="13">
        <f t="shared" si="5"/>
        <v>0</v>
      </c>
      <c r="W34" s="189"/>
      <c r="X34" s="188"/>
      <c r="Y34" s="187"/>
      <c r="Z34" s="190">
        <f t="shared" si="6"/>
        <v>0</v>
      </c>
      <c r="AA34" s="189"/>
      <c r="AB34" s="816">
        <f t="shared" si="0"/>
        <v>0</v>
      </c>
      <c r="AC34" s="444"/>
    </row>
    <row r="35" spans="1:29" ht="15.75" thickBot="1" x14ac:dyDescent="0.3">
      <c r="A35" s="448">
        <f>'PRODUÇAO DIURNO'!A34</f>
        <v>0</v>
      </c>
      <c r="B35" s="688">
        <f>'PRODUÇAO DIURNO'!B34</f>
        <v>0</v>
      </c>
      <c r="C35" s="182"/>
      <c r="D35" s="183"/>
      <c r="E35" s="184"/>
      <c r="F35" s="14">
        <f t="shared" si="1"/>
        <v>0</v>
      </c>
      <c r="G35" s="170"/>
      <c r="H35" s="160"/>
      <c r="I35" s="160"/>
      <c r="J35" s="192"/>
      <c r="K35" s="341"/>
      <c r="L35" s="341"/>
      <c r="M35" s="342"/>
      <c r="N35" s="494">
        <f t="shared" si="2"/>
        <v>0</v>
      </c>
      <c r="O35" s="88">
        <f t="shared" si="3"/>
        <v>0</v>
      </c>
      <c r="P35" s="210"/>
      <c r="Q35" s="214"/>
      <c r="R35" s="163"/>
      <c r="S35" s="166"/>
      <c r="T35" s="547">
        <f t="shared" si="4"/>
        <v>0</v>
      </c>
      <c r="U35" s="510"/>
      <c r="V35" s="13">
        <f t="shared" si="5"/>
        <v>0</v>
      </c>
      <c r="W35" s="312"/>
      <c r="X35" s="313"/>
      <c r="Y35" s="314"/>
      <c r="Z35" s="190">
        <f t="shared" si="6"/>
        <v>0</v>
      </c>
      <c r="AA35" s="312"/>
      <c r="AB35" s="817">
        <f t="shared" si="0"/>
        <v>0</v>
      </c>
      <c r="AC35" s="517"/>
    </row>
    <row r="36" spans="1:29" s="107" customFormat="1" ht="15.75" thickBot="1" x14ac:dyDescent="0.3">
      <c r="A36" s="1130" t="s">
        <v>2</v>
      </c>
      <c r="B36" s="1131"/>
      <c r="C36" s="208">
        <f>SUM(C5:C35)</f>
        <v>0</v>
      </c>
      <c r="D36" s="208">
        <f t="shared" ref="D36:V36" si="7">SUM(D5:D35)</f>
        <v>597</v>
      </c>
      <c r="E36" s="208">
        <f t="shared" si="7"/>
        <v>1161</v>
      </c>
      <c r="F36" s="208">
        <f t="shared" si="7"/>
        <v>1758</v>
      </c>
      <c r="G36" s="208">
        <f t="shared" si="7"/>
        <v>0</v>
      </c>
      <c r="H36" s="208">
        <f t="shared" si="7"/>
        <v>15</v>
      </c>
      <c r="I36" s="208">
        <f t="shared" si="7"/>
        <v>0</v>
      </c>
      <c r="J36" s="548"/>
      <c r="K36" s="548"/>
      <c r="L36" s="548"/>
      <c r="M36" s="548"/>
      <c r="N36" s="208">
        <f t="shared" si="7"/>
        <v>15</v>
      </c>
      <c r="O36" s="208">
        <f t="shared" si="7"/>
        <v>1758</v>
      </c>
      <c r="P36" s="208">
        <f t="shared" si="7"/>
        <v>0</v>
      </c>
      <c r="Q36" s="208">
        <f t="shared" si="7"/>
        <v>0</v>
      </c>
      <c r="R36" s="208">
        <f t="shared" si="7"/>
        <v>0</v>
      </c>
      <c r="S36" s="208">
        <f t="shared" si="7"/>
        <v>0</v>
      </c>
      <c r="T36" s="208">
        <f t="shared" si="7"/>
        <v>0</v>
      </c>
      <c r="U36" s="208">
        <f>SUM(U5:U35)</f>
        <v>0</v>
      </c>
      <c r="V36" s="208">
        <f t="shared" si="7"/>
        <v>1743</v>
      </c>
      <c r="W36" s="414">
        <f>SUM(W5:W35)</f>
        <v>79</v>
      </c>
      <c r="X36" s="414">
        <f>SUM(X5:X35)</f>
        <v>0</v>
      </c>
      <c r="Y36" s="414">
        <f>SUM(Y5:Y35)</f>
        <v>0</v>
      </c>
      <c r="Z36" s="414">
        <f>SUM(Z5:Z35,Z1)</f>
        <v>79</v>
      </c>
      <c r="AA36" s="819">
        <f>SUM(AA5:AA35)</f>
        <v>0</v>
      </c>
      <c r="AB36" s="818">
        <f>SUM(AB5:AB35,AB2)</f>
        <v>0</v>
      </c>
      <c r="AC36" s="518"/>
    </row>
  </sheetData>
  <autoFilter ref="J4:M4"/>
  <mergeCells count="19">
    <mergeCell ref="AC1:AC4"/>
    <mergeCell ref="W1:Z1"/>
    <mergeCell ref="W2:Y2"/>
    <mergeCell ref="N3:N4"/>
    <mergeCell ref="F1:V1"/>
    <mergeCell ref="AA1:AB1"/>
    <mergeCell ref="AA2:AA4"/>
    <mergeCell ref="A36:B36"/>
    <mergeCell ref="Q2:T2"/>
    <mergeCell ref="Q3:T3"/>
    <mergeCell ref="A1:C1"/>
    <mergeCell ref="D1:E1"/>
    <mergeCell ref="C2:E2"/>
    <mergeCell ref="G2:N2"/>
    <mergeCell ref="P2:P4"/>
    <mergeCell ref="H3:H4"/>
    <mergeCell ref="A4:B4"/>
    <mergeCell ref="A2:B3"/>
    <mergeCell ref="J3:M3"/>
  </mergeCells>
  <conditionalFormatting sqref="B5:B35">
    <cfRule type="cellIs" dxfId="8" priority="1" operator="equal">
      <formula>"DOM"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K36"/>
  <sheetViews>
    <sheetView workbookViewId="0">
      <pane xSplit="1" topLeftCell="B1" activePane="topRight" state="frozen"/>
      <selection pane="topRight" activeCell="A12" sqref="A12:XFD12"/>
    </sheetView>
  </sheetViews>
  <sheetFormatPr defaultRowHeight="15" x14ac:dyDescent="0.25"/>
  <cols>
    <col min="1" max="1" width="3.7109375" style="438" customWidth="1"/>
    <col min="2" max="2" width="5.7109375" customWidth="1"/>
    <col min="3" max="6" width="8.7109375" customWidth="1"/>
    <col min="7" max="7" width="15.7109375" customWidth="1"/>
    <col min="8" max="10" width="7.7109375" customWidth="1"/>
    <col min="11" max="11" width="8.7109375" bestFit="1" customWidth="1"/>
    <col min="12" max="12" width="10.42578125" bestFit="1" customWidth="1"/>
    <col min="13" max="13" width="10.42578125" style="508" customWidth="1"/>
    <col min="14" max="14" width="19.7109375" customWidth="1"/>
    <col min="15" max="15" width="8.7109375" customWidth="1"/>
    <col min="16" max="16" width="9.7109375" customWidth="1"/>
    <col min="17" max="17" width="10.7109375" customWidth="1"/>
    <col min="18" max="18" width="8" style="569" customWidth="1"/>
    <col min="19" max="19" width="8.7109375" style="569" customWidth="1"/>
    <col min="20" max="20" width="7" style="569" customWidth="1"/>
    <col min="21" max="21" width="10.7109375" style="569" customWidth="1"/>
    <col min="22" max="22" width="11.7109375" bestFit="1" customWidth="1"/>
    <col min="23" max="26" width="8.7109375" customWidth="1"/>
    <col min="27" max="28" width="8.7109375" style="569" customWidth="1"/>
    <col min="29" max="29" width="92.85546875" customWidth="1"/>
  </cols>
  <sheetData>
    <row r="1" spans="1:36" ht="15.75" customHeight="1" thickBot="1" x14ac:dyDescent="0.3">
      <c r="A1" s="1196" t="s">
        <v>67</v>
      </c>
      <c r="B1" s="1197"/>
      <c r="C1" s="1198"/>
      <c r="D1" s="1141" t="s">
        <v>104</v>
      </c>
      <c r="E1" s="1142"/>
      <c r="F1" s="1196"/>
      <c r="G1" s="1197"/>
      <c r="H1" s="1197"/>
      <c r="I1" s="1197"/>
      <c r="J1" s="1197"/>
      <c r="K1" s="1197"/>
      <c r="L1" s="1197"/>
      <c r="M1" s="1197"/>
      <c r="N1" s="1197"/>
      <c r="O1" s="1197"/>
      <c r="P1" s="1197"/>
      <c r="Q1" s="1197"/>
      <c r="R1" s="1197"/>
      <c r="S1" s="1197"/>
      <c r="T1" s="1197"/>
      <c r="U1" s="1197"/>
      <c r="V1" s="1198"/>
      <c r="W1" s="1018" t="str">
        <f>ESTOQUE!Q1</f>
        <v>GELO TRITURADO</v>
      </c>
      <c r="X1" s="1019"/>
      <c r="Y1" s="1019"/>
      <c r="Z1" s="1020"/>
      <c r="AA1" s="1180" t="s">
        <v>120</v>
      </c>
      <c r="AB1" s="1181"/>
      <c r="AC1" s="1185" t="s">
        <v>85</v>
      </c>
      <c r="AD1" s="401"/>
      <c r="AE1" s="401"/>
      <c r="AF1" s="401"/>
      <c r="AG1" s="401"/>
      <c r="AH1" s="401"/>
      <c r="AI1" s="401"/>
      <c r="AJ1" s="401"/>
    </row>
    <row r="2" spans="1:36" ht="15.75" customHeight="1" thickBot="1" x14ac:dyDescent="0.3">
      <c r="A2" s="1192">
        <f>'PRODUÇAO DIURNO'!A2:B2</f>
        <v>42887</v>
      </c>
      <c r="B2" s="1193"/>
      <c r="C2" s="1199" t="s">
        <v>70</v>
      </c>
      <c r="D2" s="1200"/>
      <c r="E2" s="1201"/>
      <c r="F2" s="46" t="s">
        <v>2</v>
      </c>
      <c r="G2" s="1177" t="s">
        <v>1</v>
      </c>
      <c r="H2" s="1178"/>
      <c r="I2" s="1178"/>
      <c r="J2" s="1178"/>
      <c r="K2" s="1179"/>
      <c r="L2" s="1179"/>
      <c r="M2" s="1179"/>
      <c r="N2" s="1179"/>
      <c r="O2" s="1179"/>
      <c r="P2" s="46" t="str">
        <f>'HR-1 CLEUBERT'!O2</f>
        <v>TOTAL</v>
      </c>
      <c r="Q2" s="1168" t="s">
        <v>45</v>
      </c>
      <c r="R2" s="1171" t="s">
        <v>68</v>
      </c>
      <c r="S2" s="1172"/>
      <c r="T2" s="1172"/>
      <c r="U2" s="1173"/>
      <c r="V2" s="46" t="s">
        <v>7</v>
      </c>
      <c r="W2" s="1063" t="s">
        <v>69</v>
      </c>
      <c r="X2" s="1064"/>
      <c r="Y2" s="1065"/>
      <c r="Z2" s="81" t="s">
        <v>2</v>
      </c>
      <c r="AA2" s="1182" t="s">
        <v>5</v>
      </c>
      <c r="AB2" s="50" t="s">
        <v>2</v>
      </c>
      <c r="AC2" s="1186"/>
      <c r="AD2" s="401"/>
      <c r="AE2" s="401"/>
      <c r="AF2" s="401"/>
      <c r="AG2" s="401"/>
      <c r="AH2" s="401"/>
      <c r="AI2" s="401"/>
      <c r="AJ2" s="401"/>
    </row>
    <row r="3" spans="1:36" ht="15.75" thickBot="1" x14ac:dyDescent="0.3">
      <c r="A3" s="1194"/>
      <c r="B3" s="1195"/>
      <c r="C3" s="47" t="s">
        <v>10</v>
      </c>
      <c r="D3" s="48" t="s">
        <v>10</v>
      </c>
      <c r="E3" s="120" t="s">
        <v>10</v>
      </c>
      <c r="F3" s="49" t="s">
        <v>5</v>
      </c>
      <c r="G3" s="403" t="s">
        <v>8</v>
      </c>
      <c r="H3" s="1202" t="s">
        <v>4</v>
      </c>
      <c r="I3" s="1203"/>
      <c r="J3" s="1204"/>
      <c r="K3" s="1052" t="s">
        <v>71</v>
      </c>
      <c r="L3" s="1053"/>
      <c r="M3" s="1053"/>
      <c r="N3" s="1054"/>
      <c r="O3" s="1205" t="s">
        <v>2</v>
      </c>
      <c r="P3" s="50" t="str">
        <f>'HR-1 CLEUBERT'!O3</f>
        <v>SAÍDA</v>
      </c>
      <c r="Q3" s="1169"/>
      <c r="R3" s="1174" t="s">
        <v>4</v>
      </c>
      <c r="S3" s="1175"/>
      <c r="T3" s="1175"/>
      <c r="U3" s="1176"/>
      <c r="V3" s="50" t="s">
        <v>12</v>
      </c>
      <c r="W3" s="75" t="s">
        <v>10</v>
      </c>
      <c r="X3" s="76" t="s">
        <v>10</v>
      </c>
      <c r="Y3" s="77" t="s">
        <v>10</v>
      </c>
      <c r="Z3" s="82" t="s">
        <v>5</v>
      </c>
      <c r="AA3" s="1183"/>
      <c r="AB3" s="49" t="s">
        <v>5</v>
      </c>
      <c r="AC3" s="1186"/>
      <c r="AD3" s="401"/>
      <c r="AE3" s="401"/>
      <c r="AF3" s="401"/>
      <c r="AG3" s="401"/>
      <c r="AH3" s="401"/>
      <c r="AI3" s="401"/>
      <c r="AJ3" s="401"/>
    </row>
    <row r="4" spans="1:36" ht="15.75" thickBot="1" x14ac:dyDescent="0.3">
      <c r="A4" s="1190" t="s">
        <v>0</v>
      </c>
      <c r="B4" s="1191"/>
      <c r="C4" s="121">
        <v>1</v>
      </c>
      <c r="D4" s="122">
        <v>2</v>
      </c>
      <c r="E4" s="123">
        <v>3</v>
      </c>
      <c r="F4" s="51" t="s">
        <v>4</v>
      </c>
      <c r="G4" s="404" t="s">
        <v>21</v>
      </c>
      <c r="H4" s="56" t="s">
        <v>28</v>
      </c>
      <c r="I4" s="57" t="s">
        <v>29</v>
      </c>
      <c r="J4" s="408" t="s">
        <v>30</v>
      </c>
      <c r="K4" s="230" t="s">
        <v>13</v>
      </c>
      <c r="L4" s="231" t="s">
        <v>14</v>
      </c>
      <c r="M4" s="509" t="s">
        <v>86</v>
      </c>
      <c r="N4" s="52" t="s">
        <v>56</v>
      </c>
      <c r="O4" s="1170"/>
      <c r="P4" s="53" t="str">
        <f>'HR-1 CLEUBERT'!O4</f>
        <v>CARGA</v>
      </c>
      <c r="Q4" s="1170"/>
      <c r="R4" s="656" t="s">
        <v>28</v>
      </c>
      <c r="S4" s="657" t="s">
        <v>29</v>
      </c>
      <c r="T4" s="52" t="s">
        <v>30</v>
      </c>
      <c r="U4" s="52" t="s">
        <v>2</v>
      </c>
      <c r="V4" s="53" t="s">
        <v>2</v>
      </c>
      <c r="W4" s="78">
        <v>1</v>
      </c>
      <c r="X4" s="79">
        <v>2</v>
      </c>
      <c r="Y4" s="80">
        <v>3</v>
      </c>
      <c r="Z4" s="83" t="s">
        <v>4</v>
      </c>
      <c r="AA4" s="1184"/>
      <c r="AB4" s="51" t="s">
        <v>4</v>
      </c>
      <c r="AC4" s="1187"/>
      <c r="AD4" s="401"/>
      <c r="AE4" s="401"/>
      <c r="AF4" s="401"/>
      <c r="AG4" s="401"/>
      <c r="AH4" s="401"/>
      <c r="AI4" s="401"/>
      <c r="AJ4" s="401"/>
    </row>
    <row r="5" spans="1:36" ht="15.75" thickBot="1" x14ac:dyDescent="0.3">
      <c r="A5" s="446">
        <f>'PRODUÇAO DIURNO'!A4</f>
        <v>1</v>
      </c>
      <c r="B5" s="338" t="str">
        <f>'PRODUÇAO DIURNO'!B4</f>
        <v>QUI</v>
      </c>
      <c r="C5" s="215"/>
      <c r="D5" s="605">
        <v>40</v>
      </c>
      <c r="E5" s="692"/>
      <c r="F5" s="91">
        <f>SUM(C5:E5)</f>
        <v>40</v>
      </c>
      <c r="G5" s="405"/>
      <c r="H5" s="453"/>
      <c r="I5" s="219"/>
      <c r="J5" s="329"/>
      <c r="K5" s="191"/>
      <c r="L5" s="339"/>
      <c r="M5" s="339"/>
      <c r="N5" s="117"/>
      <c r="O5" s="58">
        <f>SUM(G5:J5)</f>
        <v>0</v>
      </c>
      <c r="P5" s="87">
        <f>F5-G5</f>
        <v>40</v>
      </c>
      <c r="Q5" s="665"/>
      <c r="R5" s="662"/>
      <c r="S5" s="161"/>
      <c r="T5" s="161"/>
      <c r="U5" s="658">
        <f>SUM(R5:T5)</f>
        <v>0</v>
      </c>
      <c r="V5" s="55">
        <f>F5-G5-(H5+I5+J5)-U5</f>
        <v>40</v>
      </c>
      <c r="W5" s="309">
        <v>6</v>
      </c>
      <c r="X5" s="310"/>
      <c r="Y5" s="311"/>
      <c r="Z5" s="190">
        <f>SUM(W5:Y5)</f>
        <v>6</v>
      </c>
      <c r="AA5" s="189"/>
      <c r="AB5" s="820">
        <f t="shared" ref="AB5:AB35" si="0">SUM(AA5:AA5)</f>
        <v>0</v>
      </c>
      <c r="AC5" s="442"/>
      <c r="AD5" s="401"/>
      <c r="AE5" s="401"/>
      <c r="AF5" s="401"/>
      <c r="AG5" s="401"/>
      <c r="AH5" s="401"/>
      <c r="AI5" s="401"/>
      <c r="AJ5" s="401"/>
    </row>
    <row r="6" spans="1:36" ht="15.75" thickBot="1" x14ac:dyDescent="0.3">
      <c r="A6" s="446">
        <v>2</v>
      </c>
      <c r="B6" s="338" t="str">
        <f>'PRODUÇAO DIURNO'!B5</f>
        <v>SEX</v>
      </c>
      <c r="C6" s="216"/>
      <c r="D6" s="158">
        <v>38</v>
      </c>
      <c r="E6" s="669">
        <v>61</v>
      </c>
      <c r="F6" s="54">
        <f t="shared" ref="F6:F35" si="1">SUM(C6:E6)</f>
        <v>99</v>
      </c>
      <c r="G6" s="406"/>
      <c r="H6" s="453"/>
      <c r="I6" s="219"/>
      <c r="J6" s="329"/>
      <c r="K6" s="118"/>
      <c r="L6" s="340"/>
      <c r="M6" s="340"/>
      <c r="N6" s="119"/>
      <c r="O6" s="58">
        <f t="shared" ref="O6:O35" si="2">SUM(G6:J6)</f>
        <v>0</v>
      </c>
      <c r="P6" s="87">
        <f t="shared" ref="P6:P35" si="3">F6-G6</f>
        <v>99</v>
      </c>
      <c r="Q6" s="666"/>
      <c r="R6" s="663"/>
      <c r="S6" s="162"/>
      <c r="T6" s="213"/>
      <c r="U6" s="658">
        <f t="shared" ref="U6:U35" si="4">SUM(R6:T6)</f>
        <v>0</v>
      </c>
      <c r="V6" s="55">
        <f t="shared" ref="V6:V35" si="5">F6-G6-(H6+I6+J6)-U6</f>
        <v>99</v>
      </c>
      <c r="W6" s="189">
        <v>23</v>
      </c>
      <c r="X6" s="188"/>
      <c r="Y6" s="187"/>
      <c r="Z6" s="190">
        <f t="shared" ref="Z6:Z35" si="6">SUM(W6:Y6)</f>
        <v>23</v>
      </c>
      <c r="AA6" s="189"/>
      <c r="AB6" s="820">
        <f t="shared" si="0"/>
        <v>0</v>
      </c>
      <c r="AC6" s="442"/>
      <c r="AD6" s="401"/>
      <c r="AE6" s="401"/>
      <c r="AF6" s="401"/>
      <c r="AH6" s="401"/>
      <c r="AI6" s="401"/>
      <c r="AJ6" s="401"/>
    </row>
    <row r="7" spans="1:36" ht="15.75" thickBot="1" x14ac:dyDescent="0.3">
      <c r="A7" s="446">
        <f>'PRODUÇAO DIURNO'!A6</f>
        <v>3</v>
      </c>
      <c r="B7" s="338" t="str">
        <f>'PRODUÇAO DIURNO'!B6</f>
        <v>SÁB</v>
      </c>
      <c r="C7" s="216"/>
      <c r="D7" s="158">
        <v>126</v>
      </c>
      <c r="E7" s="669"/>
      <c r="F7" s="54">
        <f t="shared" si="1"/>
        <v>126</v>
      </c>
      <c r="G7" s="406"/>
      <c r="H7" s="453"/>
      <c r="I7" s="219"/>
      <c r="J7" s="582"/>
      <c r="K7" s="118"/>
      <c r="L7" s="340"/>
      <c r="M7" s="340"/>
      <c r="N7" s="119"/>
      <c r="O7" s="58">
        <f t="shared" si="2"/>
        <v>0</v>
      </c>
      <c r="P7" s="87">
        <f t="shared" si="3"/>
        <v>126</v>
      </c>
      <c r="Q7" s="666"/>
      <c r="R7" s="663"/>
      <c r="S7" s="162"/>
      <c r="T7" s="436"/>
      <c r="U7" s="658">
        <f t="shared" si="4"/>
        <v>0</v>
      </c>
      <c r="V7" s="55">
        <f t="shared" si="5"/>
        <v>126</v>
      </c>
      <c r="W7" s="189">
        <v>49.5</v>
      </c>
      <c r="X7" s="188"/>
      <c r="Y7" s="187"/>
      <c r="Z7" s="190">
        <f t="shared" si="6"/>
        <v>49.5</v>
      </c>
      <c r="AA7" s="189"/>
      <c r="AB7" s="820">
        <f t="shared" si="0"/>
        <v>0</v>
      </c>
      <c r="AC7" s="442"/>
      <c r="AD7" s="401"/>
      <c r="AE7" s="401"/>
      <c r="AF7" s="401"/>
      <c r="AH7" s="401"/>
      <c r="AI7" s="401"/>
      <c r="AJ7" s="401"/>
    </row>
    <row r="8" spans="1:36" ht="15.75" customHeight="1" thickBot="1" x14ac:dyDescent="0.3">
      <c r="A8" s="446">
        <f>'PRODUÇAO DIURNO'!A7</f>
        <v>4</v>
      </c>
      <c r="B8" s="338" t="str">
        <f>'PRODUÇAO DIURNO'!B7</f>
        <v>DOM</v>
      </c>
      <c r="C8" s="216"/>
      <c r="D8" s="158">
        <v>45</v>
      </c>
      <c r="E8" s="669"/>
      <c r="F8" s="54">
        <f t="shared" si="1"/>
        <v>45</v>
      </c>
      <c r="G8" s="406"/>
      <c r="H8" s="453"/>
      <c r="I8" s="219"/>
      <c r="J8" s="329"/>
      <c r="K8" s="118"/>
      <c r="L8" s="340"/>
      <c r="M8" s="340"/>
      <c r="N8" s="119"/>
      <c r="O8" s="58">
        <f t="shared" si="2"/>
        <v>0</v>
      </c>
      <c r="P8" s="87">
        <f t="shared" si="3"/>
        <v>45</v>
      </c>
      <c r="Q8" s="666"/>
      <c r="R8" s="663"/>
      <c r="S8" s="162"/>
      <c r="T8" s="436"/>
      <c r="U8" s="658">
        <f t="shared" si="4"/>
        <v>0</v>
      </c>
      <c r="V8" s="55">
        <f t="shared" si="5"/>
        <v>45</v>
      </c>
      <c r="W8" s="189">
        <v>9</v>
      </c>
      <c r="X8" s="194"/>
      <c r="Y8" s="187"/>
      <c r="Z8" s="190">
        <f t="shared" si="6"/>
        <v>9</v>
      </c>
      <c r="AA8" s="189"/>
      <c r="AB8" s="820">
        <f t="shared" si="0"/>
        <v>0</v>
      </c>
      <c r="AC8" s="442"/>
      <c r="AD8" s="401"/>
      <c r="AE8" s="401"/>
      <c r="AF8" s="401"/>
      <c r="AH8" s="401"/>
      <c r="AI8" s="401"/>
      <c r="AJ8" s="401"/>
    </row>
    <row r="9" spans="1:36" ht="15.75" thickBot="1" x14ac:dyDescent="0.3">
      <c r="A9" s="446">
        <f>'PRODUÇAO DIURNO'!A8</f>
        <v>5</v>
      </c>
      <c r="B9" s="338" t="str">
        <f>'PRODUÇAO DIURNO'!B8</f>
        <v>SEG</v>
      </c>
      <c r="C9" s="216"/>
      <c r="D9" s="181">
        <v>20</v>
      </c>
      <c r="E9" s="669"/>
      <c r="F9" s="54">
        <f t="shared" si="1"/>
        <v>20</v>
      </c>
      <c r="G9" s="406"/>
      <c r="H9" s="453"/>
      <c r="I9" s="219"/>
      <c r="J9" s="329"/>
      <c r="K9" s="118"/>
      <c r="L9" s="340"/>
      <c r="M9" s="340"/>
      <c r="N9" s="119"/>
      <c r="O9" s="58">
        <f t="shared" si="2"/>
        <v>0</v>
      </c>
      <c r="P9" s="87">
        <f t="shared" si="3"/>
        <v>20</v>
      </c>
      <c r="Q9" s="666"/>
      <c r="R9" s="663"/>
      <c r="S9" s="162"/>
      <c r="T9" s="436"/>
      <c r="U9" s="658">
        <f t="shared" si="4"/>
        <v>0</v>
      </c>
      <c r="V9" s="55">
        <f t="shared" si="5"/>
        <v>20</v>
      </c>
      <c r="W9" s="189">
        <v>1</v>
      </c>
      <c r="X9" s="188"/>
      <c r="Y9" s="187"/>
      <c r="Z9" s="190">
        <f t="shared" si="6"/>
        <v>1</v>
      </c>
      <c r="AA9" s="189"/>
      <c r="AB9" s="820">
        <f t="shared" si="0"/>
        <v>0</v>
      </c>
      <c r="AC9" s="442"/>
      <c r="AD9" s="401"/>
      <c r="AE9" s="401"/>
      <c r="AF9" s="401"/>
      <c r="AH9" s="401"/>
      <c r="AI9" s="401"/>
      <c r="AJ9" s="401"/>
    </row>
    <row r="10" spans="1:36" ht="15.75" thickBot="1" x14ac:dyDescent="0.3">
      <c r="A10" s="446">
        <f>'PRODUÇAO DIURNO'!A9</f>
        <v>6</v>
      </c>
      <c r="B10" s="338" t="str">
        <f>'PRODUÇAO DIURNO'!B9</f>
        <v>TER</v>
      </c>
      <c r="C10" s="216"/>
      <c r="D10" s="158">
        <v>20</v>
      </c>
      <c r="E10" s="669">
        <v>50</v>
      </c>
      <c r="F10" s="54">
        <f t="shared" si="1"/>
        <v>70</v>
      </c>
      <c r="G10" s="406"/>
      <c r="H10" s="453"/>
      <c r="I10" s="219"/>
      <c r="J10" s="329"/>
      <c r="K10" s="118"/>
      <c r="L10" s="340"/>
      <c r="M10" s="340"/>
      <c r="N10" s="119"/>
      <c r="O10" s="58">
        <f t="shared" si="2"/>
        <v>0</v>
      </c>
      <c r="P10" s="87">
        <f t="shared" si="3"/>
        <v>70</v>
      </c>
      <c r="Q10" s="666"/>
      <c r="R10" s="663"/>
      <c r="S10" s="162"/>
      <c r="T10" s="436"/>
      <c r="U10" s="658">
        <f t="shared" si="4"/>
        <v>0</v>
      </c>
      <c r="V10" s="55">
        <f t="shared" si="5"/>
        <v>70</v>
      </c>
      <c r="W10" s="189"/>
      <c r="X10" s="188"/>
      <c r="Y10" s="193"/>
      <c r="Z10" s="190">
        <f t="shared" si="6"/>
        <v>0</v>
      </c>
      <c r="AA10" s="189"/>
      <c r="AB10" s="820">
        <f t="shared" si="0"/>
        <v>0</v>
      </c>
      <c r="AC10" s="442"/>
      <c r="AD10" s="401"/>
      <c r="AE10" s="401"/>
      <c r="AF10" s="401"/>
      <c r="AH10" s="401"/>
      <c r="AI10" s="401"/>
      <c r="AJ10" s="401"/>
    </row>
    <row r="11" spans="1:36" ht="15.75" thickBot="1" x14ac:dyDescent="0.3">
      <c r="A11" s="446">
        <f>'PRODUÇAO DIURNO'!A10</f>
        <v>7</v>
      </c>
      <c r="B11" s="338" t="str">
        <f>'PRODUÇAO DIURNO'!B10</f>
        <v>QUA</v>
      </c>
      <c r="C11" s="216"/>
      <c r="D11" s="158">
        <v>20</v>
      </c>
      <c r="E11" s="217"/>
      <c r="F11" s="54">
        <f t="shared" si="1"/>
        <v>20</v>
      </c>
      <c r="G11" s="406"/>
      <c r="H11" s="453"/>
      <c r="I11" s="219"/>
      <c r="J11" s="329"/>
      <c r="K11" s="118"/>
      <c r="L11" s="340"/>
      <c r="M11" s="340"/>
      <c r="N11" s="119"/>
      <c r="O11" s="58">
        <f t="shared" si="2"/>
        <v>0</v>
      </c>
      <c r="P11" s="87">
        <f t="shared" si="3"/>
        <v>20</v>
      </c>
      <c r="Q11" s="666"/>
      <c r="R11" s="663"/>
      <c r="S11" s="162"/>
      <c r="T11" s="436"/>
      <c r="U11" s="658">
        <f t="shared" si="4"/>
        <v>0</v>
      </c>
      <c r="V11" s="55">
        <f t="shared" si="5"/>
        <v>20</v>
      </c>
      <c r="W11" s="189">
        <v>1</v>
      </c>
      <c r="X11" s="188"/>
      <c r="Y11" s="187"/>
      <c r="Z11" s="190">
        <f t="shared" si="6"/>
        <v>1</v>
      </c>
      <c r="AA11" s="189"/>
      <c r="AB11" s="820">
        <f t="shared" si="0"/>
        <v>0</v>
      </c>
      <c r="AC11" s="442"/>
      <c r="AD11" s="401"/>
      <c r="AE11" s="401"/>
      <c r="AF11" s="401"/>
      <c r="AH11" s="401"/>
      <c r="AI11" s="401"/>
      <c r="AJ11" s="401"/>
    </row>
    <row r="12" spans="1:36" ht="15.75" thickBot="1" x14ac:dyDescent="0.3">
      <c r="A12" s="446">
        <f>'PRODUÇAO DIURNO'!A11</f>
        <v>8</v>
      </c>
      <c r="B12" s="338" t="str">
        <f>'PRODUÇAO DIURNO'!B11</f>
        <v>QUI</v>
      </c>
      <c r="C12" s="216"/>
      <c r="D12" s="158">
        <v>43</v>
      </c>
      <c r="E12" s="669"/>
      <c r="F12" s="54">
        <f t="shared" si="1"/>
        <v>43</v>
      </c>
      <c r="G12" s="406"/>
      <c r="H12" s="453"/>
      <c r="I12" s="219"/>
      <c r="J12" s="329"/>
      <c r="K12" s="118"/>
      <c r="L12" s="340"/>
      <c r="M12" s="340"/>
      <c r="N12" s="119"/>
      <c r="O12" s="58">
        <f t="shared" si="2"/>
        <v>0</v>
      </c>
      <c r="P12" s="87">
        <f t="shared" si="3"/>
        <v>43</v>
      </c>
      <c r="Q12" s="666"/>
      <c r="R12" s="663"/>
      <c r="S12" s="162"/>
      <c r="T12" s="436"/>
      <c r="U12" s="658">
        <f t="shared" si="4"/>
        <v>0</v>
      </c>
      <c r="V12" s="55">
        <f t="shared" si="5"/>
        <v>43</v>
      </c>
      <c r="W12" s="189">
        <v>4</v>
      </c>
      <c r="X12" s="188"/>
      <c r="Y12" s="187"/>
      <c r="Z12" s="190">
        <f t="shared" si="6"/>
        <v>4</v>
      </c>
      <c r="AA12" s="189"/>
      <c r="AB12" s="820">
        <f t="shared" si="0"/>
        <v>0</v>
      </c>
      <c r="AC12" s="442"/>
      <c r="AD12" s="401"/>
      <c r="AE12" s="401"/>
      <c r="AF12" s="401"/>
      <c r="AH12" s="401"/>
      <c r="AI12" s="401"/>
      <c r="AJ12" s="401"/>
    </row>
    <row r="13" spans="1:36" ht="15.75" thickBot="1" x14ac:dyDescent="0.3">
      <c r="A13" s="446">
        <f>'PRODUÇAO DIURNO'!A12</f>
        <v>9</v>
      </c>
      <c r="B13" s="338" t="str">
        <f>'PRODUÇAO DIURNO'!B12</f>
        <v>SEX</v>
      </c>
      <c r="C13" s="216"/>
      <c r="D13" s="181"/>
      <c r="E13" s="669"/>
      <c r="F13" s="54">
        <f t="shared" si="1"/>
        <v>0</v>
      </c>
      <c r="G13" s="406"/>
      <c r="H13" s="453"/>
      <c r="I13" s="219"/>
      <c r="J13" s="329"/>
      <c r="K13" s="118"/>
      <c r="L13" s="340"/>
      <c r="M13" s="340"/>
      <c r="N13" s="119"/>
      <c r="O13" s="58">
        <f t="shared" si="2"/>
        <v>0</v>
      </c>
      <c r="P13" s="87">
        <f t="shared" si="3"/>
        <v>0</v>
      </c>
      <c r="Q13" s="666"/>
      <c r="R13" s="663"/>
      <c r="S13" s="162"/>
      <c r="T13" s="436"/>
      <c r="U13" s="658">
        <f t="shared" si="4"/>
        <v>0</v>
      </c>
      <c r="V13" s="55">
        <f t="shared" si="5"/>
        <v>0</v>
      </c>
      <c r="W13" s="189"/>
      <c r="X13" s="188"/>
      <c r="Y13" s="187"/>
      <c r="Z13" s="190">
        <f t="shared" si="6"/>
        <v>0</v>
      </c>
      <c r="AA13" s="189"/>
      <c r="AB13" s="820">
        <f t="shared" si="0"/>
        <v>0</v>
      </c>
      <c r="AC13" s="442"/>
      <c r="AD13" s="401"/>
      <c r="AE13" s="401"/>
      <c r="AF13" s="401"/>
      <c r="AH13" s="401"/>
      <c r="AI13" s="401"/>
      <c r="AJ13" s="401"/>
    </row>
    <row r="14" spans="1:36" ht="15.75" thickBot="1" x14ac:dyDescent="0.3">
      <c r="A14" s="446">
        <f>'PRODUÇAO DIURNO'!A13</f>
        <v>10</v>
      </c>
      <c r="B14" s="338" t="str">
        <f>'PRODUÇAO DIURNO'!B13</f>
        <v>SÁB</v>
      </c>
      <c r="C14" s="216"/>
      <c r="D14" s="219"/>
      <c r="E14" s="669"/>
      <c r="F14" s="54">
        <f t="shared" si="1"/>
        <v>0</v>
      </c>
      <c r="G14" s="406"/>
      <c r="H14" s="453"/>
      <c r="I14" s="219"/>
      <c r="J14" s="329"/>
      <c r="K14" s="118"/>
      <c r="L14" s="340"/>
      <c r="M14" s="340"/>
      <c r="N14" s="119"/>
      <c r="O14" s="58">
        <f t="shared" si="2"/>
        <v>0</v>
      </c>
      <c r="P14" s="87">
        <f t="shared" si="3"/>
        <v>0</v>
      </c>
      <c r="Q14" s="666"/>
      <c r="R14" s="663"/>
      <c r="S14" s="162"/>
      <c r="T14" s="436"/>
      <c r="U14" s="658">
        <f t="shared" si="4"/>
        <v>0</v>
      </c>
      <c r="V14" s="55">
        <f t="shared" si="5"/>
        <v>0</v>
      </c>
      <c r="W14" s="189"/>
      <c r="X14" s="188"/>
      <c r="Y14" s="187"/>
      <c r="Z14" s="190">
        <f t="shared" si="6"/>
        <v>0</v>
      </c>
      <c r="AA14" s="189"/>
      <c r="AB14" s="820">
        <f t="shared" si="0"/>
        <v>0</v>
      </c>
      <c r="AC14" s="442"/>
      <c r="AD14" s="401"/>
      <c r="AE14" s="401"/>
      <c r="AF14" s="401"/>
      <c r="AH14" s="401"/>
      <c r="AI14" s="401"/>
      <c r="AJ14" s="401"/>
    </row>
    <row r="15" spans="1:36" ht="15.75" thickBot="1" x14ac:dyDescent="0.3">
      <c r="A15" s="446">
        <f>'PRODUÇAO DIURNO'!A14</f>
        <v>11</v>
      </c>
      <c r="B15" s="338" t="str">
        <f>'PRODUÇAO DIURNO'!B14</f>
        <v>DOM</v>
      </c>
      <c r="C15" s="216"/>
      <c r="D15" s="158"/>
      <c r="E15" s="669"/>
      <c r="F15" s="54">
        <f t="shared" si="1"/>
        <v>0</v>
      </c>
      <c r="G15" s="406"/>
      <c r="H15" s="453"/>
      <c r="I15" s="219"/>
      <c r="J15" s="329"/>
      <c r="K15" s="118"/>
      <c r="L15" s="340"/>
      <c r="M15" s="340"/>
      <c r="N15" s="119"/>
      <c r="O15" s="58">
        <f t="shared" si="2"/>
        <v>0</v>
      </c>
      <c r="P15" s="87">
        <f t="shared" si="3"/>
        <v>0</v>
      </c>
      <c r="Q15" s="666"/>
      <c r="R15" s="663"/>
      <c r="S15" s="162"/>
      <c r="T15" s="436"/>
      <c r="U15" s="658">
        <f t="shared" si="4"/>
        <v>0</v>
      </c>
      <c r="V15" s="55">
        <f t="shared" si="5"/>
        <v>0</v>
      </c>
      <c r="W15" s="435"/>
      <c r="X15" s="188"/>
      <c r="Y15" s="187"/>
      <c r="Z15" s="190">
        <f t="shared" si="6"/>
        <v>0</v>
      </c>
      <c r="AA15" s="189"/>
      <c r="AB15" s="820">
        <f t="shared" si="0"/>
        <v>0</v>
      </c>
      <c r="AC15" s="442"/>
      <c r="AD15" s="401"/>
      <c r="AE15" s="401"/>
      <c r="AF15" s="401"/>
      <c r="AH15" s="401"/>
      <c r="AI15" s="401"/>
      <c r="AJ15" s="401"/>
    </row>
    <row r="16" spans="1:36" ht="15.75" thickBot="1" x14ac:dyDescent="0.3">
      <c r="A16" s="446">
        <f>'PRODUÇAO DIURNO'!A15</f>
        <v>12</v>
      </c>
      <c r="B16" s="338" t="str">
        <f>'PRODUÇAO DIURNO'!B15</f>
        <v>SEG</v>
      </c>
      <c r="C16" s="216"/>
      <c r="D16" s="181"/>
      <c r="E16" s="669"/>
      <c r="F16" s="54">
        <f t="shared" si="1"/>
        <v>0</v>
      </c>
      <c r="G16" s="406"/>
      <c r="H16" s="453"/>
      <c r="I16" s="219"/>
      <c r="J16" s="329"/>
      <c r="K16" s="118"/>
      <c r="L16" s="340"/>
      <c r="M16" s="340"/>
      <c r="N16" s="119"/>
      <c r="O16" s="58">
        <f t="shared" si="2"/>
        <v>0</v>
      </c>
      <c r="P16" s="87">
        <f t="shared" si="3"/>
        <v>0</v>
      </c>
      <c r="Q16" s="666"/>
      <c r="R16" s="663"/>
      <c r="S16" s="162"/>
      <c r="T16" s="436"/>
      <c r="U16" s="658">
        <f t="shared" si="4"/>
        <v>0</v>
      </c>
      <c r="V16" s="55">
        <f t="shared" si="5"/>
        <v>0</v>
      </c>
      <c r="W16" s="189"/>
      <c r="X16" s="188"/>
      <c r="Y16" s="187"/>
      <c r="Z16" s="190">
        <f t="shared" si="6"/>
        <v>0</v>
      </c>
      <c r="AA16" s="189"/>
      <c r="AB16" s="820">
        <f t="shared" si="0"/>
        <v>0</v>
      </c>
      <c r="AC16" s="442"/>
      <c r="AD16" s="401"/>
      <c r="AE16" s="401"/>
      <c r="AF16" s="401"/>
      <c r="AH16" s="401"/>
      <c r="AI16" s="401"/>
      <c r="AJ16" s="401"/>
    </row>
    <row r="17" spans="1:37" ht="15.75" thickBot="1" x14ac:dyDescent="0.3">
      <c r="A17" s="446">
        <f>'PRODUÇAO DIURNO'!A16</f>
        <v>13</v>
      </c>
      <c r="B17" s="338" t="str">
        <f>'PRODUÇAO DIURNO'!B16</f>
        <v>TER</v>
      </c>
      <c r="C17" s="216"/>
      <c r="D17" s="158"/>
      <c r="E17" s="669"/>
      <c r="F17" s="54">
        <f t="shared" si="1"/>
        <v>0</v>
      </c>
      <c r="G17" s="406"/>
      <c r="H17" s="209"/>
      <c r="I17" s="159"/>
      <c r="J17" s="410"/>
      <c r="K17" s="118"/>
      <c r="L17" s="340"/>
      <c r="M17" s="340"/>
      <c r="N17" s="119"/>
      <c r="O17" s="58">
        <f t="shared" si="2"/>
        <v>0</v>
      </c>
      <c r="P17" s="87">
        <f t="shared" si="3"/>
        <v>0</v>
      </c>
      <c r="Q17" s="666"/>
      <c r="R17" s="663"/>
      <c r="S17" s="162"/>
      <c r="T17" s="436"/>
      <c r="U17" s="658">
        <f t="shared" si="4"/>
        <v>0</v>
      </c>
      <c r="V17" s="55">
        <f t="shared" si="5"/>
        <v>0</v>
      </c>
      <c r="W17" s="189"/>
      <c r="X17" s="188"/>
      <c r="Y17" s="187"/>
      <c r="Z17" s="190">
        <f t="shared" si="6"/>
        <v>0</v>
      </c>
      <c r="AA17" s="435"/>
      <c r="AB17" s="820">
        <f t="shared" si="0"/>
        <v>0</v>
      </c>
      <c r="AC17" s="442"/>
      <c r="AD17" s="401"/>
      <c r="AE17" s="401"/>
      <c r="AF17" s="401"/>
      <c r="AH17" s="401"/>
      <c r="AI17" s="401"/>
      <c r="AJ17" s="401"/>
    </row>
    <row r="18" spans="1:37" ht="15.75" thickBot="1" x14ac:dyDescent="0.3">
      <c r="A18" s="446">
        <f>'PRODUÇAO DIURNO'!A17</f>
        <v>14</v>
      </c>
      <c r="B18" s="338" t="str">
        <f>'PRODUÇAO DIURNO'!B17</f>
        <v>QUA</v>
      </c>
      <c r="C18" s="149"/>
      <c r="D18" s="150"/>
      <c r="E18" s="151"/>
      <c r="F18" s="54">
        <f t="shared" si="1"/>
        <v>0</v>
      </c>
      <c r="G18" s="406"/>
      <c r="H18" s="209"/>
      <c r="I18" s="159"/>
      <c r="J18" s="410"/>
      <c r="K18" s="118"/>
      <c r="L18" s="340"/>
      <c r="M18" s="340"/>
      <c r="N18" s="119"/>
      <c r="O18" s="58">
        <f t="shared" si="2"/>
        <v>0</v>
      </c>
      <c r="P18" s="87">
        <f t="shared" si="3"/>
        <v>0</v>
      </c>
      <c r="Q18" s="666"/>
      <c r="R18" s="663"/>
      <c r="S18" s="162"/>
      <c r="T18" s="159"/>
      <c r="U18" s="658">
        <f t="shared" si="4"/>
        <v>0</v>
      </c>
      <c r="V18" s="55">
        <f t="shared" si="5"/>
        <v>0</v>
      </c>
      <c r="W18" s="189"/>
      <c r="X18" s="188"/>
      <c r="Y18" s="187"/>
      <c r="Z18" s="190">
        <f t="shared" si="6"/>
        <v>0</v>
      </c>
      <c r="AA18" s="189"/>
      <c r="AB18" s="820">
        <f t="shared" si="0"/>
        <v>0</v>
      </c>
      <c r="AC18" s="442"/>
      <c r="AD18" s="401"/>
      <c r="AE18" s="401"/>
      <c r="AF18" s="401"/>
      <c r="AH18" s="401"/>
      <c r="AI18" s="401"/>
      <c r="AJ18" s="401"/>
    </row>
    <row r="19" spans="1:37" ht="15.75" thickBot="1" x14ac:dyDescent="0.3">
      <c r="A19" s="446">
        <f>'PRODUÇAO DIURNO'!A18</f>
        <v>15</v>
      </c>
      <c r="B19" s="338" t="str">
        <f>'PRODUÇAO DIURNO'!B18</f>
        <v>QUI</v>
      </c>
      <c r="C19" s="149"/>
      <c r="D19" s="150"/>
      <c r="E19" s="151"/>
      <c r="F19" s="54">
        <f t="shared" si="1"/>
        <v>0</v>
      </c>
      <c r="G19" s="406"/>
      <c r="H19" s="209"/>
      <c r="I19" s="159"/>
      <c r="J19" s="410"/>
      <c r="K19" s="118"/>
      <c r="L19" s="340"/>
      <c r="M19" s="340"/>
      <c r="N19" s="119"/>
      <c r="O19" s="58">
        <f t="shared" si="2"/>
        <v>0</v>
      </c>
      <c r="P19" s="87">
        <f t="shared" si="3"/>
        <v>0</v>
      </c>
      <c r="Q19" s="666"/>
      <c r="R19" s="663"/>
      <c r="S19" s="162"/>
      <c r="T19" s="159"/>
      <c r="U19" s="658">
        <f t="shared" si="4"/>
        <v>0</v>
      </c>
      <c r="V19" s="55">
        <f t="shared" si="5"/>
        <v>0</v>
      </c>
      <c r="W19" s="189"/>
      <c r="X19" s="194"/>
      <c r="Y19" s="193"/>
      <c r="Z19" s="190">
        <f t="shared" si="6"/>
        <v>0</v>
      </c>
      <c r="AA19" s="189"/>
      <c r="AB19" s="820">
        <f t="shared" si="0"/>
        <v>0</v>
      </c>
      <c r="AC19" s="519"/>
      <c r="AD19" s="401"/>
      <c r="AE19" s="401"/>
      <c r="AF19" s="401"/>
      <c r="AH19" s="401"/>
      <c r="AI19" s="401"/>
      <c r="AJ19" s="401"/>
    </row>
    <row r="20" spans="1:37" ht="15.75" thickBot="1" x14ac:dyDescent="0.3">
      <c r="A20" s="446">
        <v>16</v>
      </c>
      <c r="B20" s="338" t="str">
        <f>'PRODUÇAO DIURNO'!B19</f>
        <v>SEX</v>
      </c>
      <c r="C20" s="149"/>
      <c r="D20" s="150"/>
      <c r="E20" s="151"/>
      <c r="F20" s="54">
        <f t="shared" si="1"/>
        <v>0</v>
      </c>
      <c r="G20" s="406"/>
      <c r="H20" s="209"/>
      <c r="I20" s="159"/>
      <c r="J20" s="410"/>
      <c r="K20" s="118"/>
      <c r="L20" s="340"/>
      <c r="M20" s="340"/>
      <c r="N20" s="119"/>
      <c r="O20" s="58">
        <f t="shared" si="2"/>
        <v>0</v>
      </c>
      <c r="P20" s="87">
        <f t="shared" si="3"/>
        <v>0</v>
      </c>
      <c r="Q20" s="666"/>
      <c r="R20" s="663"/>
      <c r="S20" s="162"/>
      <c r="T20" s="159"/>
      <c r="U20" s="658">
        <f t="shared" si="4"/>
        <v>0</v>
      </c>
      <c r="V20" s="55">
        <f t="shared" si="5"/>
        <v>0</v>
      </c>
      <c r="W20" s="189"/>
      <c r="X20" s="188"/>
      <c r="Y20" s="187"/>
      <c r="Z20" s="190">
        <f t="shared" si="6"/>
        <v>0</v>
      </c>
      <c r="AA20" s="189"/>
      <c r="AB20" s="820">
        <f t="shared" si="0"/>
        <v>0</v>
      </c>
      <c r="AC20" s="519"/>
      <c r="AD20" s="401"/>
      <c r="AE20" s="401"/>
      <c r="AF20" s="401"/>
      <c r="AH20" s="401"/>
      <c r="AI20" s="401"/>
      <c r="AJ20" s="401"/>
    </row>
    <row r="21" spans="1:37" ht="15.75" thickBot="1" x14ac:dyDescent="0.3">
      <c r="A21" s="446">
        <f>'PRODUÇAO DIURNO'!A20</f>
        <v>17</v>
      </c>
      <c r="B21" s="338" t="str">
        <f>'PRODUÇAO DIURNO'!B20</f>
        <v>SÁB</v>
      </c>
      <c r="C21" s="149"/>
      <c r="D21" s="150"/>
      <c r="E21" s="151"/>
      <c r="F21" s="54">
        <f t="shared" si="1"/>
        <v>0</v>
      </c>
      <c r="G21" s="406"/>
      <c r="H21" s="209"/>
      <c r="I21" s="159"/>
      <c r="J21" s="410"/>
      <c r="K21" s="118"/>
      <c r="L21" s="340"/>
      <c r="M21" s="340"/>
      <c r="N21" s="119"/>
      <c r="O21" s="58">
        <f t="shared" si="2"/>
        <v>0</v>
      </c>
      <c r="P21" s="87">
        <f t="shared" si="3"/>
        <v>0</v>
      </c>
      <c r="Q21" s="666"/>
      <c r="R21" s="663"/>
      <c r="S21" s="162"/>
      <c r="T21" s="159"/>
      <c r="U21" s="658">
        <f t="shared" si="4"/>
        <v>0</v>
      </c>
      <c r="V21" s="55">
        <f t="shared" si="5"/>
        <v>0</v>
      </c>
      <c r="W21" s="189"/>
      <c r="X21" s="188"/>
      <c r="Y21" s="187"/>
      <c r="Z21" s="190">
        <f t="shared" si="6"/>
        <v>0</v>
      </c>
      <c r="AA21" s="189"/>
      <c r="AB21" s="820">
        <f t="shared" si="0"/>
        <v>0</v>
      </c>
      <c r="AC21" s="442"/>
      <c r="AD21" s="401"/>
      <c r="AE21" s="401"/>
      <c r="AF21" s="401"/>
      <c r="AH21" s="401"/>
      <c r="AI21" s="401"/>
      <c r="AJ21" s="401"/>
    </row>
    <row r="22" spans="1:37" ht="15.75" thickBot="1" x14ac:dyDescent="0.3">
      <c r="A22" s="446">
        <f>'PRODUÇAO DIURNO'!A21</f>
        <v>18</v>
      </c>
      <c r="B22" s="338" t="str">
        <f>'PRODUÇAO DIURNO'!B21</f>
        <v>DOM</v>
      </c>
      <c r="C22" s="149"/>
      <c r="D22" s="150"/>
      <c r="E22" s="151"/>
      <c r="F22" s="54">
        <f t="shared" si="1"/>
        <v>0</v>
      </c>
      <c r="G22" s="406"/>
      <c r="H22" s="209"/>
      <c r="I22" s="159"/>
      <c r="J22" s="410"/>
      <c r="K22" s="118"/>
      <c r="L22" s="340"/>
      <c r="M22" s="340"/>
      <c r="N22" s="119"/>
      <c r="O22" s="58">
        <f t="shared" si="2"/>
        <v>0</v>
      </c>
      <c r="P22" s="87">
        <f t="shared" si="3"/>
        <v>0</v>
      </c>
      <c r="Q22" s="666"/>
      <c r="R22" s="663"/>
      <c r="S22" s="162"/>
      <c r="T22" s="159"/>
      <c r="U22" s="658">
        <f t="shared" si="4"/>
        <v>0</v>
      </c>
      <c r="V22" s="55">
        <f t="shared" si="5"/>
        <v>0</v>
      </c>
      <c r="W22" s="189"/>
      <c r="X22" s="188"/>
      <c r="Y22" s="187"/>
      <c r="Z22" s="190">
        <f t="shared" si="6"/>
        <v>0</v>
      </c>
      <c r="AA22" s="189"/>
      <c r="AB22" s="820">
        <f t="shared" si="0"/>
        <v>0</v>
      </c>
      <c r="AC22" s="519"/>
      <c r="AD22" s="401"/>
      <c r="AE22" s="401"/>
      <c r="AF22" s="401"/>
      <c r="AH22" s="401"/>
      <c r="AI22" s="401"/>
      <c r="AJ22" s="401"/>
    </row>
    <row r="23" spans="1:37" ht="15.75" thickBot="1" x14ac:dyDescent="0.3">
      <c r="A23" s="446">
        <f>'PRODUÇAO DIURNO'!A22</f>
        <v>19</v>
      </c>
      <c r="B23" s="338" t="str">
        <f>'PRODUÇAO DIURNO'!B22</f>
        <v>SEG</v>
      </c>
      <c r="C23" s="149"/>
      <c r="D23" s="150"/>
      <c r="E23" s="151"/>
      <c r="F23" s="54">
        <f t="shared" si="1"/>
        <v>0</v>
      </c>
      <c r="G23" s="406"/>
      <c r="H23" s="209"/>
      <c r="I23" s="159"/>
      <c r="J23" s="410"/>
      <c r="K23" s="118"/>
      <c r="L23" s="340"/>
      <c r="M23" s="340"/>
      <c r="N23" s="119"/>
      <c r="O23" s="58">
        <f t="shared" si="2"/>
        <v>0</v>
      </c>
      <c r="P23" s="87">
        <f t="shared" si="3"/>
        <v>0</v>
      </c>
      <c r="Q23" s="666"/>
      <c r="R23" s="663"/>
      <c r="S23" s="162"/>
      <c r="T23" s="159"/>
      <c r="U23" s="658">
        <f t="shared" si="4"/>
        <v>0</v>
      </c>
      <c r="V23" s="55">
        <f t="shared" si="5"/>
        <v>0</v>
      </c>
      <c r="W23" s="189"/>
      <c r="X23" s="188"/>
      <c r="Y23" s="187"/>
      <c r="Z23" s="190">
        <f t="shared" si="6"/>
        <v>0</v>
      </c>
      <c r="AA23" s="189"/>
      <c r="AB23" s="820">
        <f t="shared" si="0"/>
        <v>0</v>
      </c>
      <c r="AC23" s="442"/>
      <c r="AD23" s="401"/>
      <c r="AE23" s="401"/>
      <c r="AF23" s="401"/>
      <c r="AH23" s="401"/>
      <c r="AI23" s="401"/>
      <c r="AJ23" s="401"/>
    </row>
    <row r="24" spans="1:37" ht="15.75" thickBot="1" x14ac:dyDescent="0.3">
      <c r="A24" s="446">
        <f>'PRODUÇAO DIURNO'!A23</f>
        <v>20</v>
      </c>
      <c r="B24" s="338" t="str">
        <f>'PRODUÇAO DIURNO'!B23</f>
        <v>TER</v>
      </c>
      <c r="C24" s="149"/>
      <c r="D24" s="150"/>
      <c r="E24" s="151"/>
      <c r="F24" s="54">
        <f t="shared" si="1"/>
        <v>0</v>
      </c>
      <c r="G24" s="406"/>
      <c r="H24" s="209"/>
      <c r="I24" s="159"/>
      <c r="J24" s="410"/>
      <c r="K24" s="118"/>
      <c r="L24" s="340"/>
      <c r="M24" s="340"/>
      <c r="N24" s="119"/>
      <c r="O24" s="58">
        <f t="shared" si="2"/>
        <v>0</v>
      </c>
      <c r="P24" s="87">
        <f t="shared" si="3"/>
        <v>0</v>
      </c>
      <c r="Q24" s="666"/>
      <c r="R24" s="663"/>
      <c r="S24" s="162"/>
      <c r="T24" s="159"/>
      <c r="U24" s="658">
        <f t="shared" si="4"/>
        <v>0</v>
      </c>
      <c r="V24" s="55">
        <f t="shared" si="5"/>
        <v>0</v>
      </c>
      <c r="W24" s="435"/>
      <c r="X24" s="188"/>
      <c r="Y24" s="187"/>
      <c r="Z24" s="190">
        <f t="shared" si="6"/>
        <v>0</v>
      </c>
      <c r="AA24" s="189"/>
      <c r="AB24" s="820">
        <f t="shared" si="0"/>
        <v>0</v>
      </c>
      <c r="AC24" s="443"/>
      <c r="AD24" s="431"/>
      <c r="AE24" s="431"/>
      <c r="AF24" s="431"/>
      <c r="AH24" s="431"/>
      <c r="AI24" s="431"/>
      <c r="AJ24" s="431"/>
      <c r="AK24" s="490"/>
    </row>
    <row r="25" spans="1:37" ht="15.75" thickBot="1" x14ac:dyDescent="0.3">
      <c r="A25" s="446">
        <f>'PRODUÇAO DIURNO'!A24</f>
        <v>21</v>
      </c>
      <c r="B25" s="338" t="str">
        <f>'PRODUÇAO DIURNO'!B24</f>
        <v>QUA</v>
      </c>
      <c r="C25" s="149"/>
      <c r="D25" s="150"/>
      <c r="E25" s="151"/>
      <c r="F25" s="54">
        <f t="shared" si="1"/>
        <v>0</v>
      </c>
      <c r="G25" s="406"/>
      <c r="H25" s="209"/>
      <c r="I25" s="159"/>
      <c r="J25" s="410"/>
      <c r="K25" s="118"/>
      <c r="L25" s="340"/>
      <c r="M25" s="340"/>
      <c r="N25" s="119"/>
      <c r="O25" s="58">
        <f t="shared" si="2"/>
        <v>0</v>
      </c>
      <c r="P25" s="87">
        <f t="shared" si="3"/>
        <v>0</v>
      </c>
      <c r="Q25" s="666"/>
      <c r="R25" s="663"/>
      <c r="S25" s="162"/>
      <c r="T25" s="159"/>
      <c r="U25" s="658">
        <f t="shared" si="4"/>
        <v>0</v>
      </c>
      <c r="V25" s="55">
        <f t="shared" si="5"/>
        <v>0</v>
      </c>
      <c r="W25" s="189"/>
      <c r="X25" s="188"/>
      <c r="Y25" s="187"/>
      <c r="Z25" s="190">
        <f t="shared" si="6"/>
        <v>0</v>
      </c>
      <c r="AA25" s="189"/>
      <c r="AB25" s="820">
        <f t="shared" si="0"/>
        <v>0</v>
      </c>
      <c r="AC25" s="519"/>
      <c r="AD25" s="401"/>
      <c r="AE25" s="401"/>
      <c r="AF25" s="401"/>
      <c r="AH25" s="401"/>
      <c r="AI25" s="401"/>
      <c r="AJ25" s="401"/>
    </row>
    <row r="26" spans="1:37" ht="15.75" thickBot="1" x14ac:dyDescent="0.3">
      <c r="A26" s="446">
        <f>'PRODUÇAO DIURNO'!A25</f>
        <v>22</v>
      </c>
      <c r="B26" s="338" t="str">
        <f>'PRODUÇAO DIURNO'!B25</f>
        <v>QUI</v>
      </c>
      <c r="C26" s="149"/>
      <c r="D26" s="150"/>
      <c r="E26" s="151"/>
      <c r="F26" s="54">
        <f t="shared" si="1"/>
        <v>0</v>
      </c>
      <c r="G26" s="406"/>
      <c r="H26" s="209"/>
      <c r="I26" s="159"/>
      <c r="J26" s="410"/>
      <c r="K26" s="118"/>
      <c r="L26" s="340"/>
      <c r="M26" s="340"/>
      <c r="N26" s="119"/>
      <c r="O26" s="58">
        <f t="shared" si="2"/>
        <v>0</v>
      </c>
      <c r="P26" s="87">
        <f t="shared" si="3"/>
        <v>0</v>
      </c>
      <c r="Q26" s="666"/>
      <c r="R26" s="663"/>
      <c r="S26" s="162"/>
      <c r="T26" s="159"/>
      <c r="U26" s="658">
        <f t="shared" si="4"/>
        <v>0</v>
      </c>
      <c r="V26" s="55">
        <f t="shared" si="5"/>
        <v>0</v>
      </c>
      <c r="W26" s="189"/>
      <c r="X26" s="188"/>
      <c r="Y26" s="187"/>
      <c r="Z26" s="190">
        <f t="shared" si="6"/>
        <v>0</v>
      </c>
      <c r="AA26" s="189"/>
      <c r="AB26" s="820">
        <f t="shared" si="0"/>
        <v>0</v>
      </c>
      <c r="AC26" s="442"/>
      <c r="AD26" s="401"/>
      <c r="AE26" s="401"/>
      <c r="AF26" s="401"/>
      <c r="AH26" s="401"/>
      <c r="AI26" s="401"/>
      <c r="AJ26" s="401"/>
    </row>
    <row r="27" spans="1:37" ht="15.75" thickBot="1" x14ac:dyDescent="0.3">
      <c r="A27" s="446">
        <f>'PRODUÇAO DIURNO'!A26</f>
        <v>23</v>
      </c>
      <c r="B27" s="338" t="str">
        <f>'PRODUÇAO DIURNO'!B26</f>
        <v>SEX</v>
      </c>
      <c r="C27" s="149"/>
      <c r="D27" s="150"/>
      <c r="E27" s="151"/>
      <c r="F27" s="54">
        <f t="shared" si="1"/>
        <v>0</v>
      </c>
      <c r="G27" s="406"/>
      <c r="H27" s="209"/>
      <c r="I27" s="159"/>
      <c r="J27" s="410"/>
      <c r="K27" s="118"/>
      <c r="L27" s="340"/>
      <c r="M27" s="340"/>
      <c r="N27" s="119"/>
      <c r="O27" s="58">
        <f t="shared" si="2"/>
        <v>0</v>
      </c>
      <c r="P27" s="87">
        <f t="shared" si="3"/>
        <v>0</v>
      </c>
      <c r="Q27" s="666"/>
      <c r="R27" s="663"/>
      <c r="S27" s="162"/>
      <c r="T27" s="159"/>
      <c r="U27" s="658">
        <f t="shared" si="4"/>
        <v>0</v>
      </c>
      <c r="V27" s="55">
        <f t="shared" si="5"/>
        <v>0</v>
      </c>
      <c r="W27" s="189"/>
      <c r="X27" s="188"/>
      <c r="Y27" s="187"/>
      <c r="Z27" s="190">
        <f t="shared" si="6"/>
        <v>0</v>
      </c>
      <c r="AA27" s="189"/>
      <c r="AB27" s="820">
        <f t="shared" si="0"/>
        <v>0</v>
      </c>
      <c r="AC27" s="442"/>
      <c r="AD27" s="401"/>
      <c r="AE27" s="401"/>
      <c r="AF27" s="401"/>
      <c r="AH27" s="401"/>
      <c r="AI27" s="401"/>
      <c r="AJ27" s="401"/>
    </row>
    <row r="28" spans="1:37" ht="15.75" thickBot="1" x14ac:dyDescent="0.3">
      <c r="A28" s="446">
        <f>'PRODUÇAO DIURNO'!A27</f>
        <v>24</v>
      </c>
      <c r="B28" s="338" t="str">
        <f>'PRODUÇAO DIURNO'!B27</f>
        <v>SÁB</v>
      </c>
      <c r="C28" s="149"/>
      <c r="D28" s="150"/>
      <c r="E28" s="151"/>
      <c r="F28" s="54">
        <f t="shared" si="1"/>
        <v>0</v>
      </c>
      <c r="G28" s="406"/>
      <c r="H28" s="209"/>
      <c r="I28" s="159"/>
      <c r="J28" s="410"/>
      <c r="K28" s="118"/>
      <c r="L28" s="340"/>
      <c r="M28" s="340"/>
      <c r="N28" s="119"/>
      <c r="O28" s="58">
        <f t="shared" si="2"/>
        <v>0</v>
      </c>
      <c r="P28" s="87">
        <f t="shared" si="3"/>
        <v>0</v>
      </c>
      <c r="Q28" s="666"/>
      <c r="R28" s="663"/>
      <c r="S28" s="162"/>
      <c r="T28" s="159"/>
      <c r="U28" s="658">
        <f t="shared" si="4"/>
        <v>0</v>
      </c>
      <c r="V28" s="55">
        <f t="shared" si="5"/>
        <v>0</v>
      </c>
      <c r="W28" s="189"/>
      <c r="X28" s="188"/>
      <c r="Y28" s="187"/>
      <c r="Z28" s="190">
        <f t="shared" si="6"/>
        <v>0</v>
      </c>
      <c r="AA28" s="435"/>
      <c r="AB28" s="820">
        <f t="shared" si="0"/>
        <v>0</v>
      </c>
      <c r="AC28" s="519"/>
      <c r="AD28" s="401"/>
      <c r="AE28" s="401"/>
      <c r="AF28" s="401"/>
      <c r="AH28" s="401"/>
      <c r="AI28" s="401"/>
      <c r="AJ28" s="401"/>
    </row>
    <row r="29" spans="1:37" ht="15.75" thickBot="1" x14ac:dyDescent="0.3">
      <c r="A29" s="446">
        <f>'PRODUÇAO DIURNO'!A28</f>
        <v>25</v>
      </c>
      <c r="B29" s="338" t="str">
        <f>'PRODUÇAO DIURNO'!B28</f>
        <v>DOM</v>
      </c>
      <c r="C29" s="149"/>
      <c r="D29" s="150"/>
      <c r="E29" s="151"/>
      <c r="F29" s="54">
        <f t="shared" si="1"/>
        <v>0</v>
      </c>
      <c r="G29" s="406"/>
      <c r="H29" s="209"/>
      <c r="I29" s="159"/>
      <c r="J29" s="410"/>
      <c r="K29" s="118"/>
      <c r="L29" s="340"/>
      <c r="M29" s="340"/>
      <c r="N29" s="119"/>
      <c r="O29" s="58">
        <f t="shared" si="2"/>
        <v>0</v>
      </c>
      <c r="P29" s="87">
        <f t="shared" si="3"/>
        <v>0</v>
      </c>
      <c r="Q29" s="666"/>
      <c r="R29" s="663"/>
      <c r="S29" s="162"/>
      <c r="T29" s="159"/>
      <c r="U29" s="658">
        <f t="shared" si="4"/>
        <v>0</v>
      </c>
      <c r="V29" s="55">
        <f t="shared" si="5"/>
        <v>0</v>
      </c>
      <c r="W29" s="189"/>
      <c r="X29" s="188"/>
      <c r="Y29" s="187"/>
      <c r="Z29" s="190">
        <f t="shared" si="6"/>
        <v>0</v>
      </c>
      <c r="AA29" s="189"/>
      <c r="AB29" s="820">
        <f t="shared" si="0"/>
        <v>0</v>
      </c>
      <c r="AC29" s="442"/>
      <c r="AD29" s="401"/>
      <c r="AE29" s="401"/>
      <c r="AF29" s="401"/>
      <c r="AH29" s="401"/>
      <c r="AI29" s="401"/>
      <c r="AJ29" s="401"/>
    </row>
    <row r="30" spans="1:37" ht="15.75" thickBot="1" x14ac:dyDescent="0.3">
      <c r="A30" s="446">
        <f>'PRODUÇAO DIURNO'!A29</f>
        <v>26</v>
      </c>
      <c r="B30" s="338" t="str">
        <f>'PRODUÇAO DIURNO'!B29</f>
        <v>SEG</v>
      </c>
      <c r="C30" s="149"/>
      <c r="D30" s="150"/>
      <c r="E30" s="151"/>
      <c r="F30" s="54">
        <f t="shared" si="1"/>
        <v>0</v>
      </c>
      <c r="G30" s="406"/>
      <c r="H30" s="209"/>
      <c r="I30" s="159"/>
      <c r="J30" s="410"/>
      <c r="K30" s="118"/>
      <c r="L30" s="340"/>
      <c r="M30" s="340"/>
      <c r="N30" s="119"/>
      <c r="O30" s="58">
        <f t="shared" si="2"/>
        <v>0</v>
      </c>
      <c r="P30" s="87">
        <f t="shared" si="3"/>
        <v>0</v>
      </c>
      <c r="Q30" s="666"/>
      <c r="R30" s="663"/>
      <c r="S30" s="162"/>
      <c r="T30" s="159"/>
      <c r="U30" s="658">
        <f t="shared" si="4"/>
        <v>0</v>
      </c>
      <c r="V30" s="55">
        <f t="shared" si="5"/>
        <v>0</v>
      </c>
      <c r="W30" s="189"/>
      <c r="X30" s="188"/>
      <c r="Y30" s="187"/>
      <c r="Z30" s="190">
        <f t="shared" si="6"/>
        <v>0</v>
      </c>
      <c r="AA30" s="189"/>
      <c r="AB30" s="820">
        <f t="shared" si="0"/>
        <v>0</v>
      </c>
      <c r="AC30" s="519"/>
      <c r="AD30" s="401"/>
      <c r="AE30" s="401"/>
      <c r="AF30" s="401"/>
      <c r="AH30" s="401"/>
      <c r="AI30" s="401"/>
      <c r="AJ30" s="401"/>
    </row>
    <row r="31" spans="1:37" ht="15.75" thickBot="1" x14ac:dyDescent="0.3">
      <c r="A31" s="446">
        <f>'PRODUÇAO DIURNO'!A30</f>
        <v>27</v>
      </c>
      <c r="B31" s="338" t="str">
        <f>'PRODUÇAO DIURNO'!B30</f>
        <v>TER</v>
      </c>
      <c r="C31" s="149"/>
      <c r="D31" s="150"/>
      <c r="E31" s="151"/>
      <c r="F31" s="54">
        <f t="shared" si="1"/>
        <v>0</v>
      </c>
      <c r="G31" s="406"/>
      <c r="H31" s="209"/>
      <c r="I31" s="159"/>
      <c r="J31" s="410"/>
      <c r="K31" s="118"/>
      <c r="L31" s="340"/>
      <c r="M31" s="340"/>
      <c r="N31" s="119"/>
      <c r="O31" s="58">
        <f t="shared" si="2"/>
        <v>0</v>
      </c>
      <c r="P31" s="87">
        <f t="shared" si="3"/>
        <v>0</v>
      </c>
      <c r="Q31" s="666"/>
      <c r="R31" s="663"/>
      <c r="S31" s="162"/>
      <c r="T31" s="159"/>
      <c r="U31" s="658">
        <f t="shared" si="4"/>
        <v>0</v>
      </c>
      <c r="V31" s="55">
        <f t="shared" si="5"/>
        <v>0</v>
      </c>
      <c r="W31" s="189"/>
      <c r="X31" s="188"/>
      <c r="Y31" s="187"/>
      <c r="Z31" s="190">
        <f t="shared" si="6"/>
        <v>0</v>
      </c>
      <c r="AA31" s="189"/>
      <c r="AB31" s="820">
        <f t="shared" si="0"/>
        <v>0</v>
      </c>
      <c r="AC31" s="443"/>
      <c r="AD31" s="401"/>
      <c r="AE31" s="401"/>
      <c r="AF31" s="401"/>
      <c r="AH31" s="401"/>
      <c r="AI31" s="401"/>
      <c r="AJ31" s="401"/>
    </row>
    <row r="32" spans="1:37" ht="15.75" thickBot="1" x14ac:dyDescent="0.3">
      <c r="A32" s="446">
        <f>'PRODUÇAO DIURNO'!A31</f>
        <v>28</v>
      </c>
      <c r="B32" s="338" t="str">
        <f>'PRODUÇAO DIURNO'!B31</f>
        <v>QUA</v>
      </c>
      <c r="C32" s="149"/>
      <c r="D32" s="150"/>
      <c r="E32" s="151"/>
      <c r="F32" s="54">
        <f t="shared" si="1"/>
        <v>0</v>
      </c>
      <c r="G32" s="406"/>
      <c r="H32" s="209"/>
      <c r="I32" s="159"/>
      <c r="J32" s="410"/>
      <c r="K32" s="118"/>
      <c r="L32" s="340"/>
      <c r="M32" s="340"/>
      <c r="N32" s="119"/>
      <c r="O32" s="58">
        <f t="shared" si="2"/>
        <v>0</v>
      </c>
      <c r="P32" s="87">
        <f t="shared" si="3"/>
        <v>0</v>
      </c>
      <c r="Q32" s="666"/>
      <c r="R32" s="663"/>
      <c r="S32" s="162"/>
      <c r="T32" s="159"/>
      <c r="U32" s="658">
        <f t="shared" si="4"/>
        <v>0</v>
      </c>
      <c r="V32" s="55">
        <f t="shared" si="5"/>
        <v>0</v>
      </c>
      <c r="W32" s="189"/>
      <c r="X32" s="188"/>
      <c r="Y32" s="187"/>
      <c r="Z32" s="190">
        <f t="shared" si="6"/>
        <v>0</v>
      </c>
      <c r="AA32" s="189"/>
      <c r="AB32" s="820">
        <f t="shared" si="0"/>
        <v>0</v>
      </c>
      <c r="AC32" s="519"/>
      <c r="AD32" s="401"/>
      <c r="AE32" s="401"/>
      <c r="AF32" s="401"/>
      <c r="AH32" s="401"/>
      <c r="AI32" s="401"/>
      <c r="AJ32" s="401"/>
    </row>
    <row r="33" spans="1:36" ht="15.75" thickBot="1" x14ac:dyDescent="0.3">
      <c r="A33" s="446" t="s">
        <v>124</v>
      </c>
      <c r="B33" s="338" t="str">
        <f>'PRODUÇAO DIURNO'!B32</f>
        <v>QUI</v>
      </c>
      <c r="C33" s="149"/>
      <c r="D33" s="150"/>
      <c r="E33" s="151"/>
      <c r="F33" s="54">
        <f t="shared" si="1"/>
        <v>0</v>
      </c>
      <c r="G33" s="406"/>
      <c r="H33" s="209"/>
      <c r="I33" s="159"/>
      <c r="J33" s="410"/>
      <c r="K33" s="118"/>
      <c r="L33" s="340"/>
      <c r="M33" s="340"/>
      <c r="N33" s="119"/>
      <c r="O33" s="58">
        <f t="shared" si="2"/>
        <v>0</v>
      </c>
      <c r="P33" s="87">
        <f t="shared" si="3"/>
        <v>0</v>
      </c>
      <c r="Q33" s="666"/>
      <c r="R33" s="663"/>
      <c r="S33" s="162"/>
      <c r="T33" s="159"/>
      <c r="U33" s="658">
        <f t="shared" si="4"/>
        <v>0</v>
      </c>
      <c r="V33" s="55">
        <f t="shared" si="5"/>
        <v>0</v>
      </c>
      <c r="W33" s="189"/>
      <c r="X33" s="188"/>
      <c r="Y33" s="187"/>
      <c r="Z33" s="190">
        <f t="shared" si="6"/>
        <v>0</v>
      </c>
      <c r="AA33" s="189"/>
      <c r="AB33" s="820">
        <f t="shared" si="0"/>
        <v>0</v>
      </c>
      <c r="AC33" s="444"/>
      <c r="AD33" s="401"/>
      <c r="AE33" s="401"/>
      <c r="AF33" s="401"/>
      <c r="AG33" s="401"/>
      <c r="AH33" s="401"/>
      <c r="AI33" s="401"/>
      <c r="AJ33" s="401"/>
    </row>
    <row r="34" spans="1:36" ht="15.75" thickBot="1" x14ac:dyDescent="0.3">
      <c r="A34" s="446">
        <f>'PRODUÇAO DIURNO'!A33</f>
        <v>30</v>
      </c>
      <c r="B34" s="338" t="str">
        <f>'PRODUÇAO DIURNO'!B33</f>
        <v>SEX</v>
      </c>
      <c r="C34" s="149"/>
      <c r="D34" s="150"/>
      <c r="E34" s="151"/>
      <c r="F34" s="54">
        <f t="shared" si="1"/>
        <v>0</v>
      </c>
      <c r="G34" s="406"/>
      <c r="H34" s="209"/>
      <c r="I34" s="159"/>
      <c r="J34" s="410"/>
      <c r="K34" s="118"/>
      <c r="L34" s="340"/>
      <c r="M34" s="340"/>
      <c r="N34" s="119"/>
      <c r="O34" s="58">
        <f t="shared" si="2"/>
        <v>0</v>
      </c>
      <c r="P34" s="87">
        <f t="shared" si="3"/>
        <v>0</v>
      </c>
      <c r="Q34" s="666"/>
      <c r="R34" s="663"/>
      <c r="S34" s="162"/>
      <c r="T34" s="159"/>
      <c r="U34" s="658">
        <f t="shared" si="4"/>
        <v>0</v>
      </c>
      <c r="V34" s="55">
        <f t="shared" si="5"/>
        <v>0</v>
      </c>
      <c r="W34" s="189"/>
      <c r="X34" s="188"/>
      <c r="Y34" s="187"/>
      <c r="Z34" s="190">
        <f t="shared" si="6"/>
        <v>0</v>
      </c>
      <c r="AA34" s="189"/>
      <c r="AB34" s="820">
        <f t="shared" si="0"/>
        <v>0</v>
      </c>
      <c r="AC34" s="444"/>
      <c r="AD34" s="401"/>
      <c r="AE34" s="401"/>
      <c r="AF34" s="401"/>
      <c r="AG34" s="401"/>
      <c r="AH34" s="401"/>
      <c r="AI34" s="401"/>
      <c r="AJ34" s="401"/>
    </row>
    <row r="35" spans="1:36" ht="15.75" thickBot="1" x14ac:dyDescent="0.3">
      <c r="A35" s="446">
        <f>'PRODUÇAO DIURNO'!A34</f>
        <v>0</v>
      </c>
      <c r="B35" s="338">
        <f>'PRODUÇAO DIURNO'!B34</f>
        <v>0</v>
      </c>
      <c r="C35" s="182"/>
      <c r="D35" s="183"/>
      <c r="E35" s="184"/>
      <c r="F35" s="92">
        <f t="shared" si="1"/>
        <v>0</v>
      </c>
      <c r="G35" s="407"/>
      <c r="H35" s="411"/>
      <c r="I35" s="160"/>
      <c r="J35" s="412"/>
      <c r="K35" s="192"/>
      <c r="L35" s="341"/>
      <c r="M35" s="341"/>
      <c r="N35" s="342"/>
      <c r="O35" s="58">
        <f t="shared" si="2"/>
        <v>0</v>
      </c>
      <c r="P35" s="87">
        <f t="shared" si="3"/>
        <v>0</v>
      </c>
      <c r="Q35" s="667"/>
      <c r="R35" s="664"/>
      <c r="S35" s="163"/>
      <c r="T35" s="166"/>
      <c r="U35" s="658">
        <f t="shared" si="4"/>
        <v>0</v>
      </c>
      <c r="V35" s="55">
        <f t="shared" si="5"/>
        <v>0</v>
      </c>
      <c r="W35" s="312"/>
      <c r="X35" s="313"/>
      <c r="Y35" s="314"/>
      <c r="Z35" s="190">
        <f t="shared" si="6"/>
        <v>0</v>
      </c>
      <c r="AA35" s="312"/>
      <c r="AB35" s="821">
        <f t="shared" si="0"/>
        <v>0</v>
      </c>
      <c r="AC35" s="517"/>
      <c r="AD35" s="401"/>
      <c r="AE35" s="401"/>
      <c r="AF35" s="401"/>
      <c r="AG35" s="401"/>
      <c r="AH35" s="401"/>
      <c r="AI35" s="401"/>
      <c r="AJ35" s="401"/>
    </row>
    <row r="36" spans="1:36" s="107" customFormat="1" ht="15.75" thickBot="1" x14ac:dyDescent="0.3">
      <c r="A36" s="1188" t="s">
        <v>2</v>
      </c>
      <c r="B36" s="1189"/>
      <c r="C36" s="206">
        <f>SUM(C5:C35)</f>
        <v>0</v>
      </c>
      <c r="D36" s="206">
        <f t="shared" ref="D36:V36" si="7">SUM(D5:D35)</f>
        <v>352</v>
      </c>
      <c r="E36" s="206">
        <f t="shared" si="7"/>
        <v>111</v>
      </c>
      <c r="F36" s="206">
        <f t="shared" si="7"/>
        <v>463</v>
      </c>
      <c r="G36" s="206">
        <f t="shared" si="7"/>
        <v>0</v>
      </c>
      <c r="H36" s="206">
        <f t="shared" si="7"/>
        <v>0</v>
      </c>
      <c r="I36" s="206">
        <f t="shared" si="7"/>
        <v>0</v>
      </c>
      <c r="J36" s="206">
        <f t="shared" si="7"/>
        <v>0</v>
      </c>
      <c r="K36" s="207"/>
      <c r="L36" s="207"/>
      <c r="M36" s="207"/>
      <c r="N36" s="207"/>
      <c r="O36" s="206">
        <f t="shared" si="7"/>
        <v>0</v>
      </c>
      <c r="P36" s="206">
        <f>SUM(P5:P35)</f>
        <v>463</v>
      </c>
      <c r="Q36" s="206">
        <f t="shared" si="7"/>
        <v>0</v>
      </c>
      <c r="R36" s="206">
        <f t="shared" si="7"/>
        <v>0</v>
      </c>
      <c r="S36" s="206">
        <f t="shared" si="7"/>
        <v>0</v>
      </c>
      <c r="T36" s="206">
        <f t="shared" si="7"/>
        <v>0</v>
      </c>
      <c r="U36" s="206">
        <f t="shared" si="7"/>
        <v>0</v>
      </c>
      <c r="V36" s="206">
        <f t="shared" si="7"/>
        <v>463</v>
      </c>
      <c r="W36" s="414">
        <f>SUM(W5:W35)</f>
        <v>93.5</v>
      </c>
      <c r="X36" s="414">
        <f>SUM(X5:X35)</f>
        <v>0</v>
      </c>
      <c r="Y36" s="414">
        <f>SUM(Y5:Y35)</f>
        <v>0</v>
      </c>
      <c r="Z36" s="414">
        <f>SUM(Z5:Z35,Z1)</f>
        <v>93.5</v>
      </c>
      <c r="AA36" s="823">
        <f>SUM(AA5:AA35)</f>
        <v>0</v>
      </c>
      <c r="AB36" s="822">
        <f>SUM(AB5:AB35,AB2)</f>
        <v>0</v>
      </c>
      <c r="AC36" s="518"/>
      <c r="AD36" s="401"/>
      <c r="AE36" s="401"/>
      <c r="AF36" s="401"/>
      <c r="AG36" s="401"/>
      <c r="AH36" s="401"/>
      <c r="AI36" s="401"/>
      <c r="AJ36" s="401"/>
    </row>
  </sheetData>
  <mergeCells count="19">
    <mergeCell ref="AC1:AC4"/>
    <mergeCell ref="A36:B36"/>
    <mergeCell ref="A4:B4"/>
    <mergeCell ref="A2:B3"/>
    <mergeCell ref="A1:C1"/>
    <mergeCell ref="D1:E1"/>
    <mergeCell ref="C2:E2"/>
    <mergeCell ref="F1:V1"/>
    <mergeCell ref="H3:J3"/>
    <mergeCell ref="K3:N3"/>
    <mergeCell ref="W1:Z1"/>
    <mergeCell ref="W2:Y2"/>
    <mergeCell ref="O3:O4"/>
    <mergeCell ref="Q2:Q4"/>
    <mergeCell ref="R2:U2"/>
    <mergeCell ref="R3:U3"/>
    <mergeCell ref="G2:O2"/>
    <mergeCell ref="AA1:AB1"/>
    <mergeCell ref="AA2:AA4"/>
  </mergeCells>
  <conditionalFormatting sqref="B5:B35">
    <cfRule type="cellIs" dxfId="7" priority="1" operator="equal">
      <formula>"DOM"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PRODUÇAO NOTURNO</vt:lpstr>
      <vt:lpstr>PRODUÇAO DIURNO</vt:lpstr>
      <vt:lpstr>EMBALAGENS</vt:lpstr>
      <vt:lpstr>ESTOQUE</vt:lpstr>
      <vt:lpstr>HR-1 CLEUBERT</vt:lpstr>
      <vt:lpstr>HR-2 VALDENOR</vt:lpstr>
      <vt:lpstr>FOTON-WAGNER </vt:lpstr>
      <vt:lpstr>STRADA</vt:lpstr>
      <vt:lpstr>FABRICA </vt:lpstr>
      <vt:lpstr>EXTRA</vt:lpstr>
      <vt:lpstr>EXTRA-2</vt:lpstr>
      <vt:lpstr>COMPARATIVO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Jairon Dias</dc:creator>
  <cp:lastModifiedBy>Conceição</cp:lastModifiedBy>
  <cp:lastPrinted>2012-07-06T16:40:40Z</cp:lastPrinted>
  <dcterms:created xsi:type="dcterms:W3CDTF">2012-07-02T16:38:28Z</dcterms:created>
  <dcterms:modified xsi:type="dcterms:W3CDTF">2017-06-09T19:30:53Z</dcterms:modified>
</cp:coreProperties>
</file>