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60" tabRatio="500"/>
  </bookViews>
  <sheets>
    <sheet name="Sheet5" sheetId="5" r:id="rId1"/>
    <sheet name="Sheet1" sheetId="6" r:id="rId2"/>
    <sheet name="Sheet2" sheetId="7" r:id="rId3"/>
    <sheet name="Sheet3" sheetId="8" r:id="rId4"/>
    <sheet name="Sheet4" sheetId="9" r:id="rId5"/>
  </sheets>
  <definedNames>
    <definedName name="vendasMes_1" localSheetId="0">Sheet5!$F$2:$H$14</definedName>
    <definedName name="VendasPorFornececor" localSheetId="0">Sheet5!$F$86:$H$95</definedName>
    <definedName name="VendasPorGrupo" localSheetId="0">Sheet5!$F$19:$H$28</definedName>
    <definedName name="VendasPorGrupo2013" localSheetId="0">Sheet5!$A$19:$C$28</definedName>
    <definedName name="VendasPorGrupoDetalhe" localSheetId="3">Sheet3!$A$1:$D$638</definedName>
    <definedName name="vendasShape" localSheetId="4">Sheet4!$A$1:$B$57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5" l="1"/>
  <c r="J42" i="5"/>
  <c r="I81" i="5"/>
  <c r="M65" i="5"/>
  <c r="H81" i="5"/>
  <c r="L65" i="5"/>
  <c r="C29" i="5"/>
  <c r="B29" i="5"/>
  <c r="AV2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2" i="6"/>
  <c r="AV3" i="6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D20" i="5"/>
  <c r="D21" i="5"/>
  <c r="D22" i="5"/>
  <c r="D23" i="5"/>
  <c r="D24" i="5"/>
  <c r="D25" i="5"/>
  <c r="D26" i="5"/>
  <c r="D27" i="5"/>
  <c r="D28" i="5"/>
  <c r="G15" i="5"/>
  <c r="Q6" i="5"/>
  <c r="I3" i="5"/>
  <c r="I4" i="5"/>
  <c r="I5" i="5"/>
  <c r="I6" i="5"/>
  <c r="I7" i="5"/>
  <c r="I8" i="5"/>
  <c r="I9" i="5"/>
  <c r="I10" i="5"/>
  <c r="I11" i="5"/>
  <c r="I12" i="5"/>
  <c r="I13" i="5"/>
  <c r="I14" i="5"/>
  <c r="I20" i="5"/>
  <c r="I21" i="5"/>
  <c r="I22" i="5"/>
  <c r="I23" i="5"/>
  <c r="I24" i="5"/>
  <c r="I25" i="5"/>
  <c r="I26" i="5"/>
  <c r="I27" i="5"/>
  <c r="I28" i="5"/>
  <c r="I87" i="5"/>
  <c r="I88" i="5"/>
  <c r="I89" i="5"/>
  <c r="I90" i="5"/>
  <c r="I91" i="5"/>
  <c r="I92" i="5"/>
  <c r="I93" i="5"/>
  <c r="I94" i="5"/>
  <c r="I95" i="5"/>
  <c r="I96" i="5"/>
  <c r="J38" i="5"/>
  <c r="J37" i="5"/>
  <c r="J39" i="5"/>
  <c r="J40" i="5"/>
  <c r="J41" i="5"/>
  <c r="J44" i="5"/>
  <c r="J43" i="5"/>
  <c r="J45" i="5"/>
  <c r="J47" i="5"/>
  <c r="J46" i="5"/>
  <c r="J48" i="5"/>
  <c r="J49" i="5"/>
  <c r="J50" i="5"/>
  <c r="J51" i="5"/>
  <c r="J52" i="5"/>
  <c r="J53" i="5"/>
  <c r="J55" i="5"/>
  <c r="J54" i="5"/>
  <c r="J56" i="5"/>
  <c r="J57" i="5"/>
  <c r="J60" i="5"/>
  <c r="J58" i="5"/>
  <c r="J59" i="5"/>
  <c r="J61" i="5"/>
  <c r="J63" i="5"/>
  <c r="J62" i="5"/>
  <c r="J64" i="5"/>
  <c r="J65" i="5"/>
  <c r="J67" i="5"/>
  <c r="J66" i="5"/>
  <c r="J70" i="5"/>
  <c r="J68" i="5"/>
  <c r="J69" i="5"/>
  <c r="J71" i="5"/>
  <c r="J73" i="5"/>
  <c r="J72" i="5"/>
  <c r="J74" i="5"/>
  <c r="J75" i="5"/>
  <c r="J76" i="5"/>
  <c r="J77" i="5"/>
  <c r="J78" i="5"/>
  <c r="J79" i="5"/>
  <c r="J80" i="5"/>
  <c r="H96" i="5"/>
  <c r="G96" i="5"/>
  <c r="H29" i="5"/>
  <c r="G29" i="5"/>
  <c r="H15" i="5"/>
</calcChain>
</file>

<file path=xl/connections.xml><?xml version="1.0" encoding="utf-8"?>
<connections xmlns="http://schemas.openxmlformats.org/spreadsheetml/2006/main">
  <connection id="1" name="vendasMes.csv" type="6" refreshedVersion="0" background="1" saveData="1">
    <textPr fileType="mac" sourceFile="Macintosh HD:Users:celsoneto:Downloads:vendasMes.csv" tab="0" comma="1">
      <textFields count="2">
        <textField/>
        <textField/>
      </textFields>
    </textPr>
  </connection>
  <connection id="2" name="vendasMes.csv1" type="6" refreshedVersion="0" background="1" saveData="1">
    <textPr fileType="mac" sourceFile="Macintosh HD:Users:celsoneto:Downloads:vendasMes.csv" tab="0" comma="1">
      <textFields count="3">
        <textField/>
        <textField/>
        <textField/>
      </textFields>
    </textPr>
  </connection>
  <connection id="3" name="VendasPorFornececor.csv" type="6" refreshedVersion="0" background="1" saveData="1">
    <textPr fileType="mac" sourceFile="Macintosh HD:Users:celsoneto:Downloads:VendasPorFornececor.csv" comma="1">
      <textFields count="3">
        <textField/>
        <textField/>
        <textField/>
      </textFields>
    </textPr>
  </connection>
  <connection id="4" name="VendasPorGrupo.csv" type="6" refreshedVersion="0" background="1" saveData="1">
    <textPr fileType="mac" sourceFile="Macintosh HD:Users:celsoneto:Downloads:VendasPorGrupo.csv" comma="1">
      <textFields count="3">
        <textField/>
        <textField/>
        <textField/>
      </textFields>
    </textPr>
  </connection>
  <connection id="5" name="VendasPorGrupo2013.csv" type="6" refreshedVersion="0" background="1" saveData="1">
    <textPr fileType="mac" sourceFile="Macintosh HD:Users:celsoneto:Downloads:VendasPorGrupo2013.csv" comma="1">
      <textFields count="3">
        <textField/>
        <textField/>
        <textField/>
      </textFields>
    </textPr>
  </connection>
  <connection id="6" name="VendasPorGrupoDetalhe.csv" type="6" refreshedVersion="0" background="1" saveData="1">
    <textPr fileType="mac" sourceFile="Macintosh HD:Users:celsoneto:Downloads:VendasPorGrupoDetalhe.csv" comma="1">
      <textFields count="4">
        <textField/>
        <textField/>
        <textField/>
        <textField/>
      </textFields>
    </textPr>
  </connection>
  <connection id="7" name="VendasPorGrupoDetalhe.csv1" type="6" refreshedVersion="0" background="1" saveData="1">
    <textPr fileType="mac" sourceFile="Macintosh HD:Users:celsoneto:Downloads:VendasPorGrupoDetalhe.csv" comma="1">
      <textFields count="4">
        <textField/>
        <textField/>
        <textField/>
        <textField/>
      </textFields>
    </textPr>
  </connection>
  <connection id="8" name="VendasPorGrupoDetalhe.csv2" type="6" refreshedVersion="0" background="1" saveData="1">
    <textPr fileType="mac" sourceFile="Macintosh HD:Users:celsoneto:Downloads:VendasPorGrupoDetalhe.csv" comma="1">
      <textFields count="4">
        <textField/>
        <textField/>
        <textField/>
        <textField/>
      </textFields>
    </textPr>
  </connection>
  <connection id="9" name="vendasPrecip.csv" type="6" refreshedVersion="0" background="1" saveData="1">
    <textPr fileType="mac" sourceFile="Macintosh HD:Users:celsoneto:Downloads:vendasPrecip.csv" tab="0" comma="1">
      <textFields count="3">
        <textField/>
        <textField/>
        <textField/>
      </textFields>
    </textPr>
  </connection>
  <connection id="10" name="vendasPrecip.csv1" type="6" refreshedVersion="0" background="1" saveData="1">
    <textPr fileType="mac" sourceFile="Macintosh HD:Users:celsoneto:Downloads:vendasPrecip.csv" tab="0" comma="1">
      <textFields count="3">
        <textField/>
        <textField/>
        <textField/>
      </textFields>
    </textPr>
  </connection>
  <connection id="11" name="vendasPrecip.csv2" type="6" refreshedVersion="0" background="1" saveData="1">
    <textPr fileType="mac" sourceFile="Macintosh HD:Users:celsoneto:Downloads:vendasPrecip.csv" comma="1">
      <textFields count="3">
        <textField/>
        <textField/>
        <textField/>
      </textFields>
    </textPr>
  </connection>
  <connection id="12" name="vendasPrecip.csv3" type="6" refreshedVersion="0" background="1" saveData="1">
    <textPr fileType="mac" sourceFile="Macintosh HD:Users:celsoneto:Downloads:vendasPrecip.csv" tab="0" comma="1">
      <textFields count="3">
        <textField/>
        <textField/>
        <textField/>
      </textFields>
    </textPr>
  </connection>
  <connection id="13" name="vendasShape.csv" type="6" refreshedVersion="0" background="1" saveData="1">
    <textPr fileType="mac" sourceFile="Macintosh HD:Users:celsoneto:Downloads:vendasShape.csv" comma="1">
      <textFields count="2">
        <textField/>
        <textField/>
      </textFields>
    </textPr>
  </connection>
  <connection id="14" name="vendasTemp.csv" type="6" refreshedVersion="0" background="1" saveData="1">
    <textPr fileType="mac" sourceFile="Macintosh HD:Users:celsoneto:Downloads:vendasTemp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<sst xmlns="http://schemas.openxmlformats.org/spreadsheetml/2006/main" count="1784" uniqueCount="749">
  <si>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</si>
  <si>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</si>
  <si>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</si>
  <si>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</si>
  <si>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</si>
  <si>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</si>
  <si>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</si>
  <si>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</si>
  <si>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</si>
  <si>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</si>
  <si>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</si>
  <si>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</si>
  <si>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Vendas</t>
  </si>
  <si>
    <t>Lucro sobre Vendas</t>
  </si>
  <si>
    <t>Mês</t>
  </si>
  <si>
    <t>Vendas Por Mês 2014</t>
  </si>
  <si>
    <t>---</t>
  </si>
  <si>
    <t xml:space="preserve">ADUBOS E SIMILARES  </t>
  </si>
  <si>
    <t>DEFENSIVOS AGRICOLAS</t>
  </si>
  <si>
    <t xml:space="preserve">DIVERSOS            </t>
  </si>
  <si>
    <t xml:space="preserve">FERRAMENTAS         </t>
  </si>
  <si>
    <t xml:space="preserve">NUTRICAO FOLIAR     </t>
  </si>
  <si>
    <t>Grupo</t>
  </si>
  <si>
    <t>Lucro</t>
  </si>
  <si>
    <t>MAT. IRRIGAÇÃO</t>
  </si>
  <si>
    <t>PEÇAS</t>
  </si>
  <si>
    <t xml:space="preserve">SEMENTES    </t>
  </si>
  <si>
    <t>Vendas Por Grupo - 2014</t>
  </si>
  <si>
    <t>LUVA LATEX  MUCAMBO-TAM G/XG</t>
  </si>
  <si>
    <t>MASCARA 9902 POEIRAS TOXICAS 3-M</t>
  </si>
  <si>
    <t>OCULOS AMPLA VISAO PERFURADO CARBOGRAFITE</t>
  </si>
  <si>
    <t>NPK 11-30-17 SC 25 KG</t>
  </si>
  <si>
    <t>NPK 20-05-20 SC 25</t>
  </si>
  <si>
    <t>SUBSTRATO MUDAS E PLANTIO SOLO 25 KG</t>
  </si>
  <si>
    <t>SUPER SIMPLES 25 KGS</t>
  </si>
  <si>
    <t>UREIA AGRICOLA 25KG</t>
  </si>
  <si>
    <t>FORMICIDA FORMIFIRE 500 GR</t>
  </si>
  <si>
    <t>FORMICIDA GRAO FORTE 500 GR</t>
  </si>
  <si>
    <t>FORMICIDA ISCA MIREX 500GR</t>
  </si>
  <si>
    <t>GLIFOSATO PLUS PIKA-PAU 1 LITRO</t>
  </si>
  <si>
    <t>ROUNDUP MULTIACAO 5  KG</t>
  </si>
  <si>
    <t>CONJUNTO DE JAPONA CALCA- EPI- CA. NR.25027</t>
  </si>
  <si>
    <t>SACOLAS P/MUDAS 10X15 5MM</t>
  </si>
  <si>
    <t>SACOLAS P/MUDAS 10X18 5MM</t>
  </si>
  <si>
    <t>SACOLAS P/MUDAS DE CACAU 15X28X08-500</t>
  </si>
  <si>
    <t>TELA DE SOMBREAMENTO 65% 3,MT 50</t>
  </si>
  <si>
    <t>BOTA PEGA FORTE PTA SOL AMARELA</t>
  </si>
  <si>
    <t>CARRINHO DE MAO 3,25 MAESTRO COMPLETO</t>
  </si>
  <si>
    <t>LONA PRETA 400M2 4X100 REF.150 MICRAS</t>
  </si>
  <si>
    <t>LONA PRETA 8X100 800M2 REF.150 80KG</t>
  </si>
  <si>
    <t>TELA DE SOMBREAMENTO 3,00X50 50% -SOLPACK</t>
  </si>
  <si>
    <t>MANGUEIRA IRRIG SANTENO II 100MT 15 CM</t>
  </si>
  <si>
    <t>MANGUEIRA P/JARDIM 3/4 CINZA</t>
  </si>
  <si>
    <t>MANGUEIRA POLIETILENO 01 POLEGADA  2MM</t>
  </si>
  <si>
    <t>MANGUEIRA POLIETILENO 1/2 1,5</t>
  </si>
  <si>
    <t>MANGUEIRA POLIETILENO 3/4 2,0/25MM</t>
  </si>
  <si>
    <t>NITRATO DE CALCIO 15,5%</t>
  </si>
  <si>
    <t>NITRATO DE POTASIO K 13-02-44 25 KG</t>
  </si>
  <si>
    <t>RADIMAX 100 GRAMAS</t>
  </si>
  <si>
    <t>RADIMAX 20 - 11G PASTILHAS</t>
  </si>
  <si>
    <t>RADIMAXI 1 KG</t>
  </si>
  <si>
    <t>BICO DE INDUCAO DE AR 11002 - ADIA</t>
  </si>
  <si>
    <t>CONJUNTO DE DESCARGA COBRE CROMADO</t>
  </si>
  <si>
    <t>PULVERIZADOR COSTAL 20 LITROS GUARANY</t>
  </si>
  <si>
    <t>PULVERIZADOR COSTAL JACTO 20LTS</t>
  </si>
  <si>
    <t>PULVERIZADOR GUARANY 10 LTS</t>
  </si>
  <si>
    <t>ABOBORA ITAPUA BALDE 5KG</t>
  </si>
  <si>
    <t>COENTRO VERDAO 500GR ISLA</t>
  </si>
  <si>
    <t>MAMAO TAINUG-1   FORMOSA</t>
  </si>
  <si>
    <t>MILHO HIBRIDO 1KG</t>
  </si>
  <si>
    <t>SEMENTES HORTALICAS DIVERSAS</t>
  </si>
  <si>
    <t>Produto</t>
  </si>
  <si>
    <t>VENDA PEÇAS USADAS</t>
  </si>
  <si>
    <t xml:space="preserve">SEMENTES DIVERSAS    </t>
  </si>
  <si>
    <t>Totais</t>
  </si>
  <si>
    <t>Top 5 Produtos mais Vendidos por Grupo</t>
  </si>
  <si>
    <t xml:space="preserve">CASA DO ADUBO LTDA            </t>
  </si>
  <si>
    <t xml:space="preserve">DICASE DISTRIBUIDORA CAPIXABA </t>
  </si>
  <si>
    <t xml:space="preserve">FERRAGENS NEGRAO COMERC.LTDA  </t>
  </si>
  <si>
    <t xml:space="preserve">FERTILIZANTES HERINGER LTDA   </t>
  </si>
  <si>
    <t xml:space="preserve">FERTIPAR                      </t>
  </si>
  <si>
    <t xml:space="preserve">GUARANY                       </t>
  </si>
  <si>
    <t xml:space="preserve">ISLA S.A                      </t>
  </si>
  <si>
    <t xml:space="preserve">NATIVA FERTILIZANTES LTDA     </t>
  </si>
  <si>
    <t>TECIDOS E ARMARINHOS MIGUEL BA</t>
  </si>
  <si>
    <t>Vendas Por Fornecedor</t>
  </si>
  <si>
    <t>Fornecedor</t>
  </si>
  <si>
    <t>Margem</t>
  </si>
  <si>
    <t>category</t>
  </si>
  <si>
    <t>sum(total)</t>
  </si>
  <si>
    <t>sum(profit)</t>
  </si>
  <si>
    <t xml:space="preserve">MAT.IRRIGAâ‚¬AO       </t>
  </si>
  <si>
    <t xml:space="preserve">PEâ‚¬AS               </t>
  </si>
  <si>
    <t xml:space="preserve">SEMENTESDIVERSAS    </t>
  </si>
  <si>
    <t>Vendas Por Grupo - 2013</t>
  </si>
  <si>
    <t>Vendas e Lucro Sobre Vendas – 2013 / 2014</t>
  </si>
  <si>
    <t>Ano</t>
  </si>
  <si>
    <t>RecNo</t>
  </si>
  <si>
    <t>DATA</t>
  </si>
  <si>
    <t>EMISSAO</t>
  </si>
  <si>
    <t>CODIGO</t>
  </si>
  <si>
    <t>DESCRI</t>
  </si>
  <si>
    <t>PADRAO</t>
  </si>
  <si>
    <t>TIPOMOV</t>
  </si>
  <si>
    <t>CHASSI</t>
  </si>
  <si>
    <t>TIPOITEN</t>
  </si>
  <si>
    <t>VENDAREQ</t>
  </si>
  <si>
    <t>ATU_EST</t>
  </si>
  <si>
    <t>FORMA</t>
  </si>
  <si>
    <t>QUANTI</t>
  </si>
  <si>
    <t>DOCUME</t>
  </si>
  <si>
    <t>NOTA</t>
  </si>
  <si>
    <t>FATURA</t>
  </si>
  <si>
    <t>CLIENTE</t>
  </si>
  <si>
    <t>NOMECLI</t>
  </si>
  <si>
    <t>FORNEC</t>
  </si>
  <si>
    <t>PNOTA</t>
  </si>
  <si>
    <t>PCUSTO</t>
  </si>
  <si>
    <t>PCOMPRA</t>
  </si>
  <si>
    <t>CUSTOCONT</t>
  </si>
  <si>
    <t>PVENDA</t>
  </si>
  <si>
    <t>PUNIT</t>
  </si>
  <si>
    <t>PDESC</t>
  </si>
  <si>
    <t>VDESC</t>
  </si>
  <si>
    <t>PJUROS</t>
  </si>
  <si>
    <t>VJUROS</t>
  </si>
  <si>
    <t>PRECOLISTA</t>
  </si>
  <si>
    <t>DESCPRO</t>
  </si>
  <si>
    <t>MECANICO</t>
  </si>
  <si>
    <t>VENDEDOR</t>
  </si>
  <si>
    <t>GRUPO</t>
  </si>
  <si>
    <t>INJECAO</t>
  </si>
  <si>
    <t>TIPODOC</t>
  </si>
  <si>
    <t>OPETIP</t>
  </si>
  <si>
    <t>FORTIP</t>
  </si>
  <si>
    <t>NUMTIP</t>
  </si>
  <si>
    <t>DIATIP</t>
  </si>
  <si>
    <t>CUSTIP</t>
  </si>
  <si>
    <t>JURTIP</t>
  </si>
  <si>
    <t>ROTA</t>
  </si>
  <si>
    <t>COM_MEC</t>
  </si>
  <si>
    <t>COMIS</t>
  </si>
  <si>
    <t>REGISTRO</t>
  </si>
  <si>
    <t>Deleted</t>
  </si>
  <si>
    <t>DV</t>
  </si>
  <si>
    <t>P</t>
  </si>
  <si>
    <t>totla</t>
  </si>
  <si>
    <t>total</t>
  </si>
  <si>
    <t xml:space="preserve">SEMENTES </t>
  </si>
  <si>
    <t>Top 5 Sobre Geral</t>
  </si>
  <si>
    <t>Venda</t>
  </si>
  <si>
    <t>name</t>
  </si>
  <si>
    <t>CAPA DE CHUVA PVP COM FORRO GRANDE -WORKER</t>
  </si>
  <si>
    <t>CORREIA SUSTENTACAO EKOMAX AX</t>
  </si>
  <si>
    <t>JOGO CHAVE BIELA 8A19MM</t>
  </si>
  <si>
    <t>JOGO CHAVE COMBINADA 1/4'' A 1.1/4 '' 16 PCS</t>
  </si>
  <si>
    <t>LUVA LATEX FORRADA AM GD KALIPSO</t>
  </si>
  <si>
    <t>LUVA LATEX NITRILICA KALIPSO</t>
  </si>
  <si>
    <t>LUVA MALHA PIGMENTADA KALIPSO</t>
  </si>
  <si>
    <t>LUVA RASPA C/LONGO</t>
  </si>
  <si>
    <t>LUVA RASPA CANO CURTO S/REFOR C/10</t>
  </si>
  <si>
    <t>MASCARA DESCARTAVEL</t>
  </si>
  <si>
    <t>OCULOS JAGUAR KALIPSO</t>
  </si>
  <si>
    <t>OCULOS NITRO INCOLOR REGULAVEL</t>
  </si>
  <si>
    <t>VENDA PEâ€¡AS USADAS</t>
  </si>
  <si>
    <t>BOKASHI 1 KG FD C/ 20 UNI</t>
  </si>
  <si>
    <t>CAL VIRGEM MICROPULVERIZADOR 25 KG</t>
  </si>
  <si>
    <t>CALCARIO DOLOMITICO</t>
  </si>
  <si>
    <t>CALFERTIL SC.20 KG</t>
  </si>
  <si>
    <t>CLORETO DE POTASSIO BRANCO PO 50 KG</t>
  </si>
  <si>
    <t>CLORETO DE POTASSIO GR 25 KG-GRANULADO</t>
  </si>
  <si>
    <t>CLORETO DE POTASSIO GR 50</t>
  </si>
  <si>
    <t>CLORETO POTASSIO GR  1 KG</t>
  </si>
  <si>
    <t>ENXOFRE DUPLAMENTE VENTILADO 25 KG</t>
  </si>
  <si>
    <t>ENXOFRE MOIDO 1 KG</t>
  </si>
  <si>
    <t>FOSFATO MONOAMONIO 50 KG MAP</t>
  </si>
  <si>
    <t>FOSFATO MONOAMONIO MAP 25KG-GRANULADO</t>
  </si>
  <si>
    <t>FTE BR 12 SC 25 KG</t>
  </si>
  <si>
    <t>FTE BR 12 SC 50 KG</t>
  </si>
  <si>
    <t>MAP PURIFICADO  SC 25 KG  10-55-00</t>
  </si>
  <si>
    <t>NPK 04-14-08 PC.01 KG</t>
  </si>
  <si>
    <t>NPK 04-14-08 SC.25 KG</t>
  </si>
  <si>
    <t>NPK 04-30-10 25KG</t>
  </si>
  <si>
    <t>NPK 06-30-06 EMB 25 KGS</t>
  </si>
  <si>
    <t>NPK 10-10-10 1 KG</t>
  </si>
  <si>
    <t>NPK 10-10-10 25 KG</t>
  </si>
  <si>
    <t>NPK 10-10-10 SC.50</t>
  </si>
  <si>
    <t>NPK 11-30-17  1 KG</t>
  </si>
  <si>
    <t>NPK 11-30-17  SC 50</t>
  </si>
  <si>
    <t>NPK 15-00-15 25 KG</t>
  </si>
  <si>
    <t>NPK 20-00-20 25 KG</t>
  </si>
  <si>
    <t>NPK 20-05-20 1 KG</t>
  </si>
  <si>
    <t>NPK 20-05-20 50 KG</t>
  </si>
  <si>
    <t>SUBSTRATO MUDAS E PLANTIO FLOR 25  (ORGANICO)</t>
  </si>
  <si>
    <t>SUBSTRATO SOLO GREEN SC 25KG</t>
  </si>
  <si>
    <t>SULFATO DE AMONIO 25 KG</t>
  </si>
  <si>
    <t>SULFATO DE COBRE 25% 1KG</t>
  </si>
  <si>
    <t>SUPER FOSFATO SIMPLES PC 1 KG</t>
  </si>
  <si>
    <t>TORTA VEGETAL DE NEEM 1KG</t>
  </si>
  <si>
    <t>UREIA  PC 1  KG</t>
  </si>
  <si>
    <t>UREIA AGRICOLA -50 KGS</t>
  </si>
  <si>
    <t>ARRANKA 30 GR</t>
  </si>
  <si>
    <t>BARATICIDA GEL</t>
  </si>
  <si>
    <t>CUPINICIDA INSETIMASTER 1 LT</t>
  </si>
  <si>
    <t>CUPINICIDA LIQ CIMPERMETRINA 4% 250 ML</t>
  </si>
  <si>
    <t>CUPINICIDA LIQ PIKAPAU 100ML</t>
  </si>
  <si>
    <t>CUPINICIDA LIQ.CIPERMETRINA 100ML</t>
  </si>
  <si>
    <t>DECIS</t>
  </si>
  <si>
    <t>DIAZITOP PM 25 GR.</t>
  </si>
  <si>
    <t>ESPALHANTE ADESIVO AGRIL 320 18X1 L</t>
  </si>
  <si>
    <t>FORMICIDA  MENGRAN 1 KG</t>
  </si>
  <si>
    <t>FORMICIDA ISCA FORTEX</t>
  </si>
  <si>
    <t>FORMICIDA ISCA MIX PIKA-PAU 500GR</t>
  </si>
  <si>
    <t>FORMICIDA PO ATTAMIX 400P ROSA</t>
  </si>
  <si>
    <t>HUNTER GEL FORMIGA SERINGA 10 GR</t>
  </si>
  <si>
    <t>KARPIR 12X50ML</t>
  </si>
  <si>
    <t>LANNATE</t>
  </si>
  <si>
    <t>LESMICIDA 1 KG</t>
  </si>
  <si>
    <t>MADEMAX 400 CE -1000ML</t>
  </si>
  <si>
    <t>MADEMAX 400 CE -100ML</t>
  </si>
  <si>
    <t>MALATHION 500 CE  -100ML</t>
  </si>
  <si>
    <t>MALATHION 500 CE-1000ML</t>
  </si>
  <si>
    <t>OLEO DE NIM 1 LITRO</t>
  </si>
  <si>
    <t>PIKTRINE 30 ML</t>
  </si>
  <si>
    <t>RATICIDA BLOCO RATOKILL</t>
  </si>
  <si>
    <t>RATICIDA GRANULADO RATOKILL INSETIMAX</t>
  </si>
  <si>
    <t>ROUNDUP EMBALAGEM 05 LITROS</t>
  </si>
  <si>
    <t>SPURION 10% 24X100 ML</t>
  </si>
  <si>
    <t>ABRACADEIRA JACTO 38 MM</t>
  </si>
  <si>
    <t>ADAPTADOR P/MICROTUBO AD-1</t>
  </si>
  <si>
    <t>ADPTADOR INTERNO DE 1.1/2</t>
  </si>
  <si>
    <t>BAINHA P/FACAO DE 20 '</t>
  </si>
  <si>
    <t>BANDEJA P/MUDAS C 200COVAS</t>
  </si>
  <si>
    <t>BANDEJAS P/MUDAS C/128</t>
  </si>
  <si>
    <t>BARRACA CAMPING IGLU 2 PESSOAS-NAUTICA</t>
  </si>
  <si>
    <t>BICO REGADOR PLASTICO</t>
  </si>
  <si>
    <t>BOMBA SUBM 900-127</t>
  </si>
  <si>
    <t>BOTA PVP BR NR 37 CANO MD COM FORRO FUJIMARA</t>
  </si>
  <si>
    <t>CAPA DE CHUVA PVP SEM FORRO G</t>
  </si>
  <si>
    <t>COLA SUPERCOLA 1 G</t>
  </si>
  <si>
    <t>CORDA PET TRANCADA 3 MM -WORKER</t>
  </si>
  <si>
    <t>CORDA PET TRANCADA 4 MM</t>
  </si>
  <si>
    <t>CORDA PET TRANCADA 6 MM</t>
  </si>
  <si>
    <t>CORDA TRANC.PP 4MM TROPICAL M</t>
  </si>
  <si>
    <t>FIO NYLON 2,4MM 90 MT WORKER</t>
  </si>
  <si>
    <t>FITILHO NYLON AMARRACAO REC.900GR</t>
  </si>
  <si>
    <t>FUMIGADOR GRANDE P/APICULTOR</t>
  </si>
  <si>
    <t>GARRAFAO 05 LTS INVICTA</t>
  </si>
  <si>
    <t>GEL HYDROPLAN 1 KG</t>
  </si>
  <si>
    <t>GRAMPO CERCA POL.1/9BELGO BEKAERT</t>
  </si>
  <si>
    <t>LONA CARRETEIRO 4X3 AZUL-ITAP</t>
  </si>
  <si>
    <t>LONA DUPLA FACE 10X50X150 MICRA</t>
  </si>
  <si>
    <t>LONA DUPLA FACE 10X50X200 MICRA</t>
  </si>
  <si>
    <t>LUVA LATEX VERD.FOR MUCAMBO</t>
  </si>
  <si>
    <t>MANGUEIRA AGRICOLA 1/2 LARANJA 700LB</t>
  </si>
  <si>
    <t>MANGUEIRA AGRICOLA 3/4 LARANJA 450 LB</t>
  </si>
  <si>
    <t>MANGUEIRA AGRICOLA 3/8 LARANJA 700 LB</t>
  </si>
  <si>
    <t>MANGUEIRA AGRICOLA 5/16 LARANJA 700LB</t>
  </si>
  <si>
    <t>MANGUEIRA JARDIM 10 MT VERDE</t>
  </si>
  <si>
    <t>MANGUEIRA JARDIM 15 MT VERDE</t>
  </si>
  <si>
    <t>MANGUEIRA JARDIM 30 MT VERDE</t>
  </si>
  <si>
    <t>MANGUEIRA JARDIM AMA.MALEAVEL 1/2"</t>
  </si>
  <si>
    <t>MASCARA DESC. COM VALVULA  WORKER</t>
  </si>
  <si>
    <t>MINI BALANCA</t>
  </si>
  <si>
    <t>MUDAS DE ARVORES NATIVAS</t>
  </si>
  <si>
    <t>PA,ESCARDILHO/INCO</t>
  </si>
  <si>
    <t>PLANTADEIRA PERNA GRILO KRUP 13</t>
  </si>
  <si>
    <t>PNEU PARA CARRINHO DE MAO -WORKER</t>
  </si>
  <si>
    <t>POLVILHADEIRA MATA FORMIGA PLUS  -1 KG</t>
  </si>
  <si>
    <t>RATICIDA PIKA PAU BLOCO</t>
  </si>
  <si>
    <t>REGADOR PLASTICO 10 LTS -METASUL</t>
  </si>
  <si>
    <t>SACOLAS P/MUDAS 10X20 5 MM</t>
  </si>
  <si>
    <t>SACOLAS P/MUDAS 11X20</t>
  </si>
  <si>
    <t>SACOLAS P/MUDAS 13X28 8MM</t>
  </si>
  <si>
    <t>SACOLAS P/MUDAS 25X30X08</t>
  </si>
  <si>
    <t>TELA DE SOMBREAMENTO 1,50 X 50%</t>
  </si>
  <si>
    <t>TELA DE SOMBREAMENTO 1,50X65 % SOLPACK</t>
  </si>
  <si>
    <t>TELA GALINHEIRO -2X22 1,5 50M-BELGO-ALUMINIO</t>
  </si>
  <si>
    <t>TELA GALINHEIRO PLASTICA 1,50X50-NORTENE</t>
  </si>
  <si>
    <t>ALICATE UNIVERSAL 8 '' STARTOOLS</t>
  </si>
  <si>
    <t>ALICATE UNIVERSAL 8"</t>
  </si>
  <si>
    <t>ANCINHO C/CABO 14 DENTES COLLINS</t>
  </si>
  <si>
    <t>ANCINHO LEVE 14 DENTES SEM CABO WORKER</t>
  </si>
  <si>
    <t>ANCINHO LEVE 14 DTS SEM CABO COLLINS</t>
  </si>
  <si>
    <t>APARADOR DE GRAMA 700L 110 TRAPP</t>
  </si>
  <si>
    <t>APARADOR DE GRAMA 800L 220V TRAPP</t>
  </si>
  <si>
    <t>ASPERSOR TIPO VULCAO</t>
  </si>
  <si>
    <t>CABO P/ ENXADA 1</t>
  </si>
  <si>
    <t>CABO P/LIMA</t>
  </si>
  <si>
    <t>CAMARA DE AR WORKER</t>
  </si>
  <si>
    <t>CARRINHO DE MAO CHAPA METALOSA</t>
  </si>
  <si>
    <t>CAVADEIRA ARTICULADA CB  110 CM-TRAMONTINA</t>
  </si>
  <si>
    <t>CAVADEIRA ARTICULADA WORKER</t>
  </si>
  <si>
    <t>COLHEDOR DE FRUTAS</t>
  </si>
  <si>
    <t>CONJUNTO P/ JARDINAGEM 03 Pâ€¡S TRAMONTINA</t>
  </si>
  <si>
    <t>CORDA TRANC.PP 10MM TROPICAL M</t>
  </si>
  <si>
    <t>DOBRADICA PORTEIRA FERRADA N1HULK C6</t>
  </si>
  <si>
    <t>ENXADA ALPE SERVENTE 2,5LL</t>
  </si>
  <si>
    <t>ENXADA COLLINS LARGA 2,5</t>
  </si>
  <si>
    <t>ENXADA ESTREITA 2,0 TRAMONTINA S/CABO</t>
  </si>
  <si>
    <t>ENXADA ESTREITA 2,5 TRAMONTINA S/CABO</t>
  </si>
  <si>
    <t>ENXADA ESTREITA 2,5L S/CB COLLINS</t>
  </si>
  <si>
    <t>ENXADA ESTREITA BELLOTA 2,5</t>
  </si>
  <si>
    <t>ENXADAO ESTREITO 2,0 S/CABO TRAMONTINA</t>
  </si>
  <si>
    <t>ENXADAO LARGO 2,0 SEM CB COLLINS</t>
  </si>
  <si>
    <t>ENXADAO TRAM 2,5 ESTREITO</t>
  </si>
  <si>
    <t>ESGUICHO MANG JARDIN 04PCS</t>
  </si>
  <si>
    <t>FACAO COLLINS 12 POLEGADA</t>
  </si>
  <si>
    <t>FACAO MATO CB POLI LEGITIMUS 18 -COLLINS</t>
  </si>
  <si>
    <t>FACAO MATO CB POLIP LEGIT.20"COLLINS</t>
  </si>
  <si>
    <t>FACAO MATOS 10 "COLLINS</t>
  </si>
  <si>
    <t>FACAO MATOS 16 P COLLINS</t>
  </si>
  <si>
    <t>FACAO TRAMONTINA 16 POLEGADAS</t>
  </si>
  <si>
    <t>FACAO TRAMONTINA 18 POLEGADAS</t>
  </si>
  <si>
    <t>FACAO TRAMONTINA 20</t>
  </si>
  <si>
    <t>FACAO TRAMOTINA 10</t>
  </si>
  <si>
    <t>FIO DE NYLON P/JARDIM 1,6MM</t>
  </si>
  <si>
    <t>FOICE ROCADEIRA S/CABO-TRAMONTINA</t>
  </si>
  <si>
    <t>GARRAFAO 03 LTS INVICTA</t>
  </si>
  <si>
    <t>LIMA ENXADA 08 K&amp;F</t>
  </si>
  <si>
    <t>LIMA P/MOTO SERRA 8X3/16'' K&amp;F</t>
  </si>
  <si>
    <t>LIMA P/SERROTE 3 QUINAS</t>
  </si>
  <si>
    <t>LONA PRETA 600 M2 6X100 REF150 60KG</t>
  </si>
  <si>
    <t>MACACAO P/APICULTURA BRANCO TAM.G</t>
  </si>
  <si>
    <t>MANGUEIRA JARDIM 10 MT AZUL</t>
  </si>
  <si>
    <t>MARTELO 25MM TRAMONTINA</t>
  </si>
  <si>
    <t>MARTELO UNHA 23MM TRAMONTINA</t>
  </si>
  <si>
    <t>PA DE BICO SEM CB.TRAMONTINA</t>
  </si>
  <si>
    <t>PNEU E CAMERA DE AR 3.25 WORKER</t>
  </si>
  <si>
    <t>PODAO CACAU BANANEIRA TRAM.</t>
  </si>
  <si>
    <t>REGADOR PLASTICO 08L - WORKER</t>
  </si>
  <si>
    <t>SACHO 01 PONTA COM CB LONGO WORKER</t>
  </si>
  <si>
    <t>SACHO 2 PONTA C.CB LONGO 1,20-WORKER</t>
  </si>
  <si>
    <t>SERROTE P/PODA CAFE BOMFIO</t>
  </si>
  <si>
    <t>SERROTE PODA 12'' NICHOLSON</t>
  </si>
  <si>
    <t>SERROTE UTILITY 22''</t>
  </si>
  <si>
    <t>TELA MOSQUETEIRO CINZA 1,20</t>
  </si>
  <si>
    <t>TESOURA GRAMA12"TRAMONTINA</t>
  </si>
  <si>
    <t>TESOURA RALEIO DESBASTE</t>
  </si>
  <si>
    <t>TESOURA TRAMONTINA PODA PLANTA 78300/001</t>
  </si>
  <si>
    <t>VASSOURA JARDIM PLAST COM CB 22 DTS WORKER</t>
  </si>
  <si>
    <t>VASSOURA P/GRAMA C/CABO 18 DENTES WORKER</t>
  </si>
  <si>
    <t>VASSOURA PARA GARI</t>
  </si>
  <si>
    <t>ADAPTADOR  INTERNO 1</t>
  </si>
  <si>
    <t>ADAPTADOR DE RED.3/4X1/2</t>
  </si>
  <si>
    <t>ADAPTADOR INTERNA ROSCA INT 1/2</t>
  </si>
  <si>
    <t>ADAPTADOR INTERNO 1/2</t>
  </si>
  <si>
    <t>ADAPTADOR INTERNO 3/4</t>
  </si>
  <si>
    <t>ADAPTADOR INTERNO ROSCA INT 3/4</t>
  </si>
  <si>
    <t>ADAPTADOR RED 1/2X3/8</t>
  </si>
  <si>
    <t>ADPTADOR  DE RED.1X1/2</t>
  </si>
  <si>
    <t>ANILHA 16MM COM GARRA PARA TUBO</t>
  </si>
  <si>
    <t>ASPERSOR ERI-12 SIMPLES</t>
  </si>
  <si>
    <t>ASPERSOR ERI-ES 20 SIMPLES</t>
  </si>
  <si>
    <t>ASPERSOR HORTA FACIL</t>
  </si>
  <si>
    <t>ASPERSOR P-4 COM ADPATADOR</t>
  </si>
  <si>
    <t>CHULA BILABIAL 13 MM</t>
  </si>
  <si>
    <t>GOTEJADOR GA-4 C/ GRAPA-(TIPO BICO)</t>
  </si>
  <si>
    <t>INICIAL P/MANG.16MM C/ANILHA</t>
  </si>
  <si>
    <t>JOELHO DUPLO 1</t>
  </si>
  <si>
    <t>JOELHO DUPLO P/MANG.3/4</t>
  </si>
  <si>
    <t>JOELHO DUPLO P/MANGUEIRA 1/2</t>
  </si>
  <si>
    <t>JOELHO INTERNO P/ MANGUEIRA 3/4</t>
  </si>
  <si>
    <t>JOELHO INTERNO P/MANGUEIRA 1/2</t>
  </si>
  <si>
    <t>MANGUEIRA P/JARDIM 1''CINZA</t>
  </si>
  <si>
    <t>MICRO SPRAY</t>
  </si>
  <si>
    <t>REGISTRO ESFERA ROSCA 50 MM AZUL/CINZA</t>
  </si>
  <si>
    <t>TE INTERNO 1</t>
  </si>
  <si>
    <t>TE INTERNO 1/1/4</t>
  </si>
  <si>
    <t>TE INTERNO P/MANG.1/2</t>
  </si>
  <si>
    <t>TE INTERNO P/MANG.3/4</t>
  </si>
  <si>
    <t>TE TRIPLO 3/8</t>
  </si>
  <si>
    <t>TE TRIPLO P/MANG. 3/4 -PLASBOH</t>
  </si>
  <si>
    <t>TE TRIPLO P/MANG.1/2</t>
  </si>
  <si>
    <t>UNIAO 1/2 S/GARRA 16MM</t>
  </si>
  <si>
    <t>UNIAO DE REDUCAO 1 X 3/4</t>
  </si>
  <si>
    <t>UNIAO DE REDUCAO 1X 1/2</t>
  </si>
  <si>
    <t>UNIAO DE REDUCAO 3/4 X 1/2</t>
  </si>
  <si>
    <t>UNIAO INT.DE 1.1/4</t>
  </si>
  <si>
    <t>UNIAO INTERNA 1</t>
  </si>
  <si>
    <t>UNIAO INTERNA 1/2</t>
  </si>
  <si>
    <t>UNIAO INTERNA 3/4</t>
  </si>
  <si>
    <t>ACIDO BORICO</t>
  </si>
  <si>
    <t>AMINOMAX SUPRA 1 LT</t>
  </si>
  <si>
    <t>FERTIMAXI 1000 - 500GR</t>
  </si>
  <si>
    <t>GIBERMAXI PLUS 100 GR -TIPO GEL</t>
  </si>
  <si>
    <t>NUTRIGARDEN 80 ML FOLIAR</t>
  </si>
  <si>
    <t>OLEO DE NIM 100 ML</t>
  </si>
  <si>
    <t>ABRACADEIRA 13/19MM1/2 GASINCA</t>
  </si>
  <si>
    <t>ABRACADEIRA 3X4 22X32 MM</t>
  </si>
  <si>
    <t>ABRACADEIRA 8MM 3/4 1''</t>
  </si>
  <si>
    <t>ABRACADEIRA 8MM 3/8 1/2</t>
  </si>
  <si>
    <t>ABRACADEIRA 9MM 3/4X1 19-25</t>
  </si>
  <si>
    <t>ABRACADEIRA B-2X2.1/2</t>
  </si>
  <si>
    <t>ABRACADEIRA DA BARRA 38MM</t>
  </si>
  <si>
    <t>ABRACADEIRA P/ MANG 3/8 E 5/16</t>
  </si>
  <si>
    <t>ABRACADEIRA RSF 25A 38MM 1X1/2INCA</t>
  </si>
  <si>
    <t>ABRACADEIRA RSF 9MM 5/16X3/8</t>
  </si>
  <si>
    <t>ACUMULADOR DE PRESSAO (PCA) REPOSIC.</t>
  </si>
  <si>
    <t>ADAPTADOR INT. DE 3/8</t>
  </si>
  <si>
    <t>ADAPTADORES 1/2 20 PCS</t>
  </si>
  <si>
    <t>AGITADOR (SIMETRICO)C/05 PEâ‚¬AS</t>
  </si>
  <si>
    <t>AGULHA  VALVULA S-3</t>
  </si>
  <si>
    <t>AGULHA COMPLETA DO PCP-1P</t>
  </si>
  <si>
    <t>AGULHA DE VEDACAO DA BOMBA 20 LTS JACTO</t>
  </si>
  <si>
    <t>ALAVANCA</t>
  </si>
  <si>
    <t>ALAVANCA COD-U9689.00.00</t>
  </si>
  <si>
    <t>ALAVANCA DE ACIONAMENTO</t>
  </si>
  <si>
    <t>ALAVANCA DE ACIONAMENTO PCP</t>
  </si>
  <si>
    <t>ANCINHO JARDIM REFORCADO 3 DENTES WORKER</t>
  </si>
  <si>
    <t>ANEL</t>
  </si>
  <si>
    <t>ANEL 0906</t>
  </si>
  <si>
    <t>ANEL DE RETENCAO P/EIXO K-3263.00.00</t>
  </si>
  <si>
    <t>ANEL DE RETENâ€¡Ã†O EKOMAX</t>
  </si>
  <si>
    <t>ANEL DE TRAVA</t>
  </si>
  <si>
    <t>ANEL DO FILTRO</t>
  </si>
  <si>
    <t>ANEL ELASTICO VAL.REG.</t>
  </si>
  <si>
    <t>ANEL VEDACAO</t>
  </si>
  <si>
    <t>ARRUELA (BOMBA COSTAL S3)-C/10 PECAS</t>
  </si>
  <si>
    <t>ARRUELA LISA  K-3232.00.00</t>
  </si>
  <si>
    <t>ARRUELA LISA (E) 5/16 FERRO</t>
  </si>
  <si>
    <t>ARRUELA LISA (H)1/2 FERRO ZB</t>
  </si>
  <si>
    <t>ARRUELA LISA K-01038.00.00</t>
  </si>
  <si>
    <t>ARTICULACAO DA TAMPA</t>
  </si>
  <si>
    <t>ASSENTO DE VEDACAO (LARANJA)</t>
  </si>
  <si>
    <t>ASSENTO E ANEL</t>
  </si>
  <si>
    <t>BARRA SIMPLES (1,20)K-4-B COD-88504</t>
  </si>
  <si>
    <t>BARRA UNIVERSAL 400MM</t>
  </si>
  <si>
    <t>BICO 110 SF -01 LARANJA COD-437.749</t>
  </si>
  <si>
    <t>BICO 80 AMARELO C-4 CERAMICA</t>
  </si>
  <si>
    <t>BICO ANTI-GOTEJANTE COMPLETO-REPOSI</t>
  </si>
  <si>
    <t>BICO CERAMICA DEFLETOR TK 2 VERMELHO</t>
  </si>
  <si>
    <t>BICO CERAMICA DEFLETOR TK 3</t>
  </si>
  <si>
    <t>BICO CONE CHEIO MAG C.H 2 PRETO</t>
  </si>
  <si>
    <t>BICO CONE CHEIO MAG C.H 3 LARANJA</t>
  </si>
  <si>
    <t>BICO CONEXAO 1.1/4</t>
  </si>
  <si>
    <t>BICO DE CERAMICA CONE VAZIO MAG- 2</t>
  </si>
  <si>
    <t>BICO DE CONEXAO 1/2</t>
  </si>
  <si>
    <t>BICO DE CONEXAO P/MANG 1'' C/PORCA</t>
  </si>
  <si>
    <t>BICO DE CONEXAO P/MANG.1 C/PORCA</t>
  </si>
  <si>
    <t>BICO DEFLETOR MARRON COD-457.408</t>
  </si>
  <si>
    <t>BICO DEFLETOR TK 0,75</t>
  </si>
  <si>
    <t>BICO DEFLETOR VERMELHO  TK-2</t>
  </si>
  <si>
    <t>BICO HG-3-R</t>
  </si>
  <si>
    <t>BICO IND.DE AR 11001,5 ADIA -</t>
  </si>
  <si>
    <t>BICO INDUCAO DE AR 11001 ADIA</t>
  </si>
  <si>
    <t>BICO JA-1 CONE CHEIO AZUL</t>
  </si>
  <si>
    <t>BICO LEQUE 11001 BAIXA DERIVA LARANJA</t>
  </si>
  <si>
    <t>BICO LEQUE 11002 BAIXA DERIVA  AMARELO</t>
  </si>
  <si>
    <t>BICO LEQUE 2,5 PB - IA</t>
  </si>
  <si>
    <t>BICO LEQUE CERAMICA 11003-BAIXA DERIVA</t>
  </si>
  <si>
    <t>BICO LEQUE CERAMICA 11004-BAIXA DERIVA</t>
  </si>
  <si>
    <t>BICO LEQUE DE CERAMICA 8001 BAIXA DERIVA</t>
  </si>
  <si>
    <t>BICO LEQUE INOX 8002</t>
  </si>
  <si>
    <t>BICO LEQUE POLIACETAL 110,04 TP</t>
  </si>
  <si>
    <t>BICO LEQUE POLIACETAL 110,05TP</t>
  </si>
  <si>
    <t>BICO LEQUE POLIACETAL 11001,5 TP</t>
  </si>
  <si>
    <t>BICO LEQUE POLIACETAL 11002 TP</t>
  </si>
  <si>
    <t>BICO LEQUE POLIACETAL 11003TP</t>
  </si>
  <si>
    <t>BICO LEQUE POLIACETAL 80,04 TP</t>
  </si>
  <si>
    <t>BICO LEQUE POLIACETAL 8002 TP</t>
  </si>
  <si>
    <t>BICO LEQUE POLIACETAL 8003 TP 80GRAUS</t>
  </si>
  <si>
    <t>BICO LEQUE POLIACETAL8001,5-TP</t>
  </si>
  <si>
    <t>BIELA COMPLETA</t>
  </si>
  <si>
    <t>BIELA PARA BOMBA JP 75</t>
  </si>
  <si>
    <t>BOMBA COMPLETA PCP 1P</t>
  </si>
  <si>
    <t>BOMBA COMPLETA PCP-4</t>
  </si>
  <si>
    <t>BUCHA DO PIONEIRO C/05 PC</t>
  </si>
  <si>
    <t>BUCHA DUPLA (PULMAO PLAST.) C/10 PCS</t>
  </si>
  <si>
    <t>BUCHA DUPLA PCT C/10</t>
  </si>
  <si>
    <t>CABO DO REGISTRO</t>
  </si>
  <si>
    <t>CAMARA COMPENSADORA COMPLETA</t>
  </si>
  <si>
    <t>CAMARA DE AR LEVORIN</t>
  </si>
  <si>
    <t>CAPA C PASTILHA</t>
  </si>
  <si>
    <t>CAPA C/ ENGATE RAPIDO P/BICO AD-DUPLO</t>
  </si>
  <si>
    <t>CAPA CEGA CURTA ROSCA</t>
  </si>
  <si>
    <t>CAPA DO BICO PROTETOR</t>
  </si>
  <si>
    <t>CAPA DO FILTRO</t>
  </si>
  <si>
    <t>CAPA LONGA C/ ROSCA P/ BICO ADIA SIMPLES</t>
  </si>
  <si>
    <t>CAPA LONGA C/ROSCA PARA CONE CHEIO</t>
  </si>
  <si>
    <t>CARRETEL PARTIDA</t>
  </si>
  <si>
    <t>CHASSI COMPLETO PCA20/16</t>
  </si>
  <si>
    <t>CHASSI TIPO SAPATA EKOMAX</t>
  </si>
  <si>
    <t>CHAVETA DO MEXEDOR</t>
  </si>
  <si>
    <t>CILINDRO DA BOMBA 20 LTS JACTO</t>
  </si>
  <si>
    <t>CILINDRO PLASTICO  PCA</t>
  </si>
  <si>
    <t>CILINDRO PLASTICO (EKOMAX)</t>
  </si>
  <si>
    <t>CINTA COMPLETA</t>
  </si>
  <si>
    <t>CINTA DO FILTRO</t>
  </si>
  <si>
    <t>COADOR COSTAL</t>
  </si>
  <si>
    <t>CONECTOR  L 1/2  JC C/FIXADOR</t>
  </si>
  <si>
    <t>CONECTOR INTERMEDIARIO T P/ MANG 1/2</t>
  </si>
  <si>
    <t>CONECTOR T  1/2 C/FIXADOR</t>
  </si>
  <si>
    <t>CONECTOR TERMINAL L P/MANG 1/2</t>
  </si>
  <si>
    <t>CONEXAO FINAL</t>
  </si>
  <si>
    <t>CONEXAO INTERMEDIARIA 1/2</t>
  </si>
  <si>
    <t>CONJ.TUBO PESCADOR (PCA)-REPOSIâ‚¬AO</t>
  </si>
  <si>
    <t>CONJUNTO TUBO PESCADOR EKO</t>
  </si>
  <si>
    <t>CONSERTO BOMBAS JACTO/GUARANY</t>
  </si>
  <si>
    <t>CONTRA PORCA</t>
  </si>
  <si>
    <t>CORPO C/TRAVA</t>
  </si>
  <si>
    <t>CORPO DA LANCA DA BOMBA 20 LTS JACTO</t>
  </si>
  <si>
    <t>CORPO DIANTEIRO DA BOMBA COSTAL 20 LT JACTO</t>
  </si>
  <si>
    <t>CORPO DO FILTRO</t>
  </si>
  <si>
    <t>CORPO DO REGISTRO PJH</t>
  </si>
  <si>
    <t>CORPO TRASEIRO DA BOMBA COSTAL 20 LTS JACTO</t>
  </si>
  <si>
    <t>CORREIA</t>
  </si>
  <si>
    <t>CORREIA DE SUSTENTACAO</t>
  </si>
  <si>
    <t>CORREIA DE SUSTENTACAO BOMBA NOVA</t>
  </si>
  <si>
    <t>CORREIA DE SUSTENTACAO EKOMAX</t>
  </si>
  <si>
    <t>CORREIA DE SUSTENTAâ€¡AO</t>
  </si>
  <si>
    <t>COTOVELO</t>
  </si>
  <si>
    <t>CRUZETA (5-32002X) AGRICOLA</t>
  </si>
  <si>
    <t>CRUZETA (5-33000X) AGRICOLA</t>
  </si>
  <si>
    <t>CUPILHA ACO CARBONO</t>
  </si>
  <si>
    <t>DIFUSOR CERAMICA JACTO 2 FUROS</t>
  </si>
  <si>
    <t>DIFUSOR CERAMICA JACTO 3 FUROS</t>
  </si>
  <si>
    <t>DISCO DE CERAMICA J-3  *</t>
  </si>
  <si>
    <t>DISCO DE CERAMICA J-4</t>
  </si>
  <si>
    <t>DISCO DE CERAMICA J-5</t>
  </si>
  <si>
    <t>DISCO DE CERAMICA J-6</t>
  </si>
  <si>
    <t>EIXO DA POLIA ESTICADORA</t>
  </si>
  <si>
    <t>ELEMENTO FILTRANTE COM 2 ANEIS</t>
  </si>
  <si>
    <t>ELEMENTO FILTRANTE DUPLO</t>
  </si>
  <si>
    <t>EMBASAMENTO DA BOMBA COSTAL</t>
  </si>
  <si>
    <t>EMBOLO</t>
  </si>
  <si>
    <t>EMBOLO 45 X12</t>
  </si>
  <si>
    <t>ENCOSTO DO NUCLEO</t>
  </si>
  <si>
    <t>ENGATE RAPIDO 1/2 P/TORNEIRA</t>
  </si>
  <si>
    <t>ESGUICHO (HASTE)82 CM K-80-TIPO BARRA</t>
  </si>
  <si>
    <t>FILTRO DE LINHA MAGNO</t>
  </si>
  <si>
    <t>FILTRO DO BICO M.50 RETA</t>
  </si>
  <si>
    <t>FILTRO F-1</t>
  </si>
  <si>
    <t>FILTRO FVS 101</t>
  </si>
  <si>
    <t>FILTRO GUARANY</t>
  </si>
  <si>
    <t>FILTRO MALHA 100  VERDE  P/BICO COSTAL</t>
  </si>
  <si>
    <t>FILTRO P\BICO MALHA  80 mm AZUL</t>
  </si>
  <si>
    <t>FIXADOR DE ALAVANCA</t>
  </si>
  <si>
    <t>GATILHO DA BOMBA 20 LTS TIPO ALAVANCA</t>
  </si>
  <si>
    <t>GATILHO DA BOMBA COSTAL 20 LTS</t>
  </si>
  <si>
    <t>GAXETA 3.18 X 350 DA BOMBA COSTAL</t>
  </si>
  <si>
    <t>GAXETA DE PLAST.C\04 PECAS</t>
  </si>
  <si>
    <t>GRAMPO DA BASE 20 LTS</t>
  </si>
  <si>
    <t>GRAMPO FIO N-15 BWG</t>
  </si>
  <si>
    <t>GRAMPO FIXAD.DA CORREIA C/04 PECAS</t>
  </si>
  <si>
    <t>GUARNICAO DISCO 15MM..*</t>
  </si>
  <si>
    <t>GUIA DA VALVULA</t>
  </si>
  <si>
    <t>HASTE DE ACIONAMENTO</t>
  </si>
  <si>
    <t>HASTE DE ACIONAMENTO PJH JACTO</t>
  </si>
  <si>
    <t>JARRA CALIBRADORA 2000ML</t>
  </si>
  <si>
    <t>JOGO DE ARRUELAS E CONTRAPINO</t>
  </si>
  <si>
    <t>JUNCAO 11/16 C/JUNTA CONICA</t>
  </si>
  <si>
    <t>JUNTA BORRACHA P/BICO CONE 15X3,2 MM</t>
  </si>
  <si>
    <t>JUNTA JP 100</t>
  </si>
  <si>
    <t>KIT DE REPARO JP 75 MAGNO</t>
  </si>
  <si>
    <t>KIT DE REPARO JP-150(MAGNO)</t>
  </si>
  <si>
    <t>KIT DE REPARO P/BOMBA JP-100(MANGNO)</t>
  </si>
  <si>
    <t>KIT DE SERVICO PCP</t>
  </si>
  <si>
    <t>KIT REPARO VALVULA S-5</t>
  </si>
  <si>
    <t>KIT VALVULA PCA 10 L</t>
  </si>
  <si>
    <t>LANCA COMPLETA (BRUDDEN)</t>
  </si>
  <si>
    <t>LANCA DE PULVERIZACAO COMPLETA</t>
  </si>
  <si>
    <t>LIMA ENXADA 8 COLLINS</t>
  </si>
  <si>
    <t>MANGUEIRA 5/16 1.35mts.  (JACTO)</t>
  </si>
  <si>
    <t>MANGUEIRA C.CONEXAO EKOMAX</t>
  </si>
  <si>
    <t>MANGUEIRA C/CONEXOES (PCA20/16)-REPOSIâ‚¬AO</t>
  </si>
  <si>
    <t>MANGUEIRA COM PESCADOR</t>
  </si>
  <si>
    <t>MANGUEIRA COMPLETA PET</t>
  </si>
  <si>
    <t>MANGUEIRA DE 1'</t>
  </si>
  <si>
    <t>MANOMETRO PRESSAO 1000 LBF/POL2</t>
  </si>
  <si>
    <t>MANOMETRO-PRESSAO 0 A 300 LBF/POL2</t>
  </si>
  <si>
    <t>MOLA</t>
  </si>
  <si>
    <t>MOLA ACO INOX</t>
  </si>
  <si>
    <t>O RING</t>
  </si>
  <si>
    <t>O RING BUNA</t>
  </si>
  <si>
    <t>O RING BUNA OINT.</t>
  </si>
  <si>
    <t>O-RING BUNA</t>
  </si>
  <si>
    <t>O-RING VITON</t>
  </si>
  <si>
    <t>PARAFUSO DO CHASSI</t>
  </si>
  <si>
    <t>PARAFUSO NC ZB 1/4X1/2</t>
  </si>
  <si>
    <t>PARAFUSO NC ZB 1/4X3/8</t>
  </si>
  <si>
    <t>PARAFUSO NC ZB 3/8X1/2</t>
  </si>
  <si>
    <t>PARAFUSO NC ZB 3/8X2</t>
  </si>
  <si>
    <t>PARAFUSO NC ZB 5/8X2</t>
  </si>
  <si>
    <t>PARAFUSO NC ZB 5/8X2.1/2</t>
  </si>
  <si>
    <t>PARAFUSO NC.ZB.5/16X1/2</t>
  </si>
  <si>
    <t>PARAFUSO SEXT 1/4X2</t>
  </si>
  <si>
    <t>PARAFUSO SEXT 5/16X2</t>
  </si>
  <si>
    <t>PARAFUSO SEXT 5/16X3</t>
  </si>
  <si>
    <t>PENEIRA</t>
  </si>
  <si>
    <t>PINCA DA BOMBA 20 LTS JACTO</t>
  </si>
  <si>
    <t>PISTAO COMPLETO</t>
  </si>
  <si>
    <t>POLVILHADEIRA MATA FORMIGA POL.2000</t>
  </si>
  <si>
    <t>PONTA REGULAVEL 1,2 mm</t>
  </si>
  <si>
    <t>PONTA REGULAVEL COMPLETA</t>
  </si>
  <si>
    <t>PORCA AUTO TRAVANTE 1/2</t>
  </si>
  <si>
    <t>PORCA CONICA</t>
  </si>
  <si>
    <t>PORCA CURTA C/ ROSCA - TODOS</t>
  </si>
  <si>
    <t>PORCA DA BIELA</t>
  </si>
  <si>
    <t>PORCA DE FECHAMENTO</t>
  </si>
  <si>
    <t>PORCA DE NYLON</t>
  </si>
  <si>
    <t>PORCA DE UNIAO</t>
  </si>
  <si>
    <t>PORCA DO ALOJAMENT.(SIMETR.)C\02</t>
  </si>
  <si>
    <t>PORCA PLASTICA</t>
  </si>
  <si>
    <t>PORCA SEXT (D) 1/4 NC ZB EMB 100</t>
  </si>
  <si>
    <t>PORCA SEXT (E) 5/16 NC ZB EMB 100</t>
  </si>
  <si>
    <t>PORCA SEXT (H) 1/2 NC ZB EMB 100</t>
  </si>
  <si>
    <t>PORTA BICO ANTIGOTEJO INTERM.11/16MANG.1/2</t>
  </si>
  <si>
    <t>PORTA BICO ANTIGOTEJO ROSCA 11/16MANG.1/2</t>
  </si>
  <si>
    <t>PORTA GAXETA DA BOM COSTAL</t>
  </si>
  <si>
    <t>PRESILHA DA HASTE C/06</t>
  </si>
  <si>
    <t>PROTETOR TIPO CHAPEU DE NAPOLEAO-PRETO-JACTO</t>
  </si>
  <si>
    <t>PROTETOR TIPO CHAPEU NAPOLEAO-LARANJA-GUARANY</t>
  </si>
  <si>
    <t>PULV.DE COMPRESSAO PREVIA -BRANCO 1,5LTS</t>
  </si>
  <si>
    <t>PULVERIZADOR ALTA PRESSAO-PET -</t>
  </si>
  <si>
    <t>PULVERIZADOR COSTAL 20L KALA</t>
  </si>
  <si>
    <t>PULVERIZADOR COSTAL MANUAL 20LT JACTO AMARELO</t>
  </si>
  <si>
    <t>PULVERIZADOR DE COMPRE.7 LITROS</t>
  </si>
  <si>
    <t>PULVERIZADOR GUARANY 05 LTS</t>
  </si>
  <si>
    <t>PULVERIZADOR LEVE MATA TUDO</t>
  </si>
  <si>
    <t>PULVERIZADOR NEVOA 500ML</t>
  </si>
  <si>
    <t>REDUCAO 1/2 x 3/8</t>
  </si>
  <si>
    <t>REDUCAO 1/2 X 3/8 F/F</t>
  </si>
  <si>
    <t>REDUCAO ESPECIAL</t>
  </si>
  <si>
    <t>REFORCO DA BOMBA COSTAL 20 LTS</t>
  </si>
  <si>
    <t>REFORCO DO EMBASSAMENTO</t>
  </si>
  <si>
    <t>REGISTRO COMPACTO DE ESFERA ROSQUEAVEL 1/2 AZUL</t>
  </si>
  <si>
    <t>REGISTRO DO MANOMETRO</t>
  </si>
  <si>
    <t>REGISTRO P/ BICO(ARBUS)</t>
  </si>
  <si>
    <t>REPARO DA BOMBA 75</t>
  </si>
  <si>
    <t>REPARO DA BOMBA JP-100</t>
  </si>
  <si>
    <t>REPARO DA BOMBA JP-150</t>
  </si>
  <si>
    <t>REPARO DO EJETOR</t>
  </si>
  <si>
    <t>RET. PISTAO JP-75/100</t>
  </si>
  <si>
    <t>RETENTOR VIRABREQUIM 75/100</t>
  </si>
  <si>
    <t>SEDE DA VALVULA</t>
  </si>
  <si>
    <t>SEDE DA VALVULA REG.S-40</t>
  </si>
  <si>
    <t>SUPLEMENTO P/MANG.1"</t>
  </si>
  <si>
    <t>SUPLEMENTO P/MANG.1.1/4</t>
  </si>
  <si>
    <t>SUPLEMENTO PARA MANOMETRO</t>
  </si>
  <si>
    <t>TAMPA COM RESPIRO</t>
  </si>
  <si>
    <t>TAMPA DA BOMBA COSTAL</t>
  </si>
  <si>
    <t>TAMPA DAS VALVULA (JP-75)</t>
  </si>
  <si>
    <t>TAMPA DO REGISTRO DA BOMBA 20 LTS JACTO</t>
  </si>
  <si>
    <t>TAMPA DO TANQUE</t>
  </si>
  <si>
    <t>TAMPA DO TANQUE GUARANY PULV NOVO</t>
  </si>
  <si>
    <t>TERMINAL DO IMPLEMENTO</t>
  </si>
  <si>
    <t>TUBO DE DESCARGA COMPLETO 10 LITROS</t>
  </si>
  <si>
    <t>TUBO DE DESCARGA CURVO (1.20M)</t>
  </si>
  <si>
    <t>TUBO DE DESCARGA CURVO *</t>
  </si>
  <si>
    <t>TUBO DESCARGA COM ASSENTO E PORCA</t>
  </si>
  <si>
    <t>UNHA</t>
  </si>
  <si>
    <t>UNIAO FEMEA 1/2</t>
  </si>
  <si>
    <t>UNIAO FEMEA 3/8*</t>
  </si>
  <si>
    <t>UNIAO FEMEA 5/16</t>
  </si>
  <si>
    <t>UNIAO FIXA 1/2</t>
  </si>
  <si>
    <t>UNIAO INTERNA 1/1/2</t>
  </si>
  <si>
    <t>UNIAO MACHO 1/2</t>
  </si>
  <si>
    <t>UNIAO T 1/2</t>
  </si>
  <si>
    <t>VALVULA</t>
  </si>
  <si>
    <t>VALVULA - MEMBRANA</t>
  </si>
  <si>
    <t>VALVULA CAMARA 0906</t>
  </si>
  <si>
    <t>VALVULA DE DESCARGA S-5</t>
  </si>
  <si>
    <t>VALVULA INFERIOR</t>
  </si>
  <si>
    <t>VALVULA JP 75</t>
  </si>
  <si>
    <t>VALVULA S-3</t>
  </si>
  <si>
    <t>VALVULA SEMI</t>
  </si>
  <si>
    <t>ABOBORA BAHIANA TROPICAL 100GR</t>
  </si>
  <si>
    <t>ABOBORA BAHIANA TROPICAL 250 GR</t>
  </si>
  <si>
    <t>ABOBORA BAHIANA TROPICAL 50 GR</t>
  </si>
  <si>
    <t>ABOBORA HIB.TAKAYAMA TETSUK -SEMENTES</t>
  </si>
  <si>
    <t>ABOBORA HIB.TETSUKABUTO</t>
  </si>
  <si>
    <t>ABOBORA ITAPUA 250 GR (SEMENTES)</t>
  </si>
  <si>
    <t>ABOBORA ITAPUAN 301 JACAREZINHO 100GR</t>
  </si>
  <si>
    <t>ABOBORA ITAPUAN 301 JACAREZINHO 50GR</t>
  </si>
  <si>
    <t>ABOBORA MORANGA EXP.250 GR.-SEMENTE</t>
  </si>
  <si>
    <t>AGRIAO DA TERRA P/LAVOURA 50 GR</t>
  </si>
  <si>
    <t>AGRIAO DE AGUA FOLHA LARGA 50GR</t>
  </si>
  <si>
    <t>ALFACE AURELIA 100 G</t>
  </si>
  <si>
    <t>ALFACE AURELIA 50 GR</t>
  </si>
  <si>
    <t>ALFACE BABA DE VERAO  50 G</t>
  </si>
  <si>
    <t>ALFACE BABA DE VERAO 100GR</t>
  </si>
  <si>
    <t>ALFACE ELBA   100 GR</t>
  </si>
  <si>
    <t>ALFACE ELBA 50 G</t>
  </si>
  <si>
    <t>ALFACE ELBA PELETIZADA 2MIL SEMENTES</t>
  </si>
  <si>
    <t>ALFACE GRAND RAPIDS 50 GR</t>
  </si>
  <si>
    <t>ALFACE GREAT LAKES 100 GR</t>
  </si>
  <si>
    <t>ALFACE MARIANE 5MX</t>
  </si>
  <si>
    <t>BERINJELA COMPRIDA ROXA 50 GR</t>
  </si>
  <si>
    <t>BETERRABA MARAVILHA 50 GR</t>
  </si>
  <si>
    <t>BROCOLIS PIRACICABA  50 GR</t>
  </si>
  <si>
    <t>BROCOLIS RAMOSO SANTANA 50 GR</t>
  </si>
  <si>
    <t>CEBOLINHA TODO ANO NEBUKA 50G-SEMENTE</t>
  </si>
  <si>
    <t>CENOURA  BRASILIA 50 GR</t>
  </si>
  <si>
    <t>CENOURA BRASILIA ALTA SEL.100 GR</t>
  </si>
  <si>
    <t>COENTRO SUPER VERDAO 500 GR TOP SEED</t>
  </si>
  <si>
    <t>COENTRO VERDAO 500GR  FELTRIN</t>
  </si>
  <si>
    <t>COENTRO VERDAO SACO PLASTICO 5 KG -SEMENTES</t>
  </si>
  <si>
    <t>COUVE MANTEIGA DA GEORGIA 50 GR</t>
  </si>
  <si>
    <t>COUVE MANTEIGA-100 GRAMAS</t>
  </si>
  <si>
    <t>ESPINAFRE NOVA ZELANDIA 100 GR</t>
  </si>
  <si>
    <t>GOTEJADOR REGA FACIL</t>
  </si>
  <si>
    <t>JILO COMPRIDO VERDE 50 GR</t>
  </si>
  <si>
    <t>JILO REDONDO MORRO GRANDE 100 GR</t>
  </si>
  <si>
    <t>JILO REDONDO MORRO GRANDE 50 GR</t>
  </si>
  <si>
    <t>MARACUJA REDONDO 50 GR</t>
  </si>
  <si>
    <t>MAXIXE DO NORTE 100 GR</t>
  </si>
  <si>
    <t>MAXIXE DO NORTE 50 GR</t>
  </si>
  <si>
    <t>MAXIXE LISO 50 GR</t>
  </si>
  <si>
    <t>MAXIXE LISO GIBAO 100 GRAMAS</t>
  </si>
  <si>
    <t>MELANCIA CRIMSON SELECT PLUS 100 GR</t>
  </si>
  <si>
    <t>MELANCIA CRIMSON SELECT PLUS 50 GR</t>
  </si>
  <si>
    <t>MELANCIA CRIMSON SWEET 100GR TOPSEED</t>
  </si>
  <si>
    <t>MELANCIA CRIMSON SWEET 250 GR C/DET.</t>
  </si>
  <si>
    <t>MELANCIA CRIMSON SWEET 50 GR</t>
  </si>
  <si>
    <t>MELANCIA CRIMSON SWEET 50GR TOPSEED</t>
  </si>
  <si>
    <t>MELANCIA HOLLAR PREMIUM 500 GR</t>
  </si>
  <si>
    <t>PEPINO AODAI MELHORADO</t>
  </si>
  <si>
    <t>PEPINO CAIPIRA 50 GR</t>
  </si>
  <si>
    <t>PIMENTA CAYENE 50 GR ISLA</t>
  </si>
  <si>
    <t>PIMENTA MALAGUETA 50 GR</t>
  </si>
  <si>
    <t>PIMENTAO CASCA DURA IKEDA 100GR</t>
  </si>
  <si>
    <t>PIMENTAO CASCADURA IKEDA 50GR</t>
  </si>
  <si>
    <t>QUIABO SANTA CRUZ 47 100GR</t>
  </si>
  <si>
    <t>QUIABO SANTA CRUZ 47 500GR</t>
  </si>
  <si>
    <t>RABANETE REDENDO VERM.GIGANTE 50 GR</t>
  </si>
  <si>
    <t>REPOLHO 60 DIAS 50 GR</t>
  </si>
  <si>
    <t>REPOLHO CHATO DE QUINTAL 50 GR</t>
  </si>
  <si>
    <t>REPOLHO LOUCO DE VERAO</t>
  </si>
  <si>
    <t>RUCULA CULTIVA 100 GR</t>
  </si>
  <si>
    <t>RUCULA CULTIVADA 50 GR</t>
  </si>
  <si>
    <t>RUCULA DONATELLA(FOLHA LARGA)</t>
  </si>
  <si>
    <t>RUCULA GIGANTE FOLHA LARGA 100GR</t>
  </si>
  <si>
    <t>RUCULA GIGANTE FOLHA LARGA 500 GR</t>
  </si>
  <si>
    <t>RUCULA GIGANTE FOLHA LARGA 50GR</t>
  </si>
  <si>
    <t>SALSA CRESPA 50 GR</t>
  </si>
  <si>
    <t>SALSA GRAUDA PORTUGUESA 100 G</t>
  </si>
  <si>
    <t>SALSA GRAUDA PORTUGUESA 50 GR</t>
  </si>
  <si>
    <t>SALSA GRAUDA PORTUGUESA 500 GR</t>
  </si>
  <si>
    <t>SALSA LISA 50GR  -SEMENTES</t>
  </si>
  <si>
    <t>SALSA LISA COMUM-100 GR</t>
  </si>
  <si>
    <t>SEMENTE HORTALICAS</t>
  </si>
  <si>
    <t>TOMATE RASTEIRO RIO GRANDE -50GR</t>
  </si>
  <si>
    <t>TOMATE RIO GRANDE 100 GR</t>
  </si>
  <si>
    <t>TOMATE STA CLARA 50GR</t>
  </si>
  <si>
    <t>TOMATE SUPER MARMANDE GAUCHO 50 G</t>
  </si>
  <si>
    <t>Avg Sales</t>
  </si>
  <si>
    <t>Valor da Venda</t>
  </si>
  <si>
    <t>Observações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</si>
</sst>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R$-416]\ #,##0.00"/>
    <numFmt numFmtId="165" formatCode="_-* #,##0.0_-;\-* #,##0.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2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Font="1" applyBorder="1"/>
    <xf numFmtId="164" fontId="0" fillId="0" borderId="0" xfId="2" applyNumberFormat="1" applyFont="1"/>
    <xf numFmtId="164" fontId="0" fillId="0" borderId="0" xfId="0" applyNumberFormat="1"/>
    <xf numFmtId="164" fontId="0" fillId="0" borderId="1" xfId="0" applyNumberFormat="1" applyFont="1" applyBorder="1"/>
    <xf numFmtId="9" fontId="0" fillId="0" borderId="0" xfId="3" applyFont="1"/>
    <xf numFmtId="10" fontId="0" fillId="0" borderId="0" xfId="3" applyNumberFormat="1" applyFont="1"/>
    <xf numFmtId="0" fontId="2" fillId="2" borderId="0" xfId="0" applyFont="1" applyFill="1" applyBorder="1"/>
    <xf numFmtId="0" fontId="0" fillId="0" borderId="0" xfId="0" applyBorder="1"/>
    <xf numFmtId="164" fontId="0" fillId="0" borderId="0" xfId="2" applyNumberFormat="1" applyFont="1" applyBorder="1"/>
    <xf numFmtId="164" fontId="0" fillId="0" borderId="0" xfId="0" applyNumberFormat="1" applyBorder="1"/>
    <xf numFmtId="10" fontId="0" fillId="0" borderId="0" xfId="3" applyNumberFormat="1" applyFont="1" applyBorder="1"/>
    <xf numFmtId="0" fontId="2" fillId="2" borderId="0" xfId="0" applyFont="1" applyFill="1"/>
    <xf numFmtId="165" fontId="1" fillId="0" borderId="0" xfId="1" applyNumberFormat="1" applyFont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5" fillId="0" borderId="0" xfId="0" applyNumberFormat="1" applyFont="1" applyBorder="1" applyAlignment="1">
      <alignment vertical="center" wrapText="1"/>
    </xf>
    <xf numFmtId="10" fontId="0" fillId="0" borderId="0" xfId="0" applyNumberFormat="1" applyFont="1" applyBorder="1"/>
    <xf numFmtId="9" fontId="0" fillId="0" borderId="0" xfId="0" applyNumberFormat="1" applyFont="1"/>
  </cellXfs>
  <cellStyles count="126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Normal" xfId="0" builtinId="0"/>
    <cellStyle name="Percent" xfId="3" builtinId="5"/>
  </cellStyles>
  <dxfs count="2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R$-416]\ #,##0.0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R$-416]\ #,##0.0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border diagonalUp="0" diagonalDown="0" outline="0">
        <left/>
        <right/>
        <top/>
        <bottom/>
      </border>
    </dxf>
    <dxf>
      <numFmt numFmtId="164" formatCode="[$R$-416]\ #,##0.00"/>
      <border diagonalUp="0" diagonalDown="0" outline="0">
        <left/>
        <right/>
        <top/>
        <bottom/>
      </border>
    </dxf>
    <dxf>
      <numFmt numFmtId="164" formatCode="[$R$-416]\ #,##0.0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[$R$-416]\ #,##0.00"/>
    </dxf>
    <dxf>
      <numFmt numFmtId="164" formatCode="[$R$-416]\ 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numFmt numFmtId="164" formatCode="[$R$-416]\ #,##0.00"/>
    </dxf>
    <dxf>
      <numFmt numFmtId="164" formatCode="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border diagonalUp="0" diagonalDown="0" outline="0">
        <left/>
        <right/>
        <top/>
        <bottom/>
      </border>
    </dxf>
    <dxf>
      <numFmt numFmtId="14" formatCode="0.00%"/>
    </dxf>
    <dxf>
      <numFmt numFmtId="164" formatCode="[$R$-416]\ #,##0.00"/>
      <border diagonalUp="0" diagonalDown="0" outline="0">
        <left/>
        <right/>
        <top/>
        <bottom/>
      </border>
    </dxf>
    <dxf>
      <numFmt numFmtId="164" formatCode="[$R$-416]\ #,##0.00"/>
    </dxf>
    <dxf>
      <numFmt numFmtId="164" formatCode="[$R$-416]\ #,##0.00"/>
      <border diagonalUp="0" diagonalDown="0" outline="0">
        <left/>
        <right/>
        <top/>
        <bottom/>
      </border>
    </dxf>
    <dxf>
      <numFmt numFmtId="164" formatCode="[$R$-416]\ #,##0.00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R$-416]\ #,##0.0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R$-416]\ #,##0.0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_-* #,##0.0_-;\-* #,##0.0_-;_-* &quot;-&quot;??_-;_-@_-"/>
      <border diagonalUp="0" diagonalDown="0" outline="0">
        <left/>
        <right/>
        <top/>
        <bottom/>
      </border>
    </dxf>
    <dxf>
      <numFmt numFmtId="14" formatCode="0.00%"/>
    </dxf>
    <dxf>
      <numFmt numFmtId="164" formatCode="[$R$-416]\ #,##0.00"/>
      <border diagonalUp="0" diagonalDown="0" outline="0">
        <left/>
        <right/>
        <top/>
        <bottom/>
      </border>
    </dxf>
    <dxf>
      <numFmt numFmtId="164" formatCode="[$R$-416]\ #,##0.00"/>
    </dxf>
    <dxf>
      <numFmt numFmtId="164" formatCode="[$R$-416]\ #,##0.00"/>
      <border diagonalUp="0" diagonalDown="0" outline="0">
        <left/>
        <right/>
        <top/>
        <bottom/>
      </border>
    </dxf>
    <dxf>
      <numFmt numFmtId="164" formatCode="[$R$-416]\ #,##0.00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R$-416]\ #,##0.00"/>
      <border diagonalUp="0" diagonalDown="0" outline="0">
        <left/>
        <right/>
        <top/>
        <bottom/>
      </border>
    </dxf>
    <dxf>
      <numFmt numFmtId="164" formatCode="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R$-416]\ #,##0.00"/>
      <border diagonalUp="0" diagonalDown="0" outline="0">
        <left/>
        <right/>
        <top/>
        <bottom/>
      </border>
    </dxf>
    <dxf>
      <numFmt numFmtId="164" formatCode="[$R$-416]\ #,##0.00"/>
    </dxf>
    <dxf>
      <border diagonalUp="0" diagonalDown="0" outline="0"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Sheet5!$G$2</c:f>
              <c:strCache>
                <c:ptCount val="1"/>
                <c:pt idx="0">
                  <c:v>Vendas</c:v>
                </c:pt>
              </c:strCache>
            </c:strRef>
          </c:tx>
          <c:marker>
            <c:symbol val="none"/>
          </c:marker>
          <c:cat>
            <c:strRef>
              <c:f>Sheet5!$F$3:$F$14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Sheet5!$G$3:$G$14</c:f>
              <c:numCache>
                <c:formatCode>[$R$-416]\ #,##0.00</c:formatCode>
                <c:ptCount val="12"/>
                <c:pt idx="0">
                  <c:v>50980.54</c:v>
                </c:pt>
                <c:pt idx="1">
                  <c:v>43910.9</c:v>
                </c:pt>
                <c:pt idx="2">
                  <c:v>58021.93</c:v>
                </c:pt>
                <c:pt idx="3">
                  <c:v>59998.12</c:v>
                </c:pt>
                <c:pt idx="4">
                  <c:v>63600.76</c:v>
                </c:pt>
                <c:pt idx="5">
                  <c:v>41834.52</c:v>
                </c:pt>
                <c:pt idx="6">
                  <c:v>52237.1</c:v>
                </c:pt>
                <c:pt idx="7">
                  <c:v>63213.2</c:v>
                </c:pt>
                <c:pt idx="8">
                  <c:v>73320.87</c:v>
                </c:pt>
                <c:pt idx="9">
                  <c:v>77373.55</c:v>
                </c:pt>
                <c:pt idx="10">
                  <c:v>49112.19</c:v>
                </c:pt>
                <c:pt idx="11">
                  <c:v>37412.24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Sheet5!$H$2</c:f>
              <c:strCache>
                <c:ptCount val="1"/>
                <c:pt idx="0">
                  <c:v>Lucro sobre Vendas</c:v>
                </c:pt>
              </c:strCache>
            </c:strRef>
          </c:tx>
          <c:marker>
            <c:symbol val="none"/>
          </c:marker>
          <c:cat>
            <c:strRef>
              <c:f>Sheet5!$F$3:$F$14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Sheet5!$H$3:$H$14</c:f>
              <c:numCache>
                <c:formatCode>[$R$-416]\ #,##0.00</c:formatCode>
                <c:ptCount val="12"/>
                <c:pt idx="0">
                  <c:v>10210.6</c:v>
                </c:pt>
                <c:pt idx="1">
                  <c:v>9909.33</c:v>
                </c:pt>
                <c:pt idx="2">
                  <c:v>13197.46</c:v>
                </c:pt>
                <c:pt idx="3">
                  <c:v>11501.89</c:v>
                </c:pt>
                <c:pt idx="4">
                  <c:v>11004.94</c:v>
                </c:pt>
                <c:pt idx="5">
                  <c:v>8872.29</c:v>
                </c:pt>
                <c:pt idx="6">
                  <c:v>11830.35</c:v>
                </c:pt>
                <c:pt idx="7">
                  <c:v>15451.66</c:v>
                </c:pt>
                <c:pt idx="8">
                  <c:v>18732.34</c:v>
                </c:pt>
                <c:pt idx="9">
                  <c:v>16441.78</c:v>
                </c:pt>
                <c:pt idx="10">
                  <c:v>13432.03</c:v>
                </c:pt>
                <c:pt idx="11">
                  <c:v>10381.72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76680"/>
        <c:axId val="2100884824"/>
      </c:lineChart>
      <c:catAx>
        <c:axId val="209987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884824"/>
        <c:crosses val="autoZero"/>
        <c:auto val="1"/>
        <c:lblAlgn val="ctr"/>
        <c:lblOffset val="100"/>
        <c:noMultiLvlLbl val="0"/>
      </c:catAx>
      <c:valAx>
        <c:axId val="2100884824"/>
        <c:scaling>
          <c:orientation val="minMax"/>
        </c:scaling>
        <c:delete val="0"/>
        <c:axPos val="l"/>
        <c:majorGridlines/>
        <c:numFmt formatCode="[$R$-416]\ #,##0.00" sourceLinked="1"/>
        <c:majorTickMark val="out"/>
        <c:minorTickMark val="none"/>
        <c:tickLblPos val="nextTo"/>
        <c:crossAx val="2099876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6509117281392"/>
          <c:y val="0.407023549139691"/>
          <c:w val="0.294017198508081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Vendas Por Grupo</a:t>
            </a:r>
            <a:r>
              <a:rPr lang="en-US" baseline="0"/>
              <a:t> - 2014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Sheet5!$G$19</c:f>
              <c:strCache>
                <c:ptCount val="1"/>
                <c:pt idx="0">
                  <c:v>Vendas</c:v>
                </c:pt>
              </c:strCache>
            </c:strRef>
          </c:tx>
          <c:invertIfNegative val="0"/>
          <c:cat>
            <c:strRef>
              <c:f>Sheet5!$F$20:$F$29</c:f>
              <c:strCache>
                <c:ptCount val="9"/>
                <c:pt idx="0">
                  <c:v>ADUBOS E SIMILARES  </c:v>
                </c:pt>
                <c:pt idx="1">
                  <c:v>PEÇAS</c:v>
                </c:pt>
                <c:pt idx="2">
                  <c:v>DIVERSOS            </c:v>
                </c:pt>
                <c:pt idx="3">
                  <c:v>SEMENTES    </c:v>
                </c:pt>
                <c:pt idx="4">
                  <c:v>DEFENSIVOS AGRICOLAS</c:v>
                </c:pt>
                <c:pt idx="5">
                  <c:v>MAT. IRRIGAÇÃO</c:v>
                </c:pt>
                <c:pt idx="6">
                  <c:v>FERRAMENTAS         </c:v>
                </c:pt>
                <c:pt idx="7">
                  <c:v>---</c:v>
                </c:pt>
                <c:pt idx="8">
                  <c:v>NUTRICAO FOLIAR     </c:v>
                </c:pt>
              </c:strCache>
            </c:strRef>
          </c:cat>
          <c:val>
            <c:numRef>
              <c:f>Sheet5!$G$20:$G$29</c:f>
              <c:numCache>
                <c:formatCode>[$R$-416]\ #,##0.00</c:formatCode>
                <c:ptCount val="9"/>
                <c:pt idx="0">
                  <c:v>425778.29</c:v>
                </c:pt>
                <c:pt idx="1">
                  <c:v>64162.11</c:v>
                </c:pt>
                <c:pt idx="2">
                  <c:v>37773.21</c:v>
                </c:pt>
                <c:pt idx="3">
                  <c:v>52713.91</c:v>
                </c:pt>
                <c:pt idx="4">
                  <c:v>28741.86</c:v>
                </c:pt>
                <c:pt idx="5">
                  <c:v>15574.53</c:v>
                </c:pt>
                <c:pt idx="6">
                  <c:v>16842.94</c:v>
                </c:pt>
                <c:pt idx="7">
                  <c:v>21076.8</c:v>
                </c:pt>
                <c:pt idx="8">
                  <c:v>8352.27</c:v>
                </c:pt>
              </c:numCache>
            </c:numRef>
          </c:val>
        </c:ser>
        <c:ser>
          <c:idx val="1"/>
          <c:order val="1"/>
          <c:tx>
            <c:strRef>
              <c:f>Sheet5!$H$19</c:f>
              <c:strCache>
                <c:ptCount val="1"/>
                <c:pt idx="0">
                  <c:v>Lucro</c:v>
                </c:pt>
              </c:strCache>
            </c:strRef>
          </c:tx>
          <c:invertIfNegative val="0"/>
          <c:cat>
            <c:strRef>
              <c:f>Sheet5!$F$20:$F$29</c:f>
              <c:strCache>
                <c:ptCount val="9"/>
                <c:pt idx="0">
                  <c:v>ADUBOS E SIMILARES  </c:v>
                </c:pt>
                <c:pt idx="1">
                  <c:v>PEÇAS</c:v>
                </c:pt>
                <c:pt idx="2">
                  <c:v>DIVERSOS            </c:v>
                </c:pt>
                <c:pt idx="3">
                  <c:v>SEMENTES    </c:v>
                </c:pt>
                <c:pt idx="4">
                  <c:v>DEFENSIVOS AGRICOLAS</c:v>
                </c:pt>
                <c:pt idx="5">
                  <c:v>MAT. IRRIGAÇÃO</c:v>
                </c:pt>
                <c:pt idx="6">
                  <c:v>FERRAMENTAS         </c:v>
                </c:pt>
                <c:pt idx="7">
                  <c:v>---</c:v>
                </c:pt>
                <c:pt idx="8">
                  <c:v>NUTRICAO FOLIAR     </c:v>
                </c:pt>
              </c:strCache>
            </c:strRef>
          </c:cat>
          <c:val>
            <c:numRef>
              <c:f>Sheet5!$H$20:$H$29</c:f>
              <c:numCache>
                <c:formatCode>[$R$-416]\ #,##0.00</c:formatCode>
                <c:ptCount val="9"/>
                <c:pt idx="0">
                  <c:v>66280.48</c:v>
                </c:pt>
                <c:pt idx="1">
                  <c:v>25960.88</c:v>
                </c:pt>
                <c:pt idx="2">
                  <c:v>16908.25</c:v>
                </c:pt>
                <c:pt idx="3">
                  <c:v>15422.31</c:v>
                </c:pt>
                <c:pt idx="4">
                  <c:v>7305.24</c:v>
                </c:pt>
                <c:pt idx="5">
                  <c:v>6777.78</c:v>
                </c:pt>
                <c:pt idx="6">
                  <c:v>6737.8</c:v>
                </c:pt>
                <c:pt idx="7">
                  <c:v>3264.31</c:v>
                </c:pt>
                <c:pt idx="8">
                  <c:v>2309.34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897256"/>
        <c:axId val="2100900200"/>
      </c:barChart>
      <c:catAx>
        <c:axId val="210089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900200"/>
        <c:crosses val="autoZero"/>
        <c:auto val="1"/>
        <c:lblAlgn val="ctr"/>
        <c:lblOffset val="100"/>
        <c:noMultiLvlLbl val="0"/>
      </c:catAx>
      <c:valAx>
        <c:axId val="2100900200"/>
        <c:scaling>
          <c:orientation val="minMax"/>
        </c:scaling>
        <c:delete val="0"/>
        <c:axPos val="l"/>
        <c:majorGridlines/>
        <c:numFmt formatCode="[$R$-416]\ #,##0.00" sourceLinked="1"/>
        <c:majorTickMark val="out"/>
        <c:minorTickMark val="none"/>
        <c:tickLblPos val="nextTo"/>
        <c:crossAx val="210089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Sheet5!$F$18</c:f>
              <c:strCache>
                <c:ptCount val="1"/>
                <c:pt idx="0">
                  <c:v>Vendas Por Grupo - 2014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Sheet5!$F$20:$F$28</c:f>
              <c:strCache>
                <c:ptCount val="9"/>
                <c:pt idx="0">
                  <c:v>ADUBOS E SIMILARES  </c:v>
                </c:pt>
                <c:pt idx="1">
                  <c:v>PEÇAS</c:v>
                </c:pt>
                <c:pt idx="2">
                  <c:v>DIVERSOS            </c:v>
                </c:pt>
                <c:pt idx="3">
                  <c:v>SEMENTES    </c:v>
                </c:pt>
                <c:pt idx="4">
                  <c:v>DEFENSIVOS AGRICOLAS</c:v>
                </c:pt>
                <c:pt idx="5">
                  <c:v>MAT. IRRIGAÇÃO</c:v>
                </c:pt>
                <c:pt idx="6">
                  <c:v>FERRAMENTAS         </c:v>
                </c:pt>
                <c:pt idx="7">
                  <c:v>---</c:v>
                </c:pt>
                <c:pt idx="8">
                  <c:v>NUTRICAO FOLIAR     </c:v>
                </c:pt>
              </c:strCache>
            </c:strRef>
          </c:cat>
          <c:val>
            <c:numRef>
              <c:f>Sheet5!$G$20:$G$28</c:f>
              <c:numCache>
                <c:formatCode>[$R$-416]\ #,##0.00</c:formatCode>
                <c:ptCount val="9"/>
                <c:pt idx="0">
                  <c:v>425778.29</c:v>
                </c:pt>
                <c:pt idx="1">
                  <c:v>64162.11</c:v>
                </c:pt>
                <c:pt idx="2">
                  <c:v>37773.21</c:v>
                </c:pt>
                <c:pt idx="3">
                  <c:v>52713.91</c:v>
                </c:pt>
                <c:pt idx="4">
                  <c:v>28741.86</c:v>
                </c:pt>
                <c:pt idx="5">
                  <c:v>15574.53</c:v>
                </c:pt>
                <c:pt idx="6">
                  <c:v>16842.94</c:v>
                </c:pt>
                <c:pt idx="7">
                  <c:v>21076.8</c:v>
                </c:pt>
                <c:pt idx="8">
                  <c:v>8352.27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Lucro Por Grupo - 2014</c:v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Sheet5!$F$20:$F$28</c:f>
              <c:strCache>
                <c:ptCount val="9"/>
                <c:pt idx="0">
                  <c:v>ADUBOS E SIMILARES  </c:v>
                </c:pt>
                <c:pt idx="1">
                  <c:v>PEÇAS</c:v>
                </c:pt>
                <c:pt idx="2">
                  <c:v>DIVERSOS            </c:v>
                </c:pt>
                <c:pt idx="3">
                  <c:v>SEMENTES    </c:v>
                </c:pt>
                <c:pt idx="4">
                  <c:v>DEFENSIVOS AGRICOLAS</c:v>
                </c:pt>
                <c:pt idx="5">
                  <c:v>MAT. IRRIGAÇÃO</c:v>
                </c:pt>
                <c:pt idx="6">
                  <c:v>FERRAMENTAS         </c:v>
                </c:pt>
                <c:pt idx="7">
                  <c:v>---</c:v>
                </c:pt>
                <c:pt idx="8">
                  <c:v>NUTRICAO FOLIAR     </c:v>
                </c:pt>
              </c:strCache>
            </c:strRef>
          </c:cat>
          <c:val>
            <c:numRef>
              <c:f>Sheet5!$H$20:$H$28</c:f>
              <c:numCache>
                <c:formatCode>[$R$-416]\ #,##0.00</c:formatCode>
                <c:ptCount val="9"/>
                <c:pt idx="0">
                  <c:v>66280.48</c:v>
                </c:pt>
                <c:pt idx="1">
                  <c:v>25960.88</c:v>
                </c:pt>
                <c:pt idx="2">
                  <c:v>16908.25</c:v>
                </c:pt>
                <c:pt idx="3">
                  <c:v>15422.31</c:v>
                </c:pt>
                <c:pt idx="4">
                  <c:v>7305.24</c:v>
                </c:pt>
                <c:pt idx="5">
                  <c:v>6777.78</c:v>
                </c:pt>
                <c:pt idx="6">
                  <c:v>6737.8</c:v>
                </c:pt>
                <c:pt idx="7">
                  <c:v>3264.31</c:v>
                </c:pt>
                <c:pt idx="8">
                  <c:v>2309.34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Sheet4!$A$2:$A$57</c:f>
              <c:numCache>
                <c:formatCode>General</c:formatCode>
                <c:ptCount val="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44.0</c:v>
                </c:pt>
                <c:pt idx="39">
                  <c:v>45.0</c:v>
                </c:pt>
                <c:pt idx="40">
                  <c:v>46.0</c:v>
                </c:pt>
                <c:pt idx="41">
                  <c:v>48.0</c:v>
                </c:pt>
                <c:pt idx="42">
                  <c:v>49.0</c:v>
                </c:pt>
                <c:pt idx="43">
                  <c:v>51.0</c:v>
                </c:pt>
                <c:pt idx="44">
                  <c:v>52.0</c:v>
                </c:pt>
                <c:pt idx="45">
                  <c:v>53.0</c:v>
                </c:pt>
                <c:pt idx="46">
                  <c:v>55.0</c:v>
                </c:pt>
                <c:pt idx="47">
                  <c:v>56.0</c:v>
                </c:pt>
                <c:pt idx="48">
                  <c:v>60.0</c:v>
                </c:pt>
                <c:pt idx="49">
                  <c:v>61.0</c:v>
                </c:pt>
                <c:pt idx="50">
                  <c:v>66.0</c:v>
                </c:pt>
                <c:pt idx="51">
                  <c:v>72.0</c:v>
                </c:pt>
                <c:pt idx="52">
                  <c:v>83.0</c:v>
                </c:pt>
                <c:pt idx="53">
                  <c:v>95.0</c:v>
                </c:pt>
                <c:pt idx="54">
                  <c:v>97.0</c:v>
                </c:pt>
                <c:pt idx="55">
                  <c:v>127.0</c:v>
                </c:pt>
              </c:numCache>
            </c:numRef>
          </c:cat>
          <c:val>
            <c:numRef>
              <c:f>Sheet4!$B$2:$B$57</c:f>
              <c:numCache>
                <c:formatCode>General</c:formatCode>
                <c:ptCount val="56"/>
                <c:pt idx="0">
                  <c:v>23.0</c:v>
                </c:pt>
                <c:pt idx="1">
                  <c:v>3930.0</c:v>
                </c:pt>
                <c:pt idx="2">
                  <c:v>375.0</c:v>
                </c:pt>
                <c:pt idx="3">
                  <c:v>156.0</c:v>
                </c:pt>
                <c:pt idx="4">
                  <c:v>76.0</c:v>
                </c:pt>
                <c:pt idx="5">
                  <c:v>48.0</c:v>
                </c:pt>
                <c:pt idx="6">
                  <c:v>39.0</c:v>
                </c:pt>
                <c:pt idx="7">
                  <c:v>27.0</c:v>
                </c:pt>
                <c:pt idx="8">
                  <c:v>16.0</c:v>
                </c:pt>
                <c:pt idx="9">
                  <c:v>21.0</c:v>
                </c:pt>
                <c:pt idx="10">
                  <c:v>23.0</c:v>
                </c:pt>
                <c:pt idx="11">
                  <c:v>10.0</c:v>
                </c:pt>
                <c:pt idx="12">
                  <c:v>7.0</c:v>
                </c:pt>
                <c:pt idx="13">
                  <c:v>6.0</c:v>
                </c:pt>
                <c:pt idx="14">
                  <c:v>7.0</c:v>
                </c:pt>
                <c:pt idx="15">
                  <c:v>6.0</c:v>
                </c:pt>
                <c:pt idx="16">
                  <c:v>2.0</c:v>
                </c:pt>
                <c:pt idx="17">
                  <c:v>3.0</c:v>
                </c:pt>
                <c:pt idx="18">
                  <c:v>13.0</c:v>
                </c:pt>
                <c:pt idx="19">
                  <c:v>1.0</c:v>
                </c:pt>
                <c:pt idx="20">
                  <c:v>4.0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3.0</c:v>
                </c:pt>
                <c:pt idx="26">
                  <c:v>3.0</c:v>
                </c:pt>
                <c:pt idx="27">
                  <c:v>4.0</c:v>
                </c:pt>
                <c:pt idx="28">
                  <c:v>2.0</c:v>
                </c:pt>
                <c:pt idx="29">
                  <c:v>3.0</c:v>
                </c:pt>
                <c:pt idx="30">
                  <c:v>1.0</c:v>
                </c:pt>
                <c:pt idx="31">
                  <c:v>3.0</c:v>
                </c:pt>
                <c:pt idx="32">
                  <c:v>1.0</c:v>
                </c:pt>
                <c:pt idx="33">
                  <c:v>1.0</c:v>
                </c:pt>
                <c:pt idx="34">
                  <c:v>3.0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3.0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3.0</c:v>
                </c:pt>
                <c:pt idx="45">
                  <c:v>1.0</c:v>
                </c:pt>
                <c:pt idx="46">
                  <c:v>1.0</c:v>
                </c:pt>
                <c:pt idx="47">
                  <c:v>2.0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076456"/>
        <c:axId val="-2130490680"/>
      </c:lineChart>
      <c:catAx>
        <c:axId val="-214307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490680"/>
        <c:crosses val="autoZero"/>
        <c:auto val="1"/>
        <c:lblAlgn val="ctr"/>
        <c:lblOffset val="100"/>
        <c:noMultiLvlLbl val="0"/>
      </c:catAx>
      <c:valAx>
        <c:axId val="-213049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07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0</xdr:row>
      <xdr:rowOff>127000</xdr:rowOff>
    </xdr:from>
    <xdr:to>
      <xdr:col>15</xdr:col>
      <xdr:colOff>165100</xdr:colOff>
      <xdr:row>15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16</xdr:row>
      <xdr:rowOff>88900</xdr:rowOff>
    </xdr:from>
    <xdr:to>
      <xdr:col>14</xdr:col>
      <xdr:colOff>736600</xdr:colOff>
      <xdr:row>30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165100</xdr:colOff>
      <xdr:row>16</xdr:row>
      <xdr:rowOff>88900</xdr:rowOff>
    </xdr:from>
    <xdr:to>
      <xdr:col>20</xdr:col>
      <xdr:colOff>609600</xdr:colOff>
      <xdr:row>30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812800</xdr:colOff>
      <xdr:row>16</xdr:row>
      <xdr:rowOff>152400</xdr:rowOff>
    </xdr:from>
    <xdr:to>
      <xdr:col>26</xdr:col>
      <xdr:colOff>431800</xdr:colOff>
      <xdr:row>31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5</xdr:row>
      <xdr:rowOff>0</xdr:rowOff>
    </xdr:from>
    <xdr:to>
      <xdr:col>11</xdr:col>
      <xdr:colOff>571500</xdr:colOff>
      <xdr:row>19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endasPorGrupo2013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endasPorFornececor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endasPorGrupo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endasMes_1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endasPorGrupoDetalhe" connectionId="8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vendasShape" connectionId="13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5" name="Table5" displayName="Table5" ref="F2:I15" totalsRowCount="1">
  <autoFilter ref="F2:I14"/>
  <tableColumns count="4">
    <tableColumn id="1" name="Mês" totalsRowDxfId="238"/>
    <tableColumn id="2" name="Vendas" totalsRowFunction="custom" dataDxfId="237" totalsRowDxfId="236" dataCellStyle="Currency">
      <totalsRowFormula>SUM(Table5[Vendas])</totalsRowFormula>
    </tableColumn>
    <tableColumn id="3" name="Lucro sobre Vendas" totalsRowFunction="custom" dataDxfId="235" totalsRowDxfId="234" dataCellStyle="Currency">
      <totalsRowFormula>SUM(Table5[Lucro sobre Vendas])</totalsRowFormula>
    </tableColumn>
    <tableColumn id="4" name="Margem" dataDxfId="233" totalsRowDxfId="232" dataCellStyle="Percent">
      <calculatedColumnFormula>Table5[[#This Row],[Lucro sobre Vendas]]/Table5[[#This Row],[Vendas]]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:B57" totalsRowShown="0">
  <autoFilter ref="A1:B57"/>
  <tableColumns count="2">
    <tableColumn id="1" name="Valor da Venda"/>
    <tableColumn id="2" name="Observaçõ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F19:I29" totalsRowCount="1">
  <autoFilter ref="F19:I28"/>
  <sortState ref="F20:I28">
    <sortCondition descending="1" ref="H19:H28"/>
  </sortState>
  <tableColumns count="4">
    <tableColumn id="1" name="Grupo" totalsRowDxfId="231"/>
    <tableColumn id="2" name="Vendas" totalsRowFunction="custom" dataDxfId="230" totalsRowDxfId="229">
      <totalsRowFormula>SUM(Table9[Vendas])</totalsRowFormula>
    </tableColumn>
    <tableColumn id="3" name="Lucro" totalsRowFunction="custom" dataDxfId="228" totalsRowDxfId="227">
      <totalsRowFormula>SUM(Table9[Lucro])</totalsRowFormula>
    </tableColumn>
    <tableColumn id="4" name="Margem" dataDxfId="226" totalsRowDxfId="225" dataCellStyle="Comma">
      <calculatedColumnFormula>Table9[[#This Row],[Lucro]]/Table9[[#This Row],[Vendas]]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F36:J81" totalsRowCount="1" headerRowDxfId="224" dataDxfId="223" tableBorderDxfId="222">
  <autoFilter ref="F36:J80"/>
  <sortState ref="F37:J80">
    <sortCondition ref="F36:F80"/>
  </sortState>
  <tableColumns count="5">
    <tableColumn id="1" name="Grupo" totalsRowLabel="Totais" dataDxfId="221" totalsRowDxfId="4"/>
    <tableColumn id="2" name="Produto" dataDxfId="220" totalsRowDxfId="3"/>
    <tableColumn id="3" name="Vendas" totalsRowFunction="sum" dataDxfId="219" totalsRowDxfId="2"/>
    <tableColumn id="4" name="Lucro" totalsRowFunction="custom" dataDxfId="218" totalsRowDxfId="1">
      <totalsRowFormula>SUM(Table11[Lucro])</totalsRowFormula>
    </tableColumn>
    <tableColumn id="5" name="Margem" dataDxfId="217" totalsRowDxfId="0" dataCellStyle="Percent">
      <calculatedColumnFormula>Table11[[#This Row],[Lucro]]/Table11[[#This Row],[Vendas]]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2" name="Table12" displayName="Table12" ref="F86:I96" totalsRowCount="1">
  <autoFilter ref="F86:I95"/>
  <sortState ref="F87:I132">
    <sortCondition descending="1" ref="G86:G132"/>
  </sortState>
  <tableColumns count="4">
    <tableColumn id="1" name="Fornecedor" totalsRowDxfId="216"/>
    <tableColumn id="2" name="Vendas" totalsRowFunction="custom" dataDxfId="215" totalsRowDxfId="214">
      <totalsRowFormula>SUM(Table12[Vendas])</totalsRowFormula>
    </tableColumn>
    <tableColumn id="3" name="Lucro" totalsRowFunction="custom" dataDxfId="213" totalsRowDxfId="212">
      <totalsRowFormula>SUM(Table12[Lucro])</totalsRowFormula>
    </tableColumn>
    <tableColumn id="4" name="Margem" totalsRowFunction="custom" dataDxfId="211" totalsRowDxfId="210" dataCellStyle="Percent">
      <calculatedColumnFormula>Table12[[#This Row],[Lucro]]/Table12[[#This Row],[Vendas]]</calculatedColumnFormula>
      <totalsRowFormula>AVERAGE(Table12[Margem])</totalsRow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9:D29" totalsRowCount="1">
  <autoFilter ref="A19:D29"/>
  <sortState ref="A20:D28">
    <sortCondition descending="1" ref="C19:C29"/>
  </sortState>
  <tableColumns count="4">
    <tableColumn id="1" name="Grupo" totalsRowDxfId="8"/>
    <tableColumn id="2" name="Vendas" totalsRowFunction="custom" dataDxfId="10" totalsRowDxfId="7">
      <totalsRowFormula>SUM(Table2[Vendas])</totalsRowFormula>
    </tableColumn>
    <tableColumn id="3" name="Lucro" totalsRowFunction="custom" dataDxfId="9" totalsRowDxfId="6">
      <totalsRowFormula>SUM(Table2[Lucro])</totalsRowFormula>
    </tableColumn>
    <tableColumn id="4" name="Margem" dataDxfId="11" totalsRowDxfId="5" dataCellStyle="Percent">
      <calculatedColumnFormula>Table2[[#This Row],[Lucro]]/Table2[[#This Row],[Vendas]]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F101:H103" totalsRowShown="0">
  <autoFilter ref="F101:H103"/>
  <tableColumns count="3">
    <tableColumn id="1" name="Ano"/>
    <tableColumn id="2" name="Vendas" dataDxfId="209"/>
    <tableColumn id="3" name="Lucro" dataDxfId="208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AV79" totalsRowCount="1" headerRowDxfId="159" dataDxfId="160">
  <autoFilter ref="A1:AV79"/>
  <tableColumns count="48">
    <tableColumn id="1" name="RecNo" dataDxfId="207" totalsRowDxfId="157"/>
    <tableColumn id="2" name="DATA" dataDxfId="206" totalsRowDxfId="156"/>
    <tableColumn id="3" name="EMISSAO" dataDxfId="205" totalsRowDxfId="155"/>
    <tableColumn id="4" name="CODIGO" dataDxfId="204" totalsRowDxfId="154"/>
    <tableColumn id="5" name="DESCRI" dataDxfId="203" totalsRowDxfId="153"/>
    <tableColumn id="6" name="PADRAO" dataDxfId="202" totalsRowDxfId="152"/>
    <tableColumn id="7" name="TIPOMOV" dataDxfId="201" totalsRowDxfId="151"/>
    <tableColumn id="8" name="CHASSI" dataDxfId="200" totalsRowDxfId="150"/>
    <tableColumn id="9" name="TIPOITEN" dataDxfId="199" totalsRowDxfId="149"/>
    <tableColumn id="10" name="VENDAREQ" dataDxfId="198" totalsRowDxfId="148"/>
    <tableColumn id="11" name="ATU_EST" dataDxfId="197" totalsRowDxfId="147"/>
    <tableColumn id="12" name="FORMA" dataDxfId="196" totalsRowDxfId="146"/>
    <tableColumn id="13" name="QUANTI" dataDxfId="195" totalsRowDxfId="145"/>
    <tableColumn id="14" name="DOCUME" dataDxfId="194" totalsRowDxfId="144"/>
    <tableColumn id="15" name="NOTA" dataDxfId="193" totalsRowDxfId="143"/>
    <tableColumn id="16" name="FATURA" dataDxfId="192" totalsRowDxfId="142"/>
    <tableColumn id="17" name="CLIENTE" dataDxfId="191" totalsRowDxfId="141"/>
    <tableColumn id="18" name="NOMECLI" dataDxfId="190" totalsRowDxfId="140"/>
    <tableColumn id="19" name="FORNEC" dataDxfId="189" totalsRowDxfId="139"/>
    <tableColumn id="20" name="PNOTA" dataDxfId="188" totalsRowDxfId="138"/>
    <tableColumn id="21" name="PCUSTO" dataDxfId="187" totalsRowDxfId="137"/>
    <tableColumn id="22" name="PCOMPRA" dataDxfId="186" totalsRowDxfId="136"/>
    <tableColumn id="23" name="CUSTOCONT" dataDxfId="185" totalsRowDxfId="135"/>
    <tableColumn id="24" name="PVENDA" dataDxfId="184" totalsRowDxfId="134"/>
    <tableColumn id="25" name="PUNIT" dataDxfId="183" totalsRowDxfId="133"/>
    <tableColumn id="26" name="PDESC" dataDxfId="182" totalsRowDxfId="132"/>
    <tableColumn id="27" name="VDESC" dataDxfId="181" totalsRowDxfId="131"/>
    <tableColumn id="28" name="PJUROS" dataDxfId="180" totalsRowDxfId="130"/>
    <tableColumn id="29" name="VJUROS" dataDxfId="179" totalsRowDxfId="129"/>
    <tableColumn id="30" name="PRECOLISTA" dataDxfId="178" totalsRowDxfId="128"/>
    <tableColumn id="31" name="DESCPRO" dataDxfId="177" totalsRowDxfId="127"/>
    <tableColumn id="32" name="MECANICO" dataDxfId="176" totalsRowDxfId="126"/>
    <tableColumn id="33" name="VENDEDOR" dataDxfId="175" totalsRowDxfId="125"/>
    <tableColumn id="34" name="GRUPO" dataDxfId="174" totalsRowDxfId="124"/>
    <tableColumn id="35" name="INJECAO" dataDxfId="173" totalsRowDxfId="123"/>
    <tableColumn id="36" name="TIPODOC" dataDxfId="172" totalsRowDxfId="122"/>
    <tableColumn id="37" name="OPETIP" dataDxfId="171" totalsRowDxfId="121"/>
    <tableColumn id="38" name="FORTIP" dataDxfId="170" totalsRowDxfId="120"/>
    <tableColumn id="39" name="NUMTIP" dataDxfId="169" totalsRowDxfId="119"/>
    <tableColumn id="40" name="DIATIP" dataDxfId="168" totalsRowDxfId="118"/>
    <tableColumn id="41" name="CUSTIP" dataDxfId="167" totalsRowDxfId="117"/>
    <tableColumn id="42" name="JURTIP" dataDxfId="166" totalsRowDxfId="116"/>
    <tableColumn id="43" name="ROTA" dataDxfId="165" totalsRowDxfId="115"/>
    <tableColumn id="44" name="COM_MEC" dataDxfId="164" totalsRowDxfId="114"/>
    <tableColumn id="45" name="COMIS" dataDxfId="163" totalsRowDxfId="113"/>
    <tableColumn id="46" name="REGISTRO" dataDxfId="162" totalsRowDxfId="112"/>
    <tableColumn id="47" name="Deleted" dataDxfId="161" totalsRowDxfId="111"/>
    <tableColumn id="48" name="totla" totalsRowFunction="custom" dataDxfId="158" totalsRowDxfId="110">
      <calculatedColumnFormula>Table6[PVENDA]*Table6[QUANTI]</calculatedColumnFormula>
      <totalsRowFormula>SUM(Table6[totla])</totalsRow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AV48" totalsRowCount="1" headerRowDxfId="61" dataDxfId="62">
  <autoFilter ref="A1:AV48"/>
  <tableColumns count="48">
    <tableColumn id="1" name="RecNo" dataDxfId="109" totalsRowDxfId="59"/>
    <tableColumn id="2" name="DATA" dataDxfId="108" totalsRowDxfId="58"/>
    <tableColumn id="3" name="EMISSAO" dataDxfId="107" totalsRowDxfId="57"/>
    <tableColumn id="4" name="CODIGO" dataDxfId="106" totalsRowDxfId="56"/>
    <tableColumn id="5" name="DESCRI" dataDxfId="105" totalsRowDxfId="55"/>
    <tableColumn id="6" name="PADRAO" dataDxfId="104" totalsRowDxfId="54"/>
    <tableColumn id="7" name="TIPOMOV" dataDxfId="103" totalsRowDxfId="53"/>
    <tableColumn id="8" name="CHASSI" dataDxfId="102" totalsRowDxfId="52"/>
    <tableColumn id="9" name="TIPOITEN" dataDxfId="101" totalsRowDxfId="51"/>
    <tableColumn id="10" name="VENDAREQ" dataDxfId="100" totalsRowDxfId="50"/>
    <tableColumn id="11" name="ATU_EST" dataDxfId="99" totalsRowDxfId="49"/>
    <tableColumn id="12" name="FORMA" dataDxfId="98" totalsRowDxfId="48"/>
    <tableColumn id="13" name="QUANTI" dataDxfId="97" totalsRowDxfId="47"/>
    <tableColumn id="14" name="DOCUME" dataDxfId="96" totalsRowDxfId="46"/>
    <tableColumn id="15" name="NOTA" dataDxfId="95" totalsRowDxfId="45"/>
    <tableColumn id="16" name="FATURA" dataDxfId="94" totalsRowDxfId="44"/>
    <tableColumn id="17" name="CLIENTE" dataDxfId="93" totalsRowDxfId="43"/>
    <tableColumn id="18" name="NOMECLI" dataDxfId="92" totalsRowDxfId="42"/>
    <tableColumn id="19" name="FORNEC" dataDxfId="91" totalsRowDxfId="41"/>
    <tableColumn id="20" name="PNOTA" dataDxfId="90" totalsRowDxfId="40"/>
    <tableColumn id="21" name="PCUSTO" dataDxfId="89" totalsRowDxfId="39"/>
    <tableColumn id="22" name="PCOMPRA" dataDxfId="88" totalsRowDxfId="38"/>
    <tableColumn id="23" name="CUSTOCONT" dataDxfId="87" totalsRowDxfId="37"/>
    <tableColumn id="24" name="PVENDA" dataDxfId="86" totalsRowDxfId="36"/>
    <tableColumn id="25" name="PUNIT" dataDxfId="85" totalsRowDxfId="35"/>
    <tableColumn id="26" name="PDESC" dataDxfId="84" totalsRowDxfId="34"/>
    <tableColumn id="27" name="VDESC" dataDxfId="83" totalsRowDxfId="33"/>
    <tableColumn id="28" name="PJUROS" dataDxfId="82" totalsRowDxfId="32"/>
    <tableColumn id="29" name="VJUROS" dataDxfId="81" totalsRowDxfId="31"/>
    <tableColumn id="30" name="PRECOLISTA" dataDxfId="80" totalsRowDxfId="30"/>
    <tableColumn id="31" name="DESCPRO" dataDxfId="79" totalsRowDxfId="29"/>
    <tableColumn id="32" name="MECANICO" dataDxfId="78" totalsRowDxfId="28"/>
    <tableColumn id="33" name="VENDEDOR" dataDxfId="77" totalsRowDxfId="27"/>
    <tableColumn id="34" name="GRUPO" dataDxfId="76" totalsRowDxfId="26"/>
    <tableColumn id="35" name="INJECAO" dataDxfId="75" totalsRowDxfId="25"/>
    <tableColumn id="36" name="TIPODOC" dataDxfId="74" totalsRowDxfId="24"/>
    <tableColumn id="37" name="OPETIP" dataDxfId="73" totalsRowDxfId="23"/>
    <tableColumn id="38" name="FORTIP" dataDxfId="72" totalsRowDxfId="22"/>
    <tableColumn id="39" name="NUMTIP" dataDxfId="71" totalsRowDxfId="21"/>
    <tableColumn id="40" name="DIATIP" dataDxfId="70" totalsRowDxfId="20"/>
    <tableColumn id="41" name="CUSTIP" dataDxfId="69" totalsRowDxfId="19"/>
    <tableColumn id="42" name="JURTIP" dataDxfId="68" totalsRowDxfId="18"/>
    <tableColumn id="43" name="ROTA" dataDxfId="67" totalsRowDxfId="17"/>
    <tableColumn id="44" name="COM_MEC" dataDxfId="66" totalsRowDxfId="16"/>
    <tableColumn id="45" name="COMIS" dataDxfId="65" totalsRowDxfId="15"/>
    <tableColumn id="46" name="REGISTRO" dataDxfId="64" totalsRowDxfId="14"/>
    <tableColumn id="47" name="Deleted" dataDxfId="63" totalsRowDxfId="13"/>
    <tableColumn id="48" name="total" totalsRowFunction="custom" dataDxfId="60" totalsRowDxfId="12">
      <calculatedColumnFormula>Table7[QUANTI]*Table7[PVENDA]</calculatedColumnFormula>
      <totalsRowFormula>SUM(Table7[total])</totalsRow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A1:D638" totalsRowShown="0">
  <autoFilter ref="A1:D638">
    <filterColumn colId="0">
      <filters>
        <filter val="ADUBOS E SIMILARES"/>
      </filters>
    </filterColumn>
  </autoFilter>
  <sortState ref="A18:D58">
    <sortCondition descending="1" ref="C1:C638"/>
  </sortState>
  <tableColumns count="4">
    <tableColumn id="1" name="category"/>
    <tableColumn id="2" name="name"/>
    <tableColumn id="3" name="sum(total)"/>
    <tableColumn id="4" name="sum(profit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queryTable" Target="../queryTables/queryTable1.xml"/><Relationship Id="rId9" Type="http://schemas.openxmlformats.org/officeDocument/2006/relationships/queryTable" Target="../queryTables/queryTable2.xml"/><Relationship Id="rId10" Type="http://schemas.openxmlformats.org/officeDocument/2006/relationships/queryTable" Target="../queryTables/queryTable3.xml"/><Relationship Id="rId11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Relationship Id="rId2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0.xml"/><Relationship Id="rId3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topLeftCell="A74" workbookViewId="0">
      <selection activeCell="F85" sqref="F85:I96"/>
    </sheetView>
  </sheetViews>
  <sheetFormatPr baseColWidth="10" defaultRowHeight="15" x14ac:dyDescent="0"/>
  <cols>
    <col min="1" max="1" width="21.1640625" bestFit="1" customWidth="1"/>
    <col min="2" max="2" width="14.33203125" customWidth="1"/>
    <col min="3" max="4" width="12.83203125" customWidth="1"/>
    <col min="5" max="5" width="10.33203125" customWidth="1"/>
    <col min="6" max="6" width="11" customWidth="1"/>
    <col min="7" max="7" width="15.1640625" customWidth="1"/>
    <col min="8" max="8" width="20.1640625" bestFit="1" customWidth="1"/>
    <col min="9" max="9" width="14.6640625" customWidth="1"/>
  </cols>
  <sheetData>
    <row r="1" spans="3:17">
      <c r="F1" s="15" t="s">
        <v>15</v>
      </c>
      <c r="G1" s="15"/>
      <c r="H1" s="15"/>
      <c r="I1" s="15"/>
    </row>
    <row r="2" spans="3:17">
      <c r="F2" t="s">
        <v>14</v>
      </c>
      <c r="G2" t="s">
        <v>12</v>
      </c>
      <c r="H2" t="s">
        <v>13</v>
      </c>
      <c r="I2" t="s">
        <v>87</v>
      </c>
    </row>
    <row r="3" spans="3:17">
      <c r="F3" t="s">
        <v>0</v>
      </c>
      <c r="G3" s="2">
        <v>50980.54</v>
      </c>
      <c r="H3" s="2">
        <v>10210.6</v>
      </c>
      <c r="I3" s="6">
        <f>Table5[[#This Row],[Lucro sobre Vendas]]/Table5[[#This Row],[Vendas]]</f>
        <v>0.20028426532947671</v>
      </c>
    </row>
    <row r="4" spans="3:17">
      <c r="F4" t="s">
        <v>1</v>
      </c>
      <c r="G4" s="2">
        <v>43910.9</v>
      </c>
      <c r="H4" s="2">
        <v>9909.33</v>
      </c>
      <c r="I4" s="6">
        <f>Table5[[#This Row],[Lucro sobre Vendas]]/Table5[[#This Row],[Vendas]]</f>
        <v>0.22566902523063748</v>
      </c>
    </row>
    <row r="5" spans="3:17">
      <c r="F5" t="s">
        <v>2</v>
      </c>
      <c r="G5" s="2">
        <v>58021.93</v>
      </c>
      <c r="H5" s="2">
        <v>13197.46</v>
      </c>
      <c r="I5" s="6">
        <f>Table5[[#This Row],[Lucro sobre Vendas]]/Table5[[#This Row],[Vendas]]</f>
        <v>0.22745641173949227</v>
      </c>
    </row>
    <row r="6" spans="3:17">
      <c r="F6" t="s">
        <v>3</v>
      </c>
      <c r="G6" s="2">
        <v>59998.12</v>
      </c>
      <c r="H6" s="2">
        <v>11501.89</v>
      </c>
      <c r="I6" s="6">
        <f>Table5[[#This Row],[Lucro sobre Vendas]]/Table5[[#This Row],[Vendas]]</f>
        <v>0.19170417339743309</v>
      </c>
      <c r="Q6">
        <f>Table5[[#Totals],[Vendas]]/8588</f>
        <v>78.134131346064265</v>
      </c>
    </row>
    <row r="7" spans="3:17">
      <c r="F7" t="s">
        <v>4</v>
      </c>
      <c r="G7" s="2">
        <v>63600.76</v>
      </c>
      <c r="H7" s="2">
        <v>11004.94</v>
      </c>
      <c r="I7" s="6">
        <f>Table5[[#This Row],[Lucro sobre Vendas]]/Table5[[#This Row],[Vendas]]</f>
        <v>0.17303158012577208</v>
      </c>
    </row>
    <row r="8" spans="3:17">
      <c r="F8" t="s">
        <v>5</v>
      </c>
      <c r="G8" s="2">
        <v>41834.519999999997</v>
      </c>
      <c r="H8" s="2">
        <v>8872.2900000000009</v>
      </c>
      <c r="I8" s="6">
        <f>Table5[[#This Row],[Lucro sobre Vendas]]/Table5[[#This Row],[Vendas]]</f>
        <v>0.21208059755436423</v>
      </c>
    </row>
    <row r="9" spans="3:17">
      <c r="F9" t="s">
        <v>6</v>
      </c>
      <c r="G9" s="2">
        <v>52237.1</v>
      </c>
      <c r="H9" s="2">
        <v>11830.35</v>
      </c>
      <c r="I9" s="6">
        <f>Table5[[#This Row],[Lucro sobre Vendas]]/Table5[[#This Row],[Vendas]]</f>
        <v>0.22647409599690643</v>
      </c>
    </row>
    <row r="10" spans="3:17">
      <c r="F10" t="s">
        <v>7</v>
      </c>
      <c r="G10" s="2">
        <v>63213.2</v>
      </c>
      <c r="H10" s="2">
        <v>15451.66</v>
      </c>
      <c r="I10" s="6">
        <f>Table5[[#This Row],[Lucro sobre Vendas]]/Table5[[#This Row],[Vendas]]</f>
        <v>0.24443723779210672</v>
      </c>
    </row>
    <row r="11" spans="3:17">
      <c r="F11" t="s">
        <v>8</v>
      </c>
      <c r="G11" s="2">
        <v>73320.87</v>
      </c>
      <c r="H11" s="2">
        <v>18732.34</v>
      </c>
      <c r="I11" s="6">
        <f>Table5[[#This Row],[Lucro sobre Vendas]]/Table5[[#This Row],[Vendas]]</f>
        <v>0.25548442073859734</v>
      </c>
    </row>
    <row r="12" spans="3:17">
      <c r="F12" t="s">
        <v>9</v>
      </c>
      <c r="G12" s="2">
        <v>77373.55</v>
      </c>
      <c r="H12" s="2">
        <v>16441.78</v>
      </c>
      <c r="I12" s="6">
        <f>Table5[[#This Row],[Lucro sobre Vendas]]/Table5[[#This Row],[Vendas]]</f>
        <v>0.21249871564636749</v>
      </c>
    </row>
    <row r="13" spans="3:17">
      <c r="C13" t="s">
        <v>746</v>
      </c>
      <c r="D13">
        <f>Table5[[#Totals],[Vendas]]/4854</f>
        <v>138.23978574371651</v>
      </c>
      <c r="F13" t="s">
        <v>10</v>
      </c>
      <c r="G13" s="2">
        <v>49112.19</v>
      </c>
      <c r="H13" s="2">
        <v>13432.03</v>
      </c>
      <c r="I13" s="6">
        <f>Table5[[#This Row],[Lucro sobre Vendas]]/Table5[[#This Row],[Vendas]]</f>
        <v>0.27349686503493326</v>
      </c>
    </row>
    <row r="14" spans="3:17">
      <c r="F14" t="s">
        <v>11</v>
      </c>
      <c r="G14" s="2">
        <v>37412.239999999998</v>
      </c>
      <c r="H14" s="2">
        <v>10381.719999999999</v>
      </c>
      <c r="I14" s="6">
        <f>Table5[[#This Row],[Lucro sobre Vendas]]/Table5[[#This Row],[Vendas]]</f>
        <v>0.27749527961971804</v>
      </c>
    </row>
    <row r="15" spans="3:17">
      <c r="F15" s="8"/>
      <c r="G15" s="9">
        <f>SUM(Table5[Vendas])</f>
        <v>671015.91999999993</v>
      </c>
      <c r="H15" s="9">
        <f>SUM(Table5[Lucro sobre Vendas])</f>
        <v>150966.39000000001</v>
      </c>
      <c r="I15" s="5"/>
    </row>
    <row r="18" spans="1:9">
      <c r="A18" s="15" t="s">
        <v>94</v>
      </c>
      <c r="B18" s="15"/>
      <c r="C18" s="15"/>
      <c r="D18" s="14"/>
      <c r="F18" s="15" t="s">
        <v>27</v>
      </c>
      <c r="G18" s="15"/>
      <c r="H18" s="15"/>
      <c r="I18" s="15"/>
    </row>
    <row r="19" spans="1:9">
      <c r="A19" t="s">
        <v>22</v>
      </c>
      <c r="B19" t="s">
        <v>12</v>
      </c>
      <c r="C19" t="s">
        <v>23</v>
      </c>
      <c r="D19" t="s">
        <v>87</v>
      </c>
      <c r="F19" t="s">
        <v>22</v>
      </c>
      <c r="G19" t="s">
        <v>12</v>
      </c>
      <c r="H19" t="s">
        <v>23</v>
      </c>
      <c r="I19" t="s">
        <v>87</v>
      </c>
    </row>
    <row r="20" spans="1:9">
      <c r="A20" t="s">
        <v>17</v>
      </c>
      <c r="B20" s="3">
        <v>316029.37</v>
      </c>
      <c r="C20" s="3">
        <v>33383.19</v>
      </c>
      <c r="D20" s="6">
        <f>Table2[[#This Row],[Lucro]]/Table2[[#This Row],[Vendas]]</f>
        <v>0.10563318845966754</v>
      </c>
      <c r="F20" t="s">
        <v>17</v>
      </c>
      <c r="G20" s="3">
        <v>425778.29</v>
      </c>
      <c r="H20" s="3">
        <v>66280.479999999996</v>
      </c>
      <c r="I20" s="6">
        <f>Table9[[#This Row],[Lucro]]/Table9[[#This Row],[Vendas]]</f>
        <v>0.15566899852972776</v>
      </c>
    </row>
    <row r="21" spans="1:9">
      <c r="A21" t="s">
        <v>25</v>
      </c>
      <c r="B21" s="3">
        <v>59147.12</v>
      </c>
      <c r="C21" s="3">
        <v>24766.959999999999</v>
      </c>
      <c r="D21" s="6">
        <f>Table2[[#This Row],[Lucro]]/Table2[[#This Row],[Vendas]]</f>
        <v>0.4187348428799238</v>
      </c>
      <c r="F21" t="s">
        <v>25</v>
      </c>
      <c r="G21" s="3">
        <v>64162.11</v>
      </c>
      <c r="H21" s="3">
        <v>25960.880000000001</v>
      </c>
      <c r="I21" s="6">
        <f>Table9[[#This Row],[Lucro]]/Table9[[#This Row],[Vendas]]</f>
        <v>0.40461387569704299</v>
      </c>
    </row>
    <row r="22" spans="1:9">
      <c r="A22" t="s">
        <v>148</v>
      </c>
      <c r="B22" s="3">
        <v>37214.29</v>
      </c>
      <c r="C22" s="3">
        <v>11501.41</v>
      </c>
      <c r="D22" s="6">
        <f>Table2[[#This Row],[Lucro]]/Table2[[#This Row],[Vendas]]</f>
        <v>0.30905896632718238</v>
      </c>
      <c r="F22" t="s">
        <v>19</v>
      </c>
      <c r="G22" s="3">
        <v>37773.21</v>
      </c>
      <c r="H22" s="3">
        <v>16908.25</v>
      </c>
      <c r="I22" s="6">
        <f>Table9[[#This Row],[Lucro]]/Table9[[#This Row],[Vendas]]</f>
        <v>0.44762544671210097</v>
      </c>
    </row>
    <row r="23" spans="1:9">
      <c r="A23" t="s">
        <v>19</v>
      </c>
      <c r="B23" s="3">
        <v>26706.6</v>
      </c>
      <c r="C23" s="3">
        <v>9348.0300000000007</v>
      </c>
      <c r="D23" s="6">
        <f>Table2[[#This Row],[Lucro]]/Table2[[#This Row],[Vendas]]</f>
        <v>0.35002695962795716</v>
      </c>
      <c r="F23" t="s">
        <v>26</v>
      </c>
      <c r="G23" s="3">
        <v>52713.91</v>
      </c>
      <c r="H23" s="3">
        <v>15422.31</v>
      </c>
      <c r="I23" s="6">
        <f>Table9[[#This Row],[Lucro]]/Table9[[#This Row],[Vendas]]</f>
        <v>0.29256623156961792</v>
      </c>
    </row>
    <row r="24" spans="1:9">
      <c r="A24" t="s">
        <v>20</v>
      </c>
      <c r="B24" s="3">
        <v>17048.189999999999</v>
      </c>
      <c r="C24" s="3">
        <v>7152.51</v>
      </c>
      <c r="D24" s="6">
        <f>Table2[[#This Row],[Lucro]]/Table2[[#This Row],[Vendas]]</f>
        <v>0.41954659116305021</v>
      </c>
      <c r="F24" t="s">
        <v>18</v>
      </c>
      <c r="G24" s="3">
        <v>28741.86</v>
      </c>
      <c r="H24" s="3">
        <v>7305.24</v>
      </c>
      <c r="I24" s="6">
        <f>Table9[[#This Row],[Lucro]]/Table9[[#This Row],[Vendas]]</f>
        <v>0.25416726683659302</v>
      </c>
    </row>
    <row r="25" spans="1:9">
      <c r="A25" t="s">
        <v>24</v>
      </c>
      <c r="B25" s="3">
        <v>11762.1</v>
      </c>
      <c r="C25" s="3">
        <v>4762.71</v>
      </c>
      <c r="D25" s="6">
        <f>Table2[[#This Row],[Lucro]]/Table2[[#This Row],[Vendas]]</f>
        <v>0.40492003978881319</v>
      </c>
      <c r="F25" t="s">
        <v>24</v>
      </c>
      <c r="G25" s="3">
        <v>15574.53</v>
      </c>
      <c r="H25" s="3">
        <v>6777.78</v>
      </c>
      <c r="I25" s="6">
        <f>Table9[[#This Row],[Lucro]]/Table9[[#This Row],[Vendas]]</f>
        <v>0.4351835978356971</v>
      </c>
    </row>
    <row r="26" spans="1:9">
      <c r="A26" t="s">
        <v>18</v>
      </c>
      <c r="B26" s="3">
        <v>11456.42</v>
      </c>
      <c r="C26" s="3">
        <v>4599.46</v>
      </c>
      <c r="D26" s="6">
        <f>Table2[[#This Row],[Lucro]]/Table2[[#This Row],[Vendas]]</f>
        <v>0.40147445711662105</v>
      </c>
      <c r="F26" t="s">
        <v>20</v>
      </c>
      <c r="G26" s="3">
        <v>16842.939999999999</v>
      </c>
      <c r="H26" s="3">
        <v>6737.8</v>
      </c>
      <c r="I26" s="6">
        <f>Table9[[#This Row],[Lucro]]/Table9[[#This Row],[Vendas]]</f>
        <v>0.40003704816380042</v>
      </c>
    </row>
    <row r="27" spans="1:9">
      <c r="A27" t="s">
        <v>16</v>
      </c>
      <c r="B27" s="3">
        <v>22709.93</v>
      </c>
      <c r="C27" s="3">
        <v>2482.75</v>
      </c>
      <c r="D27" s="6">
        <f>Table2[[#This Row],[Lucro]]/Table2[[#This Row],[Vendas]]</f>
        <v>0.1093244232809172</v>
      </c>
      <c r="F27" t="s">
        <v>16</v>
      </c>
      <c r="G27" s="3">
        <v>21076.799999999999</v>
      </c>
      <c r="H27" s="3">
        <v>3264.31</v>
      </c>
      <c r="I27" s="6">
        <f>Table9[[#This Row],[Lucro]]/Table9[[#This Row],[Vendas]]</f>
        <v>0.15487692628862065</v>
      </c>
    </row>
    <row r="28" spans="1:9">
      <c r="A28" t="s">
        <v>21</v>
      </c>
      <c r="B28" s="3">
        <v>7396.2</v>
      </c>
      <c r="C28" s="3">
        <v>2045.35</v>
      </c>
      <c r="D28" s="6">
        <f>Table2[[#This Row],[Lucro]]/Table2[[#This Row],[Vendas]]</f>
        <v>0.27654065601254696</v>
      </c>
      <c r="F28" t="s">
        <v>21</v>
      </c>
      <c r="G28" s="3">
        <v>8352.27</v>
      </c>
      <c r="H28" s="3">
        <v>2309.34</v>
      </c>
      <c r="I28" s="6">
        <f>Table9[[#This Row],[Lucro]]/Table9[[#This Row],[Vendas]]</f>
        <v>0.27649249844653012</v>
      </c>
    </row>
    <row r="29" spans="1:9">
      <c r="A29" s="8"/>
      <c r="B29" s="10">
        <f>SUM(Table2[Vendas])</f>
        <v>509470.21999999991</v>
      </c>
      <c r="C29" s="10">
        <f>SUM(Table2[Lucro])</f>
        <v>100042.37000000001</v>
      </c>
      <c r="D29" s="22"/>
      <c r="F29" s="8"/>
      <c r="G29" s="10">
        <f>SUM(Table9[Vendas])</f>
        <v>671015.92000000004</v>
      </c>
      <c r="H29" s="10">
        <f>SUM(Table9[Lucro])</f>
        <v>150966.38999999998</v>
      </c>
      <c r="I29" s="13"/>
    </row>
    <row r="35" spans="6:10">
      <c r="F35" s="15" t="s">
        <v>75</v>
      </c>
      <c r="G35" s="15"/>
      <c r="H35" s="15"/>
      <c r="I35" s="15"/>
      <c r="J35" s="15"/>
    </row>
    <row r="36" spans="6:10">
      <c r="F36" s="7" t="s">
        <v>22</v>
      </c>
      <c r="G36" s="7" t="s">
        <v>71</v>
      </c>
      <c r="H36" s="7" t="s">
        <v>12</v>
      </c>
      <c r="I36" s="7" t="s">
        <v>23</v>
      </c>
      <c r="J36" s="12" t="s">
        <v>87</v>
      </c>
    </row>
    <row r="37" spans="6:10">
      <c r="F37" s="1" t="s">
        <v>16</v>
      </c>
      <c r="G37" s="1" t="s">
        <v>72</v>
      </c>
      <c r="H37" s="4">
        <v>330.51</v>
      </c>
      <c r="I37" s="4">
        <v>330.51</v>
      </c>
      <c r="J37" s="6">
        <f>Table11[[#This Row],[Lucro]]/Table11[[#This Row],[Vendas]]</f>
        <v>1</v>
      </c>
    </row>
    <row r="38" spans="6:10">
      <c r="F38" s="1" t="s">
        <v>16</v>
      </c>
      <c r="G38" s="1" t="s">
        <v>29</v>
      </c>
      <c r="H38" s="4">
        <v>335.35</v>
      </c>
      <c r="I38" s="4">
        <v>189.02</v>
      </c>
      <c r="J38" s="6">
        <f>Table11[[#This Row],[Lucro]]/Table11[[#This Row],[Vendas]]</f>
        <v>0.56364991799612341</v>
      </c>
    </row>
    <row r="39" spans="6:10">
      <c r="F39" s="1" t="s">
        <v>16</v>
      </c>
      <c r="G39" s="1" t="s">
        <v>28</v>
      </c>
      <c r="H39" s="4">
        <v>246.9</v>
      </c>
      <c r="I39" s="4">
        <v>138.38999999999999</v>
      </c>
      <c r="J39" s="6">
        <f>Table11[[#This Row],[Lucro]]/Table11[[#This Row],[Vendas]]</f>
        <v>0.56051032806804368</v>
      </c>
    </row>
    <row r="40" spans="6:10">
      <c r="F40" s="1" t="s">
        <v>16</v>
      </c>
      <c r="G40" s="1" t="s">
        <v>30</v>
      </c>
      <c r="H40" s="4">
        <v>214.68</v>
      </c>
      <c r="I40" s="4">
        <v>99.15</v>
      </c>
      <c r="J40" s="6">
        <f>Table11[[#This Row],[Lucro]]/Table11[[#This Row],[Vendas]]</f>
        <v>0.46185019564002239</v>
      </c>
    </row>
    <row r="41" spans="6:10">
      <c r="F41" s="8" t="s">
        <v>17</v>
      </c>
      <c r="G41" s="8" t="s">
        <v>34</v>
      </c>
      <c r="H41" s="10">
        <v>47633.78</v>
      </c>
      <c r="I41" s="10">
        <v>7301.29</v>
      </c>
      <c r="J41" s="6">
        <f>Table11[[#This Row],[Lucro]]/Table11[[#This Row],[Vendas]]</f>
        <v>0.15327966833621015</v>
      </c>
    </row>
    <row r="42" spans="6:10">
      <c r="F42" s="8" t="s">
        <v>17</v>
      </c>
      <c r="G42" s="8" t="s">
        <v>32</v>
      </c>
      <c r="H42" s="10">
        <v>50043.1</v>
      </c>
      <c r="I42" s="10">
        <v>6685.85</v>
      </c>
      <c r="J42" s="6">
        <f>Table11[[#This Row],[Lucro]]/Table11[[#This Row],[Vendas]]</f>
        <v>0.13360183521804206</v>
      </c>
    </row>
    <row r="43" spans="6:10">
      <c r="F43" s="8" t="s">
        <v>17</v>
      </c>
      <c r="G43" s="8" t="s">
        <v>35</v>
      </c>
      <c r="H43" s="10">
        <v>37951.94</v>
      </c>
      <c r="I43" s="10">
        <v>5671.59</v>
      </c>
      <c r="J43" s="6">
        <f>Table11[[#This Row],[Lucro]]/Table11[[#This Row],[Vendas]]</f>
        <v>0.14944137243050026</v>
      </c>
    </row>
    <row r="44" spans="6:10">
      <c r="F44" s="8" t="s">
        <v>17</v>
      </c>
      <c r="G44" s="8" t="s">
        <v>31</v>
      </c>
      <c r="H44" s="10">
        <v>45066.38</v>
      </c>
      <c r="I44" s="10">
        <v>5655.89</v>
      </c>
      <c r="J44" s="6">
        <f>Table11[[#This Row],[Lucro]]/Table11[[#This Row],[Vendas]]</f>
        <v>0.12550131605866724</v>
      </c>
    </row>
    <row r="45" spans="6:10">
      <c r="F45" t="s">
        <v>17</v>
      </c>
      <c r="G45" t="s">
        <v>200</v>
      </c>
      <c r="H45" s="3">
        <v>28957.94</v>
      </c>
      <c r="I45" s="3">
        <v>3441.29</v>
      </c>
      <c r="J45" s="6">
        <f>Table11[[#This Row],[Lucro]]/Table11[[#This Row],[Vendas]]</f>
        <v>0.11883752780757195</v>
      </c>
    </row>
    <row r="46" spans="6:10">
      <c r="F46" s="1" t="s">
        <v>18</v>
      </c>
      <c r="G46" s="1" t="s">
        <v>39</v>
      </c>
      <c r="H46" s="4">
        <v>3883.81</v>
      </c>
      <c r="I46" s="4">
        <v>1743.81</v>
      </c>
      <c r="J46" s="6">
        <f>Table11[[#This Row],[Lucro]]/Table11[[#This Row],[Vendas]]</f>
        <v>0.44899467275690624</v>
      </c>
    </row>
    <row r="47" spans="6:10">
      <c r="F47" s="1" t="s">
        <v>18</v>
      </c>
      <c r="G47" s="1" t="s">
        <v>40</v>
      </c>
      <c r="H47" s="4">
        <v>14102.43</v>
      </c>
      <c r="I47" s="4">
        <v>1098.47</v>
      </c>
      <c r="J47" s="6">
        <f>Table11[[#This Row],[Lucro]]/Table11[[#This Row],[Vendas]]</f>
        <v>7.7892249775393316E-2</v>
      </c>
    </row>
    <row r="48" spans="6:10">
      <c r="F48" s="1" t="s">
        <v>18</v>
      </c>
      <c r="G48" s="1" t="s">
        <v>38</v>
      </c>
      <c r="H48" s="4">
        <v>2089.27</v>
      </c>
      <c r="I48" s="4">
        <v>774.79</v>
      </c>
      <c r="J48" s="6">
        <f>Table11[[#This Row],[Lucro]]/Table11[[#This Row],[Vendas]]</f>
        <v>0.37084244736199723</v>
      </c>
    </row>
    <row r="49" spans="6:13">
      <c r="F49" s="1" t="s">
        <v>18</v>
      </c>
      <c r="G49" s="1" t="s">
        <v>37</v>
      </c>
      <c r="H49" s="4">
        <v>1041.48</v>
      </c>
      <c r="I49" s="4">
        <v>395.88</v>
      </c>
      <c r="J49" s="6">
        <f>Table11[[#This Row],[Lucro]]/Table11[[#This Row],[Vendas]]</f>
        <v>0.3801129162345892</v>
      </c>
    </row>
    <row r="50" spans="6:13">
      <c r="F50" s="1" t="s">
        <v>18</v>
      </c>
      <c r="G50" s="1" t="s">
        <v>36</v>
      </c>
      <c r="H50" s="4">
        <v>1036.23</v>
      </c>
      <c r="I50" s="4">
        <v>382.82</v>
      </c>
      <c r="J50" s="6">
        <f>Table11[[#This Row],[Lucro]]/Table11[[#This Row],[Vendas]]</f>
        <v>0.36943535701533442</v>
      </c>
    </row>
    <row r="51" spans="6:13">
      <c r="F51" s="1" t="s">
        <v>19</v>
      </c>
      <c r="G51" s="1" t="s">
        <v>45</v>
      </c>
      <c r="H51" s="4">
        <v>9995.08</v>
      </c>
      <c r="I51" s="4">
        <v>3655.01</v>
      </c>
      <c r="J51" s="6">
        <f>Table11[[#This Row],[Lucro]]/Table11[[#This Row],[Vendas]]</f>
        <v>0.36568091501018501</v>
      </c>
    </row>
    <row r="52" spans="6:13">
      <c r="F52" s="1" t="s">
        <v>19</v>
      </c>
      <c r="G52" s="1" t="s">
        <v>44</v>
      </c>
      <c r="H52" s="4">
        <v>3926.54</v>
      </c>
      <c r="I52" s="4">
        <v>2260.6999999999998</v>
      </c>
      <c r="J52" s="6">
        <f>Table11[[#This Row],[Lucro]]/Table11[[#This Row],[Vendas]]</f>
        <v>0.57574862347002698</v>
      </c>
    </row>
    <row r="53" spans="6:13">
      <c r="F53" s="1" t="s">
        <v>19</v>
      </c>
      <c r="G53" s="1" t="s">
        <v>42</v>
      </c>
      <c r="H53" s="4">
        <v>3295.12</v>
      </c>
      <c r="I53" s="4">
        <v>1881.89</v>
      </c>
      <c r="J53" s="6">
        <f>Table11[[#This Row],[Lucro]]/Table11[[#This Row],[Vendas]]</f>
        <v>0.57111425380562775</v>
      </c>
    </row>
    <row r="54" spans="6:13">
      <c r="F54" s="1" t="s">
        <v>19</v>
      </c>
      <c r="G54" s="1" t="s">
        <v>43</v>
      </c>
      <c r="H54" s="4">
        <v>2339.88</v>
      </c>
      <c r="I54" s="4">
        <v>1353.49</v>
      </c>
      <c r="J54" s="6">
        <f>Table11[[#This Row],[Lucro]]/Table11[[#This Row],[Vendas]]</f>
        <v>0.57844419371933598</v>
      </c>
    </row>
    <row r="55" spans="6:13">
      <c r="F55" s="1" t="s">
        <v>19</v>
      </c>
      <c r="G55" s="1" t="s">
        <v>41</v>
      </c>
      <c r="H55" s="4">
        <v>2843.24</v>
      </c>
      <c r="I55" s="4">
        <v>866.79</v>
      </c>
      <c r="J55" s="6">
        <f>Table11[[#This Row],[Lucro]]/Table11[[#This Row],[Vendas]]</f>
        <v>0.30485994850944698</v>
      </c>
    </row>
    <row r="56" spans="6:13">
      <c r="F56" s="1" t="s">
        <v>20</v>
      </c>
      <c r="G56" s="1" t="s">
        <v>50</v>
      </c>
      <c r="H56" s="4">
        <v>2537.36</v>
      </c>
      <c r="I56" s="4">
        <v>1272.4100000000001</v>
      </c>
      <c r="J56" s="6">
        <f>Table11[[#This Row],[Lucro]]/Table11[[#This Row],[Vendas]]</f>
        <v>0.50147003184412142</v>
      </c>
    </row>
    <row r="57" spans="6:13">
      <c r="F57" s="1" t="s">
        <v>20</v>
      </c>
      <c r="G57" s="1" t="s">
        <v>46</v>
      </c>
      <c r="H57" s="4">
        <v>1820.13</v>
      </c>
      <c r="I57" s="4">
        <v>524.9</v>
      </c>
      <c r="J57" s="6">
        <f>Table11[[#This Row],[Lucro]]/Table11[[#This Row],[Vendas]]</f>
        <v>0.28838599440699286</v>
      </c>
    </row>
    <row r="58" spans="6:13">
      <c r="F58" s="1" t="s">
        <v>20</v>
      </c>
      <c r="G58" s="1" t="s">
        <v>48</v>
      </c>
      <c r="H58" s="4">
        <v>1159.67</v>
      </c>
      <c r="I58" s="4">
        <v>400.24</v>
      </c>
      <c r="J58" s="6">
        <f>Table11[[#This Row],[Lucro]]/Table11[[#This Row],[Vendas]]</f>
        <v>0.34513266705183371</v>
      </c>
    </row>
    <row r="59" spans="6:13">
      <c r="F59" s="1" t="s">
        <v>20</v>
      </c>
      <c r="G59" s="1" t="s">
        <v>47</v>
      </c>
      <c r="H59" s="4">
        <v>1017</v>
      </c>
      <c r="I59" s="4">
        <v>329.21</v>
      </c>
      <c r="J59" s="6">
        <f>Table11[[#This Row],[Lucro]]/Table11[[#This Row],[Vendas]]</f>
        <v>0.32370698131760078</v>
      </c>
    </row>
    <row r="60" spans="6:13">
      <c r="F60" s="1" t="s">
        <v>20</v>
      </c>
      <c r="G60" s="1" t="s">
        <v>49</v>
      </c>
      <c r="H60" s="4">
        <v>1262.9000000000001</v>
      </c>
      <c r="I60" s="4">
        <v>317.43</v>
      </c>
      <c r="J60" s="6">
        <f>Table11[[#This Row],[Lucro]]/Table11[[#This Row],[Vendas]]</f>
        <v>0.25135006730540815</v>
      </c>
    </row>
    <row r="61" spans="6:13">
      <c r="F61" s="8" t="s">
        <v>24</v>
      </c>
      <c r="G61" s="1" t="s">
        <v>55</v>
      </c>
      <c r="H61" s="4">
        <v>4879.08</v>
      </c>
      <c r="I61" s="4">
        <v>2123.9899999999998</v>
      </c>
      <c r="J61" s="6">
        <f>Table11[[#This Row],[Lucro]]/Table11[[#This Row],[Vendas]]</f>
        <v>0.43532592210006799</v>
      </c>
    </row>
    <row r="62" spans="6:13">
      <c r="F62" s="8" t="s">
        <v>24</v>
      </c>
      <c r="G62" s="1" t="s">
        <v>54</v>
      </c>
      <c r="H62" s="4">
        <v>3568.12</v>
      </c>
      <c r="I62" s="4">
        <v>1598.67</v>
      </c>
      <c r="J62" s="6">
        <f>Table11[[#This Row],[Lucro]]/Table11[[#This Row],[Vendas]]</f>
        <v>0.44804266672645543</v>
      </c>
    </row>
    <row r="63" spans="6:13">
      <c r="F63" s="8" t="s">
        <v>24</v>
      </c>
      <c r="G63" s="1" t="s">
        <v>53</v>
      </c>
      <c r="H63" s="4">
        <v>3884.35</v>
      </c>
      <c r="I63" s="4">
        <v>1379.23</v>
      </c>
      <c r="J63" s="6">
        <f>Table11[[#This Row],[Lucro]]/Table11[[#This Row],[Vendas]]</f>
        <v>0.35507356443162952</v>
      </c>
      <c r="L63" t="s">
        <v>149</v>
      </c>
    </row>
    <row r="64" spans="6:13">
      <c r="F64" t="s">
        <v>24</v>
      </c>
      <c r="G64" s="1" t="s">
        <v>52</v>
      </c>
      <c r="H64" s="4">
        <v>955.22</v>
      </c>
      <c r="I64" s="4">
        <v>581.79</v>
      </c>
      <c r="J64" s="6">
        <f>Table11[[#This Row],[Lucro]]/Table11[[#This Row],[Vendas]]</f>
        <v>0.60906388057201477</v>
      </c>
      <c r="L64" t="s">
        <v>150</v>
      </c>
      <c r="M64" t="s">
        <v>23</v>
      </c>
    </row>
    <row r="65" spans="6:13">
      <c r="F65" t="s">
        <v>24</v>
      </c>
      <c r="G65" s="1" t="s">
        <v>51</v>
      </c>
      <c r="H65" s="4">
        <v>894.2</v>
      </c>
      <c r="I65" s="4">
        <v>352.46</v>
      </c>
      <c r="J65" s="6">
        <f>Table11[[#This Row],[Lucro]]/Table11[[#This Row],[Vendas]]</f>
        <v>0.39416237978080965</v>
      </c>
      <c r="L65" s="6">
        <f>Table11[[#Totals],[Vendas]]/Table9[[#Totals],[Vendas]]</f>
        <v>0.4922419426352807</v>
      </c>
      <c r="M65" s="6">
        <f>Table11[[#Totals],[Lucro]]/Table9[[#Totals],[Lucro]]</f>
        <v>0.43923312997018749</v>
      </c>
    </row>
    <row r="66" spans="6:13">
      <c r="F66" s="1" t="s">
        <v>21</v>
      </c>
      <c r="G66" s="1" t="s">
        <v>58</v>
      </c>
      <c r="H66" s="4">
        <v>2143.6</v>
      </c>
      <c r="I66" s="4">
        <v>776.9</v>
      </c>
      <c r="J66" s="6">
        <f>Table11[[#This Row],[Lucro]]/Table11[[#This Row],[Vendas]]</f>
        <v>0.3624276917335324</v>
      </c>
    </row>
    <row r="67" spans="6:13">
      <c r="F67" s="1" t="s">
        <v>21</v>
      </c>
      <c r="G67" s="1" t="s">
        <v>57</v>
      </c>
      <c r="H67" s="4">
        <v>2586.48</v>
      </c>
      <c r="I67" s="4">
        <v>504.44</v>
      </c>
      <c r="J67" s="6">
        <f>Table11[[#This Row],[Lucro]]/Table11[[#This Row],[Vendas]]</f>
        <v>0.19502953821409794</v>
      </c>
    </row>
    <row r="68" spans="6:13">
      <c r="F68" s="1" t="s">
        <v>21</v>
      </c>
      <c r="G68" s="1" t="s">
        <v>60</v>
      </c>
      <c r="H68" s="4">
        <v>680</v>
      </c>
      <c r="I68" s="4">
        <v>292.93</v>
      </c>
      <c r="J68" s="6">
        <f>Table11[[#This Row],[Lucro]]/Table11[[#This Row],[Vendas]]</f>
        <v>0.43077941176470591</v>
      </c>
    </row>
    <row r="69" spans="6:13">
      <c r="F69" s="1" t="s">
        <v>21</v>
      </c>
      <c r="G69" s="1" t="s">
        <v>59</v>
      </c>
      <c r="H69" s="4">
        <v>374.53</v>
      </c>
      <c r="I69" s="4">
        <v>194.14</v>
      </c>
      <c r="J69" s="6">
        <f>Table11[[#This Row],[Lucro]]/Table11[[#This Row],[Vendas]]</f>
        <v>0.51835633994606578</v>
      </c>
    </row>
    <row r="70" spans="6:13">
      <c r="F70" s="1" t="s">
        <v>21</v>
      </c>
      <c r="G70" s="1" t="s">
        <v>56</v>
      </c>
      <c r="H70" s="4">
        <v>1682.84</v>
      </c>
      <c r="I70" s="4">
        <v>155.03</v>
      </c>
      <c r="J70" s="6">
        <f>Table11[[#This Row],[Lucro]]/Table11[[#This Row],[Vendas]]</f>
        <v>9.21240284281334E-2</v>
      </c>
    </row>
    <row r="71" spans="6:13">
      <c r="F71" s="8" t="s">
        <v>25</v>
      </c>
      <c r="G71" s="1" t="s">
        <v>64</v>
      </c>
      <c r="H71" s="4">
        <v>5653.57</v>
      </c>
      <c r="I71" s="4">
        <v>1500.11</v>
      </c>
      <c r="J71" s="6">
        <f>Table11[[#This Row],[Lucro]]/Table11[[#This Row],[Vendas]]</f>
        <v>0.2653385383041158</v>
      </c>
    </row>
    <row r="72" spans="6:13">
      <c r="F72" s="8" t="s">
        <v>25</v>
      </c>
      <c r="G72" s="1" t="s">
        <v>65</v>
      </c>
      <c r="H72" s="4">
        <v>3044.27</v>
      </c>
      <c r="I72" s="4">
        <v>853.76</v>
      </c>
      <c r="J72" s="6">
        <f>Table11[[#This Row],[Lucro]]/Table11[[#This Row],[Vendas]]</f>
        <v>0.28044818626468743</v>
      </c>
    </row>
    <row r="73" spans="6:13">
      <c r="F73" s="8" t="s">
        <v>25</v>
      </c>
      <c r="G73" s="1" t="s">
        <v>63</v>
      </c>
      <c r="H73" s="4">
        <v>3195.63</v>
      </c>
      <c r="I73" s="4">
        <v>794.17</v>
      </c>
      <c r="J73" s="6">
        <f>Table11[[#This Row],[Lucro]]/Table11[[#This Row],[Vendas]]</f>
        <v>0.24851750672011463</v>
      </c>
    </row>
    <row r="74" spans="6:13">
      <c r="F74" t="s">
        <v>25</v>
      </c>
      <c r="G74" s="1" t="s">
        <v>62</v>
      </c>
      <c r="H74" s="4">
        <v>2516.0300000000002</v>
      </c>
      <c r="I74" s="4">
        <v>731.17</v>
      </c>
      <c r="J74" s="6">
        <f>Table11[[#This Row],[Lucro]]/Table11[[#This Row],[Vendas]]</f>
        <v>0.29060464302889866</v>
      </c>
    </row>
    <row r="75" spans="6:13">
      <c r="F75" s="8" t="s">
        <v>25</v>
      </c>
      <c r="G75" s="1" t="s">
        <v>61</v>
      </c>
      <c r="H75" s="4">
        <v>1683.48</v>
      </c>
      <c r="I75" s="4">
        <v>660.8</v>
      </c>
      <c r="J75" s="6">
        <f>Table11[[#This Row],[Lucro]]/Table11[[#This Row],[Vendas]]</f>
        <v>0.39252025566089288</v>
      </c>
    </row>
    <row r="76" spans="6:13">
      <c r="F76" s="1" t="s">
        <v>73</v>
      </c>
      <c r="G76" s="1" t="s">
        <v>68</v>
      </c>
      <c r="H76" s="4">
        <v>12700</v>
      </c>
      <c r="I76" s="4">
        <v>1811.11</v>
      </c>
      <c r="J76" s="6">
        <f>Table11[[#This Row],[Lucro]]/Table11[[#This Row],[Vendas]]</f>
        <v>0.14260708661417323</v>
      </c>
    </row>
    <row r="77" spans="6:13">
      <c r="F77" s="1" t="s">
        <v>73</v>
      </c>
      <c r="G77" s="1" t="s">
        <v>67</v>
      </c>
      <c r="H77" s="4">
        <v>6066.03</v>
      </c>
      <c r="I77" s="4">
        <v>1790.65</v>
      </c>
      <c r="J77" s="6">
        <f>Table11[[#This Row],[Lucro]]/Table11[[#This Row],[Vendas]]</f>
        <v>0.29519306696471997</v>
      </c>
    </row>
    <row r="78" spans="6:13">
      <c r="F78" s="1" t="s">
        <v>73</v>
      </c>
      <c r="G78" s="1" t="s">
        <v>70</v>
      </c>
      <c r="H78" s="4">
        <v>4409.28</v>
      </c>
      <c r="I78" s="4">
        <v>1492.54</v>
      </c>
      <c r="J78" s="6">
        <f>Table11[[#This Row],[Lucro]]/Table11[[#This Row],[Vendas]]</f>
        <v>0.3384997097031715</v>
      </c>
    </row>
    <row r="79" spans="6:13">
      <c r="F79" s="1" t="s">
        <v>73</v>
      </c>
      <c r="G79" s="1" t="s">
        <v>66</v>
      </c>
      <c r="H79" s="4">
        <v>3233.23</v>
      </c>
      <c r="I79" s="4">
        <v>1246.28</v>
      </c>
      <c r="J79" s="6">
        <f>Table11[[#This Row],[Lucro]]/Table11[[#This Row],[Vendas]]</f>
        <v>0.38545974149689322</v>
      </c>
    </row>
    <row r="80" spans="6:13">
      <c r="F80" s="1" t="s">
        <v>73</v>
      </c>
      <c r="G80" s="1" t="s">
        <v>69</v>
      </c>
      <c r="H80" s="4">
        <v>3021.52</v>
      </c>
      <c r="I80" s="4">
        <v>698.45</v>
      </c>
      <c r="J80" s="6">
        <f>Table11[[#This Row],[Lucro]]/Table11[[#This Row],[Vendas]]</f>
        <v>0.23115848976673994</v>
      </c>
    </row>
    <row r="81" spans="6:10">
      <c r="F81" s="1" t="s">
        <v>74</v>
      </c>
      <c r="G81" s="1"/>
      <c r="H81" s="4">
        <f>SUBTOTAL(109,Table11[Vendas])</f>
        <v>330302.18000000011</v>
      </c>
      <c r="I81" s="4">
        <f>SUM(Table11[Lucro])</f>
        <v>66309.440000000002</v>
      </c>
      <c r="J81" s="23"/>
    </row>
    <row r="85" spans="6:10">
      <c r="F85" s="15" t="s">
        <v>85</v>
      </c>
      <c r="G85" s="15"/>
      <c r="H85" s="15"/>
      <c r="I85" s="15"/>
    </row>
    <row r="86" spans="6:10">
      <c r="F86" t="s">
        <v>86</v>
      </c>
      <c r="G86" t="s">
        <v>12</v>
      </c>
      <c r="H86" t="s">
        <v>23</v>
      </c>
      <c r="I86" t="s">
        <v>87</v>
      </c>
    </row>
    <row r="87" spans="6:10">
      <c r="F87" t="s">
        <v>80</v>
      </c>
      <c r="G87" s="3">
        <v>340274.28</v>
      </c>
      <c r="H87" s="3">
        <v>47448.29</v>
      </c>
      <c r="I87" s="6">
        <f>Table12[[#This Row],[Lucro]]/Table12[[#This Row],[Vendas]]</f>
        <v>0.13944130599585722</v>
      </c>
    </row>
    <row r="88" spans="6:10">
      <c r="F88" t="s">
        <v>83</v>
      </c>
      <c r="G88" s="3">
        <v>38612.769999999997</v>
      </c>
      <c r="H88" s="3">
        <v>5115.0600000000004</v>
      </c>
      <c r="I88" s="6">
        <f>Table12[[#This Row],[Lucro]]/Table12[[#This Row],[Vendas]]</f>
        <v>0.13247068262649897</v>
      </c>
    </row>
    <row r="89" spans="6:10">
      <c r="F89" t="s">
        <v>78</v>
      </c>
      <c r="G89" s="3">
        <v>29093.51</v>
      </c>
      <c r="H89" s="3">
        <v>11410.53</v>
      </c>
      <c r="I89" s="6">
        <f>Table12[[#This Row],[Lucro]]/Table12[[#This Row],[Vendas]]</f>
        <v>0.39220190344856987</v>
      </c>
    </row>
    <row r="90" spans="6:10">
      <c r="F90" t="s">
        <v>79</v>
      </c>
      <c r="G90" s="3">
        <v>25279.79</v>
      </c>
      <c r="H90" s="3">
        <v>2203.1</v>
      </c>
      <c r="I90" s="6">
        <f>Table12[[#This Row],[Lucro]]/Table12[[#This Row],[Vendas]]</f>
        <v>8.714866697864182E-2</v>
      </c>
    </row>
    <row r="91" spans="6:10">
      <c r="F91" t="s">
        <v>81</v>
      </c>
      <c r="G91" s="3">
        <v>24130.38</v>
      </c>
      <c r="H91" s="3">
        <v>9073.41</v>
      </c>
      <c r="I91" s="6">
        <f>Table12[[#This Row],[Lucro]]/Table12[[#This Row],[Vendas]]</f>
        <v>0.37601604284723239</v>
      </c>
    </row>
    <row r="92" spans="6:10">
      <c r="F92" t="s">
        <v>76</v>
      </c>
      <c r="G92" s="3">
        <v>22296.12</v>
      </c>
      <c r="H92" s="3">
        <v>3363.02</v>
      </c>
      <c r="I92" s="6">
        <f>Table12[[#This Row],[Lucro]]/Table12[[#This Row],[Vendas]]</f>
        <v>0.15083431556701346</v>
      </c>
    </row>
    <row r="93" spans="6:10">
      <c r="F93" t="s">
        <v>77</v>
      </c>
      <c r="G93" s="3">
        <v>19939.27</v>
      </c>
      <c r="H93" s="3">
        <v>7539.12</v>
      </c>
      <c r="I93" s="6">
        <f>Table12[[#This Row],[Lucro]]/Table12[[#This Row],[Vendas]]</f>
        <v>0.37810411313954823</v>
      </c>
    </row>
    <row r="94" spans="6:10">
      <c r="F94" t="s">
        <v>84</v>
      </c>
      <c r="G94" s="3">
        <v>14681.46</v>
      </c>
      <c r="H94" s="3">
        <v>5580.28</v>
      </c>
      <c r="I94" s="6">
        <f>Table12[[#This Row],[Lucro]]/Table12[[#This Row],[Vendas]]</f>
        <v>0.38009026350240371</v>
      </c>
    </row>
    <row r="95" spans="6:10">
      <c r="F95" t="s">
        <v>82</v>
      </c>
      <c r="G95" s="3">
        <v>13571.68</v>
      </c>
      <c r="H95" s="3">
        <v>4671.78</v>
      </c>
      <c r="I95" s="6">
        <f>Table12[[#This Row],[Lucro]]/Table12[[#This Row],[Vendas]]</f>
        <v>0.34423004373813704</v>
      </c>
    </row>
    <row r="96" spans="6:10">
      <c r="F96" s="8"/>
      <c r="G96" s="10">
        <f>SUM(Table12[Vendas])</f>
        <v>527879.26000000013</v>
      </c>
      <c r="H96" s="10">
        <f>SUM(Table12[Lucro])</f>
        <v>96404.59</v>
      </c>
      <c r="I96" s="11">
        <f>AVERAGE(Table12[Margem])</f>
        <v>0.26450414864932248</v>
      </c>
    </row>
    <row r="100" spans="6:8">
      <c r="F100" s="15" t="s">
        <v>95</v>
      </c>
      <c r="G100" s="15"/>
      <c r="H100" s="15"/>
    </row>
    <row r="101" spans="6:8">
      <c r="F101" t="s">
        <v>96</v>
      </c>
      <c r="G101" t="s">
        <v>12</v>
      </c>
      <c r="H101" t="s">
        <v>23</v>
      </c>
    </row>
    <row r="102" spans="6:8">
      <c r="F102">
        <v>2013</v>
      </c>
      <c r="G102" s="3">
        <v>509470.22</v>
      </c>
      <c r="H102" s="3">
        <v>100042.37</v>
      </c>
    </row>
    <row r="103" spans="6:8">
      <c r="F103">
        <v>2014</v>
      </c>
      <c r="G103" s="3">
        <v>671105.92</v>
      </c>
      <c r="H103" s="3">
        <v>150966.39000000001</v>
      </c>
    </row>
  </sheetData>
  <mergeCells count="6">
    <mergeCell ref="F100:H100"/>
    <mergeCell ref="F18:I18"/>
    <mergeCell ref="F85:I85"/>
    <mergeCell ref="F35:J35"/>
    <mergeCell ref="F1:I1"/>
    <mergeCell ref="A18:C18"/>
  </mergeCells>
  <pageMargins left="0.75" right="0.75" top="1" bottom="1" header="0.5" footer="0.5"/>
  <pageSetup orientation="portrait" horizontalDpi="4294967292" verticalDpi="4294967292"/>
  <drawing r:id="rId1"/>
  <tableParts count="6"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9"/>
  <sheetViews>
    <sheetView topLeftCell="AP74" workbookViewId="0">
      <selection activeCell="AV80" sqref="AV80"/>
    </sheetView>
  </sheetViews>
  <sheetFormatPr baseColWidth="10" defaultRowHeight="15" x14ac:dyDescent="0"/>
  <cols>
    <col min="10" max="10" width="11.6640625" customWidth="1"/>
    <col min="22" max="22" width="11" customWidth="1"/>
    <col min="23" max="23" width="12.5" customWidth="1"/>
    <col min="30" max="30" width="12.1640625" customWidth="1"/>
    <col min="32" max="32" width="11.5" customWidth="1"/>
    <col min="33" max="33" width="11.6640625" customWidth="1"/>
    <col min="44" max="44" width="11.1640625" customWidth="1"/>
  </cols>
  <sheetData>
    <row r="1" spans="1:48">
      <c r="A1" s="17" t="s">
        <v>97</v>
      </c>
      <c r="B1" s="17" t="s">
        <v>98</v>
      </c>
      <c r="C1" s="17" t="s">
        <v>99</v>
      </c>
      <c r="D1" s="17" t="s">
        <v>100</v>
      </c>
      <c r="E1" s="17" t="s">
        <v>101</v>
      </c>
      <c r="F1" s="17" t="s">
        <v>102</v>
      </c>
      <c r="G1" s="17" t="s">
        <v>103</v>
      </c>
      <c r="H1" s="17" t="s">
        <v>104</v>
      </c>
      <c r="I1" s="17" t="s">
        <v>105</v>
      </c>
      <c r="J1" s="17" t="s">
        <v>106</v>
      </c>
      <c r="K1" s="17" t="s">
        <v>107</v>
      </c>
      <c r="L1" s="17" t="s">
        <v>108</v>
      </c>
      <c r="M1" s="17" t="s">
        <v>109</v>
      </c>
      <c r="N1" s="17" t="s">
        <v>110</v>
      </c>
      <c r="O1" s="17" t="s">
        <v>111</v>
      </c>
      <c r="P1" s="17" t="s">
        <v>112</v>
      </c>
      <c r="Q1" s="17" t="s">
        <v>113</v>
      </c>
      <c r="R1" s="17" t="s">
        <v>114</v>
      </c>
      <c r="S1" s="17" t="s">
        <v>115</v>
      </c>
      <c r="T1" s="17" t="s">
        <v>116</v>
      </c>
      <c r="U1" s="17" t="s">
        <v>117</v>
      </c>
      <c r="V1" s="17" t="s">
        <v>118</v>
      </c>
      <c r="W1" s="17" t="s">
        <v>119</v>
      </c>
      <c r="X1" s="17" t="s">
        <v>120</v>
      </c>
      <c r="Y1" s="17" t="s">
        <v>121</v>
      </c>
      <c r="Z1" s="17" t="s">
        <v>122</v>
      </c>
      <c r="AA1" s="17" t="s">
        <v>123</v>
      </c>
      <c r="AB1" s="17" t="s">
        <v>124</v>
      </c>
      <c r="AC1" s="17" t="s">
        <v>125</v>
      </c>
      <c r="AD1" s="17" t="s">
        <v>126</v>
      </c>
      <c r="AE1" s="17" t="s">
        <v>127</v>
      </c>
      <c r="AF1" s="17" t="s">
        <v>128</v>
      </c>
      <c r="AG1" s="17" t="s">
        <v>129</v>
      </c>
      <c r="AH1" s="17" t="s">
        <v>130</v>
      </c>
      <c r="AI1" s="17" t="s">
        <v>131</v>
      </c>
      <c r="AJ1" s="17" t="s">
        <v>132</v>
      </c>
      <c r="AK1" s="17" t="s">
        <v>133</v>
      </c>
      <c r="AL1" s="17" t="s">
        <v>134</v>
      </c>
      <c r="AM1" s="17" t="s">
        <v>135</v>
      </c>
      <c r="AN1" s="17" t="s">
        <v>136</v>
      </c>
      <c r="AO1" s="17" t="s">
        <v>137</v>
      </c>
      <c r="AP1" s="17" t="s">
        <v>138</v>
      </c>
      <c r="AQ1" s="17" t="s">
        <v>139</v>
      </c>
      <c r="AR1" s="17" t="s">
        <v>140</v>
      </c>
      <c r="AS1" s="17" t="s">
        <v>141</v>
      </c>
      <c r="AT1" s="17" t="s">
        <v>142</v>
      </c>
      <c r="AU1" s="17" t="s">
        <v>143</v>
      </c>
      <c r="AV1" s="17" t="s">
        <v>146</v>
      </c>
    </row>
    <row r="2" spans="1:48">
      <c r="A2" s="18">
        <v>172440</v>
      </c>
      <c r="B2" s="18">
        <v>20140108</v>
      </c>
      <c r="C2" s="18">
        <v>20140108</v>
      </c>
      <c r="D2" s="18">
        <v>1366</v>
      </c>
      <c r="E2" s="16"/>
      <c r="F2" s="16"/>
      <c r="G2" s="18" t="s">
        <v>144</v>
      </c>
      <c r="H2" s="16"/>
      <c r="I2" s="18" t="s">
        <v>145</v>
      </c>
      <c r="J2" s="16"/>
      <c r="K2" s="16"/>
      <c r="L2" s="18">
        <v>1</v>
      </c>
      <c r="M2" s="18">
        <v>2</v>
      </c>
      <c r="N2" s="16"/>
      <c r="O2" s="18">
        <v>76592</v>
      </c>
      <c r="P2" s="18">
        <v>76516</v>
      </c>
      <c r="Q2" s="18">
        <v>5000</v>
      </c>
      <c r="R2" s="16"/>
      <c r="S2" s="16"/>
      <c r="T2" s="18">
        <v>0.44750000000000001</v>
      </c>
      <c r="U2" s="18">
        <v>0.5827</v>
      </c>
      <c r="V2" s="18">
        <v>0.52439999999999998</v>
      </c>
      <c r="W2" s="18">
        <v>0.52439999999999998</v>
      </c>
      <c r="X2" s="18">
        <v>1.5</v>
      </c>
      <c r="Y2" s="18">
        <v>1.5</v>
      </c>
      <c r="Z2" s="18">
        <v>0</v>
      </c>
      <c r="AA2" s="18">
        <v>0</v>
      </c>
      <c r="AB2" s="18">
        <v>0</v>
      </c>
      <c r="AC2" s="18">
        <v>0</v>
      </c>
      <c r="AD2" s="18">
        <v>1.25</v>
      </c>
      <c r="AE2" s="18">
        <v>0</v>
      </c>
      <c r="AF2" s="16"/>
      <c r="AG2" s="18">
        <v>13</v>
      </c>
      <c r="AH2" s="16"/>
      <c r="AI2" s="16"/>
      <c r="AJ2" s="16"/>
      <c r="AK2" s="16"/>
      <c r="AL2" s="16"/>
      <c r="AM2" s="18">
        <v>0</v>
      </c>
      <c r="AN2" s="18">
        <v>0</v>
      </c>
      <c r="AO2" s="18">
        <v>0</v>
      </c>
      <c r="AP2" s="18">
        <v>0</v>
      </c>
      <c r="AQ2" s="16"/>
      <c r="AR2" s="18">
        <v>0</v>
      </c>
      <c r="AS2" s="18">
        <v>0</v>
      </c>
      <c r="AT2" s="16"/>
      <c r="AU2" s="18">
        <v>0</v>
      </c>
      <c r="AV2" s="18">
        <f>Table6[PVENDA]*Table6[QUANTI]</f>
        <v>3</v>
      </c>
    </row>
    <row r="3" spans="1:48">
      <c r="A3" s="18">
        <v>172466</v>
      </c>
      <c r="B3" s="18">
        <v>20140108</v>
      </c>
      <c r="C3" s="18">
        <v>20140108</v>
      </c>
      <c r="D3" s="18">
        <v>303169</v>
      </c>
      <c r="E3" s="16"/>
      <c r="F3" s="16"/>
      <c r="G3" s="18" t="s">
        <v>144</v>
      </c>
      <c r="H3" s="16"/>
      <c r="I3" s="18" t="s">
        <v>145</v>
      </c>
      <c r="J3" s="16"/>
      <c r="K3" s="16"/>
      <c r="L3" s="18">
        <v>1</v>
      </c>
      <c r="M3" s="18">
        <v>1.339</v>
      </c>
      <c r="N3" s="16"/>
      <c r="O3" s="18">
        <v>76603</v>
      </c>
      <c r="P3" s="18">
        <v>72790</v>
      </c>
      <c r="Q3" s="18">
        <v>5000</v>
      </c>
      <c r="R3" s="16"/>
      <c r="S3" s="16"/>
      <c r="T3" s="18">
        <v>0.71</v>
      </c>
      <c r="U3" s="18">
        <v>0.78890000000000005</v>
      </c>
      <c r="V3" s="18">
        <v>0.71</v>
      </c>
      <c r="W3" s="18">
        <v>0.83069999999999999</v>
      </c>
      <c r="X3" s="18">
        <v>99.985100000000003</v>
      </c>
      <c r="Y3" s="18">
        <v>99.985100000000003</v>
      </c>
      <c r="Z3" s="18">
        <v>0</v>
      </c>
      <c r="AA3" s="18">
        <v>0</v>
      </c>
      <c r="AB3" s="18">
        <v>0</v>
      </c>
      <c r="AC3" s="18">
        <v>0</v>
      </c>
      <c r="AD3" s="18">
        <v>1.3</v>
      </c>
      <c r="AE3" s="18">
        <v>0</v>
      </c>
      <c r="AF3" s="16"/>
      <c r="AG3" s="18">
        <v>11</v>
      </c>
      <c r="AH3" s="16"/>
      <c r="AI3" s="16"/>
      <c r="AJ3" s="16"/>
      <c r="AK3" s="16"/>
      <c r="AL3" s="16"/>
      <c r="AM3" s="18">
        <v>0</v>
      </c>
      <c r="AN3" s="18">
        <v>0</v>
      </c>
      <c r="AO3" s="18">
        <v>0</v>
      </c>
      <c r="AP3" s="18">
        <v>0</v>
      </c>
      <c r="AQ3" s="16"/>
      <c r="AR3" s="18">
        <v>0</v>
      </c>
      <c r="AS3" s="18">
        <v>50</v>
      </c>
      <c r="AT3" s="16"/>
      <c r="AU3" s="18">
        <v>0</v>
      </c>
      <c r="AV3" s="18">
        <f>Table6[PVENDA]*Table6[QUANTI]</f>
        <v>133.88004889999999</v>
      </c>
    </row>
    <row r="4" spans="1:48">
      <c r="A4" s="18">
        <v>172626</v>
      </c>
      <c r="B4" s="18">
        <v>20140113</v>
      </c>
      <c r="C4" s="18">
        <v>20140113</v>
      </c>
      <c r="D4" s="18">
        <v>558</v>
      </c>
      <c r="E4" s="16"/>
      <c r="F4" s="16"/>
      <c r="G4" s="18" t="s">
        <v>144</v>
      </c>
      <c r="H4" s="16"/>
      <c r="I4" s="18" t="s">
        <v>145</v>
      </c>
      <c r="J4" s="16"/>
      <c r="K4" s="16"/>
      <c r="L4" s="18">
        <v>2</v>
      </c>
      <c r="M4" s="18">
        <v>1</v>
      </c>
      <c r="N4" s="16"/>
      <c r="O4" s="18">
        <v>76665</v>
      </c>
      <c r="P4" s="18">
        <v>72946</v>
      </c>
      <c r="Q4" s="18">
        <v>5979</v>
      </c>
      <c r="R4" s="16"/>
      <c r="S4" s="16"/>
      <c r="T4" s="18">
        <v>22</v>
      </c>
      <c r="U4" s="18">
        <v>24.444400000000002</v>
      </c>
      <c r="V4" s="18">
        <v>22</v>
      </c>
      <c r="W4" s="18">
        <v>9.8000000000000007</v>
      </c>
      <c r="X4" s="18">
        <v>25</v>
      </c>
      <c r="Y4" s="18">
        <v>25</v>
      </c>
      <c r="Z4" s="18">
        <v>0</v>
      </c>
      <c r="AA4" s="18">
        <v>0</v>
      </c>
      <c r="AB4" s="18">
        <v>0</v>
      </c>
      <c r="AC4" s="18">
        <v>0</v>
      </c>
      <c r="AD4" s="18">
        <v>25.26</v>
      </c>
      <c r="AE4" s="18">
        <v>0</v>
      </c>
      <c r="AF4" s="16"/>
      <c r="AG4" s="18">
        <v>11</v>
      </c>
      <c r="AH4" s="16"/>
      <c r="AI4" s="16"/>
      <c r="AJ4" s="16"/>
      <c r="AK4" s="16"/>
      <c r="AL4" s="16"/>
      <c r="AM4" s="18">
        <v>0</v>
      </c>
      <c r="AN4" s="18">
        <v>0</v>
      </c>
      <c r="AO4" s="18">
        <v>0</v>
      </c>
      <c r="AP4" s="18">
        <v>0</v>
      </c>
      <c r="AQ4" s="16"/>
      <c r="AR4" s="18">
        <v>0</v>
      </c>
      <c r="AS4" s="18">
        <v>50</v>
      </c>
      <c r="AT4" s="16"/>
      <c r="AU4" s="18">
        <v>0</v>
      </c>
      <c r="AV4" s="18">
        <f>Table6[PVENDA]*Table6[QUANTI]</f>
        <v>25</v>
      </c>
    </row>
    <row r="5" spans="1:48">
      <c r="A5" s="18">
        <v>172647</v>
      </c>
      <c r="B5" s="18">
        <v>20140115</v>
      </c>
      <c r="C5" s="18">
        <v>20140115</v>
      </c>
      <c r="D5" s="18">
        <v>1244</v>
      </c>
      <c r="E5" s="16"/>
      <c r="F5" s="16"/>
      <c r="G5" s="18" t="s">
        <v>144</v>
      </c>
      <c r="H5" s="16"/>
      <c r="I5" s="18" t="s">
        <v>145</v>
      </c>
      <c r="J5" s="16"/>
      <c r="K5" s="16"/>
      <c r="L5" s="18">
        <v>1</v>
      </c>
      <c r="M5" s="18">
        <v>2</v>
      </c>
      <c r="N5" s="16"/>
      <c r="O5" s="18">
        <v>76679</v>
      </c>
      <c r="P5" s="18">
        <v>76640</v>
      </c>
      <c r="Q5" s="18">
        <v>5000</v>
      </c>
      <c r="R5" s="16"/>
      <c r="S5" s="16"/>
      <c r="T5" s="18">
        <v>0.44</v>
      </c>
      <c r="U5" s="18">
        <v>0.47910000000000003</v>
      </c>
      <c r="V5" s="18">
        <v>0.43120000000000003</v>
      </c>
      <c r="W5" s="18">
        <v>0.43120000000000003</v>
      </c>
      <c r="X5" s="18">
        <v>1</v>
      </c>
      <c r="Y5" s="18">
        <v>1</v>
      </c>
      <c r="Z5" s="18">
        <v>0</v>
      </c>
      <c r="AA5" s="18">
        <v>0</v>
      </c>
      <c r="AB5" s="18">
        <v>0</v>
      </c>
      <c r="AC5" s="18">
        <v>0</v>
      </c>
      <c r="AD5" s="18">
        <v>1</v>
      </c>
      <c r="AE5" s="18">
        <v>0</v>
      </c>
      <c r="AF5" s="16"/>
      <c r="AG5" s="18">
        <v>14</v>
      </c>
      <c r="AH5" s="16"/>
      <c r="AI5" s="16"/>
      <c r="AJ5" s="16"/>
      <c r="AK5" s="16"/>
      <c r="AL5" s="16"/>
      <c r="AM5" s="18">
        <v>0</v>
      </c>
      <c r="AN5" s="18">
        <v>0</v>
      </c>
      <c r="AO5" s="18">
        <v>0</v>
      </c>
      <c r="AP5" s="18">
        <v>0</v>
      </c>
      <c r="AQ5" s="16"/>
      <c r="AR5" s="18">
        <v>0</v>
      </c>
      <c r="AS5" s="18">
        <v>0</v>
      </c>
      <c r="AT5" s="16"/>
      <c r="AU5" s="18">
        <v>0</v>
      </c>
      <c r="AV5" s="18">
        <f>Table6[PVENDA]*Table6[QUANTI]</f>
        <v>2</v>
      </c>
    </row>
    <row r="6" spans="1:48">
      <c r="A6" s="18">
        <v>172740</v>
      </c>
      <c r="B6" s="18">
        <v>20140117</v>
      </c>
      <c r="C6" s="18">
        <v>20140117</v>
      </c>
      <c r="D6" s="18">
        <v>1746</v>
      </c>
      <c r="E6" s="16"/>
      <c r="F6" s="16"/>
      <c r="G6" s="18" t="s">
        <v>144</v>
      </c>
      <c r="H6" s="16"/>
      <c r="I6" s="18" t="s">
        <v>145</v>
      </c>
      <c r="J6" s="16"/>
      <c r="K6" s="16"/>
      <c r="L6" s="18">
        <v>2</v>
      </c>
      <c r="M6" s="18">
        <v>1</v>
      </c>
      <c r="N6" s="16"/>
      <c r="O6" s="18">
        <v>76725</v>
      </c>
      <c r="P6" s="18">
        <v>76723</v>
      </c>
      <c r="Q6" s="18">
        <v>7479</v>
      </c>
      <c r="R6" s="16"/>
      <c r="S6" s="16"/>
      <c r="T6" s="18">
        <v>27.688300000000002</v>
      </c>
      <c r="U6" s="18">
        <v>34.361199999999997</v>
      </c>
      <c r="V6" s="18">
        <v>30.925000000000001</v>
      </c>
      <c r="W6" s="18">
        <v>30.925000000000001</v>
      </c>
      <c r="X6" s="18">
        <v>51.357700000000001</v>
      </c>
      <c r="Y6" s="18">
        <v>51.357700000000001</v>
      </c>
      <c r="Z6" s="18">
        <v>0</v>
      </c>
      <c r="AA6" s="18">
        <v>0</v>
      </c>
      <c r="AB6" s="18">
        <v>0</v>
      </c>
      <c r="AC6" s="18">
        <v>0</v>
      </c>
      <c r="AD6" s="18">
        <v>51.81</v>
      </c>
      <c r="AE6" s="18">
        <v>0</v>
      </c>
      <c r="AF6" s="16"/>
      <c r="AG6" s="18">
        <v>14</v>
      </c>
      <c r="AH6" s="16"/>
      <c r="AI6" s="16"/>
      <c r="AJ6" s="16"/>
      <c r="AK6" s="16"/>
      <c r="AL6" s="16"/>
      <c r="AM6" s="18">
        <v>0</v>
      </c>
      <c r="AN6" s="18">
        <v>0</v>
      </c>
      <c r="AO6" s="18">
        <v>0</v>
      </c>
      <c r="AP6" s="18">
        <v>0</v>
      </c>
      <c r="AQ6" s="16"/>
      <c r="AR6" s="18">
        <v>0</v>
      </c>
      <c r="AS6" s="18">
        <v>0</v>
      </c>
      <c r="AT6" s="16"/>
      <c r="AU6" s="18">
        <v>0</v>
      </c>
      <c r="AV6" s="18">
        <f>Table6[PVENDA]*Table6[QUANTI]</f>
        <v>51.357700000000001</v>
      </c>
    </row>
    <row r="7" spans="1:48">
      <c r="A7" s="18">
        <v>172769</v>
      </c>
      <c r="B7" s="18">
        <v>20140120</v>
      </c>
      <c r="C7" s="18">
        <v>20140120</v>
      </c>
      <c r="D7" s="18">
        <v>1658</v>
      </c>
      <c r="E7" s="16"/>
      <c r="F7" s="16"/>
      <c r="G7" s="18" t="s">
        <v>144</v>
      </c>
      <c r="H7" s="16"/>
      <c r="I7" s="18" t="s">
        <v>145</v>
      </c>
      <c r="J7" s="16"/>
      <c r="K7" s="16"/>
      <c r="L7" s="18">
        <v>1</v>
      </c>
      <c r="M7" s="18">
        <v>1</v>
      </c>
      <c r="N7" s="16"/>
      <c r="O7" s="18">
        <v>76745</v>
      </c>
      <c r="P7" s="18">
        <v>76727</v>
      </c>
      <c r="Q7" s="18">
        <v>5000</v>
      </c>
      <c r="R7" s="16"/>
      <c r="S7" s="16"/>
      <c r="T7" s="18">
        <v>9</v>
      </c>
      <c r="U7" s="18">
        <v>10</v>
      </c>
      <c r="V7" s="18">
        <v>9</v>
      </c>
      <c r="W7" s="18">
        <v>7.0686999999999998</v>
      </c>
      <c r="X7" s="18">
        <v>16.915700000000001</v>
      </c>
      <c r="Y7" s="18">
        <v>16.915700000000001</v>
      </c>
      <c r="Z7" s="18">
        <v>0</v>
      </c>
      <c r="AA7" s="18">
        <v>0</v>
      </c>
      <c r="AB7" s="18">
        <v>0</v>
      </c>
      <c r="AC7" s="18">
        <v>0</v>
      </c>
      <c r="AD7" s="18">
        <v>18</v>
      </c>
      <c r="AE7" s="18">
        <v>0</v>
      </c>
      <c r="AF7" s="16"/>
      <c r="AG7" s="18">
        <v>11</v>
      </c>
      <c r="AH7" s="16"/>
      <c r="AI7" s="16"/>
      <c r="AJ7" s="16"/>
      <c r="AK7" s="16"/>
      <c r="AL7" s="16"/>
      <c r="AM7" s="18">
        <v>0</v>
      </c>
      <c r="AN7" s="18">
        <v>0</v>
      </c>
      <c r="AO7" s="18">
        <v>0</v>
      </c>
      <c r="AP7" s="18">
        <v>0</v>
      </c>
      <c r="AQ7" s="16"/>
      <c r="AR7" s="18">
        <v>0</v>
      </c>
      <c r="AS7" s="18">
        <v>50</v>
      </c>
      <c r="AT7" s="16"/>
      <c r="AU7" s="18">
        <v>0</v>
      </c>
      <c r="AV7" s="18">
        <f>Table6[PVENDA]*Table6[QUANTI]</f>
        <v>16.915700000000001</v>
      </c>
    </row>
    <row r="8" spans="1:48">
      <c r="A8" s="18">
        <v>172884</v>
      </c>
      <c r="B8" s="18">
        <v>20140123</v>
      </c>
      <c r="C8" s="18">
        <v>20140123</v>
      </c>
      <c r="D8" s="18">
        <v>303089</v>
      </c>
      <c r="E8" s="16"/>
      <c r="F8" s="16"/>
      <c r="G8" s="18" t="s">
        <v>144</v>
      </c>
      <c r="H8" s="16"/>
      <c r="I8" s="18" t="s">
        <v>145</v>
      </c>
      <c r="J8" s="16"/>
      <c r="K8" s="16"/>
      <c r="L8" s="18">
        <v>2</v>
      </c>
      <c r="M8" s="18">
        <v>1</v>
      </c>
      <c r="N8" s="16"/>
      <c r="O8" s="18">
        <v>76802</v>
      </c>
      <c r="P8" s="18">
        <v>76508</v>
      </c>
      <c r="Q8" s="18">
        <v>7753</v>
      </c>
      <c r="R8" s="16"/>
      <c r="S8" s="16"/>
      <c r="T8" s="18">
        <v>78.275000000000006</v>
      </c>
      <c r="U8" s="18">
        <v>86.972200000000001</v>
      </c>
      <c r="V8" s="18">
        <v>78.275000000000006</v>
      </c>
      <c r="W8" s="18">
        <v>79.5</v>
      </c>
      <c r="X8" s="18">
        <v>100</v>
      </c>
      <c r="Y8" s="18">
        <v>100</v>
      </c>
      <c r="Z8" s="18">
        <v>0</v>
      </c>
      <c r="AA8" s="18">
        <v>0</v>
      </c>
      <c r="AB8" s="18">
        <v>0</v>
      </c>
      <c r="AC8" s="18">
        <v>0</v>
      </c>
      <c r="AD8" s="18">
        <v>100</v>
      </c>
      <c r="AE8" s="18">
        <v>0</v>
      </c>
      <c r="AF8" s="16"/>
      <c r="AG8" s="18">
        <v>11</v>
      </c>
      <c r="AH8" s="16"/>
      <c r="AI8" s="16"/>
      <c r="AJ8" s="16"/>
      <c r="AK8" s="16"/>
      <c r="AL8" s="16"/>
      <c r="AM8" s="18">
        <v>0</v>
      </c>
      <c r="AN8" s="18">
        <v>0</v>
      </c>
      <c r="AO8" s="18">
        <v>0</v>
      </c>
      <c r="AP8" s="18">
        <v>0</v>
      </c>
      <c r="AQ8" s="16"/>
      <c r="AR8" s="18">
        <v>0</v>
      </c>
      <c r="AS8" s="18">
        <v>50</v>
      </c>
      <c r="AT8" s="16"/>
      <c r="AU8" s="18">
        <v>0</v>
      </c>
      <c r="AV8" s="18">
        <f>Table6[PVENDA]*Table6[QUANTI]</f>
        <v>100</v>
      </c>
    </row>
    <row r="9" spans="1:48">
      <c r="A9" s="18">
        <v>172885</v>
      </c>
      <c r="B9" s="18">
        <v>20140123</v>
      </c>
      <c r="C9" s="18">
        <v>20140123</v>
      </c>
      <c r="D9" s="18">
        <v>303089</v>
      </c>
      <c r="E9" s="16"/>
      <c r="F9" s="16"/>
      <c r="G9" s="18" t="s">
        <v>144</v>
      </c>
      <c r="H9" s="16"/>
      <c r="I9" s="18" t="s">
        <v>145</v>
      </c>
      <c r="J9" s="16"/>
      <c r="K9" s="16"/>
      <c r="L9" s="18">
        <v>2</v>
      </c>
      <c r="M9" s="18">
        <v>3</v>
      </c>
      <c r="N9" s="16"/>
      <c r="O9" s="18">
        <v>76803</v>
      </c>
      <c r="P9" s="18">
        <v>76576</v>
      </c>
      <c r="Q9" s="18">
        <v>7753</v>
      </c>
      <c r="R9" s="16"/>
      <c r="S9" s="16"/>
      <c r="T9" s="18">
        <v>78.275000000000006</v>
      </c>
      <c r="U9" s="18">
        <v>86.972200000000001</v>
      </c>
      <c r="V9" s="18">
        <v>78.275000000000006</v>
      </c>
      <c r="W9" s="18">
        <v>79.5</v>
      </c>
      <c r="X9" s="18">
        <v>100</v>
      </c>
      <c r="Y9" s="18">
        <v>100</v>
      </c>
      <c r="Z9" s="18">
        <v>0</v>
      </c>
      <c r="AA9" s="18">
        <v>0</v>
      </c>
      <c r="AB9" s="18">
        <v>0</v>
      </c>
      <c r="AC9" s="18">
        <v>0</v>
      </c>
      <c r="AD9" s="18">
        <v>100</v>
      </c>
      <c r="AE9" s="18">
        <v>0</v>
      </c>
      <c r="AF9" s="16"/>
      <c r="AG9" s="18">
        <v>11</v>
      </c>
      <c r="AH9" s="16"/>
      <c r="AI9" s="16"/>
      <c r="AJ9" s="16"/>
      <c r="AK9" s="16"/>
      <c r="AL9" s="16"/>
      <c r="AM9" s="18">
        <v>0</v>
      </c>
      <c r="AN9" s="18">
        <v>0</v>
      </c>
      <c r="AO9" s="18">
        <v>0</v>
      </c>
      <c r="AP9" s="18">
        <v>0</v>
      </c>
      <c r="AQ9" s="16"/>
      <c r="AR9" s="18">
        <v>0</v>
      </c>
      <c r="AS9" s="18">
        <v>50</v>
      </c>
      <c r="AT9" s="16"/>
      <c r="AU9" s="18">
        <v>0</v>
      </c>
      <c r="AV9" s="18">
        <f>Table6[PVENDA]*Table6[QUANTI]</f>
        <v>300</v>
      </c>
    </row>
    <row r="10" spans="1:48">
      <c r="A10" s="18">
        <v>172908</v>
      </c>
      <c r="B10" s="18">
        <v>20140124</v>
      </c>
      <c r="C10" s="18">
        <v>20140124</v>
      </c>
      <c r="D10" s="18">
        <v>2324</v>
      </c>
      <c r="E10" s="16"/>
      <c r="F10" s="16"/>
      <c r="G10" s="18" t="s">
        <v>144</v>
      </c>
      <c r="H10" s="16"/>
      <c r="I10" s="18" t="s">
        <v>145</v>
      </c>
      <c r="J10" s="16"/>
      <c r="K10" s="16"/>
      <c r="L10" s="18">
        <v>1</v>
      </c>
      <c r="M10" s="18">
        <v>1</v>
      </c>
      <c r="N10" s="16"/>
      <c r="O10" s="18">
        <v>76811</v>
      </c>
      <c r="P10" s="18">
        <v>76353</v>
      </c>
      <c r="Q10" s="18">
        <v>5000</v>
      </c>
      <c r="R10" s="16"/>
      <c r="S10" s="16"/>
      <c r="T10" s="18">
        <v>102.2987</v>
      </c>
      <c r="U10" s="18">
        <v>109.67140000000001</v>
      </c>
      <c r="V10" s="18">
        <v>98.704300000000003</v>
      </c>
      <c r="W10" s="18">
        <v>98.704300000000003</v>
      </c>
      <c r="X10" s="18">
        <v>164.8</v>
      </c>
      <c r="Y10" s="18">
        <v>164.8</v>
      </c>
      <c r="Z10" s="18">
        <v>0</v>
      </c>
      <c r="AA10" s="18">
        <v>0</v>
      </c>
      <c r="AB10" s="18">
        <v>0</v>
      </c>
      <c r="AC10" s="18">
        <v>0</v>
      </c>
      <c r="AD10" s="18">
        <v>160</v>
      </c>
      <c r="AE10" s="18">
        <v>0</v>
      </c>
      <c r="AF10" s="16"/>
      <c r="AG10" s="18">
        <v>11</v>
      </c>
      <c r="AH10" s="16"/>
      <c r="AI10" s="16"/>
      <c r="AJ10" s="16"/>
      <c r="AK10" s="16"/>
      <c r="AL10" s="16"/>
      <c r="AM10" s="18">
        <v>0</v>
      </c>
      <c r="AN10" s="18">
        <v>0</v>
      </c>
      <c r="AO10" s="18">
        <v>0</v>
      </c>
      <c r="AP10" s="18">
        <v>0</v>
      </c>
      <c r="AQ10" s="16"/>
      <c r="AR10" s="18">
        <v>0</v>
      </c>
      <c r="AS10" s="18">
        <v>50</v>
      </c>
      <c r="AT10" s="16"/>
      <c r="AU10" s="18">
        <v>0</v>
      </c>
      <c r="AV10" s="18">
        <f>Table6[PVENDA]*Table6[QUANTI]</f>
        <v>164.8</v>
      </c>
    </row>
    <row r="11" spans="1:48">
      <c r="A11" s="18">
        <v>173317</v>
      </c>
      <c r="B11" s="18">
        <v>20140204</v>
      </c>
      <c r="C11" s="18">
        <v>20140204</v>
      </c>
      <c r="D11" s="18">
        <v>279</v>
      </c>
      <c r="E11" s="16"/>
      <c r="F11" s="16"/>
      <c r="G11" s="18" t="s">
        <v>144</v>
      </c>
      <c r="H11" s="16"/>
      <c r="I11" s="18" t="s">
        <v>145</v>
      </c>
      <c r="J11" s="16"/>
      <c r="K11" s="16"/>
      <c r="L11" s="18">
        <v>1</v>
      </c>
      <c r="M11" s="18">
        <v>1</v>
      </c>
      <c r="N11" s="16"/>
      <c r="O11" s="18">
        <v>76995</v>
      </c>
      <c r="P11" s="18">
        <v>76994</v>
      </c>
      <c r="Q11" s="18">
        <v>5000</v>
      </c>
      <c r="R11" s="16"/>
      <c r="S11" s="16"/>
      <c r="T11" s="18">
        <v>1.96</v>
      </c>
      <c r="U11" s="18">
        <v>2.1863000000000001</v>
      </c>
      <c r="V11" s="18">
        <v>1.9677</v>
      </c>
      <c r="W11" s="18">
        <v>2.9062999999999999</v>
      </c>
      <c r="X11" s="18">
        <v>5</v>
      </c>
      <c r="Y11" s="18">
        <v>5</v>
      </c>
      <c r="Z11" s="18">
        <v>0</v>
      </c>
      <c r="AA11" s="18">
        <v>0</v>
      </c>
      <c r="AB11" s="18">
        <v>0</v>
      </c>
      <c r="AC11" s="18">
        <v>0</v>
      </c>
      <c r="AD11" s="18">
        <v>5</v>
      </c>
      <c r="AE11" s="18">
        <v>0</v>
      </c>
      <c r="AF11" s="16"/>
      <c r="AG11" s="18">
        <v>11</v>
      </c>
      <c r="AH11" s="16"/>
      <c r="AI11" s="16"/>
      <c r="AJ11" s="16"/>
      <c r="AK11" s="16"/>
      <c r="AL11" s="16"/>
      <c r="AM11" s="18">
        <v>0</v>
      </c>
      <c r="AN11" s="18">
        <v>0</v>
      </c>
      <c r="AO11" s="18">
        <v>0</v>
      </c>
      <c r="AP11" s="18">
        <v>0</v>
      </c>
      <c r="AQ11" s="16"/>
      <c r="AR11" s="18">
        <v>0</v>
      </c>
      <c r="AS11" s="18">
        <v>50</v>
      </c>
      <c r="AT11" s="16"/>
      <c r="AU11" s="18">
        <v>0</v>
      </c>
      <c r="AV11" s="18">
        <f>Table6[PVENDA]*Table6[QUANTI]</f>
        <v>5</v>
      </c>
    </row>
    <row r="12" spans="1:48">
      <c r="A12" s="18">
        <v>173349</v>
      </c>
      <c r="B12" s="18">
        <v>20140205</v>
      </c>
      <c r="C12" s="18">
        <v>20140205</v>
      </c>
      <c r="D12" s="18">
        <v>304142</v>
      </c>
      <c r="E12" s="16"/>
      <c r="F12" s="16"/>
      <c r="G12" s="18" t="s">
        <v>144</v>
      </c>
      <c r="H12" s="16"/>
      <c r="I12" s="18" t="s">
        <v>145</v>
      </c>
      <c r="J12" s="16"/>
      <c r="K12" s="16"/>
      <c r="L12" s="18">
        <v>1</v>
      </c>
      <c r="M12" s="18">
        <v>1</v>
      </c>
      <c r="N12" s="16"/>
      <c r="O12" s="18">
        <v>77011</v>
      </c>
      <c r="P12" s="18">
        <v>76660</v>
      </c>
      <c r="Q12" s="18">
        <v>5000</v>
      </c>
      <c r="R12" s="16"/>
      <c r="S12" s="16"/>
      <c r="T12" s="18">
        <v>10.47</v>
      </c>
      <c r="U12" s="18">
        <v>11.6333</v>
      </c>
      <c r="V12" s="18">
        <v>10.47</v>
      </c>
      <c r="W12" s="18">
        <v>0</v>
      </c>
      <c r="X12" s="18">
        <v>17</v>
      </c>
      <c r="Y12" s="18">
        <v>17</v>
      </c>
      <c r="Z12" s="18">
        <v>0</v>
      </c>
      <c r="AA12" s="18">
        <v>0</v>
      </c>
      <c r="AB12" s="18">
        <v>0</v>
      </c>
      <c r="AC12" s="18">
        <v>0</v>
      </c>
      <c r="AD12" s="18">
        <v>17</v>
      </c>
      <c r="AE12" s="18">
        <v>0</v>
      </c>
      <c r="AF12" s="16"/>
      <c r="AG12" s="18">
        <v>14</v>
      </c>
      <c r="AH12" s="16"/>
      <c r="AI12" s="16"/>
      <c r="AJ12" s="16"/>
      <c r="AK12" s="16"/>
      <c r="AL12" s="16"/>
      <c r="AM12" s="18">
        <v>0</v>
      </c>
      <c r="AN12" s="18">
        <v>0</v>
      </c>
      <c r="AO12" s="18">
        <v>0</v>
      </c>
      <c r="AP12" s="18">
        <v>0</v>
      </c>
      <c r="AQ12" s="16"/>
      <c r="AR12" s="18">
        <v>0</v>
      </c>
      <c r="AS12" s="18">
        <v>0</v>
      </c>
      <c r="AT12" s="16"/>
      <c r="AU12" s="18">
        <v>0</v>
      </c>
      <c r="AV12" s="18">
        <f>Table6[PVENDA]*Table6[QUANTI]</f>
        <v>17</v>
      </c>
    </row>
    <row r="13" spans="1:48">
      <c r="A13" s="18">
        <v>173428</v>
      </c>
      <c r="B13" s="18">
        <v>20140207</v>
      </c>
      <c r="C13" s="18">
        <v>20140207</v>
      </c>
      <c r="D13" s="18">
        <v>1107</v>
      </c>
      <c r="E13" s="16"/>
      <c r="F13" s="16"/>
      <c r="G13" s="18" t="s">
        <v>144</v>
      </c>
      <c r="H13" s="16"/>
      <c r="I13" s="18" t="s">
        <v>145</v>
      </c>
      <c r="J13" s="16"/>
      <c r="K13" s="16"/>
      <c r="L13" s="18">
        <v>2</v>
      </c>
      <c r="M13" s="18">
        <v>5</v>
      </c>
      <c r="N13" s="16"/>
      <c r="O13" s="18">
        <v>77048</v>
      </c>
      <c r="P13" s="18">
        <v>76517</v>
      </c>
      <c r="Q13" s="18">
        <v>7878</v>
      </c>
      <c r="R13" s="16"/>
      <c r="S13" s="16"/>
      <c r="T13" s="18">
        <v>60.5</v>
      </c>
      <c r="U13" s="18">
        <v>67.222200000000001</v>
      </c>
      <c r="V13" s="18">
        <v>60.5</v>
      </c>
      <c r="W13" s="18">
        <v>56.5</v>
      </c>
      <c r="X13" s="18">
        <v>73</v>
      </c>
      <c r="Y13" s="18">
        <v>73</v>
      </c>
      <c r="Z13" s="18">
        <v>0</v>
      </c>
      <c r="AA13" s="18">
        <v>0</v>
      </c>
      <c r="AB13" s="18">
        <v>0</v>
      </c>
      <c r="AC13" s="18">
        <v>0</v>
      </c>
      <c r="AD13" s="18">
        <v>69.39</v>
      </c>
      <c r="AE13" s="18">
        <v>0</v>
      </c>
      <c r="AF13" s="16"/>
      <c r="AG13" s="18">
        <v>5</v>
      </c>
      <c r="AH13" s="16"/>
      <c r="AI13" s="16"/>
      <c r="AJ13" s="16"/>
      <c r="AK13" s="16"/>
      <c r="AL13" s="16"/>
      <c r="AM13" s="18">
        <v>0</v>
      </c>
      <c r="AN13" s="18">
        <v>0</v>
      </c>
      <c r="AO13" s="18">
        <v>0</v>
      </c>
      <c r="AP13" s="18">
        <v>0</v>
      </c>
      <c r="AQ13" s="16"/>
      <c r="AR13" s="18">
        <v>0</v>
      </c>
      <c r="AS13" s="18">
        <v>0</v>
      </c>
      <c r="AT13" s="16"/>
      <c r="AU13" s="18">
        <v>0</v>
      </c>
      <c r="AV13" s="18">
        <f>Table6[PVENDA]*Table6[QUANTI]</f>
        <v>365</v>
      </c>
    </row>
    <row r="14" spans="1:48">
      <c r="A14" s="18">
        <v>173741</v>
      </c>
      <c r="B14" s="18">
        <v>20140221</v>
      </c>
      <c r="C14" s="18">
        <v>20140221</v>
      </c>
      <c r="D14" s="18">
        <v>1193</v>
      </c>
      <c r="E14" s="16"/>
      <c r="F14" s="16"/>
      <c r="G14" s="18" t="s">
        <v>144</v>
      </c>
      <c r="H14" s="16"/>
      <c r="I14" s="18" t="s">
        <v>145</v>
      </c>
      <c r="J14" s="16"/>
      <c r="K14" s="16"/>
      <c r="L14" s="18">
        <v>1</v>
      </c>
      <c r="M14" s="18">
        <v>3</v>
      </c>
      <c r="N14" s="16"/>
      <c r="O14" s="18">
        <v>77213</v>
      </c>
      <c r="P14" s="18">
        <v>77206</v>
      </c>
      <c r="Q14" s="18">
        <v>5732</v>
      </c>
      <c r="R14" s="16"/>
      <c r="S14" s="16"/>
      <c r="T14" s="18">
        <v>31.75</v>
      </c>
      <c r="U14" s="18">
        <v>35.277799999999999</v>
      </c>
      <c r="V14" s="18">
        <v>31.75</v>
      </c>
      <c r="W14" s="18">
        <v>40</v>
      </c>
      <c r="X14" s="18">
        <v>48</v>
      </c>
      <c r="Y14" s="18">
        <v>48</v>
      </c>
      <c r="Z14" s="18">
        <v>0</v>
      </c>
      <c r="AA14" s="18">
        <v>0</v>
      </c>
      <c r="AB14" s="18">
        <v>0</v>
      </c>
      <c r="AC14" s="18">
        <v>0</v>
      </c>
      <c r="AD14" s="18">
        <v>48</v>
      </c>
      <c r="AE14" s="18">
        <v>0</v>
      </c>
      <c r="AF14" s="16"/>
      <c r="AG14" s="18">
        <v>11</v>
      </c>
      <c r="AH14" s="16"/>
      <c r="AI14" s="16"/>
      <c r="AJ14" s="16"/>
      <c r="AK14" s="16"/>
      <c r="AL14" s="16"/>
      <c r="AM14" s="18">
        <v>0</v>
      </c>
      <c r="AN14" s="18">
        <v>0</v>
      </c>
      <c r="AO14" s="18">
        <v>0</v>
      </c>
      <c r="AP14" s="18">
        <v>0</v>
      </c>
      <c r="AQ14" s="16"/>
      <c r="AR14" s="18">
        <v>0</v>
      </c>
      <c r="AS14" s="18">
        <v>50</v>
      </c>
      <c r="AT14" s="16"/>
      <c r="AU14" s="18">
        <v>0</v>
      </c>
      <c r="AV14" s="18">
        <f>Table6[PVENDA]*Table6[QUANTI]</f>
        <v>144</v>
      </c>
    </row>
    <row r="15" spans="1:48">
      <c r="A15" s="18">
        <v>173813</v>
      </c>
      <c r="B15" s="18">
        <v>20140222</v>
      </c>
      <c r="C15" s="18">
        <v>20140222</v>
      </c>
      <c r="D15" s="18">
        <v>302851</v>
      </c>
      <c r="E15" s="16"/>
      <c r="F15" s="16"/>
      <c r="G15" s="18" t="s">
        <v>144</v>
      </c>
      <c r="H15" s="16"/>
      <c r="I15" s="18" t="s">
        <v>145</v>
      </c>
      <c r="J15" s="16"/>
      <c r="K15" s="16"/>
      <c r="L15" s="18">
        <v>1</v>
      </c>
      <c r="M15" s="18">
        <v>1</v>
      </c>
      <c r="N15" s="16"/>
      <c r="O15" s="18">
        <v>77247</v>
      </c>
      <c r="P15" s="18">
        <v>77246</v>
      </c>
      <c r="Q15" s="18">
        <v>5000</v>
      </c>
      <c r="R15" s="16"/>
      <c r="S15" s="16"/>
      <c r="T15" s="18">
        <v>10.65</v>
      </c>
      <c r="U15" s="18">
        <v>11.833299999999999</v>
      </c>
      <c r="V15" s="18">
        <v>10.65</v>
      </c>
      <c r="W15" s="18">
        <v>7.9</v>
      </c>
      <c r="X15" s="18">
        <v>16</v>
      </c>
      <c r="Y15" s="18">
        <v>16</v>
      </c>
      <c r="Z15" s="18">
        <v>0</v>
      </c>
      <c r="AA15" s="18">
        <v>0</v>
      </c>
      <c r="AB15" s="18">
        <v>0</v>
      </c>
      <c r="AC15" s="18">
        <v>0</v>
      </c>
      <c r="AD15" s="18">
        <v>16</v>
      </c>
      <c r="AE15" s="18">
        <v>0</v>
      </c>
      <c r="AF15" s="16"/>
      <c r="AG15" s="18">
        <v>5</v>
      </c>
      <c r="AH15" s="16"/>
      <c r="AI15" s="16"/>
      <c r="AJ15" s="16"/>
      <c r="AK15" s="16"/>
      <c r="AL15" s="16"/>
      <c r="AM15" s="18">
        <v>0</v>
      </c>
      <c r="AN15" s="18">
        <v>0</v>
      </c>
      <c r="AO15" s="18">
        <v>0</v>
      </c>
      <c r="AP15" s="18">
        <v>0</v>
      </c>
      <c r="AQ15" s="16"/>
      <c r="AR15" s="18">
        <v>0</v>
      </c>
      <c r="AS15" s="18">
        <v>0</v>
      </c>
      <c r="AT15" s="16"/>
      <c r="AU15" s="18">
        <v>0</v>
      </c>
      <c r="AV15" s="18">
        <f>Table6[PVENDA]*Table6[QUANTI]</f>
        <v>16</v>
      </c>
    </row>
    <row r="16" spans="1:48">
      <c r="A16" s="18">
        <v>174028</v>
      </c>
      <c r="B16" s="18">
        <v>20140306</v>
      </c>
      <c r="C16" s="18">
        <v>20140306</v>
      </c>
      <c r="D16" s="18">
        <v>922</v>
      </c>
      <c r="E16" s="16"/>
      <c r="F16" s="16"/>
      <c r="G16" s="18" t="s">
        <v>144</v>
      </c>
      <c r="H16" s="16"/>
      <c r="I16" s="18" t="s">
        <v>145</v>
      </c>
      <c r="J16" s="16"/>
      <c r="K16" s="16"/>
      <c r="L16" s="18">
        <v>1</v>
      </c>
      <c r="M16" s="18">
        <v>42</v>
      </c>
      <c r="N16" s="16"/>
      <c r="O16" s="18">
        <v>77370</v>
      </c>
      <c r="P16" s="18">
        <v>76825</v>
      </c>
      <c r="Q16" s="18">
        <v>6538</v>
      </c>
      <c r="R16" s="16"/>
      <c r="S16" s="16"/>
      <c r="T16" s="18">
        <v>30.074999999999999</v>
      </c>
      <c r="U16" s="18">
        <v>33.416699999999999</v>
      </c>
      <c r="V16" s="18">
        <v>30.074999999999999</v>
      </c>
      <c r="W16" s="18">
        <v>31</v>
      </c>
      <c r="X16" s="18">
        <v>29.5715</v>
      </c>
      <c r="Y16" s="18">
        <v>29.5715</v>
      </c>
      <c r="Z16" s="18">
        <v>0</v>
      </c>
      <c r="AA16" s="18">
        <v>0</v>
      </c>
      <c r="AB16" s="18">
        <v>0</v>
      </c>
      <c r="AC16" s="18">
        <v>0</v>
      </c>
      <c r="AD16" s="18">
        <v>35</v>
      </c>
      <c r="AE16" s="18">
        <v>0</v>
      </c>
      <c r="AF16" s="16"/>
      <c r="AG16" s="18">
        <v>11</v>
      </c>
      <c r="AH16" s="16"/>
      <c r="AI16" s="16"/>
      <c r="AJ16" s="16"/>
      <c r="AK16" s="16"/>
      <c r="AL16" s="16"/>
      <c r="AM16" s="18">
        <v>0</v>
      </c>
      <c r="AN16" s="18">
        <v>0</v>
      </c>
      <c r="AO16" s="18">
        <v>0</v>
      </c>
      <c r="AP16" s="18">
        <v>0</v>
      </c>
      <c r="AQ16" s="16"/>
      <c r="AR16" s="18">
        <v>0</v>
      </c>
      <c r="AS16" s="18">
        <v>50</v>
      </c>
      <c r="AT16" s="16"/>
      <c r="AU16" s="18">
        <v>0</v>
      </c>
      <c r="AV16" s="18">
        <f>Table6[PVENDA]*Table6[QUANTI]</f>
        <v>1242.0029999999999</v>
      </c>
    </row>
    <row r="17" spans="1:48">
      <c r="A17" s="18">
        <v>174144</v>
      </c>
      <c r="B17" s="18">
        <v>20140310</v>
      </c>
      <c r="C17" s="18">
        <v>20140310</v>
      </c>
      <c r="D17" s="18">
        <v>1658</v>
      </c>
      <c r="E17" s="16"/>
      <c r="F17" s="16"/>
      <c r="G17" s="18" t="s">
        <v>144</v>
      </c>
      <c r="H17" s="16"/>
      <c r="I17" s="18" t="s">
        <v>145</v>
      </c>
      <c r="J17" s="16"/>
      <c r="K17" s="16"/>
      <c r="L17" s="18">
        <v>1</v>
      </c>
      <c r="M17" s="18">
        <v>3</v>
      </c>
      <c r="N17" s="16"/>
      <c r="O17" s="18">
        <v>77436</v>
      </c>
      <c r="P17" s="18">
        <v>77418</v>
      </c>
      <c r="Q17" s="18">
        <v>5000</v>
      </c>
      <c r="R17" s="16"/>
      <c r="S17" s="16"/>
      <c r="T17" s="18">
        <v>9</v>
      </c>
      <c r="U17" s="18">
        <v>10</v>
      </c>
      <c r="V17" s="18">
        <v>9</v>
      </c>
      <c r="W17" s="18">
        <v>7.0686999999999998</v>
      </c>
      <c r="X17" s="18">
        <v>19</v>
      </c>
      <c r="Y17" s="18">
        <v>19</v>
      </c>
      <c r="Z17" s="18">
        <v>0</v>
      </c>
      <c r="AA17" s="18">
        <v>0</v>
      </c>
      <c r="AB17" s="18">
        <v>0</v>
      </c>
      <c r="AC17" s="18">
        <v>0</v>
      </c>
      <c r="AD17" s="18">
        <v>19</v>
      </c>
      <c r="AE17" s="18">
        <v>0</v>
      </c>
      <c r="AF17" s="16"/>
      <c r="AG17" s="18">
        <v>11</v>
      </c>
      <c r="AH17" s="16"/>
      <c r="AI17" s="16"/>
      <c r="AJ17" s="16"/>
      <c r="AK17" s="16"/>
      <c r="AL17" s="16"/>
      <c r="AM17" s="18">
        <v>0</v>
      </c>
      <c r="AN17" s="18">
        <v>0</v>
      </c>
      <c r="AO17" s="18">
        <v>0</v>
      </c>
      <c r="AP17" s="18">
        <v>0</v>
      </c>
      <c r="AQ17" s="16"/>
      <c r="AR17" s="18">
        <v>0</v>
      </c>
      <c r="AS17" s="18">
        <v>50</v>
      </c>
      <c r="AT17" s="16"/>
      <c r="AU17" s="18">
        <v>0</v>
      </c>
      <c r="AV17" s="18">
        <f>Table6[PVENDA]*Table6[QUANTI]</f>
        <v>57</v>
      </c>
    </row>
    <row r="18" spans="1:48">
      <c r="A18" s="18">
        <v>174554</v>
      </c>
      <c r="B18" s="18">
        <v>20140318</v>
      </c>
      <c r="C18" s="18">
        <v>20140318</v>
      </c>
      <c r="D18" s="18">
        <v>1305</v>
      </c>
      <c r="E18" s="16"/>
      <c r="F18" s="16"/>
      <c r="G18" s="18" t="s">
        <v>144</v>
      </c>
      <c r="H18" s="16"/>
      <c r="I18" s="18" t="s">
        <v>145</v>
      </c>
      <c r="J18" s="16"/>
      <c r="K18" s="16"/>
      <c r="L18" s="18">
        <v>2</v>
      </c>
      <c r="M18" s="18">
        <v>2</v>
      </c>
      <c r="N18" s="16"/>
      <c r="O18" s="18">
        <v>77651</v>
      </c>
      <c r="P18" s="18">
        <v>76928</v>
      </c>
      <c r="Q18" s="18">
        <v>5927</v>
      </c>
      <c r="R18" s="16"/>
      <c r="S18" s="16"/>
      <c r="T18" s="18">
        <v>12</v>
      </c>
      <c r="U18" s="18">
        <v>13.333299999999999</v>
      </c>
      <c r="V18" s="18">
        <v>12</v>
      </c>
      <c r="W18" s="18">
        <v>10.9626</v>
      </c>
      <c r="X18" s="18">
        <v>21</v>
      </c>
      <c r="Y18" s="18">
        <v>21</v>
      </c>
      <c r="Z18" s="18">
        <v>0</v>
      </c>
      <c r="AA18" s="18">
        <v>0</v>
      </c>
      <c r="AB18" s="18">
        <v>0</v>
      </c>
      <c r="AC18" s="18">
        <v>0</v>
      </c>
      <c r="AD18" s="18">
        <v>21.05</v>
      </c>
      <c r="AE18" s="18">
        <v>0</v>
      </c>
      <c r="AF18" s="16"/>
      <c r="AG18" s="18">
        <v>13</v>
      </c>
      <c r="AH18" s="16"/>
      <c r="AI18" s="16"/>
      <c r="AJ18" s="16"/>
      <c r="AK18" s="16"/>
      <c r="AL18" s="16"/>
      <c r="AM18" s="18">
        <v>0</v>
      </c>
      <c r="AN18" s="18">
        <v>0</v>
      </c>
      <c r="AO18" s="18">
        <v>0</v>
      </c>
      <c r="AP18" s="18">
        <v>0</v>
      </c>
      <c r="AQ18" s="16"/>
      <c r="AR18" s="18">
        <v>0</v>
      </c>
      <c r="AS18" s="18">
        <v>0</v>
      </c>
      <c r="AT18" s="16"/>
      <c r="AU18" s="18">
        <v>0</v>
      </c>
      <c r="AV18" s="18">
        <f>Table6[PVENDA]*Table6[QUANTI]</f>
        <v>42</v>
      </c>
    </row>
    <row r="19" spans="1:48">
      <c r="A19" s="18">
        <v>174577</v>
      </c>
      <c r="B19" s="18">
        <v>20140319</v>
      </c>
      <c r="C19" s="18">
        <v>20140319</v>
      </c>
      <c r="D19" s="18">
        <v>1658</v>
      </c>
      <c r="E19" s="16"/>
      <c r="F19" s="16"/>
      <c r="G19" s="18" t="s">
        <v>144</v>
      </c>
      <c r="H19" s="16"/>
      <c r="I19" s="18" t="s">
        <v>145</v>
      </c>
      <c r="J19" s="16"/>
      <c r="K19" s="16"/>
      <c r="L19" s="18">
        <v>2</v>
      </c>
      <c r="M19" s="18">
        <v>1</v>
      </c>
      <c r="N19" s="16"/>
      <c r="O19" s="18">
        <v>77663</v>
      </c>
      <c r="P19" s="18">
        <v>77662</v>
      </c>
      <c r="Q19" s="18">
        <v>7425</v>
      </c>
      <c r="R19" s="16"/>
      <c r="S19" s="16"/>
      <c r="T19" s="18">
        <v>9</v>
      </c>
      <c r="U19" s="18">
        <v>10</v>
      </c>
      <c r="V19" s="18">
        <v>9</v>
      </c>
      <c r="W19" s="18">
        <v>7.0686999999999998</v>
      </c>
      <c r="X19" s="18">
        <v>20</v>
      </c>
      <c r="Y19" s="18">
        <v>20</v>
      </c>
      <c r="Z19" s="18">
        <v>0</v>
      </c>
      <c r="AA19" s="18">
        <v>0</v>
      </c>
      <c r="AB19" s="18">
        <v>0</v>
      </c>
      <c r="AC19" s="18">
        <v>0</v>
      </c>
      <c r="AD19" s="18">
        <v>20</v>
      </c>
      <c r="AE19" s="18">
        <v>0</v>
      </c>
      <c r="AF19" s="16"/>
      <c r="AG19" s="18">
        <v>11</v>
      </c>
      <c r="AH19" s="16"/>
      <c r="AI19" s="16"/>
      <c r="AJ19" s="16"/>
      <c r="AK19" s="16"/>
      <c r="AL19" s="16"/>
      <c r="AM19" s="18">
        <v>0</v>
      </c>
      <c r="AN19" s="18">
        <v>0</v>
      </c>
      <c r="AO19" s="18">
        <v>0</v>
      </c>
      <c r="AP19" s="18">
        <v>0</v>
      </c>
      <c r="AQ19" s="16"/>
      <c r="AR19" s="18">
        <v>0</v>
      </c>
      <c r="AS19" s="18">
        <v>50</v>
      </c>
      <c r="AT19" s="16"/>
      <c r="AU19" s="18">
        <v>0</v>
      </c>
      <c r="AV19" s="18">
        <f>Table6[PVENDA]*Table6[QUANTI]</f>
        <v>20</v>
      </c>
    </row>
    <row r="20" spans="1:48">
      <c r="A20" s="18">
        <v>174741</v>
      </c>
      <c r="B20" s="18">
        <v>20140322</v>
      </c>
      <c r="C20" s="18">
        <v>20140322</v>
      </c>
      <c r="D20" s="18">
        <v>1658</v>
      </c>
      <c r="E20" s="16"/>
      <c r="F20" s="16"/>
      <c r="G20" s="18" t="s">
        <v>144</v>
      </c>
      <c r="H20" s="16"/>
      <c r="I20" s="18" t="s">
        <v>145</v>
      </c>
      <c r="J20" s="16"/>
      <c r="K20" s="16"/>
      <c r="L20" s="18">
        <v>1</v>
      </c>
      <c r="M20" s="18">
        <v>2</v>
      </c>
      <c r="N20" s="16"/>
      <c r="O20" s="18">
        <v>77763</v>
      </c>
      <c r="P20" s="18">
        <v>77615</v>
      </c>
      <c r="Q20" s="18">
        <v>5000</v>
      </c>
      <c r="R20" s="16"/>
      <c r="S20" s="16"/>
      <c r="T20" s="18">
        <v>9</v>
      </c>
      <c r="U20" s="18">
        <v>10</v>
      </c>
      <c r="V20" s="18">
        <v>9</v>
      </c>
      <c r="W20" s="18">
        <v>7.0686999999999998</v>
      </c>
      <c r="X20" s="18">
        <v>19</v>
      </c>
      <c r="Y20" s="18">
        <v>19</v>
      </c>
      <c r="Z20" s="18">
        <v>0</v>
      </c>
      <c r="AA20" s="18">
        <v>0</v>
      </c>
      <c r="AB20" s="18">
        <v>0</v>
      </c>
      <c r="AC20" s="18">
        <v>0</v>
      </c>
      <c r="AD20" s="18">
        <v>19</v>
      </c>
      <c r="AE20" s="18">
        <v>0</v>
      </c>
      <c r="AF20" s="16"/>
      <c r="AG20" s="18">
        <v>14</v>
      </c>
      <c r="AH20" s="16"/>
      <c r="AI20" s="16"/>
      <c r="AJ20" s="16"/>
      <c r="AK20" s="16"/>
      <c r="AL20" s="16"/>
      <c r="AM20" s="18">
        <v>0</v>
      </c>
      <c r="AN20" s="18">
        <v>0</v>
      </c>
      <c r="AO20" s="18">
        <v>0</v>
      </c>
      <c r="AP20" s="18">
        <v>0</v>
      </c>
      <c r="AQ20" s="16"/>
      <c r="AR20" s="18">
        <v>0</v>
      </c>
      <c r="AS20" s="18">
        <v>0</v>
      </c>
      <c r="AT20" s="16"/>
      <c r="AU20" s="18">
        <v>0</v>
      </c>
      <c r="AV20" s="18">
        <f>Table6[PVENDA]*Table6[QUANTI]</f>
        <v>38</v>
      </c>
    </row>
    <row r="21" spans="1:48">
      <c r="A21" s="18">
        <v>174773</v>
      </c>
      <c r="B21" s="18">
        <v>20140324</v>
      </c>
      <c r="C21" s="18">
        <v>20140324</v>
      </c>
      <c r="D21" s="18">
        <v>303294</v>
      </c>
      <c r="E21" s="16"/>
      <c r="F21" s="16"/>
      <c r="G21" s="18" t="s">
        <v>144</v>
      </c>
      <c r="H21" s="16"/>
      <c r="I21" s="18" t="s">
        <v>145</v>
      </c>
      <c r="J21" s="16"/>
      <c r="K21" s="16"/>
      <c r="L21" s="18">
        <v>2</v>
      </c>
      <c r="M21" s="18">
        <v>50</v>
      </c>
      <c r="N21" s="16"/>
      <c r="O21" s="18">
        <v>77784</v>
      </c>
      <c r="P21" s="18">
        <v>77504</v>
      </c>
      <c r="Q21" s="18">
        <v>7238</v>
      </c>
      <c r="R21" s="16"/>
      <c r="S21" s="16"/>
      <c r="T21" s="18">
        <v>3.347</v>
      </c>
      <c r="U21" s="18">
        <v>3.3569</v>
      </c>
      <c r="V21" s="18">
        <v>3.0211999999999999</v>
      </c>
      <c r="W21" s="18">
        <v>3.0211999999999999</v>
      </c>
      <c r="X21" s="18">
        <v>8.42</v>
      </c>
      <c r="Y21" s="18">
        <v>8.42</v>
      </c>
      <c r="Z21" s="18">
        <v>0</v>
      </c>
      <c r="AA21" s="18">
        <v>0</v>
      </c>
      <c r="AB21" s="18">
        <v>0</v>
      </c>
      <c r="AC21" s="18">
        <v>0</v>
      </c>
      <c r="AD21" s="18">
        <v>8.42</v>
      </c>
      <c r="AE21" s="18">
        <v>0</v>
      </c>
      <c r="AF21" s="16"/>
      <c r="AG21" s="18">
        <v>11</v>
      </c>
      <c r="AH21" s="16"/>
      <c r="AI21" s="16"/>
      <c r="AJ21" s="16"/>
      <c r="AK21" s="16"/>
      <c r="AL21" s="16"/>
      <c r="AM21" s="18">
        <v>0</v>
      </c>
      <c r="AN21" s="18">
        <v>0</v>
      </c>
      <c r="AO21" s="18">
        <v>0</v>
      </c>
      <c r="AP21" s="18">
        <v>0</v>
      </c>
      <c r="AQ21" s="16"/>
      <c r="AR21" s="18">
        <v>0</v>
      </c>
      <c r="AS21" s="18">
        <v>50</v>
      </c>
      <c r="AT21" s="16"/>
      <c r="AU21" s="18">
        <v>0</v>
      </c>
      <c r="AV21" s="18">
        <f>Table6[PVENDA]*Table6[QUANTI]</f>
        <v>421</v>
      </c>
    </row>
    <row r="22" spans="1:48">
      <c r="A22" s="18">
        <v>174805</v>
      </c>
      <c r="B22" s="18">
        <v>20140324</v>
      </c>
      <c r="C22" s="18">
        <v>20140324</v>
      </c>
      <c r="D22" s="18">
        <v>303412</v>
      </c>
      <c r="E22" s="16"/>
      <c r="F22" s="16"/>
      <c r="G22" s="18" t="s">
        <v>144</v>
      </c>
      <c r="H22" s="16"/>
      <c r="I22" s="18" t="s">
        <v>145</v>
      </c>
      <c r="J22" s="16"/>
      <c r="K22" s="16"/>
      <c r="L22" s="18">
        <v>2</v>
      </c>
      <c r="M22" s="18">
        <v>1</v>
      </c>
      <c r="N22" s="16"/>
      <c r="O22" s="18">
        <v>77799</v>
      </c>
      <c r="P22" s="18">
        <v>77748</v>
      </c>
      <c r="Q22" s="18">
        <v>7339</v>
      </c>
      <c r="R22" s="16"/>
      <c r="S22" s="16"/>
      <c r="T22" s="18">
        <v>15.97</v>
      </c>
      <c r="U22" s="18">
        <v>25.17</v>
      </c>
      <c r="V22" s="18">
        <v>17.98</v>
      </c>
      <c r="W22" s="18">
        <v>16.86</v>
      </c>
      <c r="X22" s="18">
        <v>44.710599999999999</v>
      </c>
      <c r="Y22" s="18">
        <v>44.710599999999999</v>
      </c>
      <c r="Z22" s="18">
        <v>0</v>
      </c>
      <c r="AA22" s="18">
        <v>0</v>
      </c>
      <c r="AB22" s="18">
        <v>0</v>
      </c>
      <c r="AC22" s="18">
        <v>0</v>
      </c>
      <c r="AD22" s="18">
        <v>37.840000000000003</v>
      </c>
      <c r="AE22" s="18">
        <v>0</v>
      </c>
      <c r="AF22" s="16"/>
      <c r="AG22" s="18">
        <v>11</v>
      </c>
      <c r="AH22" s="16"/>
      <c r="AI22" s="16"/>
      <c r="AJ22" s="16"/>
      <c r="AK22" s="16"/>
      <c r="AL22" s="16"/>
      <c r="AM22" s="18">
        <v>0</v>
      </c>
      <c r="AN22" s="18">
        <v>0</v>
      </c>
      <c r="AO22" s="18">
        <v>0</v>
      </c>
      <c r="AP22" s="18">
        <v>0</v>
      </c>
      <c r="AQ22" s="16"/>
      <c r="AR22" s="18">
        <v>0</v>
      </c>
      <c r="AS22" s="18">
        <v>50</v>
      </c>
      <c r="AT22" s="16"/>
      <c r="AU22" s="18">
        <v>0</v>
      </c>
      <c r="AV22" s="18">
        <f>Table6[PVENDA]*Table6[QUANTI]</f>
        <v>44.710599999999999</v>
      </c>
    </row>
    <row r="23" spans="1:48">
      <c r="A23" s="18">
        <v>175717</v>
      </c>
      <c r="B23" s="18">
        <v>20140425</v>
      </c>
      <c r="C23" s="18">
        <v>20140425</v>
      </c>
      <c r="D23" s="18">
        <v>1725</v>
      </c>
      <c r="E23" s="16"/>
      <c r="F23" s="16"/>
      <c r="G23" s="18" t="s">
        <v>144</v>
      </c>
      <c r="H23" s="16"/>
      <c r="I23" s="18" t="s">
        <v>145</v>
      </c>
      <c r="J23" s="16"/>
      <c r="K23" s="16"/>
      <c r="L23" s="18">
        <v>1</v>
      </c>
      <c r="M23" s="18">
        <v>2</v>
      </c>
      <c r="N23" s="16"/>
      <c r="O23" s="18">
        <v>78258</v>
      </c>
      <c r="P23" s="18">
        <v>78242</v>
      </c>
      <c r="Q23" s="18">
        <v>5000</v>
      </c>
      <c r="R23" s="16"/>
      <c r="S23" s="16"/>
      <c r="T23" s="18">
        <v>7.98</v>
      </c>
      <c r="U23" s="18">
        <v>7.98</v>
      </c>
      <c r="V23" s="18">
        <v>7.98</v>
      </c>
      <c r="W23" s="18">
        <v>5.67</v>
      </c>
      <c r="X23" s="18">
        <v>15</v>
      </c>
      <c r="Y23" s="18">
        <v>15</v>
      </c>
      <c r="Z23" s="18">
        <v>0</v>
      </c>
      <c r="AA23" s="18">
        <v>0</v>
      </c>
      <c r="AB23" s="18">
        <v>0</v>
      </c>
      <c r="AC23" s="18">
        <v>0</v>
      </c>
      <c r="AD23" s="18">
        <v>17</v>
      </c>
      <c r="AE23" s="18">
        <v>0</v>
      </c>
      <c r="AF23" s="16"/>
      <c r="AG23" s="18">
        <v>11</v>
      </c>
      <c r="AH23" s="16"/>
      <c r="AI23" s="16"/>
      <c r="AJ23" s="16"/>
      <c r="AK23" s="16"/>
      <c r="AL23" s="16"/>
      <c r="AM23" s="18">
        <v>0</v>
      </c>
      <c r="AN23" s="18">
        <v>0</v>
      </c>
      <c r="AO23" s="18">
        <v>0</v>
      </c>
      <c r="AP23" s="18">
        <v>0</v>
      </c>
      <c r="AQ23" s="16"/>
      <c r="AR23" s="18">
        <v>0</v>
      </c>
      <c r="AS23" s="18">
        <v>50</v>
      </c>
      <c r="AT23" s="16"/>
      <c r="AU23" s="18">
        <v>0</v>
      </c>
      <c r="AV23" s="18">
        <f>Table6[PVENDA]*Table6[QUANTI]</f>
        <v>30</v>
      </c>
    </row>
    <row r="24" spans="1:48">
      <c r="A24" s="18">
        <v>175789</v>
      </c>
      <c r="B24" s="18">
        <v>20140429</v>
      </c>
      <c r="C24" s="18">
        <v>20140429</v>
      </c>
      <c r="D24" s="18">
        <v>302671</v>
      </c>
      <c r="E24" s="16"/>
      <c r="F24" s="16"/>
      <c r="G24" s="18" t="s">
        <v>144</v>
      </c>
      <c r="H24" s="16"/>
      <c r="I24" s="18" t="s">
        <v>145</v>
      </c>
      <c r="J24" s="16"/>
      <c r="K24" s="16"/>
      <c r="L24" s="18">
        <v>2</v>
      </c>
      <c r="M24" s="18">
        <v>2</v>
      </c>
      <c r="N24" s="16"/>
      <c r="O24" s="18">
        <v>78300</v>
      </c>
      <c r="P24" s="18">
        <v>77914</v>
      </c>
      <c r="Q24" s="18">
        <v>5927</v>
      </c>
      <c r="R24" s="16"/>
      <c r="S24" s="16"/>
      <c r="T24" s="18">
        <v>31.925000000000001</v>
      </c>
      <c r="U24" s="18">
        <v>35.472200000000001</v>
      </c>
      <c r="V24" s="18">
        <v>31.925000000000001</v>
      </c>
      <c r="W24" s="18">
        <v>29.25</v>
      </c>
      <c r="X24" s="18">
        <v>44.21</v>
      </c>
      <c r="Y24" s="18">
        <v>44.21</v>
      </c>
      <c r="Z24" s="18">
        <v>0</v>
      </c>
      <c r="AA24" s="18">
        <v>0</v>
      </c>
      <c r="AB24" s="18">
        <v>0</v>
      </c>
      <c r="AC24" s="18">
        <v>0</v>
      </c>
      <c r="AD24" s="18">
        <v>44.21</v>
      </c>
      <c r="AE24" s="18">
        <v>0</v>
      </c>
      <c r="AF24" s="16"/>
      <c r="AG24" s="18">
        <v>11</v>
      </c>
      <c r="AH24" s="16"/>
      <c r="AI24" s="16"/>
      <c r="AJ24" s="16"/>
      <c r="AK24" s="16"/>
      <c r="AL24" s="16"/>
      <c r="AM24" s="18">
        <v>0</v>
      </c>
      <c r="AN24" s="18">
        <v>0</v>
      </c>
      <c r="AO24" s="18">
        <v>0</v>
      </c>
      <c r="AP24" s="18">
        <v>0</v>
      </c>
      <c r="AQ24" s="16"/>
      <c r="AR24" s="18">
        <v>0</v>
      </c>
      <c r="AS24" s="18">
        <v>50</v>
      </c>
      <c r="AT24" s="16"/>
      <c r="AU24" s="18">
        <v>0</v>
      </c>
      <c r="AV24" s="18">
        <f>Table6[PVENDA]*Table6[QUANTI]</f>
        <v>88.42</v>
      </c>
    </row>
    <row r="25" spans="1:48">
      <c r="A25" s="18">
        <v>175835</v>
      </c>
      <c r="B25" s="18">
        <v>20140430</v>
      </c>
      <c r="C25" s="18">
        <v>20140430</v>
      </c>
      <c r="D25" s="18">
        <v>279</v>
      </c>
      <c r="E25" s="16"/>
      <c r="F25" s="16"/>
      <c r="G25" s="18" t="s">
        <v>144</v>
      </c>
      <c r="H25" s="16"/>
      <c r="I25" s="18" t="s">
        <v>145</v>
      </c>
      <c r="J25" s="16"/>
      <c r="K25" s="16"/>
      <c r="L25" s="18">
        <v>1</v>
      </c>
      <c r="M25" s="18">
        <v>1</v>
      </c>
      <c r="N25" s="16"/>
      <c r="O25" s="18">
        <v>78327</v>
      </c>
      <c r="P25" s="18">
        <v>78311</v>
      </c>
      <c r="Q25" s="18">
        <v>5000</v>
      </c>
      <c r="R25" s="16"/>
      <c r="S25" s="16"/>
      <c r="T25" s="18">
        <v>2.04</v>
      </c>
      <c r="U25" s="18">
        <v>2.6309999999999998</v>
      </c>
      <c r="V25" s="18">
        <v>2.3679000000000001</v>
      </c>
      <c r="W25" s="18">
        <v>2.3679000000000001</v>
      </c>
      <c r="X25" s="18">
        <v>5</v>
      </c>
      <c r="Y25" s="18">
        <v>5</v>
      </c>
      <c r="Z25" s="18">
        <v>0</v>
      </c>
      <c r="AA25" s="18">
        <v>0</v>
      </c>
      <c r="AB25" s="18">
        <v>0</v>
      </c>
      <c r="AC25" s="18">
        <v>0</v>
      </c>
      <c r="AD25" s="18">
        <v>5</v>
      </c>
      <c r="AE25" s="18">
        <v>0</v>
      </c>
      <c r="AF25" s="16"/>
      <c r="AG25" s="18">
        <v>11</v>
      </c>
      <c r="AH25" s="16"/>
      <c r="AI25" s="16"/>
      <c r="AJ25" s="16"/>
      <c r="AK25" s="16"/>
      <c r="AL25" s="16"/>
      <c r="AM25" s="18">
        <v>0</v>
      </c>
      <c r="AN25" s="18">
        <v>0</v>
      </c>
      <c r="AO25" s="18">
        <v>0</v>
      </c>
      <c r="AP25" s="18">
        <v>0</v>
      </c>
      <c r="AQ25" s="16"/>
      <c r="AR25" s="18">
        <v>0</v>
      </c>
      <c r="AS25" s="18">
        <v>50</v>
      </c>
      <c r="AT25" s="16"/>
      <c r="AU25" s="18">
        <v>0</v>
      </c>
      <c r="AV25" s="18">
        <f>Table6[PVENDA]*Table6[QUANTI]</f>
        <v>5</v>
      </c>
    </row>
    <row r="26" spans="1:48">
      <c r="A26" s="18">
        <v>175978</v>
      </c>
      <c r="B26" s="18">
        <v>20140505</v>
      </c>
      <c r="C26" s="18">
        <v>20140505</v>
      </c>
      <c r="D26" s="18">
        <v>259</v>
      </c>
      <c r="E26" s="16"/>
      <c r="F26" s="16"/>
      <c r="G26" s="18" t="s">
        <v>144</v>
      </c>
      <c r="H26" s="16"/>
      <c r="I26" s="18" t="s">
        <v>145</v>
      </c>
      <c r="J26" s="16"/>
      <c r="K26" s="16"/>
      <c r="L26" s="18">
        <v>1</v>
      </c>
      <c r="M26" s="18">
        <v>1</v>
      </c>
      <c r="N26" s="16"/>
      <c r="O26" s="18">
        <v>78382</v>
      </c>
      <c r="P26" s="18">
        <v>78328</v>
      </c>
      <c r="Q26" s="18">
        <v>5000</v>
      </c>
      <c r="R26" s="16"/>
      <c r="S26" s="16"/>
      <c r="T26" s="18">
        <v>10.37</v>
      </c>
      <c r="U26" s="18">
        <v>11.5678</v>
      </c>
      <c r="V26" s="18">
        <v>10.411</v>
      </c>
      <c r="W26" s="18">
        <v>10.9415</v>
      </c>
      <c r="X26" s="18">
        <v>23</v>
      </c>
      <c r="Y26" s="18">
        <v>23</v>
      </c>
      <c r="Z26" s="18">
        <v>0</v>
      </c>
      <c r="AA26" s="18">
        <v>0</v>
      </c>
      <c r="AB26" s="18">
        <v>0</v>
      </c>
      <c r="AC26" s="18">
        <v>0</v>
      </c>
      <c r="AD26" s="18">
        <v>23</v>
      </c>
      <c r="AE26" s="18">
        <v>0</v>
      </c>
      <c r="AF26" s="16"/>
      <c r="AG26" s="18">
        <v>14</v>
      </c>
      <c r="AH26" s="16"/>
      <c r="AI26" s="16"/>
      <c r="AJ26" s="16"/>
      <c r="AK26" s="16"/>
      <c r="AL26" s="16"/>
      <c r="AM26" s="18">
        <v>0</v>
      </c>
      <c r="AN26" s="18">
        <v>0</v>
      </c>
      <c r="AO26" s="18">
        <v>0</v>
      </c>
      <c r="AP26" s="18">
        <v>0</v>
      </c>
      <c r="AQ26" s="16"/>
      <c r="AR26" s="18">
        <v>0</v>
      </c>
      <c r="AS26" s="18">
        <v>0</v>
      </c>
      <c r="AT26" s="16"/>
      <c r="AU26" s="18">
        <v>0</v>
      </c>
      <c r="AV26" s="18">
        <f>Table6[PVENDA]*Table6[QUANTI]</f>
        <v>23</v>
      </c>
    </row>
    <row r="27" spans="1:48">
      <c r="A27" s="18">
        <v>176013</v>
      </c>
      <c r="B27" s="18">
        <v>20140506</v>
      </c>
      <c r="C27" s="18">
        <v>20140506</v>
      </c>
      <c r="D27" s="18">
        <v>922</v>
      </c>
      <c r="E27" s="16"/>
      <c r="F27" s="16"/>
      <c r="G27" s="18" t="s">
        <v>144</v>
      </c>
      <c r="H27" s="16"/>
      <c r="I27" s="18" t="s">
        <v>145</v>
      </c>
      <c r="J27" s="16"/>
      <c r="K27" s="16"/>
      <c r="L27" s="18">
        <v>1</v>
      </c>
      <c r="M27" s="18">
        <v>10</v>
      </c>
      <c r="N27" s="16"/>
      <c r="O27" s="18">
        <v>78398</v>
      </c>
      <c r="P27" s="18">
        <v>78128</v>
      </c>
      <c r="Q27" s="18">
        <v>5000</v>
      </c>
      <c r="R27" s="16"/>
      <c r="S27" s="16"/>
      <c r="T27" s="18">
        <v>30.074999999999999</v>
      </c>
      <c r="U27" s="18">
        <v>33.416699999999999</v>
      </c>
      <c r="V27" s="18">
        <v>30.074999999999999</v>
      </c>
      <c r="W27" s="18">
        <v>31</v>
      </c>
      <c r="X27" s="18">
        <v>39.75</v>
      </c>
      <c r="Y27" s="18">
        <v>39.75</v>
      </c>
      <c r="Z27" s="18">
        <v>0</v>
      </c>
      <c r="AA27" s="18">
        <v>0</v>
      </c>
      <c r="AB27" s="18">
        <v>0</v>
      </c>
      <c r="AC27" s="18">
        <v>0</v>
      </c>
      <c r="AD27" s="18">
        <v>38</v>
      </c>
      <c r="AE27" s="18">
        <v>0</v>
      </c>
      <c r="AF27" s="16"/>
      <c r="AG27" s="18">
        <v>11</v>
      </c>
      <c r="AH27" s="16"/>
      <c r="AI27" s="16"/>
      <c r="AJ27" s="16"/>
      <c r="AK27" s="16"/>
      <c r="AL27" s="16"/>
      <c r="AM27" s="18">
        <v>0</v>
      </c>
      <c r="AN27" s="18">
        <v>0</v>
      </c>
      <c r="AO27" s="18">
        <v>0</v>
      </c>
      <c r="AP27" s="18">
        <v>0</v>
      </c>
      <c r="AQ27" s="16"/>
      <c r="AR27" s="18">
        <v>0</v>
      </c>
      <c r="AS27" s="18">
        <v>50</v>
      </c>
      <c r="AT27" s="16"/>
      <c r="AU27" s="18">
        <v>0</v>
      </c>
      <c r="AV27" s="18">
        <f>Table6[PVENDA]*Table6[QUANTI]</f>
        <v>397.5</v>
      </c>
    </row>
    <row r="28" spans="1:48">
      <c r="A28" s="18">
        <v>176659</v>
      </c>
      <c r="B28" s="18">
        <v>20140531</v>
      </c>
      <c r="C28" s="18">
        <v>20140531</v>
      </c>
      <c r="D28" s="18">
        <v>302512</v>
      </c>
      <c r="E28" s="16"/>
      <c r="F28" s="16"/>
      <c r="G28" s="18" t="s">
        <v>144</v>
      </c>
      <c r="H28" s="16"/>
      <c r="I28" s="18" t="s">
        <v>145</v>
      </c>
      <c r="J28" s="16"/>
      <c r="K28" s="16"/>
      <c r="L28" s="18">
        <v>1</v>
      </c>
      <c r="M28" s="18">
        <v>1</v>
      </c>
      <c r="N28" s="16"/>
      <c r="O28" s="18">
        <v>78697</v>
      </c>
      <c r="P28" s="18">
        <v>78688</v>
      </c>
      <c r="Q28" s="18">
        <v>5000</v>
      </c>
      <c r="R28" s="16"/>
      <c r="S28" s="16"/>
      <c r="T28" s="18">
        <v>15.571999999999999</v>
      </c>
      <c r="U28" s="18">
        <v>16.54</v>
      </c>
      <c r="V28" s="18">
        <v>14.885999999999999</v>
      </c>
      <c r="W28" s="18">
        <v>14.885999999999999</v>
      </c>
      <c r="X28" s="18">
        <v>28</v>
      </c>
      <c r="Y28" s="18">
        <v>28</v>
      </c>
      <c r="Z28" s="18">
        <v>0</v>
      </c>
      <c r="AA28" s="18">
        <v>0</v>
      </c>
      <c r="AB28" s="18">
        <v>0</v>
      </c>
      <c r="AC28" s="18">
        <v>0</v>
      </c>
      <c r="AD28" s="18">
        <v>28</v>
      </c>
      <c r="AE28" s="18">
        <v>0</v>
      </c>
      <c r="AF28" s="16"/>
      <c r="AG28" s="18">
        <v>11</v>
      </c>
      <c r="AH28" s="16"/>
      <c r="AI28" s="16"/>
      <c r="AJ28" s="16"/>
      <c r="AK28" s="16"/>
      <c r="AL28" s="16"/>
      <c r="AM28" s="18">
        <v>0</v>
      </c>
      <c r="AN28" s="18">
        <v>0</v>
      </c>
      <c r="AO28" s="18">
        <v>0</v>
      </c>
      <c r="AP28" s="18">
        <v>0</v>
      </c>
      <c r="AQ28" s="16"/>
      <c r="AR28" s="18">
        <v>0</v>
      </c>
      <c r="AS28" s="18">
        <v>50</v>
      </c>
      <c r="AT28" s="16"/>
      <c r="AU28" s="18">
        <v>0</v>
      </c>
      <c r="AV28" s="18">
        <f>Table6[PVENDA]*Table6[QUANTI]</f>
        <v>28</v>
      </c>
    </row>
    <row r="29" spans="1:48">
      <c r="A29" s="18">
        <v>176742</v>
      </c>
      <c r="B29" s="18">
        <v>20140530</v>
      </c>
      <c r="C29" s="18">
        <v>20140530</v>
      </c>
      <c r="D29" s="18">
        <v>1280</v>
      </c>
      <c r="E29" s="16"/>
      <c r="F29" s="16"/>
      <c r="G29" s="18" t="s">
        <v>144</v>
      </c>
      <c r="H29" s="16"/>
      <c r="I29" s="18" t="s">
        <v>145</v>
      </c>
      <c r="J29" s="16"/>
      <c r="K29" s="16"/>
      <c r="L29" s="18">
        <v>1</v>
      </c>
      <c r="M29" s="18">
        <v>3</v>
      </c>
      <c r="N29" s="16"/>
      <c r="O29" s="18">
        <v>78737</v>
      </c>
      <c r="P29" s="18">
        <v>78710</v>
      </c>
      <c r="Q29" s="18">
        <v>5000</v>
      </c>
      <c r="R29" s="16"/>
      <c r="S29" s="16"/>
      <c r="T29" s="18">
        <v>0.39200000000000002</v>
      </c>
      <c r="U29" s="18">
        <v>0.4234</v>
      </c>
      <c r="V29" s="18">
        <v>0.38100000000000001</v>
      </c>
      <c r="W29" s="18">
        <v>0.38100000000000001</v>
      </c>
      <c r="X29" s="18">
        <v>1</v>
      </c>
      <c r="Y29" s="18">
        <v>1</v>
      </c>
      <c r="Z29" s="18">
        <v>0</v>
      </c>
      <c r="AA29" s="18">
        <v>0</v>
      </c>
      <c r="AB29" s="18">
        <v>0</v>
      </c>
      <c r="AC29" s="18">
        <v>0</v>
      </c>
      <c r="AD29" s="18">
        <v>1</v>
      </c>
      <c r="AE29" s="18">
        <v>0</v>
      </c>
      <c r="AF29" s="16"/>
      <c r="AG29" s="18">
        <v>11</v>
      </c>
      <c r="AH29" s="16"/>
      <c r="AI29" s="16"/>
      <c r="AJ29" s="16"/>
      <c r="AK29" s="16"/>
      <c r="AL29" s="16"/>
      <c r="AM29" s="18">
        <v>0</v>
      </c>
      <c r="AN29" s="18">
        <v>0</v>
      </c>
      <c r="AO29" s="18">
        <v>0</v>
      </c>
      <c r="AP29" s="18">
        <v>0</v>
      </c>
      <c r="AQ29" s="16"/>
      <c r="AR29" s="18">
        <v>0</v>
      </c>
      <c r="AS29" s="18">
        <v>50</v>
      </c>
      <c r="AT29" s="16"/>
      <c r="AU29" s="18">
        <v>0</v>
      </c>
      <c r="AV29" s="18">
        <f>Table6[PVENDA]*Table6[QUANTI]</f>
        <v>3</v>
      </c>
    </row>
    <row r="30" spans="1:48">
      <c r="A30" s="18">
        <v>177034</v>
      </c>
      <c r="B30" s="18">
        <v>20140613</v>
      </c>
      <c r="C30" s="18">
        <v>20140613</v>
      </c>
      <c r="D30" s="18">
        <v>302642</v>
      </c>
      <c r="E30" s="16"/>
      <c r="F30" s="16"/>
      <c r="G30" s="18" t="s">
        <v>144</v>
      </c>
      <c r="H30" s="16"/>
      <c r="I30" s="18" t="s">
        <v>145</v>
      </c>
      <c r="J30" s="16"/>
      <c r="K30" s="16"/>
      <c r="L30" s="18">
        <v>2</v>
      </c>
      <c r="M30" s="18">
        <v>20</v>
      </c>
      <c r="N30" s="16"/>
      <c r="O30" s="18">
        <v>78873</v>
      </c>
      <c r="P30" s="18">
        <v>77462</v>
      </c>
      <c r="Q30" s="18">
        <v>5927</v>
      </c>
      <c r="R30" s="16"/>
      <c r="S30" s="16"/>
      <c r="T30" s="18">
        <v>58.5</v>
      </c>
      <c r="U30" s="18">
        <v>65</v>
      </c>
      <c r="V30" s="18">
        <v>58.5</v>
      </c>
      <c r="W30" s="18">
        <v>58.5</v>
      </c>
      <c r="X30" s="18">
        <v>70</v>
      </c>
      <c r="Y30" s="18">
        <v>70</v>
      </c>
      <c r="Z30" s="18">
        <v>0</v>
      </c>
      <c r="AA30" s="18">
        <v>0</v>
      </c>
      <c r="AB30" s="18">
        <v>0</v>
      </c>
      <c r="AC30" s="18">
        <v>0</v>
      </c>
      <c r="AD30" s="18">
        <v>70</v>
      </c>
      <c r="AE30" s="18">
        <v>0</v>
      </c>
      <c r="AF30" s="16"/>
      <c r="AG30" s="18">
        <v>11</v>
      </c>
      <c r="AH30" s="16"/>
      <c r="AI30" s="16"/>
      <c r="AJ30" s="16"/>
      <c r="AK30" s="16"/>
      <c r="AL30" s="16"/>
      <c r="AM30" s="18">
        <v>0</v>
      </c>
      <c r="AN30" s="18">
        <v>0</v>
      </c>
      <c r="AO30" s="18">
        <v>0</v>
      </c>
      <c r="AP30" s="18">
        <v>0</v>
      </c>
      <c r="AQ30" s="16"/>
      <c r="AR30" s="18">
        <v>0</v>
      </c>
      <c r="AS30" s="18">
        <v>50</v>
      </c>
      <c r="AT30" s="16"/>
      <c r="AU30" s="18">
        <v>0</v>
      </c>
      <c r="AV30" s="18">
        <f>Table6[PVENDA]*Table6[QUANTI]</f>
        <v>1400</v>
      </c>
    </row>
    <row r="31" spans="1:48">
      <c r="A31" s="18">
        <v>177055</v>
      </c>
      <c r="B31" s="18">
        <v>20140614</v>
      </c>
      <c r="C31" s="18">
        <v>20140614</v>
      </c>
      <c r="D31" s="18">
        <v>303690</v>
      </c>
      <c r="E31" s="16"/>
      <c r="F31" s="16"/>
      <c r="G31" s="18" t="s">
        <v>144</v>
      </c>
      <c r="H31" s="16"/>
      <c r="I31" s="18" t="s">
        <v>145</v>
      </c>
      <c r="J31" s="16"/>
      <c r="K31" s="16"/>
      <c r="L31" s="18">
        <v>2</v>
      </c>
      <c r="M31" s="18">
        <v>4</v>
      </c>
      <c r="N31" s="16"/>
      <c r="O31" s="18">
        <v>78886</v>
      </c>
      <c r="P31" s="18">
        <v>78708</v>
      </c>
      <c r="Q31" s="18">
        <v>7209</v>
      </c>
      <c r="R31" s="16"/>
      <c r="S31" s="16"/>
      <c r="T31" s="18">
        <v>21.25</v>
      </c>
      <c r="U31" s="18">
        <v>23.6111</v>
      </c>
      <c r="V31" s="18">
        <v>21.25</v>
      </c>
      <c r="W31" s="18">
        <v>20.65</v>
      </c>
      <c r="X31" s="18">
        <v>29.335599999999999</v>
      </c>
      <c r="Y31" s="18">
        <v>29.335599999999999</v>
      </c>
      <c r="Z31" s="18">
        <v>0</v>
      </c>
      <c r="AA31" s="18">
        <v>0</v>
      </c>
      <c r="AB31" s="18">
        <v>0</v>
      </c>
      <c r="AC31" s="18">
        <v>0</v>
      </c>
      <c r="AD31" s="18">
        <v>26.5</v>
      </c>
      <c r="AE31" s="18">
        <v>0</v>
      </c>
      <c r="AF31" s="16"/>
      <c r="AG31" s="18">
        <v>14</v>
      </c>
      <c r="AH31" s="16"/>
      <c r="AI31" s="16"/>
      <c r="AJ31" s="16"/>
      <c r="AK31" s="16"/>
      <c r="AL31" s="16"/>
      <c r="AM31" s="18">
        <v>0</v>
      </c>
      <c r="AN31" s="18">
        <v>0</v>
      </c>
      <c r="AO31" s="18">
        <v>0</v>
      </c>
      <c r="AP31" s="18">
        <v>0</v>
      </c>
      <c r="AQ31" s="16"/>
      <c r="AR31" s="18">
        <v>0</v>
      </c>
      <c r="AS31" s="18">
        <v>0</v>
      </c>
      <c r="AT31" s="16"/>
      <c r="AU31" s="18">
        <v>0</v>
      </c>
      <c r="AV31" s="18">
        <f>Table6[PVENDA]*Table6[QUANTI]</f>
        <v>117.3424</v>
      </c>
    </row>
    <row r="32" spans="1:48">
      <c r="A32" s="18">
        <v>177167</v>
      </c>
      <c r="B32" s="18">
        <v>20140623</v>
      </c>
      <c r="C32" s="18">
        <v>20140623</v>
      </c>
      <c r="D32" s="18">
        <v>13</v>
      </c>
      <c r="E32" s="16"/>
      <c r="F32" s="16"/>
      <c r="G32" s="18" t="s">
        <v>144</v>
      </c>
      <c r="H32" s="16"/>
      <c r="I32" s="18" t="s">
        <v>145</v>
      </c>
      <c r="J32" s="16"/>
      <c r="K32" s="16"/>
      <c r="L32" s="18">
        <v>1</v>
      </c>
      <c r="M32" s="18">
        <v>2</v>
      </c>
      <c r="N32" s="16"/>
      <c r="O32" s="18">
        <v>78938</v>
      </c>
      <c r="P32" s="18">
        <v>78730</v>
      </c>
      <c r="Q32" s="18">
        <v>5000</v>
      </c>
      <c r="R32" s="16"/>
      <c r="S32" s="16"/>
      <c r="T32" s="18">
        <v>8.2899999999999991</v>
      </c>
      <c r="U32" s="18">
        <v>11.229799999999999</v>
      </c>
      <c r="V32" s="18">
        <v>10.1068</v>
      </c>
      <c r="W32" s="18">
        <v>10.1068</v>
      </c>
      <c r="X32" s="18">
        <v>19.775300000000001</v>
      </c>
      <c r="Y32" s="18">
        <v>19.775300000000001</v>
      </c>
      <c r="Z32" s="18">
        <v>0</v>
      </c>
      <c r="AA32" s="18">
        <v>0</v>
      </c>
      <c r="AB32" s="18">
        <v>0</v>
      </c>
      <c r="AC32" s="18">
        <v>0</v>
      </c>
      <c r="AD32" s="18">
        <v>20</v>
      </c>
      <c r="AE32" s="18">
        <v>0</v>
      </c>
      <c r="AF32" s="16"/>
      <c r="AG32" s="18">
        <v>11</v>
      </c>
      <c r="AH32" s="16"/>
      <c r="AI32" s="16"/>
      <c r="AJ32" s="16"/>
      <c r="AK32" s="16"/>
      <c r="AL32" s="16"/>
      <c r="AM32" s="18">
        <v>0</v>
      </c>
      <c r="AN32" s="18">
        <v>0</v>
      </c>
      <c r="AO32" s="18">
        <v>0</v>
      </c>
      <c r="AP32" s="18">
        <v>0</v>
      </c>
      <c r="AQ32" s="16"/>
      <c r="AR32" s="18">
        <v>0</v>
      </c>
      <c r="AS32" s="18">
        <v>50</v>
      </c>
      <c r="AT32" s="16"/>
      <c r="AU32" s="18">
        <v>0</v>
      </c>
      <c r="AV32" s="18">
        <f>Table6[PVENDA]*Table6[QUANTI]</f>
        <v>39.550600000000003</v>
      </c>
    </row>
    <row r="33" spans="1:48">
      <c r="A33" s="18">
        <v>177269</v>
      </c>
      <c r="B33" s="18">
        <v>20140627</v>
      </c>
      <c r="C33" s="18">
        <v>20140627</v>
      </c>
      <c r="D33" s="18">
        <v>1576</v>
      </c>
      <c r="E33" s="16"/>
      <c r="F33" s="16"/>
      <c r="G33" s="18" t="s">
        <v>144</v>
      </c>
      <c r="H33" s="16"/>
      <c r="I33" s="18" t="s">
        <v>145</v>
      </c>
      <c r="J33" s="16"/>
      <c r="K33" s="16"/>
      <c r="L33" s="18">
        <v>2</v>
      </c>
      <c r="M33" s="18">
        <v>1</v>
      </c>
      <c r="N33" s="16"/>
      <c r="O33" s="18">
        <v>78986</v>
      </c>
      <c r="P33" s="18">
        <v>77511</v>
      </c>
      <c r="Q33" s="18">
        <v>5927</v>
      </c>
      <c r="R33" s="16"/>
      <c r="S33" s="16"/>
      <c r="T33" s="18">
        <v>41.971699999999998</v>
      </c>
      <c r="U33" s="18">
        <v>45.519399999999997</v>
      </c>
      <c r="V33" s="18">
        <v>40.967500000000001</v>
      </c>
      <c r="W33" s="18">
        <v>40.967500000000001</v>
      </c>
      <c r="X33" s="18">
        <v>84.21</v>
      </c>
      <c r="Y33" s="18">
        <v>84.21</v>
      </c>
      <c r="Z33" s="18">
        <v>0</v>
      </c>
      <c r="AA33" s="18">
        <v>0</v>
      </c>
      <c r="AB33" s="18">
        <v>0</v>
      </c>
      <c r="AC33" s="18">
        <v>0</v>
      </c>
      <c r="AD33" s="18">
        <v>84.21</v>
      </c>
      <c r="AE33" s="18">
        <v>0</v>
      </c>
      <c r="AF33" s="16"/>
      <c r="AG33" s="18">
        <v>11</v>
      </c>
      <c r="AH33" s="16"/>
      <c r="AI33" s="16"/>
      <c r="AJ33" s="16"/>
      <c r="AK33" s="16"/>
      <c r="AL33" s="16"/>
      <c r="AM33" s="18">
        <v>0</v>
      </c>
      <c r="AN33" s="18">
        <v>0</v>
      </c>
      <c r="AO33" s="18">
        <v>0</v>
      </c>
      <c r="AP33" s="18">
        <v>0</v>
      </c>
      <c r="AQ33" s="16"/>
      <c r="AR33" s="18">
        <v>0</v>
      </c>
      <c r="AS33" s="18">
        <v>50</v>
      </c>
      <c r="AT33" s="16"/>
      <c r="AU33" s="18">
        <v>0</v>
      </c>
      <c r="AV33" s="18">
        <f>Table6[PVENDA]*Table6[QUANTI]</f>
        <v>84.21</v>
      </c>
    </row>
    <row r="34" spans="1:48">
      <c r="A34" s="18">
        <v>177660</v>
      </c>
      <c r="B34" s="18">
        <v>20140712</v>
      </c>
      <c r="C34" s="18">
        <v>20140712</v>
      </c>
      <c r="D34" s="18">
        <v>368</v>
      </c>
      <c r="E34" s="16"/>
      <c r="F34" s="16"/>
      <c r="G34" s="18" t="s">
        <v>144</v>
      </c>
      <c r="H34" s="16"/>
      <c r="I34" s="18" t="s">
        <v>145</v>
      </c>
      <c r="J34" s="16"/>
      <c r="K34" s="16"/>
      <c r="L34" s="18">
        <v>2</v>
      </c>
      <c r="M34" s="18">
        <v>1</v>
      </c>
      <c r="N34" s="16"/>
      <c r="O34" s="18">
        <v>79187</v>
      </c>
      <c r="P34" s="18">
        <v>79105</v>
      </c>
      <c r="Q34" s="18">
        <v>7566</v>
      </c>
      <c r="R34" s="16"/>
      <c r="S34" s="16"/>
      <c r="T34" s="18">
        <v>16.5</v>
      </c>
      <c r="U34" s="18">
        <v>18.333300000000001</v>
      </c>
      <c r="V34" s="18">
        <v>16.5</v>
      </c>
      <c r="W34" s="18">
        <v>17.2</v>
      </c>
      <c r="X34" s="18">
        <v>31.6751</v>
      </c>
      <c r="Y34" s="18">
        <v>31.6751</v>
      </c>
      <c r="Z34" s="18">
        <v>0</v>
      </c>
      <c r="AA34" s="18">
        <v>0</v>
      </c>
      <c r="AB34" s="18">
        <v>0</v>
      </c>
      <c r="AC34" s="18">
        <v>0</v>
      </c>
      <c r="AD34" s="18">
        <v>31.58</v>
      </c>
      <c r="AE34" s="18">
        <v>0</v>
      </c>
      <c r="AF34" s="16"/>
      <c r="AG34" s="18">
        <v>14</v>
      </c>
      <c r="AH34" s="16"/>
      <c r="AI34" s="16"/>
      <c r="AJ34" s="16"/>
      <c r="AK34" s="16"/>
      <c r="AL34" s="16"/>
      <c r="AM34" s="18">
        <v>0</v>
      </c>
      <c r="AN34" s="18">
        <v>0</v>
      </c>
      <c r="AO34" s="18">
        <v>0</v>
      </c>
      <c r="AP34" s="18">
        <v>0</v>
      </c>
      <c r="AQ34" s="16"/>
      <c r="AR34" s="18">
        <v>0</v>
      </c>
      <c r="AS34" s="18">
        <v>0</v>
      </c>
      <c r="AT34" s="16"/>
      <c r="AU34" s="18">
        <v>0</v>
      </c>
      <c r="AV34" s="18">
        <f>Table6[PVENDA]*Table6[QUANTI]</f>
        <v>31.6751</v>
      </c>
    </row>
    <row r="35" spans="1:48">
      <c r="A35" s="18">
        <v>178344</v>
      </c>
      <c r="B35" s="18">
        <v>20140805</v>
      </c>
      <c r="C35" s="18">
        <v>20140805</v>
      </c>
      <c r="D35" s="18">
        <v>1505</v>
      </c>
      <c r="E35" s="16"/>
      <c r="F35" s="16"/>
      <c r="G35" s="18" t="s">
        <v>144</v>
      </c>
      <c r="H35" s="16"/>
      <c r="I35" s="18" t="s">
        <v>145</v>
      </c>
      <c r="J35" s="16"/>
      <c r="K35" s="16"/>
      <c r="L35" s="18">
        <v>1</v>
      </c>
      <c r="M35" s="18">
        <v>1</v>
      </c>
      <c r="N35" s="16"/>
      <c r="O35" s="18">
        <v>79481</v>
      </c>
      <c r="P35" s="18">
        <v>79474</v>
      </c>
      <c r="Q35" s="18">
        <v>5000</v>
      </c>
      <c r="R35" s="16"/>
      <c r="S35" s="16"/>
      <c r="T35" s="18">
        <v>1.34</v>
      </c>
      <c r="U35" s="18">
        <v>1.4888999999999999</v>
      </c>
      <c r="V35" s="18">
        <v>1.34</v>
      </c>
      <c r="W35" s="18">
        <v>1.3169</v>
      </c>
      <c r="X35" s="18">
        <v>4</v>
      </c>
      <c r="Y35" s="18">
        <v>4</v>
      </c>
      <c r="Z35" s="18">
        <v>0</v>
      </c>
      <c r="AA35" s="18">
        <v>0</v>
      </c>
      <c r="AB35" s="18">
        <v>0</v>
      </c>
      <c r="AC35" s="18">
        <v>0</v>
      </c>
      <c r="AD35" s="18">
        <v>4</v>
      </c>
      <c r="AE35" s="18">
        <v>0</v>
      </c>
      <c r="AF35" s="16"/>
      <c r="AG35" s="18">
        <v>14</v>
      </c>
      <c r="AH35" s="16"/>
      <c r="AI35" s="16"/>
      <c r="AJ35" s="16"/>
      <c r="AK35" s="16"/>
      <c r="AL35" s="16"/>
      <c r="AM35" s="18">
        <v>0</v>
      </c>
      <c r="AN35" s="18">
        <v>0</v>
      </c>
      <c r="AO35" s="18">
        <v>0</v>
      </c>
      <c r="AP35" s="18">
        <v>0</v>
      </c>
      <c r="AQ35" s="16"/>
      <c r="AR35" s="18">
        <v>0</v>
      </c>
      <c r="AS35" s="18">
        <v>0</v>
      </c>
      <c r="AT35" s="16"/>
      <c r="AU35" s="18">
        <v>0</v>
      </c>
      <c r="AV35" s="18">
        <f>Table6[PVENDA]*Table6[QUANTI]</f>
        <v>4</v>
      </c>
    </row>
    <row r="36" spans="1:48">
      <c r="A36" s="18">
        <v>178472</v>
      </c>
      <c r="B36" s="18">
        <v>20140809</v>
      </c>
      <c r="C36" s="18">
        <v>20140809</v>
      </c>
      <c r="D36" s="18">
        <v>303692</v>
      </c>
      <c r="E36" s="16"/>
      <c r="F36" s="16"/>
      <c r="G36" s="18" t="s">
        <v>144</v>
      </c>
      <c r="H36" s="16"/>
      <c r="I36" s="18" t="s">
        <v>145</v>
      </c>
      <c r="J36" s="16"/>
      <c r="K36" s="16"/>
      <c r="L36" s="18">
        <v>2</v>
      </c>
      <c r="M36" s="18">
        <v>6</v>
      </c>
      <c r="N36" s="16"/>
      <c r="O36" s="18">
        <v>79537</v>
      </c>
      <c r="P36" s="18">
        <v>79464</v>
      </c>
      <c r="Q36" s="18">
        <v>7854</v>
      </c>
      <c r="R36" s="16"/>
      <c r="S36" s="16"/>
      <c r="T36" s="18">
        <v>32.875</v>
      </c>
      <c r="U36" s="18">
        <v>36.527799999999999</v>
      </c>
      <c r="V36" s="18">
        <v>32.875</v>
      </c>
      <c r="W36" s="18">
        <v>33.674999999999997</v>
      </c>
      <c r="X36" s="18">
        <v>43.5</v>
      </c>
      <c r="Y36" s="18">
        <v>43.5</v>
      </c>
      <c r="Z36" s="18">
        <v>0</v>
      </c>
      <c r="AA36" s="18">
        <v>0</v>
      </c>
      <c r="AB36" s="18">
        <v>0</v>
      </c>
      <c r="AC36" s="18">
        <v>0</v>
      </c>
      <c r="AD36" s="18">
        <v>42</v>
      </c>
      <c r="AE36" s="18">
        <v>0</v>
      </c>
      <c r="AF36" s="16"/>
      <c r="AG36" s="18">
        <v>11</v>
      </c>
      <c r="AH36" s="16"/>
      <c r="AI36" s="16"/>
      <c r="AJ36" s="16"/>
      <c r="AK36" s="16"/>
      <c r="AL36" s="16"/>
      <c r="AM36" s="18">
        <v>0</v>
      </c>
      <c r="AN36" s="18">
        <v>0</v>
      </c>
      <c r="AO36" s="18">
        <v>0</v>
      </c>
      <c r="AP36" s="18">
        <v>0</v>
      </c>
      <c r="AQ36" s="16"/>
      <c r="AR36" s="18">
        <v>0</v>
      </c>
      <c r="AS36" s="18">
        <v>50</v>
      </c>
      <c r="AT36" s="16"/>
      <c r="AU36" s="18">
        <v>0</v>
      </c>
      <c r="AV36" s="18">
        <f>Table6[PVENDA]*Table6[QUANTI]</f>
        <v>261</v>
      </c>
    </row>
    <row r="37" spans="1:48">
      <c r="A37" s="18">
        <v>179032</v>
      </c>
      <c r="B37" s="18">
        <v>20140829</v>
      </c>
      <c r="C37" s="18">
        <v>20140829</v>
      </c>
      <c r="D37" s="18">
        <v>121</v>
      </c>
      <c r="E37" s="16"/>
      <c r="F37" s="16"/>
      <c r="G37" s="18" t="s">
        <v>144</v>
      </c>
      <c r="H37" s="16"/>
      <c r="I37" s="18" t="s">
        <v>145</v>
      </c>
      <c r="J37" s="16"/>
      <c r="K37" s="16"/>
      <c r="L37" s="18">
        <v>1</v>
      </c>
      <c r="M37" s="18">
        <v>1</v>
      </c>
      <c r="N37" s="16"/>
      <c r="O37" s="18">
        <v>79793</v>
      </c>
      <c r="P37" s="18">
        <v>79561</v>
      </c>
      <c r="Q37" s="18">
        <v>5000</v>
      </c>
      <c r="R37" s="16"/>
      <c r="S37" s="16"/>
      <c r="T37" s="18">
        <v>9.08</v>
      </c>
      <c r="U37" s="18">
        <v>11.812099999999999</v>
      </c>
      <c r="V37" s="18">
        <v>10.6309</v>
      </c>
      <c r="W37" s="18">
        <v>10.6309</v>
      </c>
      <c r="X37" s="18">
        <v>20</v>
      </c>
      <c r="Y37" s="18">
        <v>20</v>
      </c>
      <c r="Z37" s="18">
        <v>0</v>
      </c>
      <c r="AA37" s="18">
        <v>0</v>
      </c>
      <c r="AB37" s="18">
        <v>0</v>
      </c>
      <c r="AC37" s="18">
        <v>0</v>
      </c>
      <c r="AD37" s="18">
        <v>20</v>
      </c>
      <c r="AE37" s="18">
        <v>0</v>
      </c>
      <c r="AF37" s="16"/>
      <c r="AG37" s="18">
        <v>14</v>
      </c>
      <c r="AH37" s="16"/>
      <c r="AI37" s="16"/>
      <c r="AJ37" s="16"/>
      <c r="AK37" s="16"/>
      <c r="AL37" s="16"/>
      <c r="AM37" s="18">
        <v>0</v>
      </c>
      <c r="AN37" s="18">
        <v>0</v>
      </c>
      <c r="AO37" s="18">
        <v>0</v>
      </c>
      <c r="AP37" s="18">
        <v>0</v>
      </c>
      <c r="AQ37" s="16"/>
      <c r="AR37" s="18">
        <v>0</v>
      </c>
      <c r="AS37" s="18">
        <v>0</v>
      </c>
      <c r="AT37" s="16"/>
      <c r="AU37" s="18">
        <v>0</v>
      </c>
      <c r="AV37" s="18">
        <f>Table6[PVENDA]*Table6[QUANTI]</f>
        <v>20</v>
      </c>
    </row>
    <row r="38" spans="1:48">
      <c r="A38" s="18">
        <v>179039</v>
      </c>
      <c r="B38" s="18">
        <v>20140829</v>
      </c>
      <c r="C38" s="18">
        <v>20140829</v>
      </c>
      <c r="D38" s="18">
        <v>303170</v>
      </c>
      <c r="E38" s="16"/>
      <c r="F38" s="16"/>
      <c r="G38" s="18" t="s">
        <v>144</v>
      </c>
      <c r="H38" s="16"/>
      <c r="I38" s="18" t="s">
        <v>145</v>
      </c>
      <c r="J38" s="16"/>
      <c r="K38" s="16"/>
      <c r="L38" s="18">
        <v>1</v>
      </c>
      <c r="M38" s="18">
        <v>200</v>
      </c>
      <c r="N38" s="16"/>
      <c r="O38" s="18">
        <v>79797</v>
      </c>
      <c r="P38" s="18">
        <v>79754</v>
      </c>
      <c r="Q38" s="18">
        <v>5000</v>
      </c>
      <c r="R38" s="16"/>
      <c r="S38" s="16"/>
      <c r="T38" s="18">
        <v>0.35</v>
      </c>
      <c r="U38" s="18">
        <v>0.38890000000000002</v>
      </c>
      <c r="V38" s="18">
        <v>0.35</v>
      </c>
      <c r="W38" s="18">
        <v>0.35</v>
      </c>
      <c r="X38" s="18">
        <v>0.7</v>
      </c>
      <c r="Y38" s="18">
        <v>0.7</v>
      </c>
      <c r="Z38" s="18">
        <v>0</v>
      </c>
      <c r="AA38" s="18">
        <v>0</v>
      </c>
      <c r="AB38" s="18">
        <v>0</v>
      </c>
      <c r="AC38" s="18">
        <v>0</v>
      </c>
      <c r="AD38" s="18">
        <v>0.7</v>
      </c>
      <c r="AE38" s="18">
        <v>0</v>
      </c>
      <c r="AF38" s="16"/>
      <c r="AG38" s="18">
        <v>14</v>
      </c>
      <c r="AH38" s="16"/>
      <c r="AI38" s="16"/>
      <c r="AJ38" s="16"/>
      <c r="AK38" s="16"/>
      <c r="AL38" s="16"/>
      <c r="AM38" s="18">
        <v>0</v>
      </c>
      <c r="AN38" s="18">
        <v>0</v>
      </c>
      <c r="AO38" s="18">
        <v>0</v>
      </c>
      <c r="AP38" s="18">
        <v>0</v>
      </c>
      <c r="AQ38" s="16"/>
      <c r="AR38" s="18">
        <v>0</v>
      </c>
      <c r="AS38" s="18">
        <v>0</v>
      </c>
      <c r="AT38" s="16"/>
      <c r="AU38" s="18">
        <v>0</v>
      </c>
      <c r="AV38" s="18">
        <f>Table6[PVENDA]*Table6[QUANTI]</f>
        <v>140</v>
      </c>
    </row>
    <row r="39" spans="1:48">
      <c r="A39" s="18">
        <v>179046</v>
      </c>
      <c r="B39" s="18">
        <v>20140829</v>
      </c>
      <c r="C39" s="18">
        <v>20140829</v>
      </c>
      <c r="D39" s="18">
        <v>2369</v>
      </c>
      <c r="E39" s="16"/>
      <c r="F39" s="16"/>
      <c r="G39" s="18" t="s">
        <v>144</v>
      </c>
      <c r="H39" s="16"/>
      <c r="I39" s="18" t="s">
        <v>145</v>
      </c>
      <c r="J39" s="16"/>
      <c r="K39" s="16"/>
      <c r="L39" s="18">
        <v>2</v>
      </c>
      <c r="M39" s="18">
        <v>1</v>
      </c>
      <c r="N39" s="16"/>
      <c r="O39" s="18">
        <v>79801</v>
      </c>
      <c r="P39" s="18">
        <v>79799</v>
      </c>
      <c r="Q39" s="18">
        <v>6932</v>
      </c>
      <c r="R39" s="16"/>
      <c r="S39" s="16"/>
      <c r="T39" s="18">
        <v>53.3</v>
      </c>
      <c r="U39" s="18">
        <v>59.222200000000001</v>
      </c>
      <c r="V39" s="18">
        <v>53.3</v>
      </c>
      <c r="W39" s="18">
        <v>88.410300000000007</v>
      </c>
      <c r="X39" s="18">
        <v>95</v>
      </c>
      <c r="Y39" s="18">
        <v>95</v>
      </c>
      <c r="Z39" s="18">
        <v>0</v>
      </c>
      <c r="AA39" s="18">
        <v>0</v>
      </c>
      <c r="AB39" s="18">
        <v>0</v>
      </c>
      <c r="AC39" s="18">
        <v>0</v>
      </c>
      <c r="AD39" s="18">
        <v>94.74</v>
      </c>
      <c r="AE39" s="18">
        <v>0</v>
      </c>
      <c r="AF39" s="16"/>
      <c r="AG39" s="18">
        <v>14</v>
      </c>
      <c r="AH39" s="16"/>
      <c r="AI39" s="16"/>
      <c r="AJ39" s="16"/>
      <c r="AK39" s="16"/>
      <c r="AL39" s="16"/>
      <c r="AM39" s="18">
        <v>0</v>
      </c>
      <c r="AN39" s="18">
        <v>0</v>
      </c>
      <c r="AO39" s="18">
        <v>0</v>
      </c>
      <c r="AP39" s="18">
        <v>0</v>
      </c>
      <c r="AQ39" s="16"/>
      <c r="AR39" s="18">
        <v>0</v>
      </c>
      <c r="AS39" s="18">
        <v>0</v>
      </c>
      <c r="AT39" s="16"/>
      <c r="AU39" s="18">
        <v>0</v>
      </c>
      <c r="AV39" s="18">
        <f>Table6[PVENDA]*Table6[QUANTI]</f>
        <v>95</v>
      </c>
    </row>
    <row r="40" spans="1:48">
      <c r="A40" s="18">
        <v>179095</v>
      </c>
      <c r="B40" s="18">
        <v>20140901</v>
      </c>
      <c r="C40" s="18">
        <v>20140901</v>
      </c>
      <c r="D40" s="18">
        <v>302671</v>
      </c>
      <c r="E40" s="16"/>
      <c r="F40" s="16"/>
      <c r="G40" s="18" t="s">
        <v>144</v>
      </c>
      <c r="H40" s="16"/>
      <c r="I40" s="18" t="s">
        <v>145</v>
      </c>
      <c r="J40" s="16"/>
      <c r="K40" s="16"/>
      <c r="L40" s="18">
        <v>2</v>
      </c>
      <c r="M40" s="18">
        <v>2</v>
      </c>
      <c r="N40" s="16"/>
      <c r="O40" s="18">
        <v>79821</v>
      </c>
      <c r="P40" s="18">
        <v>79774</v>
      </c>
      <c r="Q40" s="18">
        <v>5786</v>
      </c>
      <c r="R40" s="16"/>
      <c r="S40" s="16"/>
      <c r="T40" s="18">
        <v>27.75</v>
      </c>
      <c r="U40" s="18">
        <v>30.833300000000001</v>
      </c>
      <c r="V40" s="18">
        <v>27.75</v>
      </c>
      <c r="W40" s="18">
        <v>29.25</v>
      </c>
      <c r="X40" s="18">
        <v>36.840000000000003</v>
      </c>
      <c r="Y40" s="18">
        <v>36.840000000000003</v>
      </c>
      <c r="Z40" s="18">
        <v>0</v>
      </c>
      <c r="AA40" s="18">
        <v>0</v>
      </c>
      <c r="AB40" s="18">
        <v>0</v>
      </c>
      <c r="AC40" s="18">
        <v>0</v>
      </c>
      <c r="AD40" s="18">
        <v>36.840000000000003</v>
      </c>
      <c r="AE40" s="18">
        <v>0</v>
      </c>
      <c r="AF40" s="16"/>
      <c r="AG40" s="18">
        <v>11</v>
      </c>
      <c r="AH40" s="16"/>
      <c r="AI40" s="16"/>
      <c r="AJ40" s="16"/>
      <c r="AK40" s="16"/>
      <c r="AL40" s="16"/>
      <c r="AM40" s="18">
        <v>0</v>
      </c>
      <c r="AN40" s="18">
        <v>0</v>
      </c>
      <c r="AO40" s="18">
        <v>0</v>
      </c>
      <c r="AP40" s="18">
        <v>0</v>
      </c>
      <c r="AQ40" s="16"/>
      <c r="AR40" s="18">
        <v>0</v>
      </c>
      <c r="AS40" s="18">
        <v>50</v>
      </c>
      <c r="AT40" s="16"/>
      <c r="AU40" s="18">
        <v>0</v>
      </c>
      <c r="AV40" s="18">
        <f>Table6[PVENDA]*Table6[QUANTI]</f>
        <v>73.680000000000007</v>
      </c>
    </row>
    <row r="41" spans="1:48">
      <c r="A41" s="18">
        <v>179627</v>
      </c>
      <c r="B41" s="18">
        <v>20140915</v>
      </c>
      <c r="C41" s="18">
        <v>20140915</v>
      </c>
      <c r="D41" s="18">
        <v>303885</v>
      </c>
      <c r="E41" s="16"/>
      <c r="F41" s="16"/>
      <c r="G41" s="18" t="s">
        <v>144</v>
      </c>
      <c r="H41" s="16"/>
      <c r="I41" s="18" t="s">
        <v>145</v>
      </c>
      <c r="J41" s="16"/>
      <c r="K41" s="16"/>
      <c r="L41" s="18">
        <v>1</v>
      </c>
      <c r="M41" s="18">
        <v>200</v>
      </c>
      <c r="N41" s="16"/>
      <c r="O41" s="18">
        <v>80068</v>
      </c>
      <c r="P41" s="18">
        <v>79651</v>
      </c>
      <c r="Q41" s="18">
        <v>5000</v>
      </c>
      <c r="R41" s="16"/>
      <c r="S41" s="16"/>
      <c r="T41" s="18">
        <v>0.5706</v>
      </c>
      <c r="U41" s="18">
        <v>0.57799999999999996</v>
      </c>
      <c r="V41" s="18">
        <v>0.5202</v>
      </c>
      <c r="W41" s="18">
        <v>0.5202</v>
      </c>
      <c r="X41" s="18">
        <v>0.99209999999999998</v>
      </c>
      <c r="Y41" s="18">
        <v>0.99209999999999998</v>
      </c>
      <c r="Z41" s="18">
        <v>0</v>
      </c>
      <c r="AA41" s="18">
        <v>0</v>
      </c>
      <c r="AB41" s="18">
        <v>0</v>
      </c>
      <c r="AC41" s="18">
        <v>0</v>
      </c>
      <c r="AD41" s="18">
        <v>1</v>
      </c>
      <c r="AE41" s="18">
        <v>0</v>
      </c>
      <c r="AF41" s="16"/>
      <c r="AG41" s="18">
        <v>14</v>
      </c>
      <c r="AH41" s="16"/>
      <c r="AI41" s="16"/>
      <c r="AJ41" s="16"/>
      <c r="AK41" s="16"/>
      <c r="AL41" s="16"/>
      <c r="AM41" s="18">
        <v>0</v>
      </c>
      <c r="AN41" s="18">
        <v>0</v>
      </c>
      <c r="AO41" s="18">
        <v>0</v>
      </c>
      <c r="AP41" s="18">
        <v>0</v>
      </c>
      <c r="AQ41" s="16"/>
      <c r="AR41" s="18">
        <v>0</v>
      </c>
      <c r="AS41" s="18">
        <v>0</v>
      </c>
      <c r="AT41" s="16"/>
      <c r="AU41" s="18">
        <v>0</v>
      </c>
      <c r="AV41" s="18">
        <f>Table6[PVENDA]*Table6[QUANTI]</f>
        <v>198.42</v>
      </c>
    </row>
    <row r="42" spans="1:48">
      <c r="A42" s="18">
        <v>179977</v>
      </c>
      <c r="B42" s="18">
        <v>20140927</v>
      </c>
      <c r="C42" s="18">
        <v>20140927</v>
      </c>
      <c r="D42" s="18">
        <v>302849</v>
      </c>
      <c r="E42" s="16"/>
      <c r="F42" s="16"/>
      <c r="G42" s="18" t="s">
        <v>144</v>
      </c>
      <c r="H42" s="16"/>
      <c r="I42" s="18" t="s">
        <v>145</v>
      </c>
      <c r="J42" s="16"/>
      <c r="K42" s="16"/>
      <c r="L42" s="18">
        <v>1</v>
      </c>
      <c r="M42" s="18">
        <v>1</v>
      </c>
      <c r="N42" s="16"/>
      <c r="O42" s="18">
        <v>80231</v>
      </c>
      <c r="P42" s="18">
        <v>80230</v>
      </c>
      <c r="Q42" s="18">
        <v>5000</v>
      </c>
      <c r="R42" s="16"/>
      <c r="S42" s="16"/>
      <c r="T42" s="18">
        <v>8.9719999999999995</v>
      </c>
      <c r="U42" s="18">
        <v>9.5234000000000005</v>
      </c>
      <c r="V42" s="18">
        <v>8.5709999999999997</v>
      </c>
      <c r="W42" s="18">
        <v>8.5709999999999997</v>
      </c>
      <c r="X42" s="18">
        <v>22</v>
      </c>
      <c r="Y42" s="18">
        <v>22</v>
      </c>
      <c r="Z42" s="18">
        <v>0</v>
      </c>
      <c r="AA42" s="18">
        <v>0</v>
      </c>
      <c r="AB42" s="18">
        <v>0</v>
      </c>
      <c r="AC42" s="18">
        <v>0</v>
      </c>
      <c r="AD42" s="18">
        <v>18</v>
      </c>
      <c r="AE42" s="18">
        <v>0</v>
      </c>
      <c r="AF42" s="16"/>
      <c r="AG42" s="18">
        <v>11</v>
      </c>
      <c r="AH42" s="16"/>
      <c r="AI42" s="16"/>
      <c r="AJ42" s="16"/>
      <c r="AK42" s="16"/>
      <c r="AL42" s="16"/>
      <c r="AM42" s="18">
        <v>0</v>
      </c>
      <c r="AN42" s="18">
        <v>0</v>
      </c>
      <c r="AO42" s="18">
        <v>0</v>
      </c>
      <c r="AP42" s="18">
        <v>0</v>
      </c>
      <c r="AQ42" s="16"/>
      <c r="AR42" s="18">
        <v>0</v>
      </c>
      <c r="AS42" s="18">
        <v>50</v>
      </c>
      <c r="AT42" s="16"/>
      <c r="AU42" s="18">
        <v>0</v>
      </c>
      <c r="AV42" s="18">
        <f>Table6[PVENDA]*Table6[QUANTI]</f>
        <v>22</v>
      </c>
    </row>
    <row r="43" spans="1:48">
      <c r="A43" s="18">
        <v>180566</v>
      </c>
      <c r="B43" s="18">
        <v>20141023</v>
      </c>
      <c r="C43" s="18">
        <v>20141023</v>
      </c>
      <c r="D43" s="18">
        <v>303692</v>
      </c>
      <c r="E43" s="16"/>
      <c r="F43" s="16"/>
      <c r="G43" s="18" t="s">
        <v>144</v>
      </c>
      <c r="H43" s="16"/>
      <c r="I43" s="18" t="s">
        <v>145</v>
      </c>
      <c r="J43" s="16"/>
      <c r="K43" s="16"/>
      <c r="L43" s="18">
        <v>2</v>
      </c>
      <c r="M43" s="18">
        <v>7</v>
      </c>
      <c r="N43" s="16"/>
      <c r="O43" s="18">
        <v>80537</v>
      </c>
      <c r="P43" s="18">
        <v>80524</v>
      </c>
      <c r="Q43" s="18">
        <v>7717</v>
      </c>
      <c r="R43" s="16"/>
      <c r="S43" s="16"/>
      <c r="T43" s="18">
        <v>34.375</v>
      </c>
      <c r="U43" s="18">
        <v>38.194400000000002</v>
      </c>
      <c r="V43" s="18">
        <v>34.375</v>
      </c>
      <c r="W43" s="18">
        <v>33.674999999999997</v>
      </c>
      <c r="X43" s="18">
        <v>42</v>
      </c>
      <c r="Y43" s="18">
        <v>42</v>
      </c>
      <c r="Z43" s="18">
        <v>0</v>
      </c>
      <c r="AA43" s="18">
        <v>0</v>
      </c>
      <c r="AB43" s="18">
        <v>0</v>
      </c>
      <c r="AC43" s="18">
        <v>0</v>
      </c>
      <c r="AD43" s="18">
        <v>42</v>
      </c>
      <c r="AE43" s="18">
        <v>0</v>
      </c>
      <c r="AF43" s="16"/>
      <c r="AG43" s="18">
        <v>11</v>
      </c>
      <c r="AH43" s="16"/>
      <c r="AI43" s="16"/>
      <c r="AJ43" s="16"/>
      <c r="AK43" s="16"/>
      <c r="AL43" s="16"/>
      <c r="AM43" s="18">
        <v>0</v>
      </c>
      <c r="AN43" s="18">
        <v>0</v>
      </c>
      <c r="AO43" s="18">
        <v>0</v>
      </c>
      <c r="AP43" s="18">
        <v>0</v>
      </c>
      <c r="AQ43" s="16"/>
      <c r="AR43" s="18">
        <v>0</v>
      </c>
      <c r="AS43" s="18">
        <v>50</v>
      </c>
      <c r="AT43" s="16"/>
      <c r="AU43" s="18">
        <v>0</v>
      </c>
      <c r="AV43" s="18">
        <f>Table6[PVENDA]*Table6[QUANTI]</f>
        <v>294</v>
      </c>
    </row>
    <row r="44" spans="1:48">
      <c r="A44" s="18">
        <v>180615</v>
      </c>
      <c r="B44" s="18">
        <v>20141024</v>
      </c>
      <c r="C44" s="18">
        <v>20141024</v>
      </c>
      <c r="D44" s="18">
        <v>303690</v>
      </c>
      <c r="E44" s="16"/>
      <c r="F44" s="16"/>
      <c r="G44" s="18" t="s">
        <v>144</v>
      </c>
      <c r="H44" s="16"/>
      <c r="I44" s="18" t="s">
        <v>145</v>
      </c>
      <c r="J44" s="16"/>
      <c r="K44" s="16"/>
      <c r="L44" s="18">
        <v>2</v>
      </c>
      <c r="M44" s="18">
        <v>2</v>
      </c>
      <c r="N44" s="16"/>
      <c r="O44" s="18">
        <v>80568</v>
      </c>
      <c r="P44" s="18">
        <v>79571</v>
      </c>
      <c r="Q44" s="18">
        <v>5927</v>
      </c>
      <c r="R44" s="16"/>
      <c r="S44" s="16"/>
      <c r="T44" s="18">
        <v>21.25</v>
      </c>
      <c r="U44" s="18">
        <v>23.6111</v>
      </c>
      <c r="V44" s="18">
        <v>21.25</v>
      </c>
      <c r="W44" s="18">
        <v>20.65</v>
      </c>
      <c r="X44" s="18">
        <v>29</v>
      </c>
      <c r="Y44" s="18">
        <v>29</v>
      </c>
      <c r="Z44" s="18">
        <v>0</v>
      </c>
      <c r="AA44" s="18">
        <v>0</v>
      </c>
      <c r="AB44" s="18">
        <v>0</v>
      </c>
      <c r="AC44" s="18">
        <v>0</v>
      </c>
      <c r="AD44" s="18">
        <v>26.5</v>
      </c>
      <c r="AE44" s="18">
        <v>0</v>
      </c>
      <c r="AF44" s="16"/>
      <c r="AG44" s="18">
        <v>14</v>
      </c>
      <c r="AH44" s="16"/>
      <c r="AI44" s="16"/>
      <c r="AJ44" s="16"/>
      <c r="AK44" s="16"/>
      <c r="AL44" s="16"/>
      <c r="AM44" s="18">
        <v>0</v>
      </c>
      <c r="AN44" s="18">
        <v>0</v>
      </c>
      <c r="AO44" s="18">
        <v>0</v>
      </c>
      <c r="AP44" s="18">
        <v>0</v>
      </c>
      <c r="AQ44" s="16"/>
      <c r="AR44" s="18">
        <v>0</v>
      </c>
      <c r="AS44" s="18">
        <v>0</v>
      </c>
      <c r="AT44" s="16"/>
      <c r="AU44" s="18">
        <v>0</v>
      </c>
      <c r="AV44" s="18">
        <f>Table6[PVENDA]*Table6[QUANTI]</f>
        <v>58</v>
      </c>
    </row>
    <row r="45" spans="1:48">
      <c r="A45" s="18">
        <v>180616</v>
      </c>
      <c r="B45" s="18">
        <v>20141024</v>
      </c>
      <c r="C45" s="18">
        <v>20141024</v>
      </c>
      <c r="D45" s="18">
        <v>303688</v>
      </c>
      <c r="E45" s="16"/>
      <c r="F45" s="16"/>
      <c r="G45" s="18" t="s">
        <v>144</v>
      </c>
      <c r="H45" s="16"/>
      <c r="I45" s="18" t="s">
        <v>145</v>
      </c>
      <c r="J45" s="16"/>
      <c r="K45" s="16"/>
      <c r="L45" s="18">
        <v>2</v>
      </c>
      <c r="M45" s="18">
        <v>1</v>
      </c>
      <c r="N45" s="16"/>
      <c r="O45" s="18">
        <v>80569</v>
      </c>
      <c r="P45" s="18">
        <v>78725</v>
      </c>
      <c r="Q45" s="18">
        <v>5927</v>
      </c>
      <c r="R45" s="16"/>
      <c r="S45" s="16"/>
      <c r="T45" s="18">
        <v>46.5</v>
      </c>
      <c r="U45" s="18">
        <v>51.666699999999999</v>
      </c>
      <c r="V45" s="18">
        <v>46.5</v>
      </c>
      <c r="W45" s="18">
        <v>46.5</v>
      </c>
      <c r="X45" s="18">
        <v>57.73</v>
      </c>
      <c r="Y45" s="18">
        <v>57.73</v>
      </c>
      <c r="Z45" s="18">
        <v>0</v>
      </c>
      <c r="AA45" s="18">
        <v>0</v>
      </c>
      <c r="AB45" s="18">
        <v>0</v>
      </c>
      <c r="AC45" s="18">
        <v>0</v>
      </c>
      <c r="AD45" s="18">
        <v>57.73</v>
      </c>
      <c r="AE45" s="18">
        <v>0</v>
      </c>
      <c r="AF45" s="16"/>
      <c r="AG45" s="18">
        <v>11</v>
      </c>
      <c r="AH45" s="16"/>
      <c r="AI45" s="16"/>
      <c r="AJ45" s="16"/>
      <c r="AK45" s="16"/>
      <c r="AL45" s="16"/>
      <c r="AM45" s="18">
        <v>0</v>
      </c>
      <c r="AN45" s="18">
        <v>0</v>
      </c>
      <c r="AO45" s="18">
        <v>0</v>
      </c>
      <c r="AP45" s="18">
        <v>0</v>
      </c>
      <c r="AQ45" s="16"/>
      <c r="AR45" s="18">
        <v>0</v>
      </c>
      <c r="AS45" s="18">
        <v>50</v>
      </c>
      <c r="AT45" s="16"/>
      <c r="AU45" s="18">
        <v>0</v>
      </c>
      <c r="AV45" s="18">
        <f>Table6[PVENDA]*Table6[QUANTI]</f>
        <v>57.73</v>
      </c>
    </row>
    <row r="46" spans="1:48">
      <c r="A46" s="18">
        <v>180617</v>
      </c>
      <c r="B46" s="18">
        <v>20141024</v>
      </c>
      <c r="C46" s="18">
        <v>20141024</v>
      </c>
      <c r="D46" s="18">
        <v>303164</v>
      </c>
      <c r="E46" s="16"/>
      <c r="F46" s="16"/>
      <c r="G46" s="18" t="s">
        <v>144</v>
      </c>
      <c r="H46" s="16"/>
      <c r="I46" s="18" t="s">
        <v>145</v>
      </c>
      <c r="J46" s="16"/>
      <c r="K46" s="16"/>
      <c r="L46" s="18">
        <v>2</v>
      </c>
      <c r="M46" s="18">
        <v>1</v>
      </c>
      <c r="N46" s="16"/>
      <c r="O46" s="18">
        <v>80570</v>
      </c>
      <c r="P46" s="18">
        <v>78999</v>
      </c>
      <c r="Q46" s="18">
        <v>5927</v>
      </c>
      <c r="R46" s="16"/>
      <c r="S46" s="16"/>
      <c r="T46" s="18">
        <v>29</v>
      </c>
      <c r="U46" s="18">
        <v>32.222200000000001</v>
      </c>
      <c r="V46" s="18">
        <v>29</v>
      </c>
      <c r="W46" s="18">
        <v>31.31</v>
      </c>
      <c r="X46" s="18">
        <v>55.79</v>
      </c>
      <c r="Y46" s="18">
        <v>55.79</v>
      </c>
      <c r="Z46" s="18">
        <v>0</v>
      </c>
      <c r="AA46" s="18">
        <v>0</v>
      </c>
      <c r="AB46" s="18">
        <v>0</v>
      </c>
      <c r="AC46" s="18">
        <v>0</v>
      </c>
      <c r="AD46" s="18">
        <v>55.79</v>
      </c>
      <c r="AE46" s="18">
        <v>0</v>
      </c>
      <c r="AF46" s="16"/>
      <c r="AG46" s="18">
        <v>11</v>
      </c>
      <c r="AH46" s="16"/>
      <c r="AI46" s="16"/>
      <c r="AJ46" s="16"/>
      <c r="AK46" s="16"/>
      <c r="AL46" s="16"/>
      <c r="AM46" s="18">
        <v>0</v>
      </c>
      <c r="AN46" s="18">
        <v>0</v>
      </c>
      <c r="AO46" s="18">
        <v>0</v>
      </c>
      <c r="AP46" s="18">
        <v>0</v>
      </c>
      <c r="AQ46" s="16"/>
      <c r="AR46" s="18">
        <v>0</v>
      </c>
      <c r="AS46" s="18">
        <v>50</v>
      </c>
      <c r="AT46" s="16"/>
      <c r="AU46" s="18">
        <v>0</v>
      </c>
      <c r="AV46" s="18">
        <f>Table6[PVENDA]*Table6[QUANTI]</f>
        <v>55.79</v>
      </c>
    </row>
    <row r="47" spans="1:48">
      <c r="A47" s="18">
        <v>180618</v>
      </c>
      <c r="B47" s="18">
        <v>20141024</v>
      </c>
      <c r="C47" s="18">
        <v>20141024</v>
      </c>
      <c r="D47" s="18">
        <v>303688</v>
      </c>
      <c r="E47" s="16"/>
      <c r="F47" s="16"/>
      <c r="G47" s="18" t="s">
        <v>144</v>
      </c>
      <c r="H47" s="16"/>
      <c r="I47" s="18" t="s">
        <v>145</v>
      </c>
      <c r="J47" s="16"/>
      <c r="K47" s="16"/>
      <c r="L47" s="18">
        <v>2</v>
      </c>
      <c r="M47" s="18">
        <v>2</v>
      </c>
      <c r="N47" s="16"/>
      <c r="O47" s="18">
        <v>80571</v>
      </c>
      <c r="P47" s="18">
        <v>79538</v>
      </c>
      <c r="Q47" s="18">
        <v>5927</v>
      </c>
      <c r="R47" s="16"/>
      <c r="S47" s="16"/>
      <c r="T47" s="18">
        <v>46.5</v>
      </c>
      <c r="U47" s="18">
        <v>51.666699999999999</v>
      </c>
      <c r="V47" s="18">
        <v>46.5</v>
      </c>
      <c r="W47" s="18">
        <v>46.5</v>
      </c>
      <c r="X47" s="18">
        <v>57.73</v>
      </c>
      <c r="Y47" s="18">
        <v>57.73</v>
      </c>
      <c r="Z47" s="18">
        <v>0</v>
      </c>
      <c r="AA47" s="18">
        <v>0</v>
      </c>
      <c r="AB47" s="18">
        <v>0</v>
      </c>
      <c r="AC47" s="18">
        <v>0</v>
      </c>
      <c r="AD47" s="18">
        <v>57.73</v>
      </c>
      <c r="AE47" s="18">
        <v>0</v>
      </c>
      <c r="AF47" s="16"/>
      <c r="AG47" s="18">
        <v>11</v>
      </c>
      <c r="AH47" s="16"/>
      <c r="AI47" s="16"/>
      <c r="AJ47" s="16"/>
      <c r="AK47" s="16"/>
      <c r="AL47" s="16"/>
      <c r="AM47" s="18">
        <v>0</v>
      </c>
      <c r="AN47" s="18">
        <v>0</v>
      </c>
      <c r="AO47" s="18">
        <v>0</v>
      </c>
      <c r="AP47" s="18">
        <v>0</v>
      </c>
      <c r="AQ47" s="16"/>
      <c r="AR47" s="18">
        <v>0</v>
      </c>
      <c r="AS47" s="18">
        <v>50</v>
      </c>
      <c r="AT47" s="16"/>
      <c r="AU47" s="18">
        <v>0</v>
      </c>
      <c r="AV47" s="18">
        <f>Table6[PVENDA]*Table6[QUANTI]</f>
        <v>115.46</v>
      </c>
    </row>
    <row r="48" spans="1:48">
      <c r="A48" s="18">
        <v>181170</v>
      </c>
      <c r="B48" s="18">
        <v>20141111</v>
      </c>
      <c r="C48" s="18">
        <v>20141111</v>
      </c>
      <c r="D48" s="18">
        <v>1452</v>
      </c>
      <c r="E48" s="16"/>
      <c r="F48" s="16"/>
      <c r="G48" s="18" t="s">
        <v>144</v>
      </c>
      <c r="H48" s="16"/>
      <c r="I48" s="18" t="s">
        <v>145</v>
      </c>
      <c r="J48" s="16"/>
      <c r="K48" s="16"/>
      <c r="L48" s="18">
        <v>2</v>
      </c>
      <c r="M48" s="18">
        <v>1</v>
      </c>
      <c r="N48" s="16"/>
      <c r="O48" s="18">
        <v>80848</v>
      </c>
      <c r="P48" s="18">
        <v>80822</v>
      </c>
      <c r="Q48" s="18">
        <v>5013</v>
      </c>
      <c r="R48" s="16"/>
      <c r="S48" s="16"/>
      <c r="T48" s="18">
        <v>21.32</v>
      </c>
      <c r="U48" s="18">
        <v>26.311900000000001</v>
      </c>
      <c r="V48" s="18">
        <v>23.680700000000002</v>
      </c>
      <c r="W48" s="18">
        <v>23.680700000000002</v>
      </c>
      <c r="X48" s="18">
        <v>205</v>
      </c>
      <c r="Y48" s="18">
        <v>205</v>
      </c>
      <c r="Z48" s="18">
        <v>0</v>
      </c>
      <c r="AA48" s="18">
        <v>0</v>
      </c>
      <c r="AB48" s="18">
        <v>0</v>
      </c>
      <c r="AC48" s="18">
        <v>0</v>
      </c>
      <c r="AD48" s="18">
        <v>205.26</v>
      </c>
      <c r="AE48" s="18">
        <v>0</v>
      </c>
      <c r="AF48" s="16"/>
      <c r="AG48" s="18">
        <v>14</v>
      </c>
      <c r="AH48" s="16"/>
      <c r="AI48" s="16"/>
      <c r="AJ48" s="16"/>
      <c r="AK48" s="16"/>
      <c r="AL48" s="16"/>
      <c r="AM48" s="18">
        <v>0</v>
      </c>
      <c r="AN48" s="18">
        <v>0</v>
      </c>
      <c r="AO48" s="18">
        <v>0</v>
      </c>
      <c r="AP48" s="18">
        <v>0</v>
      </c>
      <c r="AQ48" s="16"/>
      <c r="AR48" s="18">
        <v>0</v>
      </c>
      <c r="AS48" s="18">
        <v>0</v>
      </c>
      <c r="AT48" s="16"/>
      <c r="AU48" s="18">
        <v>0</v>
      </c>
      <c r="AV48" s="18">
        <f>Table6[PVENDA]*Table6[QUANTI]</f>
        <v>205</v>
      </c>
    </row>
    <row r="49" spans="1:48">
      <c r="A49" s="18">
        <v>181231</v>
      </c>
      <c r="B49" s="18">
        <v>20141113</v>
      </c>
      <c r="C49" s="18">
        <v>20141113</v>
      </c>
      <c r="D49" s="18">
        <v>303182</v>
      </c>
      <c r="E49" s="16"/>
      <c r="F49" s="16"/>
      <c r="G49" s="18" t="s">
        <v>144</v>
      </c>
      <c r="H49" s="16"/>
      <c r="I49" s="18" t="s">
        <v>145</v>
      </c>
      <c r="J49" s="16"/>
      <c r="K49" s="16"/>
      <c r="L49" s="18">
        <v>2</v>
      </c>
      <c r="M49" s="18">
        <v>5</v>
      </c>
      <c r="N49" s="16"/>
      <c r="O49" s="18">
        <v>80873</v>
      </c>
      <c r="P49" s="18">
        <v>79470</v>
      </c>
      <c r="Q49" s="18">
        <v>6599</v>
      </c>
      <c r="R49" s="16"/>
      <c r="S49" s="16"/>
      <c r="T49" s="18">
        <v>2.8348</v>
      </c>
      <c r="U49" s="18">
        <v>3.2210999999999999</v>
      </c>
      <c r="V49" s="18">
        <v>2.899</v>
      </c>
      <c r="W49" s="18">
        <v>2.899</v>
      </c>
      <c r="X49" s="18">
        <v>5.1862000000000004</v>
      </c>
      <c r="Y49" s="18">
        <v>5.1862000000000004</v>
      </c>
      <c r="Z49" s="18">
        <v>0</v>
      </c>
      <c r="AA49" s="18">
        <v>0</v>
      </c>
      <c r="AB49" s="18">
        <v>0</v>
      </c>
      <c r="AC49" s="18">
        <v>0</v>
      </c>
      <c r="AD49" s="18">
        <v>5.26</v>
      </c>
      <c r="AE49" s="18">
        <v>0</v>
      </c>
      <c r="AF49" s="16"/>
      <c r="AG49" s="18">
        <v>14</v>
      </c>
      <c r="AH49" s="16"/>
      <c r="AI49" s="16"/>
      <c r="AJ49" s="16"/>
      <c r="AK49" s="16"/>
      <c r="AL49" s="16"/>
      <c r="AM49" s="18">
        <v>0</v>
      </c>
      <c r="AN49" s="18">
        <v>0</v>
      </c>
      <c r="AO49" s="18">
        <v>0</v>
      </c>
      <c r="AP49" s="18">
        <v>0</v>
      </c>
      <c r="AQ49" s="16"/>
      <c r="AR49" s="18">
        <v>0</v>
      </c>
      <c r="AS49" s="18">
        <v>0</v>
      </c>
      <c r="AT49" s="16"/>
      <c r="AU49" s="18">
        <v>0</v>
      </c>
      <c r="AV49" s="18">
        <f>Table6[PVENDA]*Table6[QUANTI]</f>
        <v>25.931000000000001</v>
      </c>
    </row>
    <row r="50" spans="1:48">
      <c r="A50" s="18">
        <v>181406</v>
      </c>
      <c r="B50" s="18">
        <v>20141120</v>
      </c>
      <c r="C50" s="18">
        <v>20141120</v>
      </c>
      <c r="D50" s="18">
        <v>1249</v>
      </c>
      <c r="E50" s="16"/>
      <c r="F50" s="16"/>
      <c r="G50" s="18" t="s">
        <v>144</v>
      </c>
      <c r="H50" s="16"/>
      <c r="I50" s="18" t="s">
        <v>145</v>
      </c>
      <c r="J50" s="16"/>
      <c r="K50" s="16"/>
      <c r="L50" s="18">
        <v>1</v>
      </c>
      <c r="M50" s="18">
        <v>1</v>
      </c>
      <c r="N50" s="16"/>
      <c r="O50" s="18">
        <v>80972</v>
      </c>
      <c r="P50" s="18">
        <v>80969</v>
      </c>
      <c r="Q50" s="18">
        <v>5000</v>
      </c>
      <c r="R50" s="16"/>
      <c r="S50" s="16"/>
      <c r="T50" s="18">
        <v>0.53759999999999997</v>
      </c>
      <c r="U50" s="18">
        <v>0.72540000000000004</v>
      </c>
      <c r="V50" s="18">
        <v>0.65280000000000005</v>
      </c>
      <c r="W50" s="18">
        <v>0.65280000000000005</v>
      </c>
      <c r="X50" s="18">
        <v>2.9851000000000001</v>
      </c>
      <c r="Y50" s="18">
        <v>2.9851000000000001</v>
      </c>
      <c r="Z50" s="18">
        <v>0</v>
      </c>
      <c r="AA50" s="18">
        <v>0</v>
      </c>
      <c r="AB50" s="18">
        <v>0</v>
      </c>
      <c r="AC50" s="18">
        <v>0</v>
      </c>
      <c r="AD50" s="18">
        <v>3</v>
      </c>
      <c r="AE50" s="18">
        <v>0</v>
      </c>
      <c r="AF50" s="16"/>
      <c r="AG50" s="18">
        <v>11</v>
      </c>
      <c r="AH50" s="16"/>
      <c r="AI50" s="16"/>
      <c r="AJ50" s="16"/>
      <c r="AK50" s="16"/>
      <c r="AL50" s="16"/>
      <c r="AM50" s="18">
        <v>0</v>
      </c>
      <c r="AN50" s="18">
        <v>0</v>
      </c>
      <c r="AO50" s="18">
        <v>0</v>
      </c>
      <c r="AP50" s="18">
        <v>0</v>
      </c>
      <c r="AQ50" s="16"/>
      <c r="AR50" s="18">
        <v>0</v>
      </c>
      <c r="AS50" s="18">
        <v>50</v>
      </c>
      <c r="AT50" s="16"/>
      <c r="AU50" s="18">
        <v>0</v>
      </c>
      <c r="AV50" s="18">
        <f>Table6[PVENDA]*Table6[QUANTI]</f>
        <v>2.9851000000000001</v>
      </c>
    </row>
    <row r="51" spans="1:48">
      <c r="A51" s="18">
        <v>181407</v>
      </c>
      <c r="B51" s="18">
        <v>20141120</v>
      </c>
      <c r="C51" s="18">
        <v>20141120</v>
      </c>
      <c r="D51" s="18">
        <v>1729</v>
      </c>
      <c r="E51" s="16"/>
      <c r="F51" s="16"/>
      <c r="G51" s="18" t="s">
        <v>144</v>
      </c>
      <c r="H51" s="16"/>
      <c r="I51" s="18" t="s">
        <v>145</v>
      </c>
      <c r="J51" s="16"/>
      <c r="K51" s="16"/>
      <c r="L51" s="18">
        <v>1</v>
      </c>
      <c r="M51" s="18">
        <v>1</v>
      </c>
      <c r="N51" s="16"/>
      <c r="O51" s="18">
        <v>80972</v>
      </c>
      <c r="P51" s="18">
        <v>80969</v>
      </c>
      <c r="Q51" s="18">
        <v>5000</v>
      </c>
      <c r="R51" s="16"/>
      <c r="S51" s="16"/>
      <c r="T51" s="18">
        <v>0.41820000000000002</v>
      </c>
      <c r="U51" s="18">
        <v>0.56359999999999999</v>
      </c>
      <c r="V51" s="18">
        <v>0.50719999999999998</v>
      </c>
      <c r="W51" s="18">
        <v>0.50719999999999998</v>
      </c>
      <c r="X51" s="18">
        <v>0.995</v>
      </c>
      <c r="Y51" s="18">
        <v>0.995</v>
      </c>
      <c r="Z51" s="18">
        <v>0</v>
      </c>
      <c r="AA51" s="18">
        <v>0</v>
      </c>
      <c r="AB51" s="18">
        <v>0</v>
      </c>
      <c r="AC51" s="18">
        <v>0</v>
      </c>
      <c r="AD51" s="18">
        <v>1</v>
      </c>
      <c r="AE51" s="18">
        <v>0</v>
      </c>
      <c r="AF51" s="16"/>
      <c r="AG51" s="18">
        <v>11</v>
      </c>
      <c r="AH51" s="16"/>
      <c r="AI51" s="16"/>
      <c r="AJ51" s="16"/>
      <c r="AK51" s="16"/>
      <c r="AL51" s="16"/>
      <c r="AM51" s="18">
        <v>0</v>
      </c>
      <c r="AN51" s="18">
        <v>0</v>
      </c>
      <c r="AO51" s="18">
        <v>0</v>
      </c>
      <c r="AP51" s="18">
        <v>0</v>
      </c>
      <c r="AQ51" s="16"/>
      <c r="AR51" s="18">
        <v>0</v>
      </c>
      <c r="AS51" s="18">
        <v>50</v>
      </c>
      <c r="AT51" s="16"/>
      <c r="AU51" s="18">
        <v>0</v>
      </c>
      <c r="AV51" s="18">
        <f>Table6[PVENDA]*Table6[QUANTI]</f>
        <v>0.995</v>
      </c>
    </row>
    <row r="52" spans="1:48">
      <c r="A52" s="18">
        <v>181408</v>
      </c>
      <c r="B52" s="18">
        <v>20141120</v>
      </c>
      <c r="C52" s="18">
        <v>20141120</v>
      </c>
      <c r="D52" s="18">
        <v>2122</v>
      </c>
      <c r="E52" s="16"/>
      <c r="F52" s="16"/>
      <c r="G52" s="18" t="s">
        <v>144</v>
      </c>
      <c r="H52" s="16"/>
      <c r="I52" s="18" t="s">
        <v>145</v>
      </c>
      <c r="J52" s="16"/>
      <c r="K52" s="16"/>
      <c r="L52" s="18">
        <v>1</v>
      </c>
      <c r="M52" s="18">
        <v>1</v>
      </c>
      <c r="N52" s="16"/>
      <c r="O52" s="18">
        <v>80972</v>
      </c>
      <c r="P52" s="18">
        <v>80969</v>
      </c>
      <c r="Q52" s="18">
        <v>5000</v>
      </c>
      <c r="R52" s="16"/>
      <c r="S52" s="16"/>
      <c r="T52" s="18">
        <v>2.6619999999999999</v>
      </c>
      <c r="U52" s="18">
        <v>2.8986000000000001</v>
      </c>
      <c r="V52" s="18">
        <v>2.6088</v>
      </c>
      <c r="W52" s="18">
        <v>2.6088</v>
      </c>
      <c r="X52" s="18">
        <v>6.4676999999999998</v>
      </c>
      <c r="Y52" s="18">
        <v>6.4676999999999998</v>
      </c>
      <c r="Z52" s="18">
        <v>0</v>
      </c>
      <c r="AA52" s="18">
        <v>0</v>
      </c>
      <c r="AB52" s="18">
        <v>0</v>
      </c>
      <c r="AC52" s="18">
        <v>0</v>
      </c>
      <c r="AD52" s="18">
        <v>6.5</v>
      </c>
      <c r="AE52" s="18">
        <v>0</v>
      </c>
      <c r="AF52" s="16"/>
      <c r="AG52" s="18">
        <v>11</v>
      </c>
      <c r="AH52" s="16"/>
      <c r="AI52" s="16"/>
      <c r="AJ52" s="16"/>
      <c r="AK52" s="16"/>
      <c r="AL52" s="16"/>
      <c r="AM52" s="18">
        <v>0</v>
      </c>
      <c r="AN52" s="18">
        <v>0</v>
      </c>
      <c r="AO52" s="18">
        <v>0</v>
      </c>
      <c r="AP52" s="18">
        <v>0</v>
      </c>
      <c r="AQ52" s="16"/>
      <c r="AR52" s="18">
        <v>0</v>
      </c>
      <c r="AS52" s="18">
        <v>50</v>
      </c>
      <c r="AT52" s="16"/>
      <c r="AU52" s="18">
        <v>0</v>
      </c>
      <c r="AV52" s="18">
        <f>Table6[PVENDA]*Table6[QUANTI]</f>
        <v>6.4676999999999998</v>
      </c>
    </row>
    <row r="53" spans="1:48">
      <c r="A53" s="18">
        <v>181409</v>
      </c>
      <c r="B53" s="18">
        <v>20141120</v>
      </c>
      <c r="C53" s="18">
        <v>20141120</v>
      </c>
      <c r="D53" s="18">
        <v>2152</v>
      </c>
      <c r="E53" s="16"/>
      <c r="F53" s="16"/>
      <c r="G53" s="18" t="s">
        <v>144</v>
      </c>
      <c r="H53" s="16"/>
      <c r="I53" s="18" t="s">
        <v>145</v>
      </c>
      <c r="J53" s="16"/>
      <c r="K53" s="16"/>
      <c r="L53" s="18">
        <v>1</v>
      </c>
      <c r="M53" s="18">
        <v>2</v>
      </c>
      <c r="N53" s="16"/>
      <c r="O53" s="18">
        <v>80972</v>
      </c>
      <c r="P53" s="18">
        <v>80969</v>
      </c>
      <c r="Q53" s="18">
        <v>5000</v>
      </c>
      <c r="R53" s="16"/>
      <c r="S53" s="16"/>
      <c r="T53" s="18">
        <v>0.42</v>
      </c>
      <c r="U53" s="18">
        <v>0.49769999999999998</v>
      </c>
      <c r="V53" s="18">
        <v>0.44790000000000002</v>
      </c>
      <c r="W53" s="18">
        <v>0.44790000000000002</v>
      </c>
      <c r="X53" s="18">
        <v>0.995</v>
      </c>
      <c r="Y53" s="18">
        <v>0.995</v>
      </c>
      <c r="Z53" s="18">
        <v>0</v>
      </c>
      <c r="AA53" s="18">
        <v>0</v>
      </c>
      <c r="AB53" s="18">
        <v>0</v>
      </c>
      <c r="AC53" s="18">
        <v>0</v>
      </c>
      <c r="AD53" s="18">
        <v>1</v>
      </c>
      <c r="AE53" s="18">
        <v>0</v>
      </c>
      <c r="AF53" s="16"/>
      <c r="AG53" s="18">
        <v>11</v>
      </c>
      <c r="AH53" s="16"/>
      <c r="AI53" s="16"/>
      <c r="AJ53" s="16"/>
      <c r="AK53" s="16"/>
      <c r="AL53" s="16"/>
      <c r="AM53" s="18">
        <v>0</v>
      </c>
      <c r="AN53" s="18">
        <v>0</v>
      </c>
      <c r="AO53" s="18">
        <v>0</v>
      </c>
      <c r="AP53" s="18">
        <v>0</v>
      </c>
      <c r="AQ53" s="16"/>
      <c r="AR53" s="18">
        <v>0</v>
      </c>
      <c r="AS53" s="18">
        <v>50</v>
      </c>
      <c r="AT53" s="16"/>
      <c r="AU53" s="18">
        <v>0</v>
      </c>
      <c r="AV53" s="18">
        <f>Table6[PVENDA]*Table6[QUANTI]</f>
        <v>1.99</v>
      </c>
    </row>
    <row r="54" spans="1:48">
      <c r="A54" s="18">
        <v>181410</v>
      </c>
      <c r="B54" s="18">
        <v>20141120</v>
      </c>
      <c r="C54" s="18">
        <v>20141120</v>
      </c>
      <c r="D54" s="18">
        <v>2234</v>
      </c>
      <c r="E54" s="16"/>
      <c r="F54" s="16"/>
      <c r="G54" s="18" t="s">
        <v>144</v>
      </c>
      <c r="H54" s="16"/>
      <c r="I54" s="18" t="s">
        <v>145</v>
      </c>
      <c r="J54" s="16"/>
      <c r="K54" s="16"/>
      <c r="L54" s="18">
        <v>1</v>
      </c>
      <c r="M54" s="18">
        <v>2</v>
      </c>
      <c r="N54" s="16"/>
      <c r="O54" s="18">
        <v>80972</v>
      </c>
      <c r="P54" s="18">
        <v>80969</v>
      </c>
      <c r="Q54" s="18">
        <v>5000</v>
      </c>
      <c r="R54" s="16"/>
      <c r="S54" s="16"/>
      <c r="T54" s="18">
        <v>7.6700000000000004E-2</v>
      </c>
      <c r="U54" s="18">
        <v>0.105</v>
      </c>
      <c r="V54" s="18">
        <v>9.4500000000000001E-2</v>
      </c>
      <c r="W54" s="18">
        <v>9.4500000000000001E-2</v>
      </c>
      <c r="X54" s="18">
        <v>0.995</v>
      </c>
      <c r="Y54" s="18">
        <v>0.995</v>
      </c>
      <c r="Z54" s="18">
        <v>0</v>
      </c>
      <c r="AA54" s="18">
        <v>0</v>
      </c>
      <c r="AB54" s="18">
        <v>0</v>
      </c>
      <c r="AC54" s="18">
        <v>0</v>
      </c>
      <c r="AD54" s="18">
        <v>1</v>
      </c>
      <c r="AE54" s="18">
        <v>0</v>
      </c>
      <c r="AF54" s="16"/>
      <c r="AG54" s="18">
        <v>11</v>
      </c>
      <c r="AH54" s="16"/>
      <c r="AI54" s="16"/>
      <c r="AJ54" s="16"/>
      <c r="AK54" s="16"/>
      <c r="AL54" s="16"/>
      <c r="AM54" s="18">
        <v>0</v>
      </c>
      <c r="AN54" s="18">
        <v>0</v>
      </c>
      <c r="AO54" s="18">
        <v>0</v>
      </c>
      <c r="AP54" s="18">
        <v>0</v>
      </c>
      <c r="AQ54" s="16"/>
      <c r="AR54" s="18">
        <v>0</v>
      </c>
      <c r="AS54" s="18">
        <v>50</v>
      </c>
      <c r="AT54" s="16"/>
      <c r="AU54" s="18">
        <v>0</v>
      </c>
      <c r="AV54" s="18">
        <f>Table6[PVENDA]*Table6[QUANTI]</f>
        <v>1.99</v>
      </c>
    </row>
    <row r="55" spans="1:48">
      <c r="A55" s="18">
        <v>181411</v>
      </c>
      <c r="B55" s="18">
        <v>20141120</v>
      </c>
      <c r="C55" s="18">
        <v>20141120</v>
      </c>
      <c r="D55" s="18">
        <v>2235</v>
      </c>
      <c r="E55" s="16"/>
      <c r="F55" s="16"/>
      <c r="G55" s="18" t="s">
        <v>144</v>
      </c>
      <c r="H55" s="16"/>
      <c r="I55" s="18" t="s">
        <v>145</v>
      </c>
      <c r="J55" s="16"/>
      <c r="K55" s="16"/>
      <c r="L55" s="18">
        <v>1</v>
      </c>
      <c r="M55" s="18">
        <v>2</v>
      </c>
      <c r="N55" s="16"/>
      <c r="O55" s="18">
        <v>80972</v>
      </c>
      <c r="P55" s="18">
        <v>80969</v>
      </c>
      <c r="Q55" s="18">
        <v>5000</v>
      </c>
      <c r="R55" s="16"/>
      <c r="S55" s="16"/>
      <c r="T55" s="18">
        <v>0.26300000000000001</v>
      </c>
      <c r="U55" s="18">
        <v>0.36009999999999998</v>
      </c>
      <c r="V55" s="18">
        <v>0.3241</v>
      </c>
      <c r="W55" s="18">
        <v>0.3241</v>
      </c>
      <c r="X55" s="18">
        <v>0.995</v>
      </c>
      <c r="Y55" s="18">
        <v>0.995</v>
      </c>
      <c r="Z55" s="18">
        <v>0</v>
      </c>
      <c r="AA55" s="18">
        <v>0</v>
      </c>
      <c r="AB55" s="18">
        <v>0</v>
      </c>
      <c r="AC55" s="18">
        <v>0</v>
      </c>
      <c r="AD55" s="18">
        <v>1</v>
      </c>
      <c r="AE55" s="18">
        <v>0</v>
      </c>
      <c r="AF55" s="16"/>
      <c r="AG55" s="18">
        <v>11</v>
      </c>
      <c r="AH55" s="16"/>
      <c r="AI55" s="16"/>
      <c r="AJ55" s="16"/>
      <c r="AK55" s="16"/>
      <c r="AL55" s="16"/>
      <c r="AM55" s="18">
        <v>0</v>
      </c>
      <c r="AN55" s="18">
        <v>0</v>
      </c>
      <c r="AO55" s="18">
        <v>0</v>
      </c>
      <c r="AP55" s="18">
        <v>0</v>
      </c>
      <c r="AQ55" s="16"/>
      <c r="AR55" s="18">
        <v>0</v>
      </c>
      <c r="AS55" s="18">
        <v>50</v>
      </c>
      <c r="AT55" s="16"/>
      <c r="AU55" s="18">
        <v>0</v>
      </c>
      <c r="AV55" s="18">
        <f>Table6[PVENDA]*Table6[QUANTI]</f>
        <v>1.99</v>
      </c>
    </row>
    <row r="56" spans="1:48">
      <c r="A56" s="18">
        <v>181412</v>
      </c>
      <c r="B56" s="18">
        <v>20141120</v>
      </c>
      <c r="C56" s="18">
        <v>20141120</v>
      </c>
      <c r="D56" s="18">
        <v>2236</v>
      </c>
      <c r="E56" s="16"/>
      <c r="F56" s="16"/>
      <c r="G56" s="18" t="s">
        <v>144</v>
      </c>
      <c r="H56" s="16"/>
      <c r="I56" s="18" t="s">
        <v>145</v>
      </c>
      <c r="J56" s="16"/>
      <c r="K56" s="16"/>
      <c r="L56" s="18">
        <v>1</v>
      </c>
      <c r="M56" s="18">
        <v>2</v>
      </c>
      <c r="N56" s="16"/>
      <c r="O56" s="18">
        <v>80972</v>
      </c>
      <c r="P56" s="18">
        <v>80969</v>
      </c>
      <c r="Q56" s="18">
        <v>5000</v>
      </c>
      <c r="R56" s="16"/>
      <c r="S56" s="16"/>
      <c r="T56" s="18">
        <v>7.5999999999999998E-2</v>
      </c>
      <c r="U56" s="18">
        <v>0.1004</v>
      </c>
      <c r="V56" s="18">
        <v>9.0399999999999994E-2</v>
      </c>
      <c r="W56" s="18">
        <v>9.0399999999999994E-2</v>
      </c>
      <c r="X56" s="18">
        <v>0.29849999999999999</v>
      </c>
      <c r="Y56" s="18">
        <v>0.29849999999999999</v>
      </c>
      <c r="Z56" s="18">
        <v>0</v>
      </c>
      <c r="AA56" s="18">
        <v>0</v>
      </c>
      <c r="AB56" s="18">
        <v>0</v>
      </c>
      <c r="AC56" s="18">
        <v>0</v>
      </c>
      <c r="AD56" s="18">
        <v>0.3</v>
      </c>
      <c r="AE56" s="18">
        <v>0</v>
      </c>
      <c r="AF56" s="16"/>
      <c r="AG56" s="18">
        <v>11</v>
      </c>
      <c r="AH56" s="16"/>
      <c r="AI56" s="16"/>
      <c r="AJ56" s="16"/>
      <c r="AK56" s="16"/>
      <c r="AL56" s="16"/>
      <c r="AM56" s="18">
        <v>0</v>
      </c>
      <c r="AN56" s="18">
        <v>0</v>
      </c>
      <c r="AO56" s="18">
        <v>0</v>
      </c>
      <c r="AP56" s="18">
        <v>0</v>
      </c>
      <c r="AQ56" s="16"/>
      <c r="AR56" s="18">
        <v>0</v>
      </c>
      <c r="AS56" s="18">
        <v>50</v>
      </c>
      <c r="AT56" s="16"/>
      <c r="AU56" s="18">
        <v>0</v>
      </c>
      <c r="AV56" s="18">
        <f>Table6[PVENDA]*Table6[QUANTI]</f>
        <v>0.59699999999999998</v>
      </c>
    </row>
    <row r="57" spans="1:48">
      <c r="A57" s="18">
        <v>181413</v>
      </c>
      <c r="B57" s="18">
        <v>20141120</v>
      </c>
      <c r="C57" s="18">
        <v>20141120</v>
      </c>
      <c r="D57" s="18">
        <v>302453</v>
      </c>
      <c r="E57" s="16"/>
      <c r="F57" s="16"/>
      <c r="G57" s="18" t="s">
        <v>144</v>
      </c>
      <c r="H57" s="16"/>
      <c r="I57" s="18" t="s">
        <v>145</v>
      </c>
      <c r="J57" s="16"/>
      <c r="K57" s="16"/>
      <c r="L57" s="18">
        <v>1</v>
      </c>
      <c r="M57" s="18">
        <v>2</v>
      </c>
      <c r="N57" s="16"/>
      <c r="O57" s="18">
        <v>80972</v>
      </c>
      <c r="P57" s="18">
        <v>80969</v>
      </c>
      <c r="Q57" s="18">
        <v>5000</v>
      </c>
      <c r="R57" s="16"/>
      <c r="S57" s="16"/>
      <c r="T57" s="18">
        <v>0.50970000000000004</v>
      </c>
      <c r="U57" s="18">
        <v>0.67169999999999996</v>
      </c>
      <c r="V57" s="18">
        <v>0.60450000000000004</v>
      </c>
      <c r="W57" s="18">
        <v>0.60450000000000004</v>
      </c>
      <c r="X57" s="18">
        <v>0.995</v>
      </c>
      <c r="Y57" s="18">
        <v>0.995</v>
      </c>
      <c r="Z57" s="18">
        <v>0</v>
      </c>
      <c r="AA57" s="18">
        <v>0</v>
      </c>
      <c r="AB57" s="18">
        <v>0</v>
      </c>
      <c r="AC57" s="18">
        <v>0</v>
      </c>
      <c r="AD57" s="18">
        <v>1</v>
      </c>
      <c r="AE57" s="18">
        <v>0</v>
      </c>
      <c r="AF57" s="16"/>
      <c r="AG57" s="18">
        <v>11</v>
      </c>
      <c r="AH57" s="16"/>
      <c r="AI57" s="16"/>
      <c r="AJ57" s="16"/>
      <c r="AK57" s="16"/>
      <c r="AL57" s="16"/>
      <c r="AM57" s="18">
        <v>0</v>
      </c>
      <c r="AN57" s="18">
        <v>0</v>
      </c>
      <c r="AO57" s="18">
        <v>0</v>
      </c>
      <c r="AP57" s="18">
        <v>0</v>
      </c>
      <c r="AQ57" s="16"/>
      <c r="AR57" s="18">
        <v>0</v>
      </c>
      <c r="AS57" s="18">
        <v>50</v>
      </c>
      <c r="AT57" s="16"/>
      <c r="AU57" s="18">
        <v>0</v>
      </c>
      <c r="AV57" s="18">
        <f>Table6[PVENDA]*Table6[QUANTI]</f>
        <v>1.99</v>
      </c>
    </row>
    <row r="58" spans="1:48">
      <c r="A58" s="18">
        <v>181433</v>
      </c>
      <c r="B58" s="18">
        <v>20141121</v>
      </c>
      <c r="C58" s="18">
        <v>20141121</v>
      </c>
      <c r="D58" s="18">
        <v>92</v>
      </c>
      <c r="E58" s="16"/>
      <c r="F58" s="16"/>
      <c r="G58" s="18" t="s">
        <v>144</v>
      </c>
      <c r="H58" s="16"/>
      <c r="I58" s="18" t="s">
        <v>145</v>
      </c>
      <c r="J58" s="16"/>
      <c r="K58" s="16"/>
      <c r="L58" s="18">
        <v>2</v>
      </c>
      <c r="M58" s="18">
        <v>1</v>
      </c>
      <c r="N58" s="16"/>
      <c r="O58" s="18">
        <v>80984</v>
      </c>
      <c r="P58" s="18">
        <v>80763</v>
      </c>
      <c r="Q58" s="18">
        <v>6096</v>
      </c>
      <c r="R58" s="16"/>
      <c r="S58" s="16"/>
      <c r="T58" s="18">
        <v>6.98</v>
      </c>
      <c r="U58" s="18">
        <v>9.1747999999999994</v>
      </c>
      <c r="V58" s="18">
        <v>8.2573000000000008</v>
      </c>
      <c r="W58" s="18">
        <v>8.2573000000000008</v>
      </c>
      <c r="X58" s="18">
        <v>16.995000000000001</v>
      </c>
      <c r="Y58" s="18">
        <v>16.995000000000001</v>
      </c>
      <c r="Z58" s="18">
        <v>0</v>
      </c>
      <c r="AA58" s="18">
        <v>0</v>
      </c>
      <c r="AB58" s="18">
        <v>0</v>
      </c>
      <c r="AC58" s="18">
        <v>0</v>
      </c>
      <c r="AD58" s="18">
        <v>16.84</v>
      </c>
      <c r="AE58" s="18">
        <v>0</v>
      </c>
      <c r="AF58" s="16"/>
      <c r="AG58" s="18">
        <v>14</v>
      </c>
      <c r="AH58" s="16"/>
      <c r="AI58" s="16"/>
      <c r="AJ58" s="16"/>
      <c r="AK58" s="16"/>
      <c r="AL58" s="16"/>
      <c r="AM58" s="18">
        <v>0</v>
      </c>
      <c r="AN58" s="18">
        <v>0</v>
      </c>
      <c r="AO58" s="18">
        <v>0</v>
      </c>
      <c r="AP58" s="18">
        <v>0</v>
      </c>
      <c r="AQ58" s="16"/>
      <c r="AR58" s="18">
        <v>0</v>
      </c>
      <c r="AS58" s="18">
        <v>0</v>
      </c>
      <c r="AT58" s="16"/>
      <c r="AU58" s="18">
        <v>0</v>
      </c>
      <c r="AV58" s="18">
        <f>Table6[PVENDA]*Table6[QUANTI]</f>
        <v>16.995000000000001</v>
      </c>
    </row>
    <row r="59" spans="1:48">
      <c r="A59" s="18">
        <v>181434</v>
      </c>
      <c r="B59" s="18">
        <v>20141121</v>
      </c>
      <c r="C59" s="18">
        <v>20141121</v>
      </c>
      <c r="D59" s="18">
        <v>121</v>
      </c>
      <c r="E59" s="16"/>
      <c r="F59" s="16"/>
      <c r="G59" s="18" t="s">
        <v>144</v>
      </c>
      <c r="H59" s="16"/>
      <c r="I59" s="18" t="s">
        <v>145</v>
      </c>
      <c r="J59" s="16"/>
      <c r="K59" s="16"/>
      <c r="L59" s="18">
        <v>2</v>
      </c>
      <c r="M59" s="18">
        <v>3</v>
      </c>
      <c r="N59" s="16"/>
      <c r="O59" s="18">
        <v>80984</v>
      </c>
      <c r="P59" s="18">
        <v>80763</v>
      </c>
      <c r="Q59" s="18">
        <v>6096</v>
      </c>
      <c r="R59" s="16"/>
      <c r="S59" s="16"/>
      <c r="T59" s="18">
        <v>9.08</v>
      </c>
      <c r="U59" s="18">
        <v>11.812099999999999</v>
      </c>
      <c r="V59" s="18">
        <v>10.6309</v>
      </c>
      <c r="W59" s="18">
        <v>10.6309</v>
      </c>
      <c r="X59" s="18">
        <v>21.993500000000001</v>
      </c>
      <c r="Y59" s="18">
        <v>21.993500000000001</v>
      </c>
      <c r="Z59" s="18">
        <v>0</v>
      </c>
      <c r="AA59" s="18">
        <v>0</v>
      </c>
      <c r="AB59" s="18">
        <v>0</v>
      </c>
      <c r="AC59" s="18">
        <v>0</v>
      </c>
      <c r="AD59" s="18">
        <v>21.05</v>
      </c>
      <c r="AE59" s="18">
        <v>0</v>
      </c>
      <c r="AF59" s="16"/>
      <c r="AG59" s="18">
        <v>14</v>
      </c>
      <c r="AH59" s="16"/>
      <c r="AI59" s="16"/>
      <c r="AJ59" s="16"/>
      <c r="AK59" s="16"/>
      <c r="AL59" s="16"/>
      <c r="AM59" s="18">
        <v>0</v>
      </c>
      <c r="AN59" s="18">
        <v>0</v>
      </c>
      <c r="AO59" s="18">
        <v>0</v>
      </c>
      <c r="AP59" s="18">
        <v>0</v>
      </c>
      <c r="AQ59" s="16"/>
      <c r="AR59" s="18">
        <v>0</v>
      </c>
      <c r="AS59" s="18">
        <v>0</v>
      </c>
      <c r="AT59" s="16"/>
      <c r="AU59" s="18">
        <v>0</v>
      </c>
      <c r="AV59" s="18">
        <f>Table6[PVENDA]*Table6[QUANTI]</f>
        <v>65.980500000000006</v>
      </c>
    </row>
    <row r="60" spans="1:48">
      <c r="A60" s="18">
        <v>181435</v>
      </c>
      <c r="B60" s="18">
        <v>20141121</v>
      </c>
      <c r="C60" s="18">
        <v>20141121</v>
      </c>
      <c r="D60" s="18">
        <v>246</v>
      </c>
      <c r="E60" s="16"/>
      <c r="F60" s="16"/>
      <c r="G60" s="18" t="s">
        <v>144</v>
      </c>
      <c r="H60" s="16"/>
      <c r="I60" s="18" t="s">
        <v>145</v>
      </c>
      <c r="J60" s="16"/>
      <c r="K60" s="16"/>
      <c r="L60" s="18">
        <v>2</v>
      </c>
      <c r="M60" s="18">
        <v>3</v>
      </c>
      <c r="N60" s="16"/>
      <c r="O60" s="18">
        <v>80984</v>
      </c>
      <c r="P60" s="18">
        <v>80763</v>
      </c>
      <c r="Q60" s="18">
        <v>6096</v>
      </c>
      <c r="R60" s="16"/>
      <c r="S60" s="16"/>
      <c r="T60" s="18">
        <v>11.76</v>
      </c>
      <c r="U60" s="18">
        <v>15.2135</v>
      </c>
      <c r="V60" s="18">
        <v>13.6922</v>
      </c>
      <c r="W60" s="18">
        <v>13.6922</v>
      </c>
      <c r="X60" s="18">
        <v>26.4922</v>
      </c>
      <c r="Y60" s="18">
        <v>26.4922</v>
      </c>
      <c r="Z60" s="18">
        <v>0</v>
      </c>
      <c r="AA60" s="18">
        <v>0</v>
      </c>
      <c r="AB60" s="18">
        <v>0</v>
      </c>
      <c r="AC60" s="18">
        <v>0</v>
      </c>
      <c r="AD60" s="18">
        <v>26.32</v>
      </c>
      <c r="AE60" s="18">
        <v>0</v>
      </c>
      <c r="AF60" s="16"/>
      <c r="AG60" s="18">
        <v>14</v>
      </c>
      <c r="AH60" s="16"/>
      <c r="AI60" s="16"/>
      <c r="AJ60" s="16"/>
      <c r="AK60" s="16"/>
      <c r="AL60" s="16"/>
      <c r="AM60" s="18">
        <v>0</v>
      </c>
      <c r="AN60" s="18">
        <v>0</v>
      </c>
      <c r="AO60" s="18">
        <v>0</v>
      </c>
      <c r="AP60" s="18">
        <v>0</v>
      </c>
      <c r="AQ60" s="16"/>
      <c r="AR60" s="18">
        <v>0</v>
      </c>
      <c r="AS60" s="18">
        <v>0</v>
      </c>
      <c r="AT60" s="16"/>
      <c r="AU60" s="18">
        <v>0</v>
      </c>
      <c r="AV60" s="18">
        <f>Table6[PVENDA]*Table6[QUANTI]</f>
        <v>79.476600000000005</v>
      </c>
    </row>
    <row r="61" spans="1:48">
      <c r="A61" s="18">
        <v>181436</v>
      </c>
      <c r="B61" s="18">
        <v>20141121</v>
      </c>
      <c r="C61" s="18">
        <v>20141121</v>
      </c>
      <c r="D61" s="18">
        <v>543</v>
      </c>
      <c r="E61" s="16"/>
      <c r="F61" s="16"/>
      <c r="G61" s="18" t="s">
        <v>144</v>
      </c>
      <c r="H61" s="16"/>
      <c r="I61" s="18" t="s">
        <v>145</v>
      </c>
      <c r="J61" s="16"/>
      <c r="K61" s="16"/>
      <c r="L61" s="18">
        <v>2</v>
      </c>
      <c r="M61" s="18">
        <v>3</v>
      </c>
      <c r="N61" s="16"/>
      <c r="O61" s="18">
        <v>80984</v>
      </c>
      <c r="P61" s="18">
        <v>80763</v>
      </c>
      <c r="Q61" s="18">
        <v>6096</v>
      </c>
      <c r="R61" s="16"/>
      <c r="S61" s="16"/>
      <c r="T61" s="18">
        <v>22.64</v>
      </c>
      <c r="U61" s="18">
        <v>29.471800000000002</v>
      </c>
      <c r="V61" s="18">
        <v>26.5246</v>
      </c>
      <c r="W61" s="18">
        <v>26.5246</v>
      </c>
      <c r="X61" s="18">
        <v>55.983600000000003</v>
      </c>
      <c r="Y61" s="18">
        <v>55.983600000000003</v>
      </c>
      <c r="Z61" s="18">
        <v>0</v>
      </c>
      <c r="AA61" s="18">
        <v>0</v>
      </c>
      <c r="AB61" s="18">
        <v>0</v>
      </c>
      <c r="AC61" s="18">
        <v>0</v>
      </c>
      <c r="AD61" s="18">
        <v>55.56</v>
      </c>
      <c r="AE61" s="18">
        <v>0</v>
      </c>
      <c r="AF61" s="16"/>
      <c r="AG61" s="18">
        <v>14</v>
      </c>
      <c r="AH61" s="16"/>
      <c r="AI61" s="16"/>
      <c r="AJ61" s="16"/>
      <c r="AK61" s="16"/>
      <c r="AL61" s="16"/>
      <c r="AM61" s="18">
        <v>0</v>
      </c>
      <c r="AN61" s="18">
        <v>0</v>
      </c>
      <c r="AO61" s="18">
        <v>0</v>
      </c>
      <c r="AP61" s="18">
        <v>0</v>
      </c>
      <c r="AQ61" s="16"/>
      <c r="AR61" s="18">
        <v>0</v>
      </c>
      <c r="AS61" s="18">
        <v>0</v>
      </c>
      <c r="AT61" s="16"/>
      <c r="AU61" s="18">
        <v>0</v>
      </c>
      <c r="AV61" s="18">
        <f>Table6[PVENDA]*Table6[QUANTI]</f>
        <v>167.95080000000002</v>
      </c>
    </row>
    <row r="62" spans="1:48">
      <c r="A62" s="18">
        <v>181470</v>
      </c>
      <c r="B62" s="18">
        <v>20141122</v>
      </c>
      <c r="C62" s="18">
        <v>20141122</v>
      </c>
      <c r="D62" s="18">
        <v>304150</v>
      </c>
      <c r="E62" s="16"/>
      <c r="F62" s="16"/>
      <c r="G62" s="18" t="s">
        <v>144</v>
      </c>
      <c r="H62" s="16"/>
      <c r="I62" s="18" t="s">
        <v>145</v>
      </c>
      <c r="J62" s="16"/>
      <c r="K62" s="16"/>
      <c r="L62" s="18">
        <v>1</v>
      </c>
      <c r="M62" s="18">
        <v>1</v>
      </c>
      <c r="N62" s="16"/>
      <c r="O62" s="18">
        <v>80994</v>
      </c>
      <c r="P62" s="18">
        <v>80993</v>
      </c>
      <c r="Q62" s="18">
        <v>6077</v>
      </c>
      <c r="R62" s="16"/>
      <c r="S62" s="16"/>
      <c r="T62" s="18">
        <v>2.6488</v>
      </c>
      <c r="U62" s="18">
        <v>2.8767999999999998</v>
      </c>
      <c r="V62" s="18">
        <v>2.5891999999999999</v>
      </c>
      <c r="W62" s="18">
        <v>2.5891999999999999</v>
      </c>
      <c r="X62" s="18">
        <v>6</v>
      </c>
      <c r="Y62" s="18">
        <v>6</v>
      </c>
      <c r="Z62" s="18">
        <v>0</v>
      </c>
      <c r="AA62" s="18">
        <v>0</v>
      </c>
      <c r="AB62" s="18">
        <v>0</v>
      </c>
      <c r="AC62" s="18">
        <v>0</v>
      </c>
      <c r="AD62" s="18">
        <v>6</v>
      </c>
      <c r="AE62" s="18">
        <v>0</v>
      </c>
      <c r="AF62" s="16"/>
      <c r="AG62" s="18">
        <v>11</v>
      </c>
      <c r="AH62" s="16"/>
      <c r="AI62" s="16"/>
      <c r="AJ62" s="16"/>
      <c r="AK62" s="16"/>
      <c r="AL62" s="16"/>
      <c r="AM62" s="18">
        <v>0</v>
      </c>
      <c r="AN62" s="18">
        <v>0</v>
      </c>
      <c r="AO62" s="18">
        <v>0</v>
      </c>
      <c r="AP62" s="18">
        <v>0</v>
      </c>
      <c r="AQ62" s="16"/>
      <c r="AR62" s="18">
        <v>0</v>
      </c>
      <c r="AS62" s="18">
        <v>50</v>
      </c>
      <c r="AT62" s="16"/>
      <c r="AU62" s="18">
        <v>0</v>
      </c>
      <c r="AV62" s="18">
        <f>Table6[PVENDA]*Table6[QUANTI]</f>
        <v>6</v>
      </c>
    </row>
    <row r="63" spans="1:48">
      <c r="A63" s="18">
        <v>181710</v>
      </c>
      <c r="B63" s="18">
        <v>20141201</v>
      </c>
      <c r="C63" s="18">
        <v>20141201</v>
      </c>
      <c r="D63" s="18">
        <v>3</v>
      </c>
      <c r="E63" s="16"/>
      <c r="F63" s="16"/>
      <c r="G63" s="18" t="s">
        <v>144</v>
      </c>
      <c r="H63" s="16"/>
      <c r="I63" s="18" t="s">
        <v>145</v>
      </c>
      <c r="J63" s="16"/>
      <c r="K63" s="16"/>
      <c r="L63" s="18">
        <v>2</v>
      </c>
      <c r="M63" s="18">
        <v>20</v>
      </c>
      <c r="N63" s="16"/>
      <c r="O63" s="18">
        <v>81115</v>
      </c>
      <c r="P63" s="18">
        <v>81035</v>
      </c>
      <c r="Q63" s="18">
        <v>6096</v>
      </c>
      <c r="R63" s="16"/>
      <c r="S63" s="16"/>
      <c r="T63" s="18">
        <v>0.25</v>
      </c>
      <c r="U63" s="18">
        <v>0.35049999999999998</v>
      </c>
      <c r="V63" s="18">
        <v>0.31540000000000001</v>
      </c>
      <c r="W63" s="18">
        <v>0.31540000000000001</v>
      </c>
      <c r="X63" s="18">
        <v>1.05</v>
      </c>
      <c r="Y63" s="18">
        <v>1.05</v>
      </c>
      <c r="Z63" s="18">
        <v>0</v>
      </c>
      <c r="AA63" s="18">
        <v>0</v>
      </c>
      <c r="AB63" s="18">
        <v>0</v>
      </c>
      <c r="AC63" s="18">
        <v>0</v>
      </c>
      <c r="AD63" s="18">
        <v>1.05</v>
      </c>
      <c r="AE63" s="18">
        <v>0</v>
      </c>
      <c r="AF63" s="16"/>
      <c r="AG63" s="18">
        <v>11</v>
      </c>
      <c r="AH63" s="16"/>
      <c r="AI63" s="16"/>
      <c r="AJ63" s="16"/>
      <c r="AK63" s="16"/>
      <c r="AL63" s="16"/>
      <c r="AM63" s="18">
        <v>0</v>
      </c>
      <c r="AN63" s="18">
        <v>0</v>
      </c>
      <c r="AO63" s="18">
        <v>0</v>
      </c>
      <c r="AP63" s="18">
        <v>0</v>
      </c>
      <c r="AQ63" s="16"/>
      <c r="AR63" s="18">
        <v>0</v>
      </c>
      <c r="AS63" s="18">
        <v>50</v>
      </c>
      <c r="AT63" s="16"/>
      <c r="AU63" s="18">
        <v>0</v>
      </c>
      <c r="AV63" s="18">
        <f>Table6[PVENDA]*Table6[QUANTI]</f>
        <v>21</v>
      </c>
    </row>
    <row r="64" spans="1:48">
      <c r="A64" s="18">
        <v>181711</v>
      </c>
      <c r="B64" s="18">
        <v>20141201</v>
      </c>
      <c r="C64" s="18">
        <v>20141201</v>
      </c>
      <c r="D64" s="18">
        <v>273</v>
      </c>
      <c r="E64" s="16"/>
      <c r="F64" s="16"/>
      <c r="G64" s="18" t="s">
        <v>144</v>
      </c>
      <c r="H64" s="16"/>
      <c r="I64" s="18" t="s">
        <v>145</v>
      </c>
      <c r="J64" s="16"/>
      <c r="K64" s="16"/>
      <c r="L64" s="18">
        <v>2</v>
      </c>
      <c r="M64" s="18">
        <v>20</v>
      </c>
      <c r="N64" s="16"/>
      <c r="O64" s="18">
        <v>81115</v>
      </c>
      <c r="P64" s="18">
        <v>81035</v>
      </c>
      <c r="Q64" s="18">
        <v>6096</v>
      </c>
      <c r="R64" s="16"/>
      <c r="S64" s="16"/>
      <c r="T64" s="18">
        <v>1.22</v>
      </c>
      <c r="U64" s="18">
        <v>1.4241999999999999</v>
      </c>
      <c r="V64" s="18">
        <v>1.2818000000000001</v>
      </c>
      <c r="W64" s="18">
        <v>1.2818000000000001</v>
      </c>
      <c r="X64" s="18">
        <v>4.21</v>
      </c>
      <c r="Y64" s="18">
        <v>4.21</v>
      </c>
      <c r="Z64" s="18">
        <v>0</v>
      </c>
      <c r="AA64" s="18">
        <v>0</v>
      </c>
      <c r="AB64" s="18">
        <v>0</v>
      </c>
      <c r="AC64" s="18">
        <v>0</v>
      </c>
      <c r="AD64" s="18">
        <v>4.21</v>
      </c>
      <c r="AE64" s="18">
        <v>0</v>
      </c>
      <c r="AF64" s="16"/>
      <c r="AG64" s="18">
        <v>11</v>
      </c>
      <c r="AH64" s="16"/>
      <c r="AI64" s="16"/>
      <c r="AJ64" s="16"/>
      <c r="AK64" s="16"/>
      <c r="AL64" s="16"/>
      <c r="AM64" s="18">
        <v>0</v>
      </c>
      <c r="AN64" s="18">
        <v>0</v>
      </c>
      <c r="AO64" s="18">
        <v>0</v>
      </c>
      <c r="AP64" s="18">
        <v>0</v>
      </c>
      <c r="AQ64" s="16"/>
      <c r="AR64" s="18">
        <v>0</v>
      </c>
      <c r="AS64" s="18">
        <v>50</v>
      </c>
      <c r="AT64" s="16"/>
      <c r="AU64" s="18">
        <v>0</v>
      </c>
      <c r="AV64" s="18">
        <f>Table6[PVENDA]*Table6[QUANTI]</f>
        <v>84.2</v>
      </c>
    </row>
    <row r="65" spans="1:48">
      <c r="A65" s="18">
        <v>181712</v>
      </c>
      <c r="B65" s="18">
        <v>20141201</v>
      </c>
      <c r="C65" s="18">
        <v>20141201</v>
      </c>
      <c r="D65" s="18">
        <v>275</v>
      </c>
      <c r="E65" s="16"/>
      <c r="F65" s="16"/>
      <c r="G65" s="18" t="s">
        <v>144</v>
      </c>
      <c r="H65" s="16"/>
      <c r="I65" s="18" t="s">
        <v>145</v>
      </c>
      <c r="J65" s="16"/>
      <c r="K65" s="16"/>
      <c r="L65" s="18">
        <v>2</v>
      </c>
      <c r="M65" s="18">
        <v>20</v>
      </c>
      <c r="N65" s="16"/>
      <c r="O65" s="18">
        <v>81115</v>
      </c>
      <c r="P65" s="18">
        <v>81035</v>
      </c>
      <c r="Q65" s="18">
        <v>6096</v>
      </c>
      <c r="R65" s="16"/>
      <c r="S65" s="16"/>
      <c r="T65" s="18">
        <v>2.11</v>
      </c>
      <c r="U65" s="18">
        <v>2.4676999999999998</v>
      </c>
      <c r="V65" s="18">
        <v>2.2210000000000001</v>
      </c>
      <c r="W65" s="18">
        <v>2.2210000000000001</v>
      </c>
      <c r="X65" s="18">
        <v>5.26</v>
      </c>
      <c r="Y65" s="18">
        <v>5.26</v>
      </c>
      <c r="Z65" s="18">
        <v>0</v>
      </c>
      <c r="AA65" s="18">
        <v>0</v>
      </c>
      <c r="AB65" s="18">
        <v>0</v>
      </c>
      <c r="AC65" s="18">
        <v>0</v>
      </c>
      <c r="AD65" s="18">
        <v>5.26</v>
      </c>
      <c r="AE65" s="18">
        <v>0</v>
      </c>
      <c r="AF65" s="16"/>
      <c r="AG65" s="18">
        <v>11</v>
      </c>
      <c r="AH65" s="16"/>
      <c r="AI65" s="16"/>
      <c r="AJ65" s="16"/>
      <c r="AK65" s="16"/>
      <c r="AL65" s="16"/>
      <c r="AM65" s="18">
        <v>0</v>
      </c>
      <c r="AN65" s="18">
        <v>0</v>
      </c>
      <c r="AO65" s="18">
        <v>0</v>
      </c>
      <c r="AP65" s="18">
        <v>0</v>
      </c>
      <c r="AQ65" s="16"/>
      <c r="AR65" s="18">
        <v>0</v>
      </c>
      <c r="AS65" s="18">
        <v>50</v>
      </c>
      <c r="AT65" s="16"/>
      <c r="AU65" s="18">
        <v>0</v>
      </c>
      <c r="AV65" s="18">
        <f>Table6[PVENDA]*Table6[QUANTI]</f>
        <v>105.19999999999999</v>
      </c>
    </row>
    <row r="66" spans="1:48">
      <c r="A66" s="18">
        <v>181713</v>
      </c>
      <c r="B66" s="18">
        <v>20141201</v>
      </c>
      <c r="C66" s="18">
        <v>20141201</v>
      </c>
      <c r="D66" s="18">
        <v>393</v>
      </c>
      <c r="E66" s="16"/>
      <c r="F66" s="16"/>
      <c r="G66" s="18" t="s">
        <v>144</v>
      </c>
      <c r="H66" s="16"/>
      <c r="I66" s="18" t="s">
        <v>145</v>
      </c>
      <c r="J66" s="16"/>
      <c r="K66" s="16"/>
      <c r="L66" s="18">
        <v>2</v>
      </c>
      <c r="M66" s="18">
        <v>10</v>
      </c>
      <c r="N66" s="16"/>
      <c r="O66" s="18">
        <v>81115</v>
      </c>
      <c r="P66" s="18">
        <v>81035</v>
      </c>
      <c r="Q66" s="18">
        <v>6096</v>
      </c>
      <c r="R66" s="16"/>
      <c r="S66" s="16"/>
      <c r="T66" s="18">
        <v>1.22</v>
      </c>
      <c r="U66" s="18">
        <v>1.4756</v>
      </c>
      <c r="V66" s="18">
        <v>1.3280000000000001</v>
      </c>
      <c r="W66" s="18">
        <v>1.3280000000000001</v>
      </c>
      <c r="X66" s="18">
        <v>4.21</v>
      </c>
      <c r="Y66" s="18">
        <v>4.21</v>
      </c>
      <c r="Z66" s="18">
        <v>0</v>
      </c>
      <c r="AA66" s="18">
        <v>0</v>
      </c>
      <c r="AB66" s="18">
        <v>0</v>
      </c>
      <c r="AC66" s="18">
        <v>0</v>
      </c>
      <c r="AD66" s="18">
        <v>4.21</v>
      </c>
      <c r="AE66" s="18">
        <v>0</v>
      </c>
      <c r="AF66" s="16"/>
      <c r="AG66" s="18">
        <v>11</v>
      </c>
      <c r="AH66" s="16"/>
      <c r="AI66" s="16"/>
      <c r="AJ66" s="16"/>
      <c r="AK66" s="16"/>
      <c r="AL66" s="16"/>
      <c r="AM66" s="18">
        <v>0</v>
      </c>
      <c r="AN66" s="18">
        <v>0</v>
      </c>
      <c r="AO66" s="18">
        <v>0</v>
      </c>
      <c r="AP66" s="18">
        <v>0</v>
      </c>
      <c r="AQ66" s="16"/>
      <c r="AR66" s="18">
        <v>0</v>
      </c>
      <c r="AS66" s="18">
        <v>50</v>
      </c>
      <c r="AT66" s="16"/>
      <c r="AU66" s="18">
        <v>0</v>
      </c>
      <c r="AV66" s="18">
        <f>Table6[PVENDA]*Table6[QUANTI]</f>
        <v>42.1</v>
      </c>
    </row>
    <row r="67" spans="1:48">
      <c r="A67" s="18">
        <v>181714</v>
      </c>
      <c r="B67" s="18">
        <v>20141201</v>
      </c>
      <c r="C67" s="18">
        <v>20141201</v>
      </c>
      <c r="D67" s="18">
        <v>1981</v>
      </c>
      <c r="E67" s="16"/>
      <c r="F67" s="16"/>
      <c r="G67" s="18" t="s">
        <v>144</v>
      </c>
      <c r="H67" s="16"/>
      <c r="I67" s="18" t="s">
        <v>145</v>
      </c>
      <c r="J67" s="16"/>
      <c r="K67" s="16"/>
      <c r="L67" s="18">
        <v>2</v>
      </c>
      <c r="M67" s="18">
        <v>15</v>
      </c>
      <c r="N67" s="16"/>
      <c r="O67" s="18">
        <v>81115</v>
      </c>
      <c r="P67" s="18">
        <v>81035</v>
      </c>
      <c r="Q67" s="18">
        <v>6096</v>
      </c>
      <c r="R67" s="16"/>
      <c r="S67" s="16"/>
      <c r="T67" s="18">
        <v>0.67</v>
      </c>
      <c r="U67" s="18">
        <v>1.0118</v>
      </c>
      <c r="V67" s="18">
        <v>0.91059999999999997</v>
      </c>
      <c r="W67" s="18">
        <v>0.91059999999999997</v>
      </c>
      <c r="X67" s="18">
        <v>2.11</v>
      </c>
      <c r="Y67" s="18">
        <v>2.11</v>
      </c>
      <c r="Z67" s="18">
        <v>0</v>
      </c>
      <c r="AA67" s="18">
        <v>0</v>
      </c>
      <c r="AB67" s="18">
        <v>0</v>
      </c>
      <c r="AC67" s="18">
        <v>0</v>
      </c>
      <c r="AD67" s="18">
        <v>2.11</v>
      </c>
      <c r="AE67" s="18">
        <v>0</v>
      </c>
      <c r="AF67" s="16"/>
      <c r="AG67" s="18">
        <v>11</v>
      </c>
      <c r="AH67" s="16"/>
      <c r="AI67" s="16"/>
      <c r="AJ67" s="16"/>
      <c r="AK67" s="16"/>
      <c r="AL67" s="16"/>
      <c r="AM67" s="18">
        <v>0</v>
      </c>
      <c r="AN67" s="18">
        <v>0</v>
      </c>
      <c r="AO67" s="18">
        <v>0</v>
      </c>
      <c r="AP67" s="18">
        <v>0</v>
      </c>
      <c r="AQ67" s="16"/>
      <c r="AR67" s="18">
        <v>0</v>
      </c>
      <c r="AS67" s="18">
        <v>50</v>
      </c>
      <c r="AT67" s="16"/>
      <c r="AU67" s="18">
        <v>0</v>
      </c>
      <c r="AV67" s="18">
        <f>Table6[PVENDA]*Table6[QUANTI]</f>
        <v>31.65</v>
      </c>
    </row>
    <row r="68" spans="1:48">
      <c r="A68" s="18">
        <v>181715</v>
      </c>
      <c r="B68" s="18">
        <v>20141201</v>
      </c>
      <c r="C68" s="18">
        <v>20141201</v>
      </c>
      <c r="D68" s="18">
        <v>274</v>
      </c>
      <c r="E68" s="16"/>
      <c r="F68" s="16"/>
      <c r="G68" s="18" t="s">
        <v>144</v>
      </c>
      <c r="H68" s="16"/>
      <c r="I68" s="18" t="s">
        <v>145</v>
      </c>
      <c r="J68" s="16"/>
      <c r="K68" s="16"/>
      <c r="L68" s="18">
        <v>2</v>
      </c>
      <c r="M68" s="18">
        <v>20</v>
      </c>
      <c r="N68" s="16"/>
      <c r="O68" s="18">
        <v>81116</v>
      </c>
      <c r="P68" s="18">
        <v>81036</v>
      </c>
      <c r="Q68" s="18">
        <v>6096</v>
      </c>
      <c r="R68" s="16"/>
      <c r="S68" s="16"/>
      <c r="T68" s="18">
        <v>2.11</v>
      </c>
      <c r="U68" s="18">
        <v>2.488</v>
      </c>
      <c r="V68" s="18">
        <v>2.2391999999999999</v>
      </c>
      <c r="W68" s="18">
        <v>2.2391999999999999</v>
      </c>
      <c r="X68" s="18">
        <v>5.26</v>
      </c>
      <c r="Y68" s="18">
        <v>5.26</v>
      </c>
      <c r="Z68" s="18">
        <v>0</v>
      </c>
      <c r="AA68" s="18">
        <v>0</v>
      </c>
      <c r="AB68" s="18">
        <v>0</v>
      </c>
      <c r="AC68" s="18">
        <v>0</v>
      </c>
      <c r="AD68" s="18">
        <v>5.26</v>
      </c>
      <c r="AE68" s="18">
        <v>0</v>
      </c>
      <c r="AF68" s="16"/>
      <c r="AG68" s="18">
        <v>11</v>
      </c>
      <c r="AH68" s="16"/>
      <c r="AI68" s="16"/>
      <c r="AJ68" s="16"/>
      <c r="AK68" s="16"/>
      <c r="AL68" s="16"/>
      <c r="AM68" s="18">
        <v>0</v>
      </c>
      <c r="AN68" s="18">
        <v>0</v>
      </c>
      <c r="AO68" s="18">
        <v>0</v>
      </c>
      <c r="AP68" s="18">
        <v>0</v>
      </c>
      <c r="AQ68" s="16"/>
      <c r="AR68" s="18">
        <v>0</v>
      </c>
      <c r="AS68" s="18">
        <v>50</v>
      </c>
      <c r="AT68" s="16"/>
      <c r="AU68" s="18">
        <v>0</v>
      </c>
      <c r="AV68" s="18">
        <f>Table6[PVENDA]*Table6[QUANTI]</f>
        <v>105.19999999999999</v>
      </c>
    </row>
    <row r="69" spans="1:48">
      <c r="A69" s="18">
        <v>182076</v>
      </c>
      <c r="B69" s="18">
        <v>20141215</v>
      </c>
      <c r="C69" s="18">
        <v>20141215</v>
      </c>
      <c r="D69" s="18">
        <v>303736</v>
      </c>
      <c r="E69" s="16"/>
      <c r="F69" s="16"/>
      <c r="G69" s="18" t="s">
        <v>144</v>
      </c>
      <c r="H69" s="16"/>
      <c r="I69" s="18" t="s">
        <v>145</v>
      </c>
      <c r="J69" s="16"/>
      <c r="K69" s="16"/>
      <c r="L69" s="18">
        <v>2</v>
      </c>
      <c r="M69" s="18">
        <v>18</v>
      </c>
      <c r="N69" s="16"/>
      <c r="O69" s="18">
        <v>81293</v>
      </c>
      <c r="P69" s="18">
        <v>81061</v>
      </c>
      <c r="Q69" s="18">
        <v>5927</v>
      </c>
      <c r="R69" s="16"/>
      <c r="S69" s="16"/>
      <c r="T69" s="18">
        <v>17.7</v>
      </c>
      <c r="U69" s="18">
        <v>19.666699999999999</v>
      </c>
      <c r="V69" s="18">
        <v>17.7</v>
      </c>
      <c r="W69" s="18">
        <v>18.475000000000001</v>
      </c>
      <c r="X69" s="18">
        <v>26.32</v>
      </c>
      <c r="Y69" s="18">
        <v>26.32</v>
      </c>
      <c r="Z69" s="18">
        <v>0</v>
      </c>
      <c r="AA69" s="18">
        <v>0</v>
      </c>
      <c r="AB69" s="18">
        <v>0</v>
      </c>
      <c r="AC69" s="18">
        <v>0</v>
      </c>
      <c r="AD69" s="18">
        <v>26.32</v>
      </c>
      <c r="AE69" s="18">
        <v>0</v>
      </c>
      <c r="AF69" s="16"/>
      <c r="AG69" s="18">
        <v>11</v>
      </c>
      <c r="AH69" s="16"/>
      <c r="AI69" s="16"/>
      <c r="AJ69" s="16"/>
      <c r="AK69" s="16"/>
      <c r="AL69" s="16"/>
      <c r="AM69" s="18">
        <v>0</v>
      </c>
      <c r="AN69" s="18">
        <v>0</v>
      </c>
      <c r="AO69" s="18">
        <v>0</v>
      </c>
      <c r="AP69" s="18">
        <v>0</v>
      </c>
      <c r="AQ69" s="16"/>
      <c r="AR69" s="18">
        <v>0</v>
      </c>
      <c r="AS69" s="18">
        <v>50</v>
      </c>
      <c r="AT69" s="16"/>
      <c r="AU69" s="18">
        <v>0</v>
      </c>
      <c r="AV69" s="18">
        <f>Table6[PVENDA]*Table6[QUANTI]</f>
        <v>473.76</v>
      </c>
    </row>
    <row r="70" spans="1:48">
      <c r="A70" s="18">
        <v>182552</v>
      </c>
      <c r="B70" s="18">
        <v>20150105</v>
      </c>
      <c r="C70" s="18">
        <v>20150105</v>
      </c>
      <c r="D70" s="18">
        <v>1252</v>
      </c>
      <c r="E70" s="16"/>
      <c r="F70" s="16"/>
      <c r="G70" s="18" t="s">
        <v>144</v>
      </c>
      <c r="H70" s="16"/>
      <c r="I70" s="18" t="s">
        <v>145</v>
      </c>
      <c r="J70" s="16"/>
      <c r="K70" s="16"/>
      <c r="L70" s="18">
        <v>1</v>
      </c>
      <c r="M70" s="18">
        <v>1</v>
      </c>
      <c r="N70" s="16"/>
      <c r="O70" s="18">
        <v>81471</v>
      </c>
      <c r="P70" s="18">
        <v>81439</v>
      </c>
      <c r="Q70" s="18">
        <v>5000</v>
      </c>
      <c r="R70" s="16"/>
      <c r="S70" s="16"/>
      <c r="T70" s="18">
        <v>3</v>
      </c>
      <c r="U70" s="18">
        <v>4.2</v>
      </c>
      <c r="V70" s="18">
        <v>3</v>
      </c>
      <c r="W70" s="18">
        <v>2.4700000000000002</v>
      </c>
      <c r="X70" s="18">
        <v>12</v>
      </c>
      <c r="Y70" s="18">
        <v>12</v>
      </c>
      <c r="Z70" s="18">
        <v>0</v>
      </c>
      <c r="AA70" s="18">
        <v>0</v>
      </c>
      <c r="AB70" s="18">
        <v>0</v>
      </c>
      <c r="AC70" s="18">
        <v>0</v>
      </c>
      <c r="AD70" s="18">
        <v>9</v>
      </c>
      <c r="AE70" s="18">
        <v>0</v>
      </c>
      <c r="AF70" s="16"/>
      <c r="AG70" s="18">
        <v>11</v>
      </c>
      <c r="AH70" s="16"/>
      <c r="AI70" s="16"/>
      <c r="AJ70" s="16"/>
      <c r="AK70" s="16"/>
      <c r="AL70" s="16"/>
      <c r="AM70" s="18">
        <v>0</v>
      </c>
      <c r="AN70" s="18">
        <v>0</v>
      </c>
      <c r="AO70" s="18">
        <v>0</v>
      </c>
      <c r="AP70" s="18">
        <v>0</v>
      </c>
      <c r="AQ70" s="16"/>
      <c r="AR70" s="18">
        <v>0</v>
      </c>
      <c r="AS70" s="18">
        <v>50</v>
      </c>
      <c r="AT70" s="16"/>
      <c r="AU70" s="18">
        <v>0</v>
      </c>
      <c r="AV70" s="18">
        <f>Table6[PVENDA]*Table6[QUANTI]</f>
        <v>12</v>
      </c>
    </row>
    <row r="71" spans="1:48">
      <c r="A71" s="18">
        <v>182665</v>
      </c>
      <c r="B71" s="18">
        <v>20150108</v>
      </c>
      <c r="C71" s="18">
        <v>20150108</v>
      </c>
      <c r="D71" s="18">
        <v>302979</v>
      </c>
      <c r="E71" s="16"/>
      <c r="F71" s="16"/>
      <c r="G71" s="18" t="s">
        <v>144</v>
      </c>
      <c r="H71" s="16"/>
      <c r="I71" s="18" t="s">
        <v>145</v>
      </c>
      <c r="J71" s="16"/>
      <c r="K71" s="16"/>
      <c r="L71" s="18">
        <v>1</v>
      </c>
      <c r="M71" s="18">
        <v>1</v>
      </c>
      <c r="N71" s="16"/>
      <c r="O71" s="18">
        <v>81536</v>
      </c>
      <c r="P71" s="18">
        <v>81530</v>
      </c>
      <c r="Q71" s="18">
        <v>5000</v>
      </c>
      <c r="R71" s="16"/>
      <c r="S71" s="16"/>
      <c r="T71" s="18">
        <v>0.54930000000000001</v>
      </c>
      <c r="U71" s="18">
        <v>0.5585</v>
      </c>
      <c r="V71" s="18">
        <v>0.50260000000000005</v>
      </c>
      <c r="W71" s="18">
        <v>0.50260000000000005</v>
      </c>
      <c r="X71" s="18">
        <v>1.9874000000000001</v>
      </c>
      <c r="Y71" s="18">
        <v>1.9874000000000001</v>
      </c>
      <c r="Z71" s="18">
        <v>0</v>
      </c>
      <c r="AA71" s="18">
        <v>0</v>
      </c>
      <c r="AB71" s="18">
        <v>0</v>
      </c>
      <c r="AC71" s="18">
        <v>0</v>
      </c>
      <c r="AD71" s="18">
        <v>1.5</v>
      </c>
      <c r="AE71" s="18">
        <v>0</v>
      </c>
      <c r="AF71" s="16"/>
      <c r="AG71" s="18">
        <v>11</v>
      </c>
      <c r="AH71" s="16"/>
      <c r="AI71" s="16"/>
      <c r="AJ71" s="16"/>
      <c r="AK71" s="16"/>
      <c r="AL71" s="16"/>
      <c r="AM71" s="18">
        <v>0</v>
      </c>
      <c r="AN71" s="18">
        <v>0</v>
      </c>
      <c r="AO71" s="18">
        <v>0</v>
      </c>
      <c r="AP71" s="18">
        <v>0</v>
      </c>
      <c r="AQ71" s="16"/>
      <c r="AR71" s="18">
        <v>0</v>
      </c>
      <c r="AS71" s="18">
        <v>50</v>
      </c>
      <c r="AT71" s="16"/>
      <c r="AU71" s="18">
        <v>0</v>
      </c>
      <c r="AV71" s="18">
        <f>Table6[PVENDA]*Table6[QUANTI]</f>
        <v>1.9874000000000001</v>
      </c>
    </row>
    <row r="72" spans="1:48">
      <c r="A72" s="18">
        <v>182815</v>
      </c>
      <c r="B72" s="18">
        <v>20150116</v>
      </c>
      <c r="C72" s="18">
        <v>20150116</v>
      </c>
      <c r="D72" s="18">
        <v>267</v>
      </c>
      <c r="E72" s="16"/>
      <c r="F72" s="16"/>
      <c r="G72" s="18" t="s">
        <v>144</v>
      </c>
      <c r="H72" s="16"/>
      <c r="I72" s="18" t="s">
        <v>145</v>
      </c>
      <c r="J72" s="16"/>
      <c r="K72" s="16"/>
      <c r="L72" s="18">
        <v>1</v>
      </c>
      <c r="M72" s="18">
        <v>2</v>
      </c>
      <c r="N72" s="16"/>
      <c r="O72" s="18">
        <v>81626</v>
      </c>
      <c r="P72" s="18">
        <v>81623</v>
      </c>
      <c r="Q72" s="18">
        <v>6077</v>
      </c>
      <c r="R72" s="16"/>
      <c r="S72" s="16"/>
      <c r="T72" s="18">
        <v>41.44</v>
      </c>
      <c r="U72" s="18">
        <v>53.868299999999998</v>
      </c>
      <c r="V72" s="18">
        <v>48.481499999999997</v>
      </c>
      <c r="W72" s="18">
        <v>48.481499999999997</v>
      </c>
      <c r="X72" s="18">
        <v>83.396199999999993</v>
      </c>
      <c r="Y72" s="18">
        <v>83.396199999999993</v>
      </c>
      <c r="Z72" s="18">
        <v>0</v>
      </c>
      <c r="AA72" s="18">
        <v>0</v>
      </c>
      <c r="AB72" s="18">
        <v>0</v>
      </c>
      <c r="AC72" s="18">
        <v>0</v>
      </c>
      <c r="AD72" s="18">
        <v>85</v>
      </c>
      <c r="AE72" s="18">
        <v>0</v>
      </c>
      <c r="AF72" s="16"/>
      <c r="AG72" s="18">
        <v>11</v>
      </c>
      <c r="AH72" s="16"/>
      <c r="AI72" s="16"/>
      <c r="AJ72" s="16"/>
      <c r="AK72" s="16"/>
      <c r="AL72" s="16"/>
      <c r="AM72" s="18">
        <v>0</v>
      </c>
      <c r="AN72" s="18">
        <v>0</v>
      </c>
      <c r="AO72" s="18">
        <v>0</v>
      </c>
      <c r="AP72" s="18">
        <v>0</v>
      </c>
      <c r="AQ72" s="16"/>
      <c r="AR72" s="18">
        <v>0</v>
      </c>
      <c r="AS72" s="18">
        <v>50</v>
      </c>
      <c r="AT72" s="16"/>
      <c r="AU72" s="18">
        <v>0</v>
      </c>
      <c r="AV72" s="18">
        <f>Table6[PVENDA]*Table6[QUANTI]</f>
        <v>166.79239999999999</v>
      </c>
    </row>
    <row r="73" spans="1:48">
      <c r="A73" s="18">
        <v>182947</v>
      </c>
      <c r="B73" s="18">
        <v>20150120</v>
      </c>
      <c r="C73" s="18">
        <v>20150120</v>
      </c>
      <c r="D73" s="18">
        <v>198</v>
      </c>
      <c r="E73" s="16"/>
      <c r="F73" s="16"/>
      <c r="G73" s="18" t="s">
        <v>144</v>
      </c>
      <c r="H73" s="16"/>
      <c r="I73" s="18" t="s">
        <v>145</v>
      </c>
      <c r="J73" s="16"/>
      <c r="K73" s="16"/>
      <c r="L73" s="18">
        <v>2</v>
      </c>
      <c r="M73" s="18">
        <v>6</v>
      </c>
      <c r="N73" s="16"/>
      <c r="O73" s="18">
        <v>81687</v>
      </c>
      <c r="P73" s="18">
        <v>81682</v>
      </c>
      <c r="Q73" s="18">
        <v>7839</v>
      </c>
      <c r="R73" s="16"/>
      <c r="S73" s="16"/>
      <c r="T73" s="18">
        <v>40.229999999999997</v>
      </c>
      <c r="U73" s="18">
        <v>52.405099999999997</v>
      </c>
      <c r="V73" s="18">
        <v>47.1646</v>
      </c>
      <c r="W73" s="18">
        <v>47.1646</v>
      </c>
      <c r="X73" s="18">
        <v>85</v>
      </c>
      <c r="Y73" s="18">
        <v>85</v>
      </c>
      <c r="Z73" s="18">
        <v>0</v>
      </c>
      <c r="AA73" s="18">
        <v>0</v>
      </c>
      <c r="AB73" s="18">
        <v>0</v>
      </c>
      <c r="AC73" s="18">
        <v>0</v>
      </c>
      <c r="AD73" s="18">
        <v>89.47</v>
      </c>
      <c r="AE73" s="18">
        <v>0</v>
      </c>
      <c r="AF73" s="16"/>
      <c r="AG73" s="18">
        <v>11</v>
      </c>
      <c r="AH73" s="16"/>
      <c r="AI73" s="16"/>
      <c r="AJ73" s="16"/>
      <c r="AK73" s="16"/>
      <c r="AL73" s="16"/>
      <c r="AM73" s="18">
        <v>0</v>
      </c>
      <c r="AN73" s="18">
        <v>0</v>
      </c>
      <c r="AO73" s="18">
        <v>0</v>
      </c>
      <c r="AP73" s="18">
        <v>0</v>
      </c>
      <c r="AQ73" s="16"/>
      <c r="AR73" s="18">
        <v>0</v>
      </c>
      <c r="AS73" s="18">
        <v>50</v>
      </c>
      <c r="AT73" s="16"/>
      <c r="AU73" s="18">
        <v>0</v>
      </c>
      <c r="AV73" s="18">
        <f>Table6[PVENDA]*Table6[QUANTI]</f>
        <v>510</v>
      </c>
    </row>
    <row r="74" spans="1:48">
      <c r="A74" s="18">
        <v>183154</v>
      </c>
      <c r="B74" s="18">
        <v>20150128</v>
      </c>
      <c r="C74" s="18">
        <v>20150128</v>
      </c>
      <c r="D74" s="18">
        <v>11</v>
      </c>
      <c r="E74" s="16"/>
      <c r="F74" s="16"/>
      <c r="G74" s="18" t="s">
        <v>144</v>
      </c>
      <c r="H74" s="16"/>
      <c r="I74" s="18" t="s">
        <v>145</v>
      </c>
      <c r="J74" s="16"/>
      <c r="K74" s="16"/>
      <c r="L74" s="18">
        <v>1</v>
      </c>
      <c r="M74" s="18">
        <v>1</v>
      </c>
      <c r="N74" s="16"/>
      <c r="O74" s="18">
        <v>81797</v>
      </c>
      <c r="P74" s="18">
        <v>81794</v>
      </c>
      <c r="Q74" s="18">
        <v>5000</v>
      </c>
      <c r="R74" s="16"/>
      <c r="S74" s="16"/>
      <c r="T74" s="18">
        <v>3.72</v>
      </c>
      <c r="U74" s="18">
        <v>5.0392000000000001</v>
      </c>
      <c r="V74" s="18">
        <v>4.5353000000000003</v>
      </c>
      <c r="W74" s="18">
        <v>4.5353000000000003</v>
      </c>
      <c r="X74" s="18">
        <v>8.9628999999999994</v>
      </c>
      <c r="Y74" s="18">
        <v>8.9628999999999994</v>
      </c>
      <c r="Z74" s="18">
        <v>0</v>
      </c>
      <c r="AA74" s="18">
        <v>0</v>
      </c>
      <c r="AB74" s="18">
        <v>0</v>
      </c>
      <c r="AC74" s="18">
        <v>0</v>
      </c>
      <c r="AD74" s="18">
        <v>9</v>
      </c>
      <c r="AE74" s="18">
        <v>0</v>
      </c>
      <c r="AF74" s="16"/>
      <c r="AG74" s="18">
        <v>11</v>
      </c>
      <c r="AH74" s="16"/>
      <c r="AI74" s="16"/>
      <c r="AJ74" s="16"/>
      <c r="AK74" s="16"/>
      <c r="AL74" s="16"/>
      <c r="AM74" s="18">
        <v>0</v>
      </c>
      <c r="AN74" s="18">
        <v>0</v>
      </c>
      <c r="AO74" s="18">
        <v>0</v>
      </c>
      <c r="AP74" s="18">
        <v>0</v>
      </c>
      <c r="AQ74" s="16"/>
      <c r="AR74" s="18">
        <v>0</v>
      </c>
      <c r="AS74" s="18">
        <v>50</v>
      </c>
      <c r="AT74" s="16"/>
      <c r="AU74" s="18">
        <v>0</v>
      </c>
      <c r="AV74" s="18">
        <f>Table6[PVENDA]*Table6[QUANTI]</f>
        <v>8.9628999999999994</v>
      </c>
    </row>
    <row r="75" spans="1:48">
      <c r="A75" s="18">
        <v>183155</v>
      </c>
      <c r="B75" s="18">
        <v>20150128</v>
      </c>
      <c r="C75" s="18">
        <v>20150128</v>
      </c>
      <c r="D75" s="18">
        <v>14</v>
      </c>
      <c r="E75" s="16"/>
      <c r="F75" s="16"/>
      <c r="G75" s="18" t="s">
        <v>144</v>
      </c>
      <c r="H75" s="16"/>
      <c r="I75" s="18" t="s">
        <v>145</v>
      </c>
      <c r="J75" s="16"/>
      <c r="K75" s="16"/>
      <c r="L75" s="18">
        <v>1</v>
      </c>
      <c r="M75" s="18">
        <v>2</v>
      </c>
      <c r="N75" s="16"/>
      <c r="O75" s="18">
        <v>81797</v>
      </c>
      <c r="P75" s="18">
        <v>81794</v>
      </c>
      <c r="Q75" s="18">
        <v>5000</v>
      </c>
      <c r="R75" s="16"/>
      <c r="S75" s="16"/>
      <c r="T75" s="18">
        <v>4.75</v>
      </c>
      <c r="U75" s="18">
        <v>6.4987000000000004</v>
      </c>
      <c r="V75" s="18">
        <v>5.8487999999999998</v>
      </c>
      <c r="W75" s="18">
        <v>5.8487999999999998</v>
      </c>
      <c r="X75" s="18">
        <v>11.9506</v>
      </c>
      <c r="Y75" s="18">
        <v>11.9506</v>
      </c>
      <c r="Z75" s="18">
        <v>0</v>
      </c>
      <c r="AA75" s="18">
        <v>0</v>
      </c>
      <c r="AB75" s="18">
        <v>0</v>
      </c>
      <c r="AC75" s="18">
        <v>0</v>
      </c>
      <c r="AD75" s="18">
        <v>12</v>
      </c>
      <c r="AE75" s="18">
        <v>0</v>
      </c>
      <c r="AF75" s="16"/>
      <c r="AG75" s="18">
        <v>11</v>
      </c>
      <c r="AH75" s="16"/>
      <c r="AI75" s="16"/>
      <c r="AJ75" s="16"/>
      <c r="AK75" s="16"/>
      <c r="AL75" s="16"/>
      <c r="AM75" s="18">
        <v>0</v>
      </c>
      <c r="AN75" s="18">
        <v>0</v>
      </c>
      <c r="AO75" s="18">
        <v>0</v>
      </c>
      <c r="AP75" s="18">
        <v>0</v>
      </c>
      <c r="AQ75" s="16"/>
      <c r="AR75" s="18">
        <v>0</v>
      </c>
      <c r="AS75" s="18">
        <v>50</v>
      </c>
      <c r="AT75" s="16"/>
      <c r="AU75" s="18">
        <v>0</v>
      </c>
      <c r="AV75" s="18">
        <f>Table6[PVENDA]*Table6[QUANTI]</f>
        <v>23.901199999999999</v>
      </c>
    </row>
    <row r="76" spans="1:48">
      <c r="A76" s="18">
        <v>183475</v>
      </c>
      <c r="B76" s="18">
        <v>20150209</v>
      </c>
      <c r="C76" s="18">
        <v>20150209</v>
      </c>
      <c r="D76" s="18">
        <v>302659</v>
      </c>
      <c r="E76" s="16"/>
      <c r="F76" s="16"/>
      <c r="G76" s="18" t="s">
        <v>144</v>
      </c>
      <c r="H76" s="16"/>
      <c r="I76" s="18" t="s">
        <v>145</v>
      </c>
      <c r="J76" s="16"/>
      <c r="K76" s="16"/>
      <c r="L76" s="18">
        <v>1</v>
      </c>
      <c r="M76" s="18">
        <v>5</v>
      </c>
      <c r="N76" s="16"/>
      <c r="O76" s="18">
        <v>81938</v>
      </c>
      <c r="P76" s="18">
        <v>81935</v>
      </c>
      <c r="Q76" s="18">
        <v>5000</v>
      </c>
      <c r="R76" s="16"/>
      <c r="S76" s="16"/>
      <c r="T76" s="18">
        <v>7.2</v>
      </c>
      <c r="U76" s="18">
        <v>8</v>
      </c>
      <c r="V76" s="18">
        <v>7.2</v>
      </c>
      <c r="W76" s="18">
        <v>7.2</v>
      </c>
      <c r="X76" s="18">
        <v>24</v>
      </c>
      <c r="Y76" s="18">
        <v>24</v>
      </c>
      <c r="Z76" s="18">
        <v>0</v>
      </c>
      <c r="AA76" s="18">
        <v>0</v>
      </c>
      <c r="AB76" s="18">
        <v>0</v>
      </c>
      <c r="AC76" s="18">
        <v>0</v>
      </c>
      <c r="AD76" s="18">
        <v>25</v>
      </c>
      <c r="AE76" s="18">
        <v>0</v>
      </c>
      <c r="AF76" s="16"/>
      <c r="AG76" s="18">
        <v>14</v>
      </c>
      <c r="AH76" s="16"/>
      <c r="AI76" s="16"/>
      <c r="AJ76" s="16"/>
      <c r="AK76" s="16"/>
      <c r="AL76" s="16"/>
      <c r="AM76" s="18">
        <v>0</v>
      </c>
      <c r="AN76" s="18">
        <v>0</v>
      </c>
      <c r="AO76" s="18">
        <v>0</v>
      </c>
      <c r="AP76" s="18">
        <v>0</v>
      </c>
      <c r="AQ76" s="16"/>
      <c r="AR76" s="18">
        <v>0</v>
      </c>
      <c r="AS76" s="18">
        <v>0</v>
      </c>
      <c r="AT76" s="16"/>
      <c r="AU76" s="18">
        <v>0</v>
      </c>
      <c r="AV76" s="18">
        <f>Table6[PVENDA]*Table6[QUANTI]</f>
        <v>120</v>
      </c>
    </row>
    <row r="77" spans="1:48">
      <c r="A77" s="18">
        <v>183775</v>
      </c>
      <c r="B77" s="18">
        <v>20150223</v>
      </c>
      <c r="C77" s="18">
        <v>20150223</v>
      </c>
      <c r="D77" s="18">
        <v>302642</v>
      </c>
      <c r="E77" s="16"/>
      <c r="F77" s="16"/>
      <c r="G77" s="18" t="s">
        <v>144</v>
      </c>
      <c r="H77" s="16"/>
      <c r="I77" s="18" t="s">
        <v>145</v>
      </c>
      <c r="J77" s="16"/>
      <c r="K77" s="16"/>
      <c r="L77" s="18">
        <v>2</v>
      </c>
      <c r="M77" s="18">
        <v>10</v>
      </c>
      <c r="N77" s="16"/>
      <c r="O77" s="18">
        <v>82109</v>
      </c>
      <c r="P77" s="18">
        <v>79758</v>
      </c>
      <c r="Q77" s="18">
        <v>5927</v>
      </c>
      <c r="R77" s="16"/>
      <c r="S77" s="16"/>
      <c r="T77" s="18">
        <v>58.5</v>
      </c>
      <c r="U77" s="18">
        <v>65</v>
      </c>
      <c r="V77" s="18">
        <v>58.5</v>
      </c>
      <c r="W77" s="18">
        <v>58.5</v>
      </c>
      <c r="X77" s="18">
        <v>70</v>
      </c>
      <c r="Y77" s="18">
        <v>70</v>
      </c>
      <c r="Z77" s="18">
        <v>0</v>
      </c>
      <c r="AA77" s="18">
        <v>0</v>
      </c>
      <c r="AB77" s="18">
        <v>0</v>
      </c>
      <c r="AC77" s="18">
        <v>0</v>
      </c>
      <c r="AD77" s="18">
        <v>70</v>
      </c>
      <c r="AE77" s="18">
        <v>0</v>
      </c>
      <c r="AF77" s="16"/>
      <c r="AG77" s="18">
        <v>11</v>
      </c>
      <c r="AH77" s="16"/>
      <c r="AI77" s="16"/>
      <c r="AJ77" s="16"/>
      <c r="AK77" s="16"/>
      <c r="AL77" s="16"/>
      <c r="AM77" s="18">
        <v>0</v>
      </c>
      <c r="AN77" s="18">
        <v>0</v>
      </c>
      <c r="AO77" s="18">
        <v>0</v>
      </c>
      <c r="AP77" s="18">
        <v>0</v>
      </c>
      <c r="AQ77" s="16"/>
      <c r="AR77" s="18">
        <v>0</v>
      </c>
      <c r="AS77" s="18">
        <v>50</v>
      </c>
      <c r="AT77" s="16"/>
      <c r="AU77" s="18">
        <v>0</v>
      </c>
      <c r="AV77" s="18">
        <f>Table6[PVENDA]*Table6[QUANTI]</f>
        <v>700</v>
      </c>
    </row>
    <row r="78" spans="1:48">
      <c r="A78" s="18">
        <v>183778</v>
      </c>
      <c r="B78" s="18">
        <v>20150223</v>
      </c>
      <c r="C78" s="18">
        <v>20150223</v>
      </c>
      <c r="D78" s="18">
        <v>903</v>
      </c>
      <c r="E78" s="16"/>
      <c r="F78" s="16"/>
      <c r="G78" s="18" t="s">
        <v>144</v>
      </c>
      <c r="H78" s="16"/>
      <c r="I78" s="18" t="s">
        <v>145</v>
      </c>
      <c r="J78" s="16"/>
      <c r="K78" s="16"/>
      <c r="L78" s="18">
        <v>2</v>
      </c>
      <c r="M78" s="18">
        <v>3</v>
      </c>
      <c r="N78" s="16"/>
      <c r="O78" s="18">
        <v>82110</v>
      </c>
      <c r="P78" s="18">
        <v>82091</v>
      </c>
      <c r="Q78" s="18">
        <v>6020</v>
      </c>
      <c r="R78" s="16"/>
      <c r="S78" s="16"/>
      <c r="T78" s="18">
        <v>12.32</v>
      </c>
      <c r="U78" s="18">
        <v>16.0367</v>
      </c>
      <c r="V78" s="18">
        <v>14.433</v>
      </c>
      <c r="W78" s="18">
        <v>14.4168</v>
      </c>
      <c r="X78" s="18">
        <v>27.254899999999999</v>
      </c>
      <c r="Y78" s="18">
        <v>27.254899999999999</v>
      </c>
      <c r="Z78" s="18">
        <v>0</v>
      </c>
      <c r="AA78" s="18">
        <v>0</v>
      </c>
      <c r="AB78" s="18">
        <v>0</v>
      </c>
      <c r="AC78" s="18">
        <v>0</v>
      </c>
      <c r="AD78" s="18">
        <v>29.47</v>
      </c>
      <c r="AE78" s="18">
        <v>0</v>
      </c>
      <c r="AF78" s="16"/>
      <c r="AG78" s="18">
        <v>11</v>
      </c>
      <c r="AH78" s="16"/>
      <c r="AI78" s="16"/>
      <c r="AJ78" s="16"/>
      <c r="AK78" s="16"/>
      <c r="AL78" s="16"/>
      <c r="AM78" s="18">
        <v>0</v>
      </c>
      <c r="AN78" s="18">
        <v>0</v>
      </c>
      <c r="AO78" s="18">
        <v>0</v>
      </c>
      <c r="AP78" s="18">
        <v>0</v>
      </c>
      <c r="AQ78" s="16"/>
      <c r="AR78" s="18">
        <v>0</v>
      </c>
      <c r="AS78" s="18">
        <v>50</v>
      </c>
      <c r="AT78" s="16"/>
      <c r="AU78" s="18">
        <v>0</v>
      </c>
      <c r="AV78" s="18">
        <f>Table6[PVENDA]*Table6[QUANTI]</f>
        <v>81.764700000000005</v>
      </c>
    </row>
    <row r="79" spans="1:48">
      <c r="A79" s="19"/>
      <c r="B79" s="19"/>
      <c r="C79" s="19"/>
      <c r="D79" s="19"/>
      <c r="E79" s="20"/>
      <c r="F79" s="20"/>
      <c r="G79" s="19"/>
      <c r="H79" s="20"/>
      <c r="I79" s="19"/>
      <c r="J79" s="20"/>
      <c r="K79" s="20"/>
      <c r="L79" s="19"/>
      <c r="M79" s="19"/>
      <c r="N79" s="20"/>
      <c r="O79" s="19"/>
      <c r="P79" s="19"/>
      <c r="Q79" s="19"/>
      <c r="R79" s="20"/>
      <c r="S79" s="20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20"/>
      <c r="AG79" s="19"/>
      <c r="AH79" s="20"/>
      <c r="AI79" s="20"/>
      <c r="AJ79" s="20"/>
      <c r="AK79" s="20"/>
      <c r="AL79" s="20"/>
      <c r="AM79" s="19"/>
      <c r="AN79" s="19"/>
      <c r="AO79" s="19"/>
      <c r="AP79" s="19"/>
      <c r="AQ79" s="20"/>
      <c r="AR79" s="19"/>
      <c r="AS79" s="19"/>
      <c r="AT79" s="20"/>
      <c r="AU79" s="19"/>
      <c r="AV79" s="21">
        <f>SUM(Table6[totla])</f>
        <v>9926.3024488999981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8"/>
  <sheetViews>
    <sheetView workbookViewId="0">
      <selection activeCell="AV49" sqref="AV49"/>
    </sheetView>
  </sheetViews>
  <sheetFormatPr baseColWidth="10" defaultRowHeight="15" x14ac:dyDescent="0"/>
  <cols>
    <col min="10" max="10" width="11.6640625" customWidth="1"/>
    <col min="22" max="22" width="11" customWidth="1"/>
    <col min="23" max="23" width="12.5" customWidth="1"/>
    <col min="30" max="30" width="12.1640625" customWidth="1"/>
    <col min="32" max="32" width="11.5" customWidth="1"/>
    <col min="33" max="33" width="11.6640625" customWidth="1"/>
    <col min="44" max="44" width="11.1640625" customWidth="1"/>
  </cols>
  <sheetData>
    <row r="1" spans="1:48">
      <c r="A1" s="17" t="s">
        <v>97</v>
      </c>
      <c r="B1" s="17" t="s">
        <v>98</v>
      </c>
      <c r="C1" s="17" t="s">
        <v>99</v>
      </c>
      <c r="D1" s="17" t="s">
        <v>100</v>
      </c>
      <c r="E1" s="17" t="s">
        <v>101</v>
      </c>
      <c r="F1" s="17" t="s">
        <v>102</v>
      </c>
      <c r="G1" s="17" t="s">
        <v>103</v>
      </c>
      <c r="H1" s="17" t="s">
        <v>104</v>
      </c>
      <c r="I1" s="17" t="s">
        <v>105</v>
      </c>
      <c r="J1" s="17" t="s">
        <v>106</v>
      </c>
      <c r="K1" s="17" t="s">
        <v>107</v>
      </c>
      <c r="L1" s="17" t="s">
        <v>108</v>
      </c>
      <c r="M1" s="17" t="s">
        <v>109</v>
      </c>
      <c r="N1" s="17" t="s">
        <v>110</v>
      </c>
      <c r="O1" s="17" t="s">
        <v>111</v>
      </c>
      <c r="P1" s="17" t="s">
        <v>112</v>
      </c>
      <c r="Q1" s="17" t="s">
        <v>113</v>
      </c>
      <c r="R1" s="17" t="s">
        <v>114</v>
      </c>
      <c r="S1" s="17" t="s">
        <v>115</v>
      </c>
      <c r="T1" s="17" t="s">
        <v>116</v>
      </c>
      <c r="U1" s="17" t="s">
        <v>117</v>
      </c>
      <c r="V1" s="17" t="s">
        <v>118</v>
      </c>
      <c r="W1" s="17" t="s">
        <v>119</v>
      </c>
      <c r="X1" s="17" t="s">
        <v>120</v>
      </c>
      <c r="Y1" s="17" t="s">
        <v>121</v>
      </c>
      <c r="Z1" s="17" t="s">
        <v>122</v>
      </c>
      <c r="AA1" s="17" t="s">
        <v>123</v>
      </c>
      <c r="AB1" s="17" t="s">
        <v>124</v>
      </c>
      <c r="AC1" s="17" t="s">
        <v>125</v>
      </c>
      <c r="AD1" s="17" t="s">
        <v>126</v>
      </c>
      <c r="AE1" s="17" t="s">
        <v>127</v>
      </c>
      <c r="AF1" s="17" t="s">
        <v>128</v>
      </c>
      <c r="AG1" s="17" t="s">
        <v>129</v>
      </c>
      <c r="AH1" s="17" t="s">
        <v>130</v>
      </c>
      <c r="AI1" s="17" t="s">
        <v>131</v>
      </c>
      <c r="AJ1" s="17" t="s">
        <v>132</v>
      </c>
      <c r="AK1" s="17" t="s">
        <v>133</v>
      </c>
      <c r="AL1" s="17" t="s">
        <v>134</v>
      </c>
      <c r="AM1" s="17" t="s">
        <v>135</v>
      </c>
      <c r="AN1" s="17" t="s">
        <v>136</v>
      </c>
      <c r="AO1" s="17" t="s">
        <v>137</v>
      </c>
      <c r="AP1" s="17" t="s">
        <v>138</v>
      </c>
      <c r="AQ1" s="17" t="s">
        <v>139</v>
      </c>
      <c r="AR1" s="17" t="s">
        <v>140</v>
      </c>
      <c r="AS1" s="17" t="s">
        <v>141</v>
      </c>
      <c r="AT1" s="17" t="s">
        <v>142</v>
      </c>
      <c r="AU1" s="17" t="s">
        <v>143</v>
      </c>
      <c r="AV1" s="17" t="s">
        <v>147</v>
      </c>
    </row>
    <row r="2" spans="1:48">
      <c r="A2" s="18">
        <v>163129</v>
      </c>
      <c r="B2" s="18">
        <v>20130104</v>
      </c>
      <c r="C2" s="18">
        <v>20130104</v>
      </c>
      <c r="D2" s="18">
        <v>303690</v>
      </c>
      <c r="E2" s="16"/>
      <c r="F2" s="16"/>
      <c r="G2" s="18" t="s">
        <v>144</v>
      </c>
      <c r="H2" s="16"/>
      <c r="I2" s="18" t="s">
        <v>145</v>
      </c>
      <c r="J2" s="16"/>
      <c r="K2" s="16"/>
      <c r="L2" s="18">
        <v>2</v>
      </c>
      <c r="M2" s="18">
        <v>10</v>
      </c>
      <c r="N2" s="16"/>
      <c r="O2" s="18">
        <v>72164</v>
      </c>
      <c r="P2" s="18">
        <v>71290</v>
      </c>
      <c r="Q2" s="18">
        <v>7827</v>
      </c>
      <c r="R2" s="16"/>
      <c r="S2" s="16"/>
      <c r="T2" s="18">
        <v>21.25</v>
      </c>
      <c r="U2" s="18">
        <v>23.6111</v>
      </c>
      <c r="V2" s="18">
        <v>21.25</v>
      </c>
      <c r="W2" s="18">
        <v>21.25</v>
      </c>
      <c r="X2" s="18">
        <v>26</v>
      </c>
      <c r="Y2" s="18">
        <v>26</v>
      </c>
      <c r="Z2" s="18">
        <v>0</v>
      </c>
      <c r="AA2" s="18">
        <v>0</v>
      </c>
      <c r="AB2" s="18">
        <v>0</v>
      </c>
      <c r="AC2" s="18">
        <v>0</v>
      </c>
      <c r="AD2" s="18">
        <v>24.5</v>
      </c>
      <c r="AE2" s="18">
        <v>0</v>
      </c>
      <c r="AF2" s="16"/>
      <c r="AG2" s="18">
        <v>11</v>
      </c>
      <c r="AH2" s="16"/>
      <c r="AI2" s="16"/>
      <c r="AJ2" s="16"/>
      <c r="AK2" s="16"/>
      <c r="AL2" s="16"/>
      <c r="AM2" s="18">
        <v>0</v>
      </c>
      <c r="AN2" s="18">
        <v>0</v>
      </c>
      <c r="AO2" s="18">
        <v>0</v>
      </c>
      <c r="AP2" s="18">
        <v>0</v>
      </c>
      <c r="AQ2" s="16"/>
      <c r="AR2" s="18">
        <v>0</v>
      </c>
      <c r="AS2" s="18">
        <v>0</v>
      </c>
      <c r="AT2" s="16"/>
      <c r="AU2" s="18">
        <v>0</v>
      </c>
      <c r="AV2" s="18">
        <f>Table7[QUANTI]*Table7[PVENDA]</f>
        <v>260</v>
      </c>
    </row>
    <row r="3" spans="1:48">
      <c r="A3" s="18">
        <v>163412</v>
      </c>
      <c r="B3" s="18">
        <v>20130115</v>
      </c>
      <c r="C3" s="18">
        <v>20130115</v>
      </c>
      <c r="D3" s="18">
        <v>302720</v>
      </c>
      <c r="E3" s="16"/>
      <c r="F3" s="16"/>
      <c r="G3" s="18" t="s">
        <v>144</v>
      </c>
      <c r="H3" s="16"/>
      <c r="I3" s="18" t="s">
        <v>145</v>
      </c>
      <c r="J3" s="16"/>
      <c r="K3" s="16"/>
      <c r="L3" s="18">
        <v>1</v>
      </c>
      <c r="M3" s="18">
        <v>1</v>
      </c>
      <c r="N3" s="16"/>
      <c r="O3" s="18">
        <v>72280</v>
      </c>
      <c r="P3" s="18">
        <v>72260</v>
      </c>
      <c r="Q3" s="18">
        <v>5000</v>
      </c>
      <c r="R3" s="16"/>
      <c r="S3" s="16"/>
      <c r="T3" s="18">
        <v>5.57</v>
      </c>
      <c r="U3" s="18">
        <v>6.2389999999999999</v>
      </c>
      <c r="V3" s="18">
        <v>5.6151</v>
      </c>
      <c r="W3" s="18">
        <v>5.6151</v>
      </c>
      <c r="X3" s="18">
        <v>9.4827999999999992</v>
      </c>
      <c r="Y3" s="18">
        <v>9.4827999999999992</v>
      </c>
      <c r="Z3" s="18">
        <v>0</v>
      </c>
      <c r="AA3" s="18">
        <v>0</v>
      </c>
      <c r="AB3" s="18">
        <v>0</v>
      </c>
      <c r="AC3" s="18">
        <v>0</v>
      </c>
      <c r="AD3" s="18">
        <v>10</v>
      </c>
      <c r="AE3" s="18">
        <v>0</v>
      </c>
      <c r="AF3" s="16"/>
      <c r="AG3" s="18">
        <v>11</v>
      </c>
      <c r="AH3" s="16"/>
      <c r="AI3" s="16"/>
      <c r="AJ3" s="16"/>
      <c r="AK3" s="16"/>
      <c r="AL3" s="16"/>
      <c r="AM3" s="18">
        <v>0</v>
      </c>
      <c r="AN3" s="18">
        <v>0</v>
      </c>
      <c r="AO3" s="18">
        <v>0</v>
      </c>
      <c r="AP3" s="18">
        <v>0</v>
      </c>
      <c r="AQ3" s="16"/>
      <c r="AR3" s="18">
        <v>0</v>
      </c>
      <c r="AS3" s="18">
        <v>50</v>
      </c>
      <c r="AT3" s="16"/>
      <c r="AU3" s="18">
        <v>0</v>
      </c>
      <c r="AV3" s="18">
        <f>Table7[QUANTI]*Table7[PVENDA]</f>
        <v>9.4827999999999992</v>
      </c>
    </row>
    <row r="4" spans="1:48">
      <c r="A4" s="18">
        <v>164976</v>
      </c>
      <c r="B4" s="18">
        <v>20130301</v>
      </c>
      <c r="C4" s="18">
        <v>20130301</v>
      </c>
      <c r="D4" s="18">
        <v>1368</v>
      </c>
      <c r="E4" s="16"/>
      <c r="F4" s="16"/>
      <c r="G4" s="18" t="s">
        <v>144</v>
      </c>
      <c r="H4" s="16"/>
      <c r="I4" s="18" t="s">
        <v>145</v>
      </c>
      <c r="J4" s="16"/>
      <c r="K4" s="16"/>
      <c r="L4" s="18">
        <v>1</v>
      </c>
      <c r="M4" s="18">
        <v>1</v>
      </c>
      <c r="N4" s="16"/>
      <c r="O4" s="18">
        <v>72805</v>
      </c>
      <c r="P4" s="18">
        <v>72717</v>
      </c>
      <c r="Q4" s="18">
        <v>5000</v>
      </c>
      <c r="R4" s="16"/>
      <c r="S4" s="16"/>
      <c r="T4" s="18">
        <v>12.39</v>
      </c>
      <c r="U4" s="18">
        <v>15.510999999999999</v>
      </c>
      <c r="V4" s="18">
        <v>13.959899999999999</v>
      </c>
      <c r="W4" s="18">
        <v>13.959899999999999</v>
      </c>
      <c r="X4" s="18">
        <v>23</v>
      </c>
      <c r="Y4" s="18">
        <v>23</v>
      </c>
      <c r="Z4" s="18">
        <v>0</v>
      </c>
      <c r="AA4" s="18">
        <v>0</v>
      </c>
      <c r="AB4" s="18">
        <v>0</v>
      </c>
      <c r="AC4" s="18">
        <v>0</v>
      </c>
      <c r="AD4" s="18">
        <v>23</v>
      </c>
      <c r="AE4" s="18">
        <v>0</v>
      </c>
      <c r="AF4" s="16"/>
      <c r="AG4" s="18">
        <v>11</v>
      </c>
      <c r="AH4" s="16"/>
      <c r="AI4" s="16"/>
      <c r="AJ4" s="16"/>
      <c r="AK4" s="16"/>
      <c r="AL4" s="16"/>
      <c r="AM4" s="18">
        <v>0</v>
      </c>
      <c r="AN4" s="18">
        <v>0</v>
      </c>
      <c r="AO4" s="18">
        <v>0</v>
      </c>
      <c r="AP4" s="18">
        <v>0</v>
      </c>
      <c r="AQ4" s="16"/>
      <c r="AR4" s="18">
        <v>0</v>
      </c>
      <c r="AS4" s="18">
        <v>50</v>
      </c>
      <c r="AT4" s="16"/>
      <c r="AU4" s="18">
        <v>0</v>
      </c>
      <c r="AV4" s="18">
        <f>Table7[QUANTI]*Table7[PVENDA]</f>
        <v>23</v>
      </c>
    </row>
    <row r="5" spans="1:48">
      <c r="A5" s="18">
        <v>165760</v>
      </c>
      <c r="B5" s="18">
        <v>20130405</v>
      </c>
      <c r="C5" s="18">
        <v>20130405</v>
      </c>
      <c r="D5" s="18">
        <v>303191</v>
      </c>
      <c r="E5" s="16"/>
      <c r="F5" s="16"/>
      <c r="G5" s="18" t="s">
        <v>144</v>
      </c>
      <c r="H5" s="16"/>
      <c r="I5" s="18" t="s">
        <v>145</v>
      </c>
      <c r="J5" s="16"/>
      <c r="K5" s="16"/>
      <c r="L5" s="18">
        <v>1</v>
      </c>
      <c r="M5" s="18">
        <v>6</v>
      </c>
      <c r="N5" s="16"/>
      <c r="O5" s="18">
        <v>73195</v>
      </c>
      <c r="P5" s="18">
        <v>73077</v>
      </c>
      <c r="Q5" s="18">
        <v>5000</v>
      </c>
      <c r="R5" s="16"/>
      <c r="S5" s="16"/>
      <c r="T5" s="18">
        <v>1.67</v>
      </c>
      <c r="U5" s="18">
        <v>1.9854000000000001</v>
      </c>
      <c r="V5" s="18">
        <v>1.7868999999999999</v>
      </c>
      <c r="W5" s="18">
        <v>1.7868999999999999</v>
      </c>
      <c r="X5" s="18">
        <v>3.4007000000000001</v>
      </c>
      <c r="Y5" s="18">
        <v>3.4007000000000001</v>
      </c>
      <c r="Z5" s="18">
        <v>0</v>
      </c>
      <c r="AA5" s="18">
        <v>0</v>
      </c>
      <c r="AB5" s="18">
        <v>0</v>
      </c>
      <c r="AC5" s="18">
        <v>0</v>
      </c>
      <c r="AD5" s="18">
        <v>3.57</v>
      </c>
      <c r="AE5" s="18">
        <v>0</v>
      </c>
      <c r="AF5" s="16"/>
      <c r="AG5" s="18">
        <v>11</v>
      </c>
      <c r="AH5" s="16"/>
      <c r="AI5" s="16"/>
      <c r="AJ5" s="16"/>
      <c r="AK5" s="16"/>
      <c r="AL5" s="16"/>
      <c r="AM5" s="18">
        <v>0</v>
      </c>
      <c r="AN5" s="18">
        <v>0</v>
      </c>
      <c r="AO5" s="18">
        <v>0</v>
      </c>
      <c r="AP5" s="18">
        <v>0</v>
      </c>
      <c r="AQ5" s="16"/>
      <c r="AR5" s="18">
        <v>0</v>
      </c>
      <c r="AS5" s="18">
        <v>50</v>
      </c>
      <c r="AT5" s="16"/>
      <c r="AU5" s="18">
        <v>0</v>
      </c>
      <c r="AV5" s="18">
        <f>Table7[QUANTI]*Table7[PVENDA]</f>
        <v>20.404199999999999</v>
      </c>
    </row>
    <row r="6" spans="1:48">
      <c r="A6" s="18">
        <v>165761</v>
      </c>
      <c r="B6" s="18">
        <v>20130405</v>
      </c>
      <c r="C6" s="18">
        <v>20130405</v>
      </c>
      <c r="D6" s="18">
        <v>303194</v>
      </c>
      <c r="E6" s="16"/>
      <c r="F6" s="16"/>
      <c r="G6" s="18" t="s">
        <v>144</v>
      </c>
      <c r="H6" s="16"/>
      <c r="I6" s="18" t="s">
        <v>145</v>
      </c>
      <c r="J6" s="16"/>
      <c r="K6" s="16"/>
      <c r="L6" s="18">
        <v>1</v>
      </c>
      <c r="M6" s="18">
        <v>6</v>
      </c>
      <c r="N6" s="16"/>
      <c r="O6" s="18">
        <v>73195</v>
      </c>
      <c r="P6" s="18">
        <v>73077</v>
      </c>
      <c r="Q6" s="18">
        <v>5000</v>
      </c>
      <c r="R6" s="16"/>
      <c r="S6" s="16"/>
      <c r="T6" s="18">
        <v>3.72</v>
      </c>
      <c r="U6" s="18">
        <v>4.4226999999999999</v>
      </c>
      <c r="V6" s="18">
        <v>3.9803999999999999</v>
      </c>
      <c r="W6" s="18">
        <v>3.9803999999999999</v>
      </c>
      <c r="X6" s="18">
        <v>8.8209</v>
      </c>
      <c r="Y6" s="18">
        <v>8.8209</v>
      </c>
      <c r="Z6" s="18">
        <v>0</v>
      </c>
      <c r="AA6" s="18">
        <v>0</v>
      </c>
      <c r="AB6" s="18">
        <v>0</v>
      </c>
      <c r="AC6" s="18">
        <v>0</v>
      </c>
      <c r="AD6" s="18">
        <v>9.26</v>
      </c>
      <c r="AE6" s="18">
        <v>0</v>
      </c>
      <c r="AF6" s="16"/>
      <c r="AG6" s="18">
        <v>11</v>
      </c>
      <c r="AH6" s="16"/>
      <c r="AI6" s="16"/>
      <c r="AJ6" s="16"/>
      <c r="AK6" s="16"/>
      <c r="AL6" s="16"/>
      <c r="AM6" s="18">
        <v>0</v>
      </c>
      <c r="AN6" s="18">
        <v>0</v>
      </c>
      <c r="AO6" s="18">
        <v>0</v>
      </c>
      <c r="AP6" s="18">
        <v>0</v>
      </c>
      <c r="AQ6" s="16"/>
      <c r="AR6" s="18">
        <v>0</v>
      </c>
      <c r="AS6" s="18">
        <v>50</v>
      </c>
      <c r="AT6" s="16"/>
      <c r="AU6" s="18">
        <v>0</v>
      </c>
      <c r="AV6" s="18">
        <f>Table7[QUANTI]*Table7[PVENDA]</f>
        <v>52.925399999999996</v>
      </c>
    </row>
    <row r="7" spans="1:48">
      <c r="A7" s="18">
        <v>165767</v>
      </c>
      <c r="B7" s="18">
        <v>20130405</v>
      </c>
      <c r="C7" s="18">
        <v>20130405</v>
      </c>
      <c r="D7" s="18">
        <v>975</v>
      </c>
      <c r="E7" s="16"/>
      <c r="F7" s="16"/>
      <c r="G7" s="18" t="s">
        <v>144</v>
      </c>
      <c r="H7" s="16"/>
      <c r="I7" s="18" t="s">
        <v>145</v>
      </c>
      <c r="J7" s="16"/>
      <c r="K7" s="16"/>
      <c r="L7" s="18">
        <v>2</v>
      </c>
      <c r="M7" s="18">
        <v>1</v>
      </c>
      <c r="N7" s="16"/>
      <c r="O7" s="18">
        <v>73197</v>
      </c>
      <c r="P7" s="18">
        <v>72391</v>
      </c>
      <c r="Q7" s="18">
        <v>7855</v>
      </c>
      <c r="R7" s="16"/>
      <c r="S7" s="16"/>
      <c r="T7" s="18">
        <v>1.05</v>
      </c>
      <c r="U7" s="18">
        <v>1.2354000000000001</v>
      </c>
      <c r="V7" s="18">
        <v>1.1119000000000001</v>
      </c>
      <c r="W7" s="18">
        <v>1.6088</v>
      </c>
      <c r="X7" s="18">
        <v>3.16</v>
      </c>
      <c r="Y7" s="18">
        <v>3.16</v>
      </c>
      <c r="Z7" s="18">
        <v>0</v>
      </c>
      <c r="AA7" s="18">
        <v>0</v>
      </c>
      <c r="AB7" s="18">
        <v>0</v>
      </c>
      <c r="AC7" s="18">
        <v>0</v>
      </c>
      <c r="AD7" s="18">
        <v>3.16</v>
      </c>
      <c r="AE7" s="18">
        <v>0</v>
      </c>
      <c r="AF7" s="16"/>
      <c r="AG7" s="18">
        <v>11</v>
      </c>
      <c r="AH7" s="16"/>
      <c r="AI7" s="16"/>
      <c r="AJ7" s="16"/>
      <c r="AK7" s="16"/>
      <c r="AL7" s="16"/>
      <c r="AM7" s="18">
        <v>0</v>
      </c>
      <c r="AN7" s="18">
        <v>0</v>
      </c>
      <c r="AO7" s="18">
        <v>0</v>
      </c>
      <c r="AP7" s="18">
        <v>0</v>
      </c>
      <c r="AQ7" s="16"/>
      <c r="AR7" s="18">
        <v>0</v>
      </c>
      <c r="AS7" s="18">
        <v>50</v>
      </c>
      <c r="AT7" s="16"/>
      <c r="AU7" s="18">
        <v>0</v>
      </c>
      <c r="AV7" s="18">
        <f>Table7[QUANTI]*Table7[PVENDA]</f>
        <v>3.16</v>
      </c>
    </row>
    <row r="8" spans="1:48">
      <c r="A8" s="18">
        <v>165768</v>
      </c>
      <c r="B8" s="18">
        <v>20130405</v>
      </c>
      <c r="C8" s="18">
        <v>20130405</v>
      </c>
      <c r="D8" s="18">
        <v>302857</v>
      </c>
      <c r="E8" s="16"/>
      <c r="F8" s="16"/>
      <c r="G8" s="18" t="s">
        <v>144</v>
      </c>
      <c r="H8" s="16"/>
      <c r="I8" s="18" t="s">
        <v>145</v>
      </c>
      <c r="J8" s="16"/>
      <c r="K8" s="16"/>
      <c r="L8" s="18">
        <v>2</v>
      </c>
      <c r="M8" s="18">
        <v>16</v>
      </c>
      <c r="N8" s="16"/>
      <c r="O8" s="18">
        <v>73197</v>
      </c>
      <c r="P8" s="18">
        <v>72391</v>
      </c>
      <c r="Q8" s="18">
        <v>7855</v>
      </c>
      <c r="R8" s="16"/>
      <c r="S8" s="16"/>
      <c r="T8" s="18">
        <v>1</v>
      </c>
      <c r="U8" s="18">
        <v>1.1759999999999999</v>
      </c>
      <c r="V8" s="18">
        <v>1.0584</v>
      </c>
      <c r="W8" s="18">
        <v>0</v>
      </c>
      <c r="X8" s="18">
        <v>3.16</v>
      </c>
      <c r="Y8" s="18">
        <v>3.16</v>
      </c>
      <c r="Z8" s="18">
        <v>0</v>
      </c>
      <c r="AA8" s="18">
        <v>0</v>
      </c>
      <c r="AB8" s="18">
        <v>0</v>
      </c>
      <c r="AC8" s="18">
        <v>0</v>
      </c>
      <c r="AD8" s="18">
        <v>3.16</v>
      </c>
      <c r="AE8" s="18">
        <v>0</v>
      </c>
      <c r="AF8" s="16"/>
      <c r="AG8" s="18">
        <v>11</v>
      </c>
      <c r="AH8" s="16"/>
      <c r="AI8" s="16"/>
      <c r="AJ8" s="16"/>
      <c r="AK8" s="16"/>
      <c r="AL8" s="16"/>
      <c r="AM8" s="18">
        <v>0</v>
      </c>
      <c r="AN8" s="18">
        <v>0</v>
      </c>
      <c r="AO8" s="18">
        <v>0</v>
      </c>
      <c r="AP8" s="18">
        <v>0</v>
      </c>
      <c r="AQ8" s="16"/>
      <c r="AR8" s="18">
        <v>0</v>
      </c>
      <c r="AS8" s="18">
        <v>50</v>
      </c>
      <c r="AT8" s="16"/>
      <c r="AU8" s="18">
        <v>0</v>
      </c>
      <c r="AV8" s="18">
        <f>Table7[QUANTI]*Table7[PVENDA]</f>
        <v>50.56</v>
      </c>
    </row>
    <row r="9" spans="1:48">
      <c r="A9" s="18">
        <v>165890</v>
      </c>
      <c r="B9" s="18">
        <v>20130410</v>
      </c>
      <c r="C9" s="18">
        <v>20130410</v>
      </c>
      <c r="D9" s="18">
        <v>2026</v>
      </c>
      <c r="E9" s="16"/>
      <c r="F9" s="16"/>
      <c r="G9" s="18" t="s">
        <v>144</v>
      </c>
      <c r="H9" s="16"/>
      <c r="I9" s="18" t="s">
        <v>145</v>
      </c>
      <c r="J9" s="16"/>
      <c r="K9" s="16"/>
      <c r="L9" s="18">
        <v>2</v>
      </c>
      <c r="M9" s="18">
        <v>12</v>
      </c>
      <c r="N9" s="16"/>
      <c r="O9" s="18">
        <v>73263</v>
      </c>
      <c r="P9" s="18">
        <v>72488</v>
      </c>
      <c r="Q9" s="18">
        <v>6953</v>
      </c>
      <c r="R9" s="16"/>
      <c r="S9" s="16"/>
      <c r="T9" s="18">
        <v>5.36</v>
      </c>
      <c r="U9" s="18">
        <v>6.3066000000000004</v>
      </c>
      <c r="V9" s="18">
        <v>5.6759000000000004</v>
      </c>
      <c r="W9" s="18">
        <v>5.2405999999999997</v>
      </c>
      <c r="X9" s="18">
        <v>10.53</v>
      </c>
      <c r="Y9" s="18">
        <v>10.53</v>
      </c>
      <c r="Z9" s="18">
        <v>0</v>
      </c>
      <c r="AA9" s="18">
        <v>0</v>
      </c>
      <c r="AB9" s="18">
        <v>0</v>
      </c>
      <c r="AC9" s="18">
        <v>0</v>
      </c>
      <c r="AD9" s="18">
        <v>10.53</v>
      </c>
      <c r="AE9" s="18">
        <v>0</v>
      </c>
      <c r="AF9" s="16"/>
      <c r="AG9" s="18">
        <v>11</v>
      </c>
      <c r="AH9" s="16"/>
      <c r="AI9" s="16"/>
      <c r="AJ9" s="16"/>
      <c r="AK9" s="16"/>
      <c r="AL9" s="16"/>
      <c r="AM9" s="18">
        <v>0</v>
      </c>
      <c r="AN9" s="18">
        <v>0</v>
      </c>
      <c r="AO9" s="18">
        <v>0</v>
      </c>
      <c r="AP9" s="18">
        <v>0</v>
      </c>
      <c r="AQ9" s="16"/>
      <c r="AR9" s="18">
        <v>0</v>
      </c>
      <c r="AS9" s="18">
        <v>50</v>
      </c>
      <c r="AT9" s="16"/>
      <c r="AU9" s="18">
        <v>0</v>
      </c>
      <c r="AV9" s="18">
        <f>Table7[QUANTI]*Table7[PVENDA]</f>
        <v>126.35999999999999</v>
      </c>
    </row>
    <row r="10" spans="1:48">
      <c r="A10" s="18">
        <v>165917</v>
      </c>
      <c r="B10" s="18">
        <v>20130411</v>
      </c>
      <c r="C10" s="18">
        <v>20130411</v>
      </c>
      <c r="D10" s="18">
        <v>303774</v>
      </c>
      <c r="E10" s="16"/>
      <c r="F10" s="16"/>
      <c r="G10" s="18" t="s">
        <v>144</v>
      </c>
      <c r="H10" s="16"/>
      <c r="I10" s="18" t="s">
        <v>145</v>
      </c>
      <c r="J10" s="16"/>
      <c r="K10" s="16"/>
      <c r="L10" s="18">
        <v>2</v>
      </c>
      <c r="M10" s="18">
        <v>20</v>
      </c>
      <c r="N10" s="16"/>
      <c r="O10" s="18">
        <v>73285</v>
      </c>
      <c r="P10" s="18">
        <v>73180</v>
      </c>
      <c r="Q10" s="18">
        <v>5368</v>
      </c>
      <c r="R10" s="16"/>
      <c r="S10" s="16"/>
      <c r="T10" s="18">
        <v>11.15</v>
      </c>
      <c r="U10" s="18">
        <v>12.3889</v>
      </c>
      <c r="V10" s="18">
        <v>11.15</v>
      </c>
      <c r="W10" s="18">
        <v>0</v>
      </c>
      <c r="X10" s="18">
        <v>17</v>
      </c>
      <c r="Y10" s="18">
        <v>17</v>
      </c>
      <c r="Z10" s="18">
        <v>0</v>
      </c>
      <c r="AA10" s="18">
        <v>0</v>
      </c>
      <c r="AB10" s="18">
        <v>0</v>
      </c>
      <c r="AC10" s="18">
        <v>0</v>
      </c>
      <c r="AD10" s="18">
        <v>15.79</v>
      </c>
      <c r="AE10" s="18">
        <v>0</v>
      </c>
      <c r="AF10" s="16"/>
      <c r="AG10" s="18">
        <v>11</v>
      </c>
      <c r="AH10" s="16"/>
      <c r="AI10" s="16"/>
      <c r="AJ10" s="16"/>
      <c r="AK10" s="16"/>
      <c r="AL10" s="16"/>
      <c r="AM10" s="18">
        <v>0</v>
      </c>
      <c r="AN10" s="18">
        <v>0</v>
      </c>
      <c r="AO10" s="18">
        <v>0</v>
      </c>
      <c r="AP10" s="18">
        <v>0</v>
      </c>
      <c r="AQ10" s="16"/>
      <c r="AR10" s="18">
        <v>0</v>
      </c>
      <c r="AS10" s="18">
        <v>50</v>
      </c>
      <c r="AT10" s="16"/>
      <c r="AU10" s="18">
        <v>0</v>
      </c>
      <c r="AV10" s="18">
        <f>Table7[QUANTI]*Table7[PVENDA]</f>
        <v>340</v>
      </c>
    </row>
    <row r="11" spans="1:48">
      <c r="A11" s="18">
        <v>165973</v>
      </c>
      <c r="B11" s="18">
        <v>20130415</v>
      </c>
      <c r="C11" s="18">
        <v>20130415</v>
      </c>
      <c r="D11" s="18">
        <v>504</v>
      </c>
      <c r="E11" s="16"/>
      <c r="F11" s="16"/>
      <c r="G11" s="18" t="s">
        <v>144</v>
      </c>
      <c r="H11" s="16"/>
      <c r="I11" s="18" t="s">
        <v>145</v>
      </c>
      <c r="J11" s="16"/>
      <c r="K11" s="16"/>
      <c r="L11" s="18">
        <v>1</v>
      </c>
      <c r="M11" s="18">
        <v>4</v>
      </c>
      <c r="N11" s="16"/>
      <c r="O11" s="18">
        <v>73316</v>
      </c>
      <c r="P11" s="18">
        <v>73117</v>
      </c>
      <c r="Q11" s="18">
        <v>5000</v>
      </c>
      <c r="R11" s="16"/>
      <c r="S11" s="16"/>
      <c r="T11" s="18">
        <v>2.6</v>
      </c>
      <c r="U11" s="18">
        <v>2.8889</v>
      </c>
      <c r="V11" s="18">
        <v>2.6</v>
      </c>
      <c r="W11" s="18">
        <v>2.6</v>
      </c>
      <c r="X11" s="18">
        <v>4.2632000000000003</v>
      </c>
      <c r="Y11" s="18">
        <v>4.2632000000000003</v>
      </c>
      <c r="Z11" s="18">
        <v>0</v>
      </c>
      <c r="AA11" s="18">
        <v>0</v>
      </c>
      <c r="AB11" s="18">
        <v>0</v>
      </c>
      <c r="AC11" s="18">
        <v>0</v>
      </c>
      <c r="AD11" s="18">
        <v>4.5</v>
      </c>
      <c r="AE11" s="18">
        <v>0</v>
      </c>
      <c r="AF11" s="16"/>
      <c r="AG11" s="18">
        <v>11</v>
      </c>
      <c r="AH11" s="16"/>
      <c r="AI11" s="16"/>
      <c r="AJ11" s="16"/>
      <c r="AK11" s="16"/>
      <c r="AL11" s="16"/>
      <c r="AM11" s="18">
        <v>0</v>
      </c>
      <c r="AN11" s="18">
        <v>0</v>
      </c>
      <c r="AO11" s="18">
        <v>0</v>
      </c>
      <c r="AP11" s="18">
        <v>0</v>
      </c>
      <c r="AQ11" s="16"/>
      <c r="AR11" s="18">
        <v>0</v>
      </c>
      <c r="AS11" s="18">
        <v>50</v>
      </c>
      <c r="AT11" s="16"/>
      <c r="AU11" s="18">
        <v>0</v>
      </c>
      <c r="AV11" s="18">
        <f>Table7[QUANTI]*Table7[PVENDA]</f>
        <v>17.052800000000001</v>
      </c>
    </row>
    <row r="12" spans="1:48">
      <c r="A12" s="18">
        <v>165974</v>
      </c>
      <c r="B12" s="18">
        <v>20130415</v>
      </c>
      <c r="C12" s="18">
        <v>20130415</v>
      </c>
      <c r="D12" s="18">
        <v>1485</v>
      </c>
      <c r="E12" s="16"/>
      <c r="F12" s="16"/>
      <c r="G12" s="18" t="s">
        <v>144</v>
      </c>
      <c r="H12" s="16"/>
      <c r="I12" s="18" t="s">
        <v>145</v>
      </c>
      <c r="J12" s="16"/>
      <c r="K12" s="16"/>
      <c r="L12" s="18">
        <v>1</v>
      </c>
      <c r="M12" s="18">
        <v>2</v>
      </c>
      <c r="N12" s="16"/>
      <c r="O12" s="18">
        <v>73316</v>
      </c>
      <c r="P12" s="18">
        <v>73117</v>
      </c>
      <c r="Q12" s="18">
        <v>5000</v>
      </c>
      <c r="R12" s="16"/>
      <c r="S12" s="16"/>
      <c r="T12" s="18">
        <v>0.31609999999999999</v>
      </c>
      <c r="U12" s="18">
        <v>0.33500000000000002</v>
      </c>
      <c r="V12" s="18">
        <v>0.30149999999999999</v>
      </c>
      <c r="W12" s="18">
        <v>0.30149999999999999</v>
      </c>
      <c r="X12" s="18">
        <v>0.47370000000000001</v>
      </c>
      <c r="Y12" s="18">
        <v>0.47370000000000001</v>
      </c>
      <c r="Z12" s="18">
        <v>0</v>
      </c>
      <c r="AA12" s="18">
        <v>0</v>
      </c>
      <c r="AB12" s="18">
        <v>0</v>
      </c>
      <c r="AC12" s="18">
        <v>0</v>
      </c>
      <c r="AD12" s="18">
        <v>0.5</v>
      </c>
      <c r="AE12" s="18">
        <v>0</v>
      </c>
      <c r="AF12" s="16"/>
      <c r="AG12" s="18">
        <v>11</v>
      </c>
      <c r="AH12" s="16"/>
      <c r="AI12" s="16"/>
      <c r="AJ12" s="16"/>
      <c r="AK12" s="16"/>
      <c r="AL12" s="16"/>
      <c r="AM12" s="18">
        <v>0</v>
      </c>
      <c r="AN12" s="18">
        <v>0</v>
      </c>
      <c r="AO12" s="18">
        <v>0</v>
      </c>
      <c r="AP12" s="18">
        <v>0</v>
      </c>
      <c r="AQ12" s="16"/>
      <c r="AR12" s="18">
        <v>0</v>
      </c>
      <c r="AS12" s="18">
        <v>50</v>
      </c>
      <c r="AT12" s="16"/>
      <c r="AU12" s="18">
        <v>0</v>
      </c>
      <c r="AV12" s="18">
        <f>Table7[QUANTI]*Table7[PVENDA]</f>
        <v>0.94740000000000002</v>
      </c>
    </row>
    <row r="13" spans="1:48">
      <c r="A13" s="18">
        <v>166006</v>
      </c>
      <c r="B13" s="18">
        <v>20130416</v>
      </c>
      <c r="C13" s="18">
        <v>20130416</v>
      </c>
      <c r="D13" s="18">
        <v>303774</v>
      </c>
      <c r="E13" s="16"/>
      <c r="F13" s="16"/>
      <c r="G13" s="18" t="s">
        <v>144</v>
      </c>
      <c r="H13" s="16"/>
      <c r="I13" s="18" t="s">
        <v>145</v>
      </c>
      <c r="J13" s="16"/>
      <c r="K13" s="16"/>
      <c r="L13" s="18">
        <v>2</v>
      </c>
      <c r="M13" s="18">
        <v>20</v>
      </c>
      <c r="N13" s="16"/>
      <c r="O13" s="18">
        <v>73332</v>
      </c>
      <c r="P13" s="18">
        <v>73209</v>
      </c>
      <c r="Q13" s="18">
        <v>5979</v>
      </c>
      <c r="R13" s="16"/>
      <c r="S13" s="16"/>
      <c r="T13" s="18">
        <v>11.15</v>
      </c>
      <c r="U13" s="18">
        <v>12.3889</v>
      </c>
      <c r="V13" s="18">
        <v>11.15</v>
      </c>
      <c r="W13" s="18">
        <v>0</v>
      </c>
      <c r="X13" s="18">
        <v>15.79</v>
      </c>
      <c r="Y13" s="18">
        <v>15.79</v>
      </c>
      <c r="Z13" s="18">
        <v>0</v>
      </c>
      <c r="AA13" s="18">
        <v>0</v>
      </c>
      <c r="AB13" s="18">
        <v>0</v>
      </c>
      <c r="AC13" s="18">
        <v>0</v>
      </c>
      <c r="AD13" s="18">
        <v>15.79</v>
      </c>
      <c r="AE13" s="18">
        <v>0</v>
      </c>
      <c r="AF13" s="16"/>
      <c r="AG13" s="18">
        <v>11</v>
      </c>
      <c r="AH13" s="16"/>
      <c r="AI13" s="16"/>
      <c r="AJ13" s="16"/>
      <c r="AK13" s="16"/>
      <c r="AL13" s="16"/>
      <c r="AM13" s="18">
        <v>0</v>
      </c>
      <c r="AN13" s="18">
        <v>0</v>
      </c>
      <c r="AO13" s="18">
        <v>0</v>
      </c>
      <c r="AP13" s="18">
        <v>0</v>
      </c>
      <c r="AQ13" s="16"/>
      <c r="AR13" s="18">
        <v>0</v>
      </c>
      <c r="AS13" s="18">
        <v>50</v>
      </c>
      <c r="AT13" s="16"/>
      <c r="AU13" s="18">
        <v>0</v>
      </c>
      <c r="AV13" s="18">
        <f>Table7[QUANTI]*Table7[PVENDA]</f>
        <v>315.79999999999995</v>
      </c>
    </row>
    <row r="14" spans="1:48">
      <c r="A14" s="18">
        <v>166055</v>
      </c>
      <c r="B14" s="18">
        <v>20130418</v>
      </c>
      <c r="C14" s="18">
        <v>20130418</v>
      </c>
      <c r="D14" s="18">
        <v>303391</v>
      </c>
      <c r="E14" s="16"/>
      <c r="F14" s="16"/>
      <c r="G14" s="18" t="s">
        <v>144</v>
      </c>
      <c r="H14" s="16"/>
      <c r="I14" s="18" t="s">
        <v>145</v>
      </c>
      <c r="J14" s="16"/>
      <c r="K14" s="16"/>
      <c r="L14" s="18">
        <v>1</v>
      </c>
      <c r="M14" s="18">
        <v>7</v>
      </c>
      <c r="N14" s="16"/>
      <c r="O14" s="18">
        <v>73363</v>
      </c>
      <c r="P14" s="18">
        <v>72810</v>
      </c>
      <c r="Q14" s="18">
        <v>6791</v>
      </c>
      <c r="R14" s="16"/>
      <c r="S14" s="16"/>
      <c r="T14" s="18">
        <v>4.5</v>
      </c>
      <c r="U14" s="18">
        <v>5</v>
      </c>
      <c r="V14" s="18">
        <v>4.5</v>
      </c>
      <c r="W14" s="18">
        <v>0.97399999999999998</v>
      </c>
      <c r="X14" s="18">
        <v>8</v>
      </c>
      <c r="Y14" s="18">
        <v>8</v>
      </c>
      <c r="Z14" s="18">
        <v>0</v>
      </c>
      <c r="AA14" s="18">
        <v>0</v>
      </c>
      <c r="AB14" s="18">
        <v>0</v>
      </c>
      <c r="AC14" s="18">
        <v>0</v>
      </c>
      <c r="AD14" s="18">
        <v>8</v>
      </c>
      <c r="AE14" s="18">
        <v>0</v>
      </c>
      <c r="AF14" s="16"/>
      <c r="AG14" s="18">
        <v>11</v>
      </c>
      <c r="AH14" s="16"/>
      <c r="AI14" s="16"/>
      <c r="AJ14" s="16"/>
      <c r="AK14" s="16"/>
      <c r="AL14" s="16"/>
      <c r="AM14" s="18">
        <v>0</v>
      </c>
      <c r="AN14" s="18">
        <v>0</v>
      </c>
      <c r="AO14" s="18">
        <v>0</v>
      </c>
      <c r="AP14" s="18">
        <v>0</v>
      </c>
      <c r="AQ14" s="16"/>
      <c r="AR14" s="18">
        <v>0</v>
      </c>
      <c r="AS14" s="18">
        <v>50</v>
      </c>
      <c r="AT14" s="16"/>
      <c r="AU14" s="18">
        <v>0</v>
      </c>
      <c r="AV14" s="18">
        <f>Table7[QUANTI]*Table7[PVENDA]</f>
        <v>56</v>
      </c>
    </row>
    <row r="15" spans="1:48">
      <c r="A15" s="18">
        <v>166092</v>
      </c>
      <c r="B15" s="18">
        <v>20130420</v>
      </c>
      <c r="C15" s="18">
        <v>20130420</v>
      </c>
      <c r="D15" s="18">
        <v>1368</v>
      </c>
      <c r="E15" s="16"/>
      <c r="F15" s="16"/>
      <c r="G15" s="18" t="s">
        <v>144</v>
      </c>
      <c r="H15" s="16"/>
      <c r="I15" s="18" t="s">
        <v>145</v>
      </c>
      <c r="J15" s="16"/>
      <c r="K15" s="16"/>
      <c r="L15" s="18">
        <v>1</v>
      </c>
      <c r="M15" s="18">
        <v>1</v>
      </c>
      <c r="N15" s="16"/>
      <c r="O15" s="18">
        <v>73385</v>
      </c>
      <c r="P15" s="18">
        <v>73204</v>
      </c>
      <c r="Q15" s="18">
        <v>5000</v>
      </c>
      <c r="R15" s="16"/>
      <c r="S15" s="16"/>
      <c r="T15" s="18">
        <v>12.391</v>
      </c>
      <c r="U15" s="18">
        <v>16.460999999999999</v>
      </c>
      <c r="V15" s="18">
        <v>14.8149</v>
      </c>
      <c r="W15" s="18">
        <v>14.8149</v>
      </c>
      <c r="X15" s="18">
        <v>23</v>
      </c>
      <c r="Y15" s="18">
        <v>23</v>
      </c>
      <c r="Z15" s="18">
        <v>0</v>
      </c>
      <c r="AA15" s="18">
        <v>0</v>
      </c>
      <c r="AB15" s="18">
        <v>0</v>
      </c>
      <c r="AC15" s="18">
        <v>0</v>
      </c>
      <c r="AD15" s="18">
        <v>23</v>
      </c>
      <c r="AE15" s="18">
        <v>0</v>
      </c>
      <c r="AF15" s="16"/>
      <c r="AG15" s="18">
        <v>10</v>
      </c>
      <c r="AH15" s="16"/>
      <c r="AI15" s="16"/>
      <c r="AJ15" s="16"/>
      <c r="AK15" s="16"/>
      <c r="AL15" s="16"/>
      <c r="AM15" s="18">
        <v>0</v>
      </c>
      <c r="AN15" s="18">
        <v>0</v>
      </c>
      <c r="AO15" s="18">
        <v>0</v>
      </c>
      <c r="AP15" s="18">
        <v>0</v>
      </c>
      <c r="AQ15" s="16"/>
      <c r="AR15" s="18">
        <v>0</v>
      </c>
      <c r="AS15" s="18">
        <v>0</v>
      </c>
      <c r="AT15" s="16"/>
      <c r="AU15" s="18">
        <v>0</v>
      </c>
      <c r="AV15" s="18">
        <f>Table7[QUANTI]*Table7[PVENDA]</f>
        <v>23</v>
      </c>
    </row>
    <row r="16" spans="1:48">
      <c r="A16" s="18">
        <v>166261</v>
      </c>
      <c r="B16" s="18">
        <v>20130426</v>
      </c>
      <c r="C16" s="18">
        <v>20130426</v>
      </c>
      <c r="D16" s="18">
        <v>1658</v>
      </c>
      <c r="E16" s="16"/>
      <c r="F16" s="16"/>
      <c r="G16" s="18" t="s">
        <v>144</v>
      </c>
      <c r="H16" s="16"/>
      <c r="I16" s="18" t="s">
        <v>145</v>
      </c>
      <c r="J16" s="16"/>
      <c r="K16" s="16"/>
      <c r="L16" s="18">
        <v>1</v>
      </c>
      <c r="M16" s="18">
        <v>1</v>
      </c>
      <c r="N16" s="16"/>
      <c r="O16" s="18">
        <v>73467</v>
      </c>
      <c r="P16" s="18">
        <v>73310</v>
      </c>
      <c r="Q16" s="18">
        <v>5000</v>
      </c>
      <c r="R16" s="16"/>
      <c r="S16" s="16"/>
      <c r="T16" s="18">
        <v>7.6007999999999996</v>
      </c>
      <c r="U16" s="18">
        <v>7.8541999999999996</v>
      </c>
      <c r="V16" s="18">
        <v>7.0686999999999998</v>
      </c>
      <c r="W16" s="18">
        <v>7.0686999999999998</v>
      </c>
      <c r="X16" s="18">
        <v>15</v>
      </c>
      <c r="Y16" s="18">
        <v>15</v>
      </c>
      <c r="Z16" s="18">
        <v>0</v>
      </c>
      <c r="AA16" s="18">
        <v>0</v>
      </c>
      <c r="AB16" s="18">
        <v>0</v>
      </c>
      <c r="AC16" s="18">
        <v>0</v>
      </c>
      <c r="AD16" s="18">
        <v>15</v>
      </c>
      <c r="AE16" s="18">
        <v>0</v>
      </c>
      <c r="AF16" s="16"/>
      <c r="AG16" s="18">
        <v>11</v>
      </c>
      <c r="AH16" s="16"/>
      <c r="AI16" s="16"/>
      <c r="AJ16" s="16"/>
      <c r="AK16" s="16"/>
      <c r="AL16" s="16"/>
      <c r="AM16" s="18">
        <v>0</v>
      </c>
      <c r="AN16" s="18">
        <v>0</v>
      </c>
      <c r="AO16" s="18">
        <v>0</v>
      </c>
      <c r="AP16" s="18">
        <v>0</v>
      </c>
      <c r="AQ16" s="16"/>
      <c r="AR16" s="18">
        <v>0</v>
      </c>
      <c r="AS16" s="18">
        <v>50</v>
      </c>
      <c r="AT16" s="16"/>
      <c r="AU16" s="18">
        <v>0</v>
      </c>
      <c r="AV16" s="18">
        <f>Table7[QUANTI]*Table7[PVENDA]</f>
        <v>15</v>
      </c>
    </row>
    <row r="17" spans="1:48">
      <c r="A17" s="18">
        <v>166693</v>
      </c>
      <c r="B17" s="18">
        <v>20130513</v>
      </c>
      <c r="C17" s="18">
        <v>20130513</v>
      </c>
      <c r="D17" s="18">
        <v>3</v>
      </c>
      <c r="E17" s="16"/>
      <c r="F17" s="16"/>
      <c r="G17" s="18" t="s">
        <v>144</v>
      </c>
      <c r="H17" s="16"/>
      <c r="I17" s="18" t="s">
        <v>145</v>
      </c>
      <c r="J17" s="16"/>
      <c r="K17" s="16"/>
      <c r="L17" s="18">
        <v>1</v>
      </c>
      <c r="M17" s="18">
        <v>7</v>
      </c>
      <c r="N17" s="16"/>
      <c r="O17" s="18">
        <v>73663</v>
      </c>
      <c r="P17" s="18">
        <v>72734</v>
      </c>
      <c r="Q17" s="18">
        <v>5020</v>
      </c>
      <c r="R17" s="16"/>
      <c r="S17" s="16"/>
      <c r="T17" s="18">
        <v>0.23</v>
      </c>
      <c r="U17" s="18">
        <v>0.2707</v>
      </c>
      <c r="V17" s="18">
        <v>0.24360000000000001</v>
      </c>
      <c r="W17" s="18">
        <v>0.29089999999999999</v>
      </c>
      <c r="X17" s="18">
        <v>0.74839999999999995</v>
      </c>
      <c r="Y17" s="18">
        <v>0.74839999999999995</v>
      </c>
      <c r="Z17" s="18">
        <v>0</v>
      </c>
      <c r="AA17" s="18">
        <v>0</v>
      </c>
      <c r="AB17" s="18">
        <v>0</v>
      </c>
      <c r="AC17" s="18">
        <v>0</v>
      </c>
      <c r="AD17" s="18">
        <v>0.75</v>
      </c>
      <c r="AE17" s="18">
        <v>0</v>
      </c>
      <c r="AF17" s="16"/>
      <c r="AG17" s="18">
        <v>11</v>
      </c>
      <c r="AH17" s="16"/>
      <c r="AI17" s="16"/>
      <c r="AJ17" s="16"/>
      <c r="AK17" s="16"/>
      <c r="AL17" s="16"/>
      <c r="AM17" s="18">
        <v>0</v>
      </c>
      <c r="AN17" s="18">
        <v>0</v>
      </c>
      <c r="AO17" s="18">
        <v>0</v>
      </c>
      <c r="AP17" s="18">
        <v>0</v>
      </c>
      <c r="AQ17" s="16"/>
      <c r="AR17" s="18">
        <v>0</v>
      </c>
      <c r="AS17" s="18">
        <v>50</v>
      </c>
      <c r="AT17" s="16"/>
      <c r="AU17" s="18">
        <v>0</v>
      </c>
      <c r="AV17" s="18">
        <f>Table7[QUANTI]*Table7[PVENDA]</f>
        <v>5.2387999999999995</v>
      </c>
    </row>
    <row r="18" spans="1:48">
      <c r="A18" s="18">
        <v>166694</v>
      </c>
      <c r="B18" s="18">
        <v>20130513</v>
      </c>
      <c r="C18" s="18">
        <v>20130513</v>
      </c>
      <c r="D18" s="18">
        <v>272</v>
      </c>
      <c r="E18" s="16"/>
      <c r="F18" s="16"/>
      <c r="G18" s="18" t="s">
        <v>144</v>
      </c>
      <c r="H18" s="16"/>
      <c r="I18" s="18" t="s">
        <v>145</v>
      </c>
      <c r="J18" s="16"/>
      <c r="K18" s="16"/>
      <c r="L18" s="18">
        <v>1</v>
      </c>
      <c r="M18" s="18">
        <v>6</v>
      </c>
      <c r="N18" s="16"/>
      <c r="O18" s="18">
        <v>73663</v>
      </c>
      <c r="P18" s="18">
        <v>72734</v>
      </c>
      <c r="Q18" s="18">
        <v>5020</v>
      </c>
      <c r="R18" s="16"/>
      <c r="S18" s="16"/>
      <c r="T18" s="18">
        <v>1.06</v>
      </c>
      <c r="U18" s="18">
        <v>1.2465999999999999</v>
      </c>
      <c r="V18" s="18">
        <v>1.1218999999999999</v>
      </c>
      <c r="W18" s="18">
        <v>1.0350999999999999</v>
      </c>
      <c r="X18" s="18">
        <v>2.9935999999999998</v>
      </c>
      <c r="Y18" s="18">
        <v>2.9935999999999998</v>
      </c>
      <c r="Z18" s="18">
        <v>0</v>
      </c>
      <c r="AA18" s="18">
        <v>0</v>
      </c>
      <c r="AB18" s="18">
        <v>0</v>
      </c>
      <c r="AC18" s="18">
        <v>0</v>
      </c>
      <c r="AD18" s="18">
        <v>3</v>
      </c>
      <c r="AE18" s="18">
        <v>0</v>
      </c>
      <c r="AF18" s="16"/>
      <c r="AG18" s="18">
        <v>11</v>
      </c>
      <c r="AH18" s="16"/>
      <c r="AI18" s="16"/>
      <c r="AJ18" s="16"/>
      <c r="AK18" s="16"/>
      <c r="AL18" s="16"/>
      <c r="AM18" s="18">
        <v>0</v>
      </c>
      <c r="AN18" s="18">
        <v>0</v>
      </c>
      <c r="AO18" s="18">
        <v>0</v>
      </c>
      <c r="AP18" s="18">
        <v>0</v>
      </c>
      <c r="AQ18" s="16"/>
      <c r="AR18" s="18">
        <v>0</v>
      </c>
      <c r="AS18" s="18">
        <v>50</v>
      </c>
      <c r="AT18" s="16"/>
      <c r="AU18" s="18">
        <v>0</v>
      </c>
      <c r="AV18" s="18">
        <f>Table7[QUANTI]*Table7[PVENDA]</f>
        <v>17.961599999999997</v>
      </c>
    </row>
    <row r="19" spans="1:48">
      <c r="A19" s="18">
        <v>166695</v>
      </c>
      <c r="B19" s="18">
        <v>20130513</v>
      </c>
      <c r="C19" s="18">
        <v>20130513</v>
      </c>
      <c r="D19" s="18">
        <v>275</v>
      </c>
      <c r="E19" s="16"/>
      <c r="F19" s="16"/>
      <c r="G19" s="18" t="s">
        <v>144</v>
      </c>
      <c r="H19" s="16"/>
      <c r="I19" s="18" t="s">
        <v>145</v>
      </c>
      <c r="J19" s="16"/>
      <c r="K19" s="16"/>
      <c r="L19" s="18">
        <v>1</v>
      </c>
      <c r="M19" s="18">
        <v>4</v>
      </c>
      <c r="N19" s="16"/>
      <c r="O19" s="18">
        <v>73663</v>
      </c>
      <c r="P19" s="18">
        <v>72734</v>
      </c>
      <c r="Q19" s="18">
        <v>5020</v>
      </c>
      <c r="R19" s="16"/>
      <c r="S19" s="16"/>
      <c r="T19" s="18">
        <v>1.92</v>
      </c>
      <c r="U19" s="18">
        <v>2.2591000000000001</v>
      </c>
      <c r="V19" s="18">
        <v>2.0331999999999999</v>
      </c>
      <c r="W19" s="18">
        <v>1.7915000000000001</v>
      </c>
      <c r="X19" s="18">
        <v>3.7894000000000001</v>
      </c>
      <c r="Y19" s="18">
        <v>3.7894000000000001</v>
      </c>
      <c r="Z19" s="18">
        <v>0</v>
      </c>
      <c r="AA19" s="18">
        <v>0</v>
      </c>
      <c r="AB19" s="18">
        <v>0</v>
      </c>
      <c r="AC19" s="18">
        <v>0</v>
      </c>
      <c r="AD19" s="18">
        <v>3.8</v>
      </c>
      <c r="AE19" s="18">
        <v>0</v>
      </c>
      <c r="AF19" s="16"/>
      <c r="AG19" s="18">
        <v>11</v>
      </c>
      <c r="AH19" s="16"/>
      <c r="AI19" s="16"/>
      <c r="AJ19" s="16"/>
      <c r="AK19" s="16"/>
      <c r="AL19" s="16"/>
      <c r="AM19" s="18">
        <v>0</v>
      </c>
      <c r="AN19" s="18">
        <v>0</v>
      </c>
      <c r="AO19" s="18">
        <v>0</v>
      </c>
      <c r="AP19" s="18">
        <v>0</v>
      </c>
      <c r="AQ19" s="16"/>
      <c r="AR19" s="18">
        <v>0</v>
      </c>
      <c r="AS19" s="18">
        <v>50</v>
      </c>
      <c r="AT19" s="16"/>
      <c r="AU19" s="18">
        <v>0</v>
      </c>
      <c r="AV19" s="18">
        <f>Table7[QUANTI]*Table7[PVENDA]</f>
        <v>15.1576</v>
      </c>
    </row>
    <row r="20" spans="1:48">
      <c r="A20" s="18">
        <v>166696</v>
      </c>
      <c r="B20" s="18">
        <v>20130513</v>
      </c>
      <c r="C20" s="18">
        <v>20130513</v>
      </c>
      <c r="D20" s="18">
        <v>1150</v>
      </c>
      <c r="E20" s="16"/>
      <c r="F20" s="16"/>
      <c r="G20" s="18" t="s">
        <v>144</v>
      </c>
      <c r="H20" s="16"/>
      <c r="I20" s="18" t="s">
        <v>145</v>
      </c>
      <c r="J20" s="16"/>
      <c r="K20" s="16"/>
      <c r="L20" s="18">
        <v>1</v>
      </c>
      <c r="M20" s="18">
        <v>4</v>
      </c>
      <c r="N20" s="16"/>
      <c r="O20" s="18">
        <v>73663</v>
      </c>
      <c r="P20" s="18">
        <v>72734</v>
      </c>
      <c r="Q20" s="18">
        <v>5020</v>
      </c>
      <c r="R20" s="16"/>
      <c r="S20" s="16"/>
      <c r="T20" s="18">
        <v>0.65</v>
      </c>
      <c r="U20" s="18">
        <v>0.76480000000000004</v>
      </c>
      <c r="V20" s="18">
        <v>0.68830000000000002</v>
      </c>
      <c r="W20" s="18">
        <v>0.61709999999999998</v>
      </c>
      <c r="X20" s="18">
        <v>1.4967999999999999</v>
      </c>
      <c r="Y20" s="18">
        <v>1.4967999999999999</v>
      </c>
      <c r="Z20" s="18">
        <v>0</v>
      </c>
      <c r="AA20" s="18">
        <v>0</v>
      </c>
      <c r="AB20" s="18">
        <v>0</v>
      </c>
      <c r="AC20" s="18">
        <v>0</v>
      </c>
      <c r="AD20" s="18">
        <v>1.5</v>
      </c>
      <c r="AE20" s="18">
        <v>0</v>
      </c>
      <c r="AF20" s="16"/>
      <c r="AG20" s="18">
        <v>11</v>
      </c>
      <c r="AH20" s="16"/>
      <c r="AI20" s="16"/>
      <c r="AJ20" s="16"/>
      <c r="AK20" s="16"/>
      <c r="AL20" s="16"/>
      <c r="AM20" s="18">
        <v>0</v>
      </c>
      <c r="AN20" s="18">
        <v>0</v>
      </c>
      <c r="AO20" s="18">
        <v>0</v>
      </c>
      <c r="AP20" s="18">
        <v>0</v>
      </c>
      <c r="AQ20" s="16"/>
      <c r="AR20" s="18">
        <v>0</v>
      </c>
      <c r="AS20" s="18">
        <v>50</v>
      </c>
      <c r="AT20" s="16"/>
      <c r="AU20" s="18">
        <v>0</v>
      </c>
      <c r="AV20" s="18">
        <f>Table7[QUANTI]*Table7[PVENDA]</f>
        <v>5.9871999999999996</v>
      </c>
    </row>
    <row r="21" spans="1:48">
      <c r="A21" s="18">
        <v>167001</v>
      </c>
      <c r="B21" s="18">
        <v>20130525</v>
      </c>
      <c r="C21" s="18">
        <v>20130525</v>
      </c>
      <c r="D21" s="18">
        <v>328</v>
      </c>
      <c r="E21" s="16"/>
      <c r="F21" s="16"/>
      <c r="G21" s="18" t="s">
        <v>144</v>
      </c>
      <c r="H21" s="16"/>
      <c r="I21" s="18" t="s">
        <v>145</v>
      </c>
      <c r="J21" s="16"/>
      <c r="K21" s="16"/>
      <c r="L21" s="18">
        <v>2</v>
      </c>
      <c r="M21" s="18">
        <v>12</v>
      </c>
      <c r="N21" s="16"/>
      <c r="O21" s="18">
        <v>73836</v>
      </c>
      <c r="P21" s="18">
        <v>72535</v>
      </c>
      <c r="Q21" s="18">
        <v>5477</v>
      </c>
      <c r="R21" s="16"/>
      <c r="S21" s="16"/>
      <c r="T21" s="18">
        <v>8.3825000000000003</v>
      </c>
      <c r="U21" s="18">
        <v>9.3139000000000003</v>
      </c>
      <c r="V21" s="18">
        <v>8.3825000000000003</v>
      </c>
      <c r="W21" s="18">
        <v>9</v>
      </c>
      <c r="X21" s="18">
        <v>25</v>
      </c>
      <c r="Y21" s="18">
        <v>25</v>
      </c>
      <c r="Z21" s="18">
        <v>0</v>
      </c>
      <c r="AA21" s="18">
        <v>0</v>
      </c>
      <c r="AB21" s="18">
        <v>0</v>
      </c>
      <c r="AC21" s="18">
        <v>0</v>
      </c>
      <c r="AD21" s="18">
        <v>25.26</v>
      </c>
      <c r="AE21" s="18">
        <v>0</v>
      </c>
      <c r="AF21" s="16"/>
      <c r="AG21" s="18">
        <v>11</v>
      </c>
      <c r="AH21" s="16"/>
      <c r="AI21" s="16"/>
      <c r="AJ21" s="16"/>
      <c r="AK21" s="16"/>
      <c r="AL21" s="16"/>
      <c r="AM21" s="18">
        <v>0</v>
      </c>
      <c r="AN21" s="18">
        <v>0</v>
      </c>
      <c r="AO21" s="18">
        <v>0</v>
      </c>
      <c r="AP21" s="18">
        <v>0</v>
      </c>
      <c r="AQ21" s="16"/>
      <c r="AR21" s="18">
        <v>0</v>
      </c>
      <c r="AS21" s="18">
        <v>50</v>
      </c>
      <c r="AT21" s="16"/>
      <c r="AU21" s="18">
        <v>0</v>
      </c>
      <c r="AV21" s="18">
        <f>Table7[QUANTI]*Table7[PVENDA]</f>
        <v>300</v>
      </c>
    </row>
    <row r="22" spans="1:48">
      <c r="A22" s="18">
        <v>167495</v>
      </c>
      <c r="B22" s="18">
        <v>20130613</v>
      </c>
      <c r="C22" s="18">
        <v>20130613</v>
      </c>
      <c r="D22" s="18">
        <v>1887</v>
      </c>
      <c r="E22" s="16"/>
      <c r="F22" s="16"/>
      <c r="G22" s="18" t="s">
        <v>144</v>
      </c>
      <c r="H22" s="16"/>
      <c r="I22" s="18" t="s">
        <v>145</v>
      </c>
      <c r="J22" s="16"/>
      <c r="K22" s="16"/>
      <c r="L22" s="18">
        <v>2</v>
      </c>
      <c r="M22" s="18">
        <v>1</v>
      </c>
      <c r="N22" s="16"/>
      <c r="O22" s="18">
        <v>74091</v>
      </c>
      <c r="P22" s="18">
        <v>74086</v>
      </c>
      <c r="Q22" s="18">
        <v>7872</v>
      </c>
      <c r="R22" s="16"/>
      <c r="S22" s="16"/>
      <c r="T22" s="18">
        <v>9.0657999999999994</v>
      </c>
      <c r="U22" s="18">
        <v>9.2169000000000008</v>
      </c>
      <c r="V22" s="18">
        <v>8.2951999999999995</v>
      </c>
      <c r="W22" s="18">
        <v>8.2951999999999995</v>
      </c>
      <c r="X22" s="18">
        <v>16.492599999999999</v>
      </c>
      <c r="Y22" s="18">
        <v>16.492599999999999</v>
      </c>
      <c r="Z22" s="18">
        <v>0</v>
      </c>
      <c r="AA22" s="18">
        <v>0</v>
      </c>
      <c r="AB22" s="18">
        <v>0</v>
      </c>
      <c r="AC22" s="18">
        <v>0</v>
      </c>
      <c r="AD22" s="18">
        <v>17.53</v>
      </c>
      <c r="AE22" s="18">
        <v>0</v>
      </c>
      <c r="AF22" s="16"/>
      <c r="AG22" s="18">
        <v>11</v>
      </c>
      <c r="AH22" s="16"/>
      <c r="AI22" s="16"/>
      <c r="AJ22" s="16"/>
      <c r="AK22" s="16"/>
      <c r="AL22" s="16"/>
      <c r="AM22" s="18">
        <v>0</v>
      </c>
      <c r="AN22" s="18">
        <v>0</v>
      </c>
      <c r="AO22" s="18">
        <v>0</v>
      </c>
      <c r="AP22" s="18">
        <v>0</v>
      </c>
      <c r="AQ22" s="16"/>
      <c r="AR22" s="18">
        <v>0</v>
      </c>
      <c r="AS22" s="18">
        <v>50</v>
      </c>
      <c r="AT22" s="16"/>
      <c r="AU22" s="18">
        <v>0</v>
      </c>
      <c r="AV22" s="18">
        <f>Table7[QUANTI]*Table7[PVENDA]</f>
        <v>16.492599999999999</v>
      </c>
    </row>
    <row r="23" spans="1:48">
      <c r="A23" s="18">
        <v>167516</v>
      </c>
      <c r="B23" s="18">
        <v>20130614</v>
      </c>
      <c r="C23" s="18">
        <v>20130614</v>
      </c>
      <c r="D23" s="18">
        <v>2052</v>
      </c>
      <c r="E23" s="16"/>
      <c r="F23" s="16"/>
      <c r="G23" s="18" t="s">
        <v>144</v>
      </c>
      <c r="H23" s="16"/>
      <c r="I23" s="18" t="s">
        <v>145</v>
      </c>
      <c r="J23" s="16"/>
      <c r="K23" s="16"/>
      <c r="L23" s="18">
        <v>2</v>
      </c>
      <c r="M23" s="18">
        <v>2</v>
      </c>
      <c r="N23" s="16"/>
      <c r="O23" s="18">
        <v>74104</v>
      </c>
      <c r="P23" s="18">
        <v>74103</v>
      </c>
      <c r="Q23" s="18">
        <v>6077</v>
      </c>
      <c r="R23" s="16"/>
      <c r="S23" s="16"/>
      <c r="T23" s="18">
        <v>59.36</v>
      </c>
      <c r="U23" s="18">
        <v>88.08</v>
      </c>
      <c r="V23" s="18">
        <v>62.91</v>
      </c>
      <c r="W23" s="18">
        <v>58.75</v>
      </c>
      <c r="X23" s="18">
        <v>149.08340000000001</v>
      </c>
      <c r="Y23" s="18">
        <v>149.08340000000001</v>
      </c>
      <c r="Z23" s="18">
        <v>0</v>
      </c>
      <c r="AA23" s="18">
        <v>0</v>
      </c>
      <c r="AB23" s="18">
        <v>0</v>
      </c>
      <c r="AC23" s="18">
        <v>0</v>
      </c>
      <c r="AD23" s="18">
        <v>154.74</v>
      </c>
      <c r="AE23" s="18">
        <v>0</v>
      </c>
      <c r="AF23" s="16"/>
      <c r="AG23" s="18">
        <v>11</v>
      </c>
      <c r="AH23" s="16"/>
      <c r="AI23" s="16"/>
      <c r="AJ23" s="16"/>
      <c r="AK23" s="16"/>
      <c r="AL23" s="16"/>
      <c r="AM23" s="18">
        <v>0</v>
      </c>
      <c r="AN23" s="18">
        <v>0</v>
      </c>
      <c r="AO23" s="18">
        <v>0</v>
      </c>
      <c r="AP23" s="18">
        <v>0</v>
      </c>
      <c r="AQ23" s="16"/>
      <c r="AR23" s="18">
        <v>0</v>
      </c>
      <c r="AS23" s="18">
        <v>50</v>
      </c>
      <c r="AT23" s="16"/>
      <c r="AU23" s="18">
        <v>0</v>
      </c>
      <c r="AV23" s="18">
        <f>Table7[QUANTI]*Table7[PVENDA]</f>
        <v>298.16680000000002</v>
      </c>
    </row>
    <row r="24" spans="1:48">
      <c r="A24" s="18">
        <v>167797</v>
      </c>
      <c r="B24" s="18">
        <v>20130625</v>
      </c>
      <c r="C24" s="18">
        <v>20130625</v>
      </c>
      <c r="D24" s="18">
        <v>303690</v>
      </c>
      <c r="E24" s="16"/>
      <c r="F24" s="16"/>
      <c r="G24" s="18" t="s">
        <v>144</v>
      </c>
      <c r="H24" s="16"/>
      <c r="I24" s="18" t="s">
        <v>145</v>
      </c>
      <c r="J24" s="16"/>
      <c r="K24" s="16"/>
      <c r="L24" s="18">
        <v>2</v>
      </c>
      <c r="M24" s="18">
        <v>40</v>
      </c>
      <c r="N24" s="16"/>
      <c r="O24" s="18">
        <v>74237</v>
      </c>
      <c r="P24" s="18">
        <v>73679</v>
      </c>
      <c r="Q24" s="18">
        <v>5478</v>
      </c>
      <c r="R24" s="16"/>
      <c r="S24" s="16"/>
      <c r="T24" s="18">
        <v>21.1</v>
      </c>
      <c r="U24" s="18">
        <v>23.444400000000002</v>
      </c>
      <c r="V24" s="18">
        <v>21.1</v>
      </c>
      <c r="W24" s="18">
        <v>21.25</v>
      </c>
      <c r="X24" s="18">
        <v>25.5</v>
      </c>
      <c r="Y24" s="18">
        <v>25.5</v>
      </c>
      <c r="Z24" s="18">
        <v>0</v>
      </c>
      <c r="AA24" s="18">
        <v>0</v>
      </c>
      <c r="AB24" s="18">
        <v>0</v>
      </c>
      <c r="AC24" s="18">
        <v>0</v>
      </c>
      <c r="AD24" s="18">
        <v>25.5</v>
      </c>
      <c r="AE24" s="18">
        <v>0</v>
      </c>
      <c r="AF24" s="16"/>
      <c r="AG24" s="18">
        <v>11</v>
      </c>
      <c r="AH24" s="16"/>
      <c r="AI24" s="16"/>
      <c r="AJ24" s="16"/>
      <c r="AK24" s="16"/>
      <c r="AL24" s="16"/>
      <c r="AM24" s="18">
        <v>0</v>
      </c>
      <c r="AN24" s="18">
        <v>0</v>
      </c>
      <c r="AO24" s="18">
        <v>0</v>
      </c>
      <c r="AP24" s="18">
        <v>0</v>
      </c>
      <c r="AQ24" s="16"/>
      <c r="AR24" s="18">
        <v>0</v>
      </c>
      <c r="AS24" s="18">
        <v>50</v>
      </c>
      <c r="AT24" s="16"/>
      <c r="AU24" s="18">
        <v>0</v>
      </c>
      <c r="AV24" s="18">
        <f>Table7[QUANTI]*Table7[PVENDA]</f>
        <v>1020</v>
      </c>
    </row>
    <row r="25" spans="1:48">
      <c r="A25" s="18">
        <v>168044</v>
      </c>
      <c r="B25" s="18">
        <v>20130706</v>
      </c>
      <c r="C25" s="18">
        <v>20130706</v>
      </c>
      <c r="D25" s="18">
        <v>1783</v>
      </c>
      <c r="E25" s="16"/>
      <c r="F25" s="16"/>
      <c r="G25" s="18" t="s">
        <v>144</v>
      </c>
      <c r="H25" s="16"/>
      <c r="I25" s="18" t="s">
        <v>145</v>
      </c>
      <c r="J25" s="16"/>
      <c r="K25" s="16"/>
      <c r="L25" s="18">
        <v>2</v>
      </c>
      <c r="M25" s="18">
        <v>1</v>
      </c>
      <c r="N25" s="16"/>
      <c r="O25" s="18">
        <v>74364</v>
      </c>
      <c r="P25" s="18">
        <v>74244</v>
      </c>
      <c r="Q25" s="18">
        <v>7810</v>
      </c>
      <c r="R25" s="16"/>
      <c r="S25" s="16"/>
      <c r="T25" s="18">
        <v>14.178100000000001</v>
      </c>
      <c r="U25" s="18">
        <v>14.334099999999999</v>
      </c>
      <c r="V25" s="18">
        <v>12.900700000000001</v>
      </c>
      <c r="W25" s="18">
        <v>12.900700000000001</v>
      </c>
      <c r="X25" s="18">
        <v>26.786999999999999</v>
      </c>
      <c r="Y25" s="18">
        <v>26.786999999999999</v>
      </c>
      <c r="Z25" s="18">
        <v>0</v>
      </c>
      <c r="AA25" s="18">
        <v>0</v>
      </c>
      <c r="AB25" s="18">
        <v>0</v>
      </c>
      <c r="AC25" s="18">
        <v>0</v>
      </c>
      <c r="AD25" s="18">
        <v>27.37</v>
      </c>
      <c r="AE25" s="18">
        <v>0</v>
      </c>
      <c r="AF25" s="16"/>
      <c r="AG25" s="18">
        <v>11</v>
      </c>
      <c r="AH25" s="16"/>
      <c r="AI25" s="16"/>
      <c r="AJ25" s="16"/>
      <c r="AK25" s="16"/>
      <c r="AL25" s="16"/>
      <c r="AM25" s="18">
        <v>0</v>
      </c>
      <c r="AN25" s="18">
        <v>0</v>
      </c>
      <c r="AO25" s="18">
        <v>0</v>
      </c>
      <c r="AP25" s="18">
        <v>0</v>
      </c>
      <c r="AQ25" s="16"/>
      <c r="AR25" s="18">
        <v>0</v>
      </c>
      <c r="AS25" s="18">
        <v>50</v>
      </c>
      <c r="AT25" s="16"/>
      <c r="AU25" s="18">
        <v>0</v>
      </c>
      <c r="AV25" s="18">
        <f>Table7[QUANTI]*Table7[PVENDA]</f>
        <v>26.786999999999999</v>
      </c>
    </row>
    <row r="26" spans="1:48">
      <c r="A26" s="18">
        <v>168407</v>
      </c>
      <c r="B26" s="18">
        <v>20130724</v>
      </c>
      <c r="C26" s="18">
        <v>20130724</v>
      </c>
      <c r="D26" s="18">
        <v>279</v>
      </c>
      <c r="E26" s="16"/>
      <c r="F26" s="16"/>
      <c r="G26" s="18" t="s">
        <v>144</v>
      </c>
      <c r="H26" s="16"/>
      <c r="I26" s="18" t="s">
        <v>145</v>
      </c>
      <c r="J26" s="16"/>
      <c r="K26" s="16"/>
      <c r="L26" s="18">
        <v>1</v>
      </c>
      <c r="M26" s="18">
        <v>1</v>
      </c>
      <c r="N26" s="16"/>
      <c r="O26" s="18">
        <v>74551</v>
      </c>
      <c r="P26" s="18">
        <v>74530</v>
      </c>
      <c r="Q26" s="18">
        <v>5000</v>
      </c>
      <c r="R26" s="16"/>
      <c r="S26" s="16"/>
      <c r="T26" s="18">
        <v>2.5743</v>
      </c>
      <c r="U26" s="18">
        <v>2.6221000000000001</v>
      </c>
      <c r="V26" s="18">
        <v>2.3599000000000001</v>
      </c>
      <c r="W26" s="18">
        <v>2.3599000000000001</v>
      </c>
      <c r="X26" s="18">
        <v>4.6500000000000004</v>
      </c>
      <c r="Y26" s="18">
        <v>4.6500000000000004</v>
      </c>
      <c r="Z26" s="18">
        <v>0</v>
      </c>
      <c r="AA26" s="18">
        <v>0</v>
      </c>
      <c r="AB26" s="18">
        <v>0</v>
      </c>
      <c r="AC26" s="18">
        <v>0</v>
      </c>
      <c r="AD26" s="18">
        <v>5</v>
      </c>
      <c r="AE26" s="18">
        <v>0</v>
      </c>
      <c r="AF26" s="16"/>
      <c r="AG26" s="18">
        <v>13</v>
      </c>
      <c r="AH26" s="16"/>
      <c r="AI26" s="16"/>
      <c r="AJ26" s="16"/>
      <c r="AK26" s="16"/>
      <c r="AL26" s="16"/>
      <c r="AM26" s="18">
        <v>0</v>
      </c>
      <c r="AN26" s="18">
        <v>0</v>
      </c>
      <c r="AO26" s="18">
        <v>0</v>
      </c>
      <c r="AP26" s="18">
        <v>0</v>
      </c>
      <c r="AQ26" s="16"/>
      <c r="AR26" s="18">
        <v>0</v>
      </c>
      <c r="AS26" s="18">
        <v>0</v>
      </c>
      <c r="AT26" s="16"/>
      <c r="AU26" s="18">
        <v>0</v>
      </c>
      <c r="AV26" s="18">
        <f>Table7[QUANTI]*Table7[PVENDA]</f>
        <v>4.6500000000000004</v>
      </c>
    </row>
    <row r="27" spans="1:48">
      <c r="A27" s="18">
        <v>168871</v>
      </c>
      <c r="B27" s="18">
        <v>20130808</v>
      </c>
      <c r="C27" s="18">
        <v>20130808</v>
      </c>
      <c r="D27" s="18">
        <v>302512</v>
      </c>
      <c r="E27" s="16"/>
      <c r="F27" s="16"/>
      <c r="G27" s="18" t="s">
        <v>144</v>
      </c>
      <c r="H27" s="16"/>
      <c r="I27" s="18" t="s">
        <v>145</v>
      </c>
      <c r="J27" s="16"/>
      <c r="K27" s="16"/>
      <c r="L27" s="18">
        <v>1</v>
      </c>
      <c r="M27" s="18">
        <v>1</v>
      </c>
      <c r="N27" s="16"/>
      <c r="O27" s="18">
        <v>74747</v>
      </c>
      <c r="P27" s="18">
        <v>74744</v>
      </c>
      <c r="Q27" s="18">
        <v>5000</v>
      </c>
      <c r="R27" s="16"/>
      <c r="S27" s="16"/>
      <c r="T27" s="18">
        <v>14.170199999999999</v>
      </c>
      <c r="U27" s="18">
        <v>15.0169</v>
      </c>
      <c r="V27" s="18">
        <v>13.5152</v>
      </c>
      <c r="W27" s="18">
        <v>13.5152</v>
      </c>
      <c r="X27" s="18">
        <v>24</v>
      </c>
      <c r="Y27" s="18">
        <v>24</v>
      </c>
      <c r="Z27" s="18">
        <v>0</v>
      </c>
      <c r="AA27" s="18">
        <v>0</v>
      </c>
      <c r="AB27" s="18">
        <v>0</v>
      </c>
      <c r="AC27" s="18">
        <v>0</v>
      </c>
      <c r="AD27" s="18">
        <v>24</v>
      </c>
      <c r="AE27" s="18">
        <v>0</v>
      </c>
      <c r="AF27" s="16"/>
      <c r="AG27" s="18">
        <v>13</v>
      </c>
      <c r="AH27" s="16"/>
      <c r="AI27" s="16"/>
      <c r="AJ27" s="16"/>
      <c r="AK27" s="16"/>
      <c r="AL27" s="16"/>
      <c r="AM27" s="18">
        <v>0</v>
      </c>
      <c r="AN27" s="18">
        <v>0</v>
      </c>
      <c r="AO27" s="18">
        <v>0</v>
      </c>
      <c r="AP27" s="18">
        <v>0</v>
      </c>
      <c r="AQ27" s="16"/>
      <c r="AR27" s="18">
        <v>0</v>
      </c>
      <c r="AS27" s="18">
        <v>0</v>
      </c>
      <c r="AT27" s="16"/>
      <c r="AU27" s="18">
        <v>0</v>
      </c>
      <c r="AV27" s="18">
        <f>Table7[QUANTI]*Table7[PVENDA]</f>
        <v>24</v>
      </c>
    </row>
    <row r="28" spans="1:48">
      <c r="A28" s="18">
        <v>168989</v>
      </c>
      <c r="B28" s="18">
        <v>20130812</v>
      </c>
      <c r="C28" s="18">
        <v>20130812</v>
      </c>
      <c r="D28" s="18">
        <v>304160</v>
      </c>
      <c r="E28" s="16"/>
      <c r="F28" s="16"/>
      <c r="G28" s="18" t="s">
        <v>144</v>
      </c>
      <c r="H28" s="16"/>
      <c r="I28" s="18" t="s">
        <v>145</v>
      </c>
      <c r="J28" s="16"/>
      <c r="K28" s="16"/>
      <c r="L28" s="18">
        <v>1</v>
      </c>
      <c r="M28" s="18">
        <v>1</v>
      </c>
      <c r="N28" s="16"/>
      <c r="O28" s="18">
        <v>74814</v>
      </c>
      <c r="P28" s="18">
        <v>74721</v>
      </c>
      <c r="Q28" s="18">
        <v>5000</v>
      </c>
      <c r="R28" s="16"/>
      <c r="S28" s="16"/>
      <c r="T28" s="18">
        <v>10.241</v>
      </c>
      <c r="U28" s="18">
        <v>11.835599999999999</v>
      </c>
      <c r="V28" s="18">
        <v>10.651999999999999</v>
      </c>
      <c r="W28" s="18">
        <v>10.651999999999999</v>
      </c>
      <c r="X28" s="18">
        <v>22</v>
      </c>
      <c r="Y28" s="18">
        <v>22</v>
      </c>
      <c r="Z28" s="18">
        <v>0</v>
      </c>
      <c r="AA28" s="18">
        <v>0</v>
      </c>
      <c r="AB28" s="18">
        <v>0</v>
      </c>
      <c r="AC28" s="18">
        <v>0</v>
      </c>
      <c r="AD28" s="18">
        <v>23</v>
      </c>
      <c r="AE28" s="18">
        <v>0</v>
      </c>
      <c r="AF28" s="16"/>
      <c r="AG28" s="18">
        <v>11</v>
      </c>
      <c r="AH28" s="16"/>
      <c r="AI28" s="16"/>
      <c r="AJ28" s="16"/>
      <c r="AK28" s="16"/>
      <c r="AL28" s="16"/>
      <c r="AM28" s="18">
        <v>0</v>
      </c>
      <c r="AN28" s="18">
        <v>0</v>
      </c>
      <c r="AO28" s="18">
        <v>0</v>
      </c>
      <c r="AP28" s="18">
        <v>0</v>
      </c>
      <c r="AQ28" s="16"/>
      <c r="AR28" s="18">
        <v>0</v>
      </c>
      <c r="AS28" s="18">
        <v>50</v>
      </c>
      <c r="AT28" s="16"/>
      <c r="AU28" s="18">
        <v>0</v>
      </c>
      <c r="AV28" s="18">
        <f>Table7[QUANTI]*Table7[PVENDA]</f>
        <v>22</v>
      </c>
    </row>
    <row r="29" spans="1:48">
      <c r="A29" s="18">
        <v>169052</v>
      </c>
      <c r="B29" s="18">
        <v>20130815</v>
      </c>
      <c r="C29" s="18">
        <v>20130815</v>
      </c>
      <c r="D29" s="18">
        <v>303689</v>
      </c>
      <c r="E29" s="16"/>
      <c r="F29" s="16"/>
      <c r="G29" s="18" t="s">
        <v>144</v>
      </c>
      <c r="H29" s="16"/>
      <c r="I29" s="18" t="s">
        <v>145</v>
      </c>
      <c r="J29" s="16"/>
      <c r="K29" s="16"/>
      <c r="L29" s="18">
        <v>2</v>
      </c>
      <c r="M29" s="18">
        <v>80</v>
      </c>
      <c r="N29" s="16"/>
      <c r="O29" s="18">
        <v>74846</v>
      </c>
      <c r="P29" s="18">
        <v>74384</v>
      </c>
      <c r="Q29" s="18">
        <v>7863</v>
      </c>
      <c r="R29" s="16"/>
      <c r="S29" s="16"/>
      <c r="T29" s="18">
        <v>29.5</v>
      </c>
      <c r="U29" s="18">
        <v>32.777799999999999</v>
      </c>
      <c r="V29" s="18">
        <v>29.5</v>
      </c>
      <c r="W29" s="18">
        <v>28.5</v>
      </c>
      <c r="X29" s="18">
        <v>38.299999999999997</v>
      </c>
      <c r="Y29" s="18">
        <v>38.299999999999997</v>
      </c>
      <c r="Z29" s="18">
        <v>0</v>
      </c>
      <c r="AA29" s="18">
        <v>0</v>
      </c>
      <c r="AB29" s="18">
        <v>0</v>
      </c>
      <c r="AC29" s="18">
        <v>0</v>
      </c>
      <c r="AD29" s="18">
        <v>38.299999999999997</v>
      </c>
      <c r="AE29" s="18">
        <v>0</v>
      </c>
      <c r="AF29" s="16"/>
      <c r="AG29" s="18">
        <v>11</v>
      </c>
      <c r="AH29" s="16"/>
      <c r="AI29" s="16"/>
      <c r="AJ29" s="16"/>
      <c r="AK29" s="16"/>
      <c r="AL29" s="16"/>
      <c r="AM29" s="18">
        <v>0</v>
      </c>
      <c r="AN29" s="18">
        <v>0</v>
      </c>
      <c r="AO29" s="18">
        <v>0</v>
      </c>
      <c r="AP29" s="18">
        <v>0</v>
      </c>
      <c r="AQ29" s="16"/>
      <c r="AR29" s="18">
        <v>0</v>
      </c>
      <c r="AS29" s="18">
        <v>50</v>
      </c>
      <c r="AT29" s="16"/>
      <c r="AU29" s="18">
        <v>0</v>
      </c>
      <c r="AV29" s="18">
        <f>Table7[QUANTI]*Table7[PVENDA]</f>
        <v>3064</v>
      </c>
    </row>
    <row r="30" spans="1:48">
      <c r="A30" s="18">
        <v>169233</v>
      </c>
      <c r="B30" s="18">
        <v>20130822</v>
      </c>
      <c r="C30" s="18">
        <v>20130822</v>
      </c>
      <c r="D30" s="18">
        <v>303140</v>
      </c>
      <c r="E30" s="16"/>
      <c r="F30" s="16"/>
      <c r="G30" s="18" t="s">
        <v>144</v>
      </c>
      <c r="H30" s="16"/>
      <c r="I30" s="18" t="s">
        <v>145</v>
      </c>
      <c r="J30" s="16"/>
      <c r="K30" s="16"/>
      <c r="L30" s="18">
        <v>2</v>
      </c>
      <c r="M30" s="18">
        <v>2</v>
      </c>
      <c r="N30" s="16"/>
      <c r="O30" s="18">
        <v>74921</v>
      </c>
      <c r="P30" s="18">
        <v>74843</v>
      </c>
      <c r="Q30" s="18">
        <v>7844</v>
      </c>
      <c r="R30" s="16"/>
      <c r="S30" s="16"/>
      <c r="T30" s="18">
        <v>3.3</v>
      </c>
      <c r="U30" s="18">
        <v>3.6667000000000001</v>
      </c>
      <c r="V30" s="18">
        <v>3.3</v>
      </c>
      <c r="W30" s="18">
        <v>3.3</v>
      </c>
      <c r="X30" s="18">
        <v>7.875</v>
      </c>
      <c r="Y30" s="18">
        <v>7.875</v>
      </c>
      <c r="Z30" s="18">
        <v>0</v>
      </c>
      <c r="AA30" s="18">
        <v>0</v>
      </c>
      <c r="AB30" s="18">
        <v>0</v>
      </c>
      <c r="AC30" s="18">
        <v>0</v>
      </c>
      <c r="AD30" s="18">
        <v>7.89</v>
      </c>
      <c r="AE30" s="18">
        <v>0</v>
      </c>
      <c r="AF30" s="16"/>
      <c r="AG30" s="18">
        <v>13</v>
      </c>
      <c r="AH30" s="16"/>
      <c r="AI30" s="16"/>
      <c r="AJ30" s="16"/>
      <c r="AK30" s="16"/>
      <c r="AL30" s="16"/>
      <c r="AM30" s="18">
        <v>0</v>
      </c>
      <c r="AN30" s="18">
        <v>0</v>
      </c>
      <c r="AO30" s="18">
        <v>0</v>
      </c>
      <c r="AP30" s="18">
        <v>0</v>
      </c>
      <c r="AQ30" s="16"/>
      <c r="AR30" s="18">
        <v>0</v>
      </c>
      <c r="AS30" s="18">
        <v>0</v>
      </c>
      <c r="AT30" s="16"/>
      <c r="AU30" s="18">
        <v>0</v>
      </c>
      <c r="AV30" s="18">
        <f>Table7[QUANTI]*Table7[PVENDA]</f>
        <v>15.75</v>
      </c>
    </row>
    <row r="31" spans="1:48">
      <c r="A31" s="18">
        <v>169652</v>
      </c>
      <c r="B31" s="18">
        <v>20130910</v>
      </c>
      <c r="C31" s="18">
        <v>20130910</v>
      </c>
      <c r="D31" s="18">
        <v>303871</v>
      </c>
      <c r="E31" s="16"/>
      <c r="F31" s="16"/>
      <c r="G31" s="18" t="s">
        <v>144</v>
      </c>
      <c r="H31" s="16"/>
      <c r="I31" s="18" t="s">
        <v>145</v>
      </c>
      <c r="J31" s="16"/>
      <c r="K31" s="16"/>
      <c r="L31" s="18">
        <v>2</v>
      </c>
      <c r="M31" s="18">
        <v>12</v>
      </c>
      <c r="N31" s="16"/>
      <c r="O31" s="18">
        <v>75149</v>
      </c>
      <c r="P31" s="18">
        <v>74907</v>
      </c>
      <c r="Q31" s="18">
        <v>7832</v>
      </c>
      <c r="R31" s="16"/>
      <c r="S31" s="16"/>
      <c r="T31" s="18">
        <v>12.78</v>
      </c>
      <c r="U31" s="18">
        <v>15.5436</v>
      </c>
      <c r="V31" s="18">
        <v>13.9892</v>
      </c>
      <c r="W31" s="18">
        <v>13.11</v>
      </c>
      <c r="X31" s="18">
        <v>23.958600000000001</v>
      </c>
      <c r="Y31" s="18">
        <v>23.958600000000001</v>
      </c>
      <c r="Z31" s="18">
        <v>0</v>
      </c>
      <c r="AA31" s="18">
        <v>0</v>
      </c>
      <c r="AB31" s="18">
        <v>0</v>
      </c>
      <c r="AC31" s="18">
        <v>0</v>
      </c>
      <c r="AD31" s="18">
        <v>25</v>
      </c>
      <c r="AE31" s="18">
        <v>0</v>
      </c>
      <c r="AF31" s="16"/>
      <c r="AG31" s="18">
        <v>11</v>
      </c>
      <c r="AH31" s="16"/>
      <c r="AI31" s="16"/>
      <c r="AJ31" s="16"/>
      <c r="AK31" s="16"/>
      <c r="AL31" s="16"/>
      <c r="AM31" s="18">
        <v>0</v>
      </c>
      <c r="AN31" s="18">
        <v>0</v>
      </c>
      <c r="AO31" s="18">
        <v>0</v>
      </c>
      <c r="AP31" s="18">
        <v>0</v>
      </c>
      <c r="AQ31" s="16"/>
      <c r="AR31" s="18">
        <v>0</v>
      </c>
      <c r="AS31" s="18">
        <v>50</v>
      </c>
      <c r="AT31" s="16"/>
      <c r="AU31" s="18">
        <v>0</v>
      </c>
      <c r="AV31" s="18">
        <f>Table7[QUANTI]*Table7[PVENDA]</f>
        <v>287.50319999999999</v>
      </c>
    </row>
    <row r="32" spans="1:48">
      <c r="A32" s="18">
        <v>169817</v>
      </c>
      <c r="B32" s="18">
        <v>20130918</v>
      </c>
      <c r="C32" s="18">
        <v>20130918</v>
      </c>
      <c r="D32" s="18">
        <v>303795</v>
      </c>
      <c r="E32" s="16"/>
      <c r="F32" s="16"/>
      <c r="G32" s="18" t="s">
        <v>144</v>
      </c>
      <c r="H32" s="16"/>
      <c r="I32" s="18" t="s">
        <v>145</v>
      </c>
      <c r="J32" s="16"/>
      <c r="K32" s="16"/>
      <c r="L32" s="18">
        <v>1</v>
      </c>
      <c r="M32" s="18">
        <v>8</v>
      </c>
      <c r="N32" s="16"/>
      <c r="O32" s="18">
        <v>75250</v>
      </c>
      <c r="P32" s="18">
        <v>75246</v>
      </c>
      <c r="Q32" s="18">
        <v>5000</v>
      </c>
      <c r="R32" s="16"/>
      <c r="S32" s="16"/>
      <c r="T32" s="18">
        <v>0.52800000000000002</v>
      </c>
      <c r="U32" s="18">
        <v>0.5988</v>
      </c>
      <c r="V32" s="18">
        <v>0.53890000000000005</v>
      </c>
      <c r="W32" s="18">
        <v>0.53890000000000005</v>
      </c>
      <c r="X32" s="18">
        <v>1.1875</v>
      </c>
      <c r="Y32" s="18">
        <v>1.1875</v>
      </c>
      <c r="Z32" s="18">
        <v>0</v>
      </c>
      <c r="AA32" s="18">
        <v>0</v>
      </c>
      <c r="AB32" s="18">
        <v>0</v>
      </c>
      <c r="AC32" s="18">
        <v>0</v>
      </c>
      <c r="AD32" s="18">
        <v>1.2</v>
      </c>
      <c r="AE32" s="18">
        <v>0</v>
      </c>
      <c r="AF32" s="16"/>
      <c r="AG32" s="18">
        <v>11</v>
      </c>
      <c r="AH32" s="16"/>
      <c r="AI32" s="16"/>
      <c r="AJ32" s="16"/>
      <c r="AK32" s="16"/>
      <c r="AL32" s="16"/>
      <c r="AM32" s="18">
        <v>0</v>
      </c>
      <c r="AN32" s="18">
        <v>0</v>
      </c>
      <c r="AO32" s="18">
        <v>0</v>
      </c>
      <c r="AP32" s="18">
        <v>0</v>
      </c>
      <c r="AQ32" s="16"/>
      <c r="AR32" s="18">
        <v>0</v>
      </c>
      <c r="AS32" s="18">
        <v>50</v>
      </c>
      <c r="AT32" s="16"/>
      <c r="AU32" s="18">
        <v>0</v>
      </c>
      <c r="AV32" s="18">
        <f>Table7[QUANTI]*Table7[PVENDA]</f>
        <v>9.5</v>
      </c>
    </row>
    <row r="33" spans="1:48">
      <c r="A33" s="18">
        <v>170009</v>
      </c>
      <c r="B33" s="18">
        <v>20130925</v>
      </c>
      <c r="C33" s="18">
        <v>20130925</v>
      </c>
      <c r="D33" s="18">
        <v>302728</v>
      </c>
      <c r="E33" s="16"/>
      <c r="F33" s="16"/>
      <c r="G33" s="18" t="s">
        <v>144</v>
      </c>
      <c r="H33" s="16"/>
      <c r="I33" s="18" t="s">
        <v>145</v>
      </c>
      <c r="J33" s="16"/>
      <c r="K33" s="16"/>
      <c r="L33" s="18">
        <v>1</v>
      </c>
      <c r="M33" s="18">
        <v>1</v>
      </c>
      <c r="N33" s="16"/>
      <c r="O33" s="18">
        <v>75348</v>
      </c>
      <c r="P33" s="18">
        <v>75309</v>
      </c>
      <c r="Q33" s="18">
        <v>5000</v>
      </c>
      <c r="R33" s="16"/>
      <c r="S33" s="16"/>
      <c r="T33" s="18">
        <v>4.4863</v>
      </c>
      <c r="U33" s="18">
        <v>5.8341000000000003</v>
      </c>
      <c r="V33" s="18">
        <v>5.2507000000000001</v>
      </c>
      <c r="W33" s="18">
        <v>5.2507000000000001</v>
      </c>
      <c r="X33" s="18">
        <v>9</v>
      </c>
      <c r="Y33" s="18">
        <v>9</v>
      </c>
      <c r="Z33" s="18">
        <v>0</v>
      </c>
      <c r="AA33" s="18">
        <v>0</v>
      </c>
      <c r="AB33" s="18">
        <v>0</v>
      </c>
      <c r="AC33" s="18">
        <v>0</v>
      </c>
      <c r="AD33" s="18">
        <v>9</v>
      </c>
      <c r="AE33" s="18">
        <v>0</v>
      </c>
      <c r="AF33" s="16"/>
      <c r="AG33" s="18">
        <v>13</v>
      </c>
      <c r="AH33" s="16"/>
      <c r="AI33" s="16"/>
      <c r="AJ33" s="16"/>
      <c r="AK33" s="16"/>
      <c r="AL33" s="16"/>
      <c r="AM33" s="18">
        <v>0</v>
      </c>
      <c r="AN33" s="18">
        <v>0</v>
      </c>
      <c r="AO33" s="18">
        <v>0</v>
      </c>
      <c r="AP33" s="18">
        <v>0</v>
      </c>
      <c r="AQ33" s="16"/>
      <c r="AR33" s="18">
        <v>0</v>
      </c>
      <c r="AS33" s="18">
        <v>0</v>
      </c>
      <c r="AT33" s="16"/>
      <c r="AU33" s="18">
        <v>0</v>
      </c>
      <c r="AV33" s="18">
        <f>Table7[QUANTI]*Table7[PVENDA]</f>
        <v>9</v>
      </c>
    </row>
    <row r="34" spans="1:48">
      <c r="A34" s="18">
        <v>170214</v>
      </c>
      <c r="B34" s="18">
        <v>20131002</v>
      </c>
      <c r="C34" s="18">
        <v>20131002</v>
      </c>
      <c r="D34" s="18">
        <v>1496</v>
      </c>
      <c r="E34" s="16"/>
      <c r="F34" s="16"/>
      <c r="G34" s="18" t="s">
        <v>144</v>
      </c>
      <c r="H34" s="16"/>
      <c r="I34" s="18" t="s">
        <v>145</v>
      </c>
      <c r="J34" s="16"/>
      <c r="K34" s="16"/>
      <c r="L34" s="18">
        <v>2</v>
      </c>
      <c r="M34" s="18">
        <v>4</v>
      </c>
      <c r="N34" s="16"/>
      <c r="O34" s="18">
        <v>75451</v>
      </c>
      <c r="P34" s="18">
        <v>75424</v>
      </c>
      <c r="Q34" s="18">
        <v>7479</v>
      </c>
      <c r="R34" s="16"/>
      <c r="S34" s="16"/>
      <c r="T34" s="18">
        <v>11.75</v>
      </c>
      <c r="U34" s="18">
        <v>14.291</v>
      </c>
      <c r="V34" s="18">
        <v>12.8619</v>
      </c>
      <c r="W34" s="18">
        <v>11.2644</v>
      </c>
      <c r="X34" s="18">
        <v>26.241299999999999</v>
      </c>
      <c r="Y34" s="18">
        <v>26.241299999999999</v>
      </c>
      <c r="Z34" s="18">
        <v>0</v>
      </c>
      <c r="AA34" s="18">
        <v>0</v>
      </c>
      <c r="AB34" s="18">
        <v>0</v>
      </c>
      <c r="AC34" s="18">
        <v>0</v>
      </c>
      <c r="AD34" s="18">
        <v>26.32</v>
      </c>
      <c r="AE34" s="18">
        <v>0</v>
      </c>
      <c r="AF34" s="16"/>
      <c r="AG34" s="18">
        <v>13</v>
      </c>
      <c r="AH34" s="16"/>
      <c r="AI34" s="16"/>
      <c r="AJ34" s="16"/>
      <c r="AK34" s="16"/>
      <c r="AL34" s="16"/>
      <c r="AM34" s="18">
        <v>0</v>
      </c>
      <c r="AN34" s="18">
        <v>0</v>
      </c>
      <c r="AO34" s="18">
        <v>0</v>
      </c>
      <c r="AP34" s="18">
        <v>0</v>
      </c>
      <c r="AQ34" s="16"/>
      <c r="AR34" s="18">
        <v>0</v>
      </c>
      <c r="AS34" s="18">
        <v>0</v>
      </c>
      <c r="AT34" s="16"/>
      <c r="AU34" s="18">
        <v>0</v>
      </c>
      <c r="AV34" s="18">
        <f>Table7[QUANTI]*Table7[PVENDA]</f>
        <v>104.9652</v>
      </c>
    </row>
    <row r="35" spans="1:48">
      <c r="A35" s="18">
        <v>170461</v>
      </c>
      <c r="B35" s="18">
        <v>20131010</v>
      </c>
      <c r="C35" s="18">
        <v>20131010</v>
      </c>
      <c r="D35" s="18">
        <v>128</v>
      </c>
      <c r="E35" s="16"/>
      <c r="F35" s="16"/>
      <c r="G35" s="18" t="s">
        <v>144</v>
      </c>
      <c r="H35" s="16"/>
      <c r="I35" s="18" t="s">
        <v>145</v>
      </c>
      <c r="J35" s="16"/>
      <c r="K35" s="16"/>
      <c r="L35" s="18">
        <v>2</v>
      </c>
      <c r="M35" s="18">
        <v>1</v>
      </c>
      <c r="N35" s="16"/>
      <c r="O35" s="18">
        <v>75555</v>
      </c>
      <c r="P35" s="18">
        <v>75143</v>
      </c>
      <c r="Q35" s="18">
        <v>5920</v>
      </c>
      <c r="R35" s="16"/>
      <c r="S35" s="16"/>
      <c r="T35" s="18">
        <v>9.0536999999999992</v>
      </c>
      <c r="U35" s="18">
        <v>11.7296</v>
      </c>
      <c r="V35" s="18">
        <v>10.5566</v>
      </c>
      <c r="W35" s="18">
        <v>10.5566</v>
      </c>
      <c r="X35" s="18">
        <v>23.16</v>
      </c>
      <c r="Y35" s="18">
        <v>23.16</v>
      </c>
      <c r="Z35" s="18">
        <v>0</v>
      </c>
      <c r="AA35" s="18">
        <v>0</v>
      </c>
      <c r="AB35" s="18">
        <v>0</v>
      </c>
      <c r="AC35" s="18">
        <v>0</v>
      </c>
      <c r="AD35" s="18">
        <v>23.16</v>
      </c>
      <c r="AE35" s="18">
        <v>0</v>
      </c>
      <c r="AF35" s="16"/>
      <c r="AG35" s="18">
        <v>11</v>
      </c>
      <c r="AH35" s="16"/>
      <c r="AI35" s="16"/>
      <c r="AJ35" s="16"/>
      <c r="AK35" s="16"/>
      <c r="AL35" s="16"/>
      <c r="AM35" s="18">
        <v>0</v>
      </c>
      <c r="AN35" s="18">
        <v>0</v>
      </c>
      <c r="AO35" s="18">
        <v>0</v>
      </c>
      <c r="AP35" s="18">
        <v>0</v>
      </c>
      <c r="AQ35" s="16"/>
      <c r="AR35" s="18">
        <v>0</v>
      </c>
      <c r="AS35" s="18">
        <v>50</v>
      </c>
      <c r="AT35" s="16"/>
      <c r="AU35" s="18">
        <v>0</v>
      </c>
      <c r="AV35" s="18">
        <f>Table7[QUANTI]*Table7[PVENDA]</f>
        <v>23.16</v>
      </c>
    </row>
    <row r="36" spans="1:48">
      <c r="A36" s="18">
        <v>170462</v>
      </c>
      <c r="B36" s="18">
        <v>20131010</v>
      </c>
      <c r="C36" s="18">
        <v>20131010</v>
      </c>
      <c r="D36" s="18">
        <v>206</v>
      </c>
      <c r="E36" s="16"/>
      <c r="F36" s="16"/>
      <c r="G36" s="18" t="s">
        <v>144</v>
      </c>
      <c r="H36" s="16"/>
      <c r="I36" s="18" t="s">
        <v>145</v>
      </c>
      <c r="J36" s="16"/>
      <c r="K36" s="16"/>
      <c r="L36" s="18">
        <v>2</v>
      </c>
      <c r="M36" s="18">
        <v>1</v>
      </c>
      <c r="N36" s="16"/>
      <c r="O36" s="18">
        <v>75555</v>
      </c>
      <c r="P36" s="18">
        <v>75143</v>
      </c>
      <c r="Q36" s="18">
        <v>5920</v>
      </c>
      <c r="R36" s="16"/>
      <c r="S36" s="16"/>
      <c r="T36" s="18">
        <v>18.597200000000001</v>
      </c>
      <c r="U36" s="18">
        <v>24.0059</v>
      </c>
      <c r="V36" s="18">
        <v>21.6053</v>
      </c>
      <c r="W36" s="18">
        <v>21.6053</v>
      </c>
      <c r="X36" s="18">
        <v>44.21</v>
      </c>
      <c r="Y36" s="18">
        <v>44.21</v>
      </c>
      <c r="Z36" s="18">
        <v>0</v>
      </c>
      <c r="AA36" s="18">
        <v>0</v>
      </c>
      <c r="AB36" s="18">
        <v>0</v>
      </c>
      <c r="AC36" s="18">
        <v>0</v>
      </c>
      <c r="AD36" s="18">
        <v>44.21</v>
      </c>
      <c r="AE36" s="18">
        <v>0</v>
      </c>
      <c r="AF36" s="16"/>
      <c r="AG36" s="18">
        <v>11</v>
      </c>
      <c r="AH36" s="16"/>
      <c r="AI36" s="16"/>
      <c r="AJ36" s="16"/>
      <c r="AK36" s="16"/>
      <c r="AL36" s="16"/>
      <c r="AM36" s="18">
        <v>0</v>
      </c>
      <c r="AN36" s="18">
        <v>0</v>
      </c>
      <c r="AO36" s="18">
        <v>0</v>
      </c>
      <c r="AP36" s="18">
        <v>0</v>
      </c>
      <c r="AQ36" s="16"/>
      <c r="AR36" s="18">
        <v>0</v>
      </c>
      <c r="AS36" s="18">
        <v>50</v>
      </c>
      <c r="AT36" s="16"/>
      <c r="AU36" s="18">
        <v>0</v>
      </c>
      <c r="AV36" s="18">
        <f>Table7[QUANTI]*Table7[PVENDA]</f>
        <v>44.21</v>
      </c>
    </row>
    <row r="37" spans="1:48">
      <c r="A37" s="18">
        <v>170960</v>
      </c>
      <c r="B37" s="18">
        <v>20131029</v>
      </c>
      <c r="C37" s="18">
        <v>20131029</v>
      </c>
      <c r="D37" s="18">
        <v>303736</v>
      </c>
      <c r="E37" s="16"/>
      <c r="F37" s="16"/>
      <c r="G37" s="18" t="s">
        <v>144</v>
      </c>
      <c r="H37" s="16"/>
      <c r="I37" s="18" t="s">
        <v>145</v>
      </c>
      <c r="J37" s="16"/>
      <c r="K37" s="16"/>
      <c r="L37" s="18">
        <v>2</v>
      </c>
      <c r="M37" s="18">
        <v>7</v>
      </c>
      <c r="N37" s="16"/>
      <c r="O37" s="18">
        <v>75785</v>
      </c>
      <c r="P37" s="18">
        <v>75219</v>
      </c>
      <c r="Q37" s="18">
        <v>7209</v>
      </c>
      <c r="R37" s="16"/>
      <c r="S37" s="16"/>
      <c r="T37" s="18">
        <v>18.475000000000001</v>
      </c>
      <c r="U37" s="18">
        <v>20.527799999999999</v>
      </c>
      <c r="V37" s="18">
        <v>18.475000000000001</v>
      </c>
      <c r="W37" s="18">
        <v>18.475000000000001</v>
      </c>
      <c r="X37" s="18">
        <v>29.0318</v>
      </c>
      <c r="Y37" s="18">
        <v>29.0318</v>
      </c>
      <c r="Z37" s="18">
        <v>0</v>
      </c>
      <c r="AA37" s="18">
        <v>0</v>
      </c>
      <c r="AB37" s="18">
        <v>0</v>
      </c>
      <c r="AC37" s="18">
        <v>0</v>
      </c>
      <c r="AD37" s="18">
        <v>27.89</v>
      </c>
      <c r="AE37" s="18">
        <v>0</v>
      </c>
      <c r="AF37" s="16"/>
      <c r="AG37" s="18">
        <v>11</v>
      </c>
      <c r="AH37" s="16"/>
      <c r="AI37" s="16"/>
      <c r="AJ37" s="16"/>
      <c r="AK37" s="16"/>
      <c r="AL37" s="16"/>
      <c r="AM37" s="18">
        <v>0</v>
      </c>
      <c r="AN37" s="18">
        <v>0</v>
      </c>
      <c r="AO37" s="18">
        <v>0</v>
      </c>
      <c r="AP37" s="18">
        <v>0</v>
      </c>
      <c r="AQ37" s="16"/>
      <c r="AR37" s="18">
        <v>0</v>
      </c>
      <c r="AS37" s="18">
        <v>50</v>
      </c>
      <c r="AT37" s="16"/>
      <c r="AU37" s="18">
        <v>0</v>
      </c>
      <c r="AV37" s="18">
        <f>Table7[QUANTI]*Table7[PVENDA]</f>
        <v>203.2226</v>
      </c>
    </row>
    <row r="38" spans="1:48">
      <c r="A38" s="18">
        <v>171007</v>
      </c>
      <c r="B38" s="18">
        <v>20131031</v>
      </c>
      <c r="C38" s="18">
        <v>20131031</v>
      </c>
      <c r="D38" s="18">
        <v>1107</v>
      </c>
      <c r="E38" s="16"/>
      <c r="F38" s="16"/>
      <c r="G38" s="18" t="s">
        <v>144</v>
      </c>
      <c r="H38" s="16"/>
      <c r="I38" s="18" t="s">
        <v>145</v>
      </c>
      <c r="J38" s="16"/>
      <c r="K38" s="16"/>
      <c r="L38" s="18">
        <v>2</v>
      </c>
      <c r="M38" s="18">
        <v>3</v>
      </c>
      <c r="N38" s="16"/>
      <c r="O38" s="18">
        <v>75812</v>
      </c>
      <c r="P38" s="18">
        <v>75810</v>
      </c>
      <c r="Q38" s="18">
        <v>7339</v>
      </c>
      <c r="R38" s="16"/>
      <c r="S38" s="16"/>
      <c r="T38" s="18">
        <v>56.5</v>
      </c>
      <c r="U38" s="18">
        <v>62.777799999999999</v>
      </c>
      <c r="V38" s="18">
        <v>56.5</v>
      </c>
      <c r="W38" s="18">
        <v>56.5</v>
      </c>
      <c r="X38" s="18">
        <v>70</v>
      </c>
      <c r="Y38" s="18">
        <v>70</v>
      </c>
      <c r="Z38" s="18">
        <v>0</v>
      </c>
      <c r="AA38" s="18">
        <v>0</v>
      </c>
      <c r="AB38" s="18">
        <v>0</v>
      </c>
      <c r="AC38" s="18">
        <v>0</v>
      </c>
      <c r="AD38" s="18">
        <v>71.430000000000007</v>
      </c>
      <c r="AE38" s="18">
        <v>0</v>
      </c>
      <c r="AF38" s="16"/>
      <c r="AG38" s="18">
        <v>11</v>
      </c>
      <c r="AH38" s="16"/>
      <c r="AI38" s="16"/>
      <c r="AJ38" s="16"/>
      <c r="AK38" s="16"/>
      <c r="AL38" s="16"/>
      <c r="AM38" s="18">
        <v>0</v>
      </c>
      <c r="AN38" s="18">
        <v>0</v>
      </c>
      <c r="AO38" s="18">
        <v>0</v>
      </c>
      <c r="AP38" s="18">
        <v>0</v>
      </c>
      <c r="AQ38" s="16"/>
      <c r="AR38" s="18">
        <v>0</v>
      </c>
      <c r="AS38" s="18">
        <v>50</v>
      </c>
      <c r="AT38" s="16"/>
      <c r="AU38" s="18">
        <v>0</v>
      </c>
      <c r="AV38" s="18">
        <f>Table7[QUANTI]*Table7[PVENDA]</f>
        <v>210</v>
      </c>
    </row>
    <row r="39" spans="1:48">
      <c r="A39" s="18">
        <v>171012</v>
      </c>
      <c r="B39" s="18">
        <v>20131031</v>
      </c>
      <c r="C39" s="18">
        <v>20131031</v>
      </c>
      <c r="D39" s="18">
        <v>316</v>
      </c>
      <c r="E39" s="16"/>
      <c r="F39" s="16"/>
      <c r="G39" s="18" t="s">
        <v>144</v>
      </c>
      <c r="H39" s="16"/>
      <c r="I39" s="18" t="s">
        <v>145</v>
      </c>
      <c r="J39" s="16"/>
      <c r="K39" s="16"/>
      <c r="L39" s="18">
        <v>2</v>
      </c>
      <c r="M39" s="18">
        <v>1</v>
      </c>
      <c r="N39" s="16"/>
      <c r="O39" s="18">
        <v>75816</v>
      </c>
      <c r="P39" s="18">
        <v>75407</v>
      </c>
      <c r="Q39" s="18">
        <v>7815</v>
      </c>
      <c r="R39" s="16"/>
      <c r="S39" s="16"/>
      <c r="T39" s="18">
        <v>37.524999999999999</v>
      </c>
      <c r="U39" s="18">
        <v>41.694400000000002</v>
      </c>
      <c r="V39" s="18">
        <v>37.524999999999999</v>
      </c>
      <c r="W39" s="18">
        <v>37.524999999999999</v>
      </c>
      <c r="X39" s="18">
        <v>46.387500000000003</v>
      </c>
      <c r="Y39" s="18">
        <v>46.387500000000003</v>
      </c>
      <c r="Z39" s="18">
        <v>0</v>
      </c>
      <c r="AA39" s="18">
        <v>0</v>
      </c>
      <c r="AB39" s="18">
        <v>0</v>
      </c>
      <c r="AC39" s="18">
        <v>0</v>
      </c>
      <c r="AD39" s="18">
        <v>41.84</v>
      </c>
      <c r="AE39" s="18">
        <v>0</v>
      </c>
      <c r="AF39" s="16"/>
      <c r="AG39" s="18">
        <v>11</v>
      </c>
      <c r="AH39" s="16"/>
      <c r="AI39" s="16"/>
      <c r="AJ39" s="16"/>
      <c r="AK39" s="16"/>
      <c r="AL39" s="16"/>
      <c r="AM39" s="18">
        <v>0</v>
      </c>
      <c r="AN39" s="18">
        <v>0</v>
      </c>
      <c r="AO39" s="18">
        <v>0</v>
      </c>
      <c r="AP39" s="18">
        <v>0</v>
      </c>
      <c r="AQ39" s="16"/>
      <c r="AR39" s="18">
        <v>0</v>
      </c>
      <c r="AS39" s="18">
        <v>50</v>
      </c>
      <c r="AT39" s="16"/>
      <c r="AU39" s="18">
        <v>0</v>
      </c>
      <c r="AV39" s="18">
        <f>Table7[QUANTI]*Table7[PVENDA]</f>
        <v>46.387500000000003</v>
      </c>
    </row>
    <row r="40" spans="1:48">
      <c r="A40" s="18">
        <v>171013</v>
      </c>
      <c r="B40" s="18">
        <v>20131031</v>
      </c>
      <c r="C40" s="18">
        <v>20131031</v>
      </c>
      <c r="D40" s="18">
        <v>922</v>
      </c>
      <c r="E40" s="16"/>
      <c r="F40" s="16"/>
      <c r="G40" s="18" t="s">
        <v>144</v>
      </c>
      <c r="H40" s="16"/>
      <c r="I40" s="18" t="s">
        <v>145</v>
      </c>
      <c r="J40" s="16"/>
      <c r="K40" s="16"/>
      <c r="L40" s="18">
        <v>2</v>
      </c>
      <c r="M40" s="18">
        <v>1</v>
      </c>
      <c r="N40" s="16"/>
      <c r="O40" s="18">
        <v>75816</v>
      </c>
      <c r="P40" s="18">
        <v>75407</v>
      </c>
      <c r="Q40" s="18">
        <v>7815</v>
      </c>
      <c r="R40" s="16"/>
      <c r="S40" s="16"/>
      <c r="T40" s="18">
        <v>30.875</v>
      </c>
      <c r="U40" s="18">
        <v>34.305599999999998</v>
      </c>
      <c r="V40" s="18">
        <v>30.875</v>
      </c>
      <c r="W40" s="18">
        <v>31</v>
      </c>
      <c r="X40" s="18">
        <v>40.402099999999997</v>
      </c>
      <c r="Y40" s="18">
        <v>40.402099999999997</v>
      </c>
      <c r="Z40" s="18">
        <v>0</v>
      </c>
      <c r="AA40" s="18">
        <v>0</v>
      </c>
      <c r="AB40" s="18">
        <v>0</v>
      </c>
      <c r="AC40" s="18">
        <v>0</v>
      </c>
      <c r="AD40" s="18">
        <v>37.950000000000003</v>
      </c>
      <c r="AE40" s="18">
        <v>0</v>
      </c>
      <c r="AF40" s="16"/>
      <c r="AG40" s="18">
        <v>11</v>
      </c>
      <c r="AH40" s="16"/>
      <c r="AI40" s="16"/>
      <c r="AJ40" s="16"/>
      <c r="AK40" s="16"/>
      <c r="AL40" s="16"/>
      <c r="AM40" s="18">
        <v>0</v>
      </c>
      <c r="AN40" s="18">
        <v>0</v>
      </c>
      <c r="AO40" s="18">
        <v>0</v>
      </c>
      <c r="AP40" s="18">
        <v>0</v>
      </c>
      <c r="AQ40" s="16"/>
      <c r="AR40" s="18">
        <v>0</v>
      </c>
      <c r="AS40" s="18">
        <v>50</v>
      </c>
      <c r="AT40" s="16"/>
      <c r="AU40" s="18">
        <v>0</v>
      </c>
      <c r="AV40" s="18">
        <f>Table7[QUANTI]*Table7[PVENDA]</f>
        <v>40.402099999999997</v>
      </c>
    </row>
    <row r="41" spans="1:48">
      <c r="A41" s="18">
        <v>171014</v>
      </c>
      <c r="B41" s="18">
        <v>20131031</v>
      </c>
      <c r="C41" s="18">
        <v>20131031</v>
      </c>
      <c r="D41" s="18">
        <v>1107</v>
      </c>
      <c r="E41" s="16"/>
      <c r="F41" s="16"/>
      <c r="G41" s="18" t="s">
        <v>144</v>
      </c>
      <c r="H41" s="16"/>
      <c r="I41" s="18" t="s">
        <v>145</v>
      </c>
      <c r="J41" s="16"/>
      <c r="K41" s="16"/>
      <c r="L41" s="18">
        <v>2</v>
      </c>
      <c r="M41" s="18">
        <v>1</v>
      </c>
      <c r="N41" s="16"/>
      <c r="O41" s="18">
        <v>75816</v>
      </c>
      <c r="P41" s="18">
        <v>75407</v>
      </c>
      <c r="Q41" s="18">
        <v>7815</v>
      </c>
      <c r="R41" s="16"/>
      <c r="S41" s="16"/>
      <c r="T41" s="18">
        <v>56.5</v>
      </c>
      <c r="U41" s="18">
        <v>62.777799999999999</v>
      </c>
      <c r="V41" s="18">
        <v>56.5</v>
      </c>
      <c r="W41" s="18">
        <v>56.5</v>
      </c>
      <c r="X41" s="18">
        <v>81.801699999999997</v>
      </c>
      <c r="Y41" s="18">
        <v>81.801699999999997</v>
      </c>
      <c r="Z41" s="18">
        <v>0</v>
      </c>
      <c r="AA41" s="18">
        <v>0</v>
      </c>
      <c r="AB41" s="18">
        <v>0</v>
      </c>
      <c r="AC41" s="18">
        <v>0</v>
      </c>
      <c r="AD41" s="18">
        <v>71.430000000000007</v>
      </c>
      <c r="AE41" s="18">
        <v>0</v>
      </c>
      <c r="AF41" s="16"/>
      <c r="AG41" s="18">
        <v>11</v>
      </c>
      <c r="AH41" s="16"/>
      <c r="AI41" s="16"/>
      <c r="AJ41" s="16"/>
      <c r="AK41" s="16"/>
      <c r="AL41" s="16"/>
      <c r="AM41" s="18">
        <v>0</v>
      </c>
      <c r="AN41" s="18">
        <v>0</v>
      </c>
      <c r="AO41" s="18">
        <v>0</v>
      </c>
      <c r="AP41" s="18">
        <v>0</v>
      </c>
      <c r="AQ41" s="16"/>
      <c r="AR41" s="18">
        <v>0</v>
      </c>
      <c r="AS41" s="18">
        <v>50</v>
      </c>
      <c r="AT41" s="16"/>
      <c r="AU41" s="18">
        <v>0</v>
      </c>
      <c r="AV41" s="18">
        <f>Table7[QUANTI]*Table7[PVENDA]</f>
        <v>81.801699999999997</v>
      </c>
    </row>
    <row r="42" spans="1:48">
      <c r="A42" s="18">
        <v>171819</v>
      </c>
      <c r="B42" s="18">
        <v>20131209</v>
      </c>
      <c r="C42" s="18">
        <v>20131209</v>
      </c>
      <c r="D42" s="18">
        <v>1362</v>
      </c>
      <c r="E42" s="16"/>
      <c r="F42" s="16"/>
      <c r="G42" s="18" t="s">
        <v>144</v>
      </c>
      <c r="H42" s="16"/>
      <c r="I42" s="18" t="s">
        <v>145</v>
      </c>
      <c r="J42" s="16"/>
      <c r="K42" s="16"/>
      <c r="L42" s="18">
        <v>2</v>
      </c>
      <c r="M42" s="18">
        <v>1</v>
      </c>
      <c r="N42" s="16"/>
      <c r="O42" s="18">
        <v>76265</v>
      </c>
      <c r="P42" s="18">
        <v>76044</v>
      </c>
      <c r="Q42" s="18">
        <v>5927</v>
      </c>
      <c r="R42" s="16"/>
      <c r="S42" s="16"/>
      <c r="T42" s="18">
        <v>170.0147</v>
      </c>
      <c r="U42" s="18">
        <v>200.0103</v>
      </c>
      <c r="V42" s="18">
        <v>180.0093</v>
      </c>
      <c r="W42" s="18">
        <v>180.0093</v>
      </c>
      <c r="X42" s="18">
        <v>268.42</v>
      </c>
      <c r="Y42" s="18">
        <v>268.42</v>
      </c>
      <c r="Z42" s="18">
        <v>0</v>
      </c>
      <c r="AA42" s="18">
        <v>0</v>
      </c>
      <c r="AB42" s="18">
        <v>0</v>
      </c>
      <c r="AC42" s="18">
        <v>0</v>
      </c>
      <c r="AD42" s="18">
        <v>268.42</v>
      </c>
      <c r="AE42" s="18">
        <v>0</v>
      </c>
      <c r="AF42" s="16"/>
      <c r="AG42" s="18">
        <v>11</v>
      </c>
      <c r="AH42" s="16"/>
      <c r="AI42" s="16"/>
      <c r="AJ42" s="16"/>
      <c r="AK42" s="16"/>
      <c r="AL42" s="16"/>
      <c r="AM42" s="18">
        <v>0</v>
      </c>
      <c r="AN42" s="18">
        <v>0</v>
      </c>
      <c r="AO42" s="18">
        <v>0</v>
      </c>
      <c r="AP42" s="18">
        <v>0</v>
      </c>
      <c r="AQ42" s="16"/>
      <c r="AR42" s="18">
        <v>0</v>
      </c>
      <c r="AS42" s="18">
        <v>50</v>
      </c>
      <c r="AT42" s="16"/>
      <c r="AU42" s="18">
        <v>0</v>
      </c>
      <c r="AV42" s="18">
        <f>Table7[QUANTI]*Table7[PVENDA]</f>
        <v>268.42</v>
      </c>
    </row>
    <row r="43" spans="1:48">
      <c r="A43" s="18">
        <v>171839</v>
      </c>
      <c r="B43" s="18">
        <v>20131210</v>
      </c>
      <c r="C43" s="18">
        <v>20131210</v>
      </c>
      <c r="D43" s="18">
        <v>107</v>
      </c>
      <c r="E43" s="16"/>
      <c r="F43" s="16"/>
      <c r="G43" s="18" t="s">
        <v>144</v>
      </c>
      <c r="H43" s="16"/>
      <c r="I43" s="18" t="s">
        <v>145</v>
      </c>
      <c r="J43" s="16"/>
      <c r="K43" s="16"/>
      <c r="L43" s="18">
        <v>2</v>
      </c>
      <c r="M43" s="18">
        <v>1</v>
      </c>
      <c r="N43" s="16"/>
      <c r="O43" s="18">
        <v>76272</v>
      </c>
      <c r="P43" s="18">
        <v>76267</v>
      </c>
      <c r="Q43" s="18">
        <v>6077</v>
      </c>
      <c r="R43" s="16"/>
      <c r="S43" s="16"/>
      <c r="T43" s="18">
        <v>50.16</v>
      </c>
      <c r="U43" s="18">
        <v>65.007000000000005</v>
      </c>
      <c r="V43" s="18">
        <v>58.506300000000003</v>
      </c>
      <c r="W43" s="18">
        <v>58.440300000000001</v>
      </c>
      <c r="X43" s="18">
        <v>125.708</v>
      </c>
      <c r="Y43" s="18">
        <v>125.708</v>
      </c>
      <c r="Z43" s="18">
        <v>0</v>
      </c>
      <c r="AA43" s="18">
        <v>0</v>
      </c>
      <c r="AB43" s="18">
        <v>0</v>
      </c>
      <c r="AC43" s="18">
        <v>0</v>
      </c>
      <c r="AD43" s="18">
        <v>110.53</v>
      </c>
      <c r="AE43" s="18">
        <v>0</v>
      </c>
      <c r="AF43" s="16"/>
      <c r="AG43" s="18">
        <v>11</v>
      </c>
      <c r="AH43" s="16"/>
      <c r="AI43" s="16"/>
      <c r="AJ43" s="16"/>
      <c r="AK43" s="16"/>
      <c r="AL43" s="16"/>
      <c r="AM43" s="18">
        <v>0</v>
      </c>
      <c r="AN43" s="18">
        <v>0</v>
      </c>
      <c r="AO43" s="18">
        <v>0</v>
      </c>
      <c r="AP43" s="18">
        <v>0</v>
      </c>
      <c r="AQ43" s="16"/>
      <c r="AR43" s="18">
        <v>0</v>
      </c>
      <c r="AS43" s="18">
        <v>50</v>
      </c>
      <c r="AT43" s="16"/>
      <c r="AU43" s="18">
        <v>0</v>
      </c>
      <c r="AV43" s="18">
        <f>Table7[QUANTI]*Table7[PVENDA]</f>
        <v>125.708</v>
      </c>
    </row>
    <row r="44" spans="1:48">
      <c r="A44" s="18">
        <v>171840</v>
      </c>
      <c r="B44" s="18">
        <v>20131210</v>
      </c>
      <c r="C44" s="18">
        <v>20131210</v>
      </c>
      <c r="D44" s="18">
        <v>903</v>
      </c>
      <c r="E44" s="16"/>
      <c r="F44" s="16"/>
      <c r="G44" s="18" t="s">
        <v>144</v>
      </c>
      <c r="H44" s="16"/>
      <c r="I44" s="18" t="s">
        <v>145</v>
      </c>
      <c r="J44" s="16"/>
      <c r="K44" s="16"/>
      <c r="L44" s="18">
        <v>2</v>
      </c>
      <c r="M44" s="18">
        <v>1</v>
      </c>
      <c r="N44" s="16"/>
      <c r="O44" s="18">
        <v>76272</v>
      </c>
      <c r="P44" s="18">
        <v>76267</v>
      </c>
      <c r="Q44" s="18">
        <v>6077</v>
      </c>
      <c r="R44" s="16"/>
      <c r="S44" s="16"/>
      <c r="T44" s="18">
        <v>12.32</v>
      </c>
      <c r="U44" s="18">
        <v>16.0367</v>
      </c>
      <c r="V44" s="18">
        <v>14.433</v>
      </c>
      <c r="W44" s="18">
        <v>14.4168</v>
      </c>
      <c r="X44" s="18">
        <v>31.867000000000001</v>
      </c>
      <c r="Y44" s="18">
        <v>31.867000000000001</v>
      </c>
      <c r="Z44" s="18">
        <v>0</v>
      </c>
      <c r="AA44" s="18">
        <v>0</v>
      </c>
      <c r="AB44" s="18">
        <v>0</v>
      </c>
      <c r="AC44" s="18">
        <v>0</v>
      </c>
      <c r="AD44" s="18">
        <v>29.47</v>
      </c>
      <c r="AE44" s="18">
        <v>0</v>
      </c>
      <c r="AF44" s="16"/>
      <c r="AG44" s="18">
        <v>11</v>
      </c>
      <c r="AH44" s="16"/>
      <c r="AI44" s="16"/>
      <c r="AJ44" s="16"/>
      <c r="AK44" s="16"/>
      <c r="AL44" s="16"/>
      <c r="AM44" s="18">
        <v>0</v>
      </c>
      <c r="AN44" s="18">
        <v>0</v>
      </c>
      <c r="AO44" s="18">
        <v>0</v>
      </c>
      <c r="AP44" s="18">
        <v>0</v>
      </c>
      <c r="AQ44" s="16"/>
      <c r="AR44" s="18">
        <v>0</v>
      </c>
      <c r="AS44" s="18">
        <v>50</v>
      </c>
      <c r="AT44" s="16"/>
      <c r="AU44" s="18">
        <v>0</v>
      </c>
      <c r="AV44" s="18">
        <f>Table7[QUANTI]*Table7[PVENDA]</f>
        <v>31.867000000000001</v>
      </c>
    </row>
    <row r="45" spans="1:48">
      <c r="A45" s="18">
        <v>171841</v>
      </c>
      <c r="B45" s="18">
        <v>20131210</v>
      </c>
      <c r="C45" s="18">
        <v>20131210</v>
      </c>
      <c r="D45" s="18">
        <v>302942</v>
      </c>
      <c r="E45" s="16"/>
      <c r="F45" s="16"/>
      <c r="G45" s="18" t="s">
        <v>144</v>
      </c>
      <c r="H45" s="16"/>
      <c r="I45" s="18" t="s">
        <v>145</v>
      </c>
      <c r="J45" s="16"/>
      <c r="K45" s="16"/>
      <c r="L45" s="18">
        <v>2</v>
      </c>
      <c r="M45" s="18">
        <v>1</v>
      </c>
      <c r="N45" s="16"/>
      <c r="O45" s="18">
        <v>76272</v>
      </c>
      <c r="P45" s="18">
        <v>76267</v>
      </c>
      <c r="Q45" s="18">
        <v>6077</v>
      </c>
      <c r="R45" s="16"/>
      <c r="S45" s="16"/>
      <c r="T45" s="18">
        <v>1.056</v>
      </c>
      <c r="U45" s="18">
        <v>1.1798</v>
      </c>
      <c r="V45" s="18">
        <v>1.0618000000000001</v>
      </c>
      <c r="W45" s="18">
        <v>1.1299999999999999</v>
      </c>
      <c r="X45" s="18">
        <v>2.4249999999999998</v>
      </c>
      <c r="Y45" s="18">
        <v>2.4249999999999998</v>
      </c>
      <c r="Z45" s="18">
        <v>0</v>
      </c>
      <c r="AA45" s="18">
        <v>0</v>
      </c>
      <c r="AB45" s="18">
        <v>0</v>
      </c>
      <c r="AC45" s="18">
        <v>0</v>
      </c>
      <c r="AD45" s="18">
        <v>2.48</v>
      </c>
      <c r="AE45" s="18">
        <v>0</v>
      </c>
      <c r="AF45" s="16"/>
      <c r="AG45" s="18">
        <v>11</v>
      </c>
      <c r="AH45" s="16"/>
      <c r="AI45" s="16"/>
      <c r="AJ45" s="16"/>
      <c r="AK45" s="16"/>
      <c r="AL45" s="16"/>
      <c r="AM45" s="18">
        <v>0</v>
      </c>
      <c r="AN45" s="18">
        <v>0</v>
      </c>
      <c r="AO45" s="18">
        <v>0</v>
      </c>
      <c r="AP45" s="18">
        <v>0</v>
      </c>
      <c r="AQ45" s="16"/>
      <c r="AR45" s="18">
        <v>0</v>
      </c>
      <c r="AS45" s="18">
        <v>50</v>
      </c>
      <c r="AT45" s="16"/>
      <c r="AU45" s="18">
        <v>0</v>
      </c>
      <c r="AV45" s="18">
        <f>Table7[QUANTI]*Table7[PVENDA]</f>
        <v>2.4249999999999998</v>
      </c>
    </row>
    <row r="46" spans="1:48">
      <c r="A46" s="18">
        <v>171930</v>
      </c>
      <c r="B46" s="18">
        <v>20131213</v>
      </c>
      <c r="C46" s="18">
        <v>20131213</v>
      </c>
      <c r="D46" s="18">
        <v>303050</v>
      </c>
      <c r="E46" s="16"/>
      <c r="F46" s="16"/>
      <c r="G46" s="18" t="s">
        <v>144</v>
      </c>
      <c r="H46" s="16"/>
      <c r="I46" s="18" t="s">
        <v>145</v>
      </c>
      <c r="J46" s="16"/>
      <c r="K46" s="16"/>
      <c r="L46" s="18">
        <v>1</v>
      </c>
      <c r="M46" s="18">
        <v>2</v>
      </c>
      <c r="N46" s="16"/>
      <c r="O46" s="18">
        <v>76316</v>
      </c>
      <c r="P46" s="18">
        <v>76239</v>
      </c>
      <c r="Q46" s="18">
        <v>5000</v>
      </c>
      <c r="R46" s="16"/>
      <c r="S46" s="16"/>
      <c r="T46" s="18">
        <v>20.68</v>
      </c>
      <c r="U46" s="18">
        <v>26.45</v>
      </c>
      <c r="V46" s="18">
        <v>22.05</v>
      </c>
      <c r="W46" s="18">
        <v>20.6</v>
      </c>
      <c r="X46" s="18">
        <v>40</v>
      </c>
      <c r="Y46" s="18">
        <v>40</v>
      </c>
      <c r="Z46" s="18">
        <v>0</v>
      </c>
      <c r="AA46" s="18">
        <v>0</v>
      </c>
      <c r="AB46" s="18">
        <v>0</v>
      </c>
      <c r="AC46" s="18">
        <v>0</v>
      </c>
      <c r="AD46" s="18">
        <v>44.09</v>
      </c>
      <c r="AE46" s="18">
        <v>0</v>
      </c>
      <c r="AF46" s="16"/>
      <c r="AG46" s="18">
        <v>11</v>
      </c>
      <c r="AH46" s="16"/>
      <c r="AI46" s="16"/>
      <c r="AJ46" s="16"/>
      <c r="AK46" s="16"/>
      <c r="AL46" s="16"/>
      <c r="AM46" s="18">
        <v>0</v>
      </c>
      <c r="AN46" s="18">
        <v>0</v>
      </c>
      <c r="AO46" s="18">
        <v>0</v>
      </c>
      <c r="AP46" s="18">
        <v>0</v>
      </c>
      <c r="AQ46" s="16"/>
      <c r="AR46" s="18">
        <v>0</v>
      </c>
      <c r="AS46" s="18">
        <v>50</v>
      </c>
      <c r="AT46" s="16"/>
      <c r="AU46" s="18">
        <v>0</v>
      </c>
      <c r="AV46" s="18">
        <f>Table7[QUANTI]*Table7[PVENDA]</f>
        <v>80</v>
      </c>
    </row>
    <row r="47" spans="1:48">
      <c r="A47" s="18">
        <v>172134</v>
      </c>
      <c r="B47" s="18">
        <v>20131227</v>
      </c>
      <c r="C47" s="18">
        <v>20131227</v>
      </c>
      <c r="D47" s="18">
        <v>303736</v>
      </c>
      <c r="E47" s="16"/>
      <c r="F47" s="16"/>
      <c r="G47" s="18" t="s">
        <v>144</v>
      </c>
      <c r="H47" s="16"/>
      <c r="I47" s="18" t="s">
        <v>145</v>
      </c>
      <c r="J47" s="16"/>
      <c r="K47" s="16"/>
      <c r="L47" s="18">
        <v>2</v>
      </c>
      <c r="M47" s="18">
        <v>102</v>
      </c>
      <c r="N47" s="16"/>
      <c r="O47" s="18">
        <v>76440</v>
      </c>
      <c r="P47" s="18">
        <v>75739</v>
      </c>
      <c r="Q47" s="18">
        <v>5536</v>
      </c>
      <c r="R47" s="16"/>
      <c r="S47" s="16"/>
      <c r="T47" s="18">
        <v>18.475000000000001</v>
      </c>
      <c r="U47" s="18">
        <v>20.527799999999999</v>
      </c>
      <c r="V47" s="18">
        <v>18.475000000000001</v>
      </c>
      <c r="W47" s="18">
        <v>18.475000000000001</v>
      </c>
      <c r="X47" s="18">
        <v>22.5</v>
      </c>
      <c r="Y47" s="18">
        <v>22.5</v>
      </c>
      <c r="Z47" s="18">
        <v>0</v>
      </c>
      <c r="AA47" s="18">
        <v>0</v>
      </c>
      <c r="AB47" s="18">
        <v>0</v>
      </c>
      <c r="AC47" s="18">
        <v>0</v>
      </c>
      <c r="AD47" s="18">
        <v>26.32</v>
      </c>
      <c r="AE47" s="18">
        <v>0</v>
      </c>
      <c r="AF47" s="16"/>
      <c r="AG47" s="18">
        <v>11</v>
      </c>
      <c r="AH47" s="16"/>
      <c r="AI47" s="16"/>
      <c r="AJ47" s="16"/>
      <c r="AK47" s="16"/>
      <c r="AL47" s="16"/>
      <c r="AM47" s="18">
        <v>0</v>
      </c>
      <c r="AN47" s="18">
        <v>0</v>
      </c>
      <c r="AO47" s="18">
        <v>0</v>
      </c>
      <c r="AP47" s="18">
        <v>0</v>
      </c>
      <c r="AQ47" s="16"/>
      <c r="AR47" s="18">
        <v>0</v>
      </c>
      <c r="AS47" s="18">
        <v>50</v>
      </c>
      <c r="AT47" s="16"/>
      <c r="AU47" s="18">
        <v>0</v>
      </c>
      <c r="AV47" s="18">
        <f>Table7[QUANTI]*Table7[PVENDA]</f>
        <v>2295</v>
      </c>
    </row>
    <row r="48" spans="1:48">
      <c r="A48" s="19"/>
      <c r="B48" s="19"/>
      <c r="C48" s="19"/>
      <c r="D48" s="19"/>
      <c r="E48" s="20"/>
      <c r="F48" s="20"/>
      <c r="G48" s="19"/>
      <c r="H48" s="20"/>
      <c r="I48" s="19"/>
      <c r="J48" s="20"/>
      <c r="K48" s="20"/>
      <c r="L48" s="19"/>
      <c r="M48" s="19"/>
      <c r="N48" s="20"/>
      <c r="O48" s="19"/>
      <c r="P48" s="19"/>
      <c r="Q48" s="19"/>
      <c r="R48" s="20"/>
      <c r="S48" s="20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20"/>
      <c r="AG48" s="19"/>
      <c r="AH48" s="20"/>
      <c r="AI48" s="20"/>
      <c r="AJ48" s="20"/>
      <c r="AK48" s="20"/>
      <c r="AL48" s="20"/>
      <c r="AM48" s="19"/>
      <c r="AN48" s="19"/>
      <c r="AO48" s="19"/>
      <c r="AP48" s="19"/>
      <c r="AQ48" s="20"/>
      <c r="AR48" s="19"/>
      <c r="AS48" s="19"/>
      <c r="AT48" s="20"/>
      <c r="AU48" s="19"/>
      <c r="AV48" s="21">
        <f>SUM(Table7[total])</f>
        <v>10013.4565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8"/>
  <sheetViews>
    <sheetView workbookViewId="0">
      <selection activeCell="B18" sqref="B18:D22"/>
    </sheetView>
  </sheetViews>
  <sheetFormatPr baseColWidth="10" defaultRowHeight="15" x14ac:dyDescent="0"/>
  <cols>
    <col min="1" max="1" width="21.1640625" bestFit="1" customWidth="1"/>
    <col min="2" max="2" width="48" bestFit="1" customWidth="1"/>
    <col min="3" max="3" width="12.1640625" customWidth="1"/>
    <col min="4" max="4" width="12.83203125" customWidth="1"/>
  </cols>
  <sheetData>
    <row r="1" spans="1:4">
      <c r="A1" t="s">
        <v>88</v>
      </c>
      <c r="B1" t="s">
        <v>151</v>
      </c>
      <c r="C1" t="s">
        <v>89</v>
      </c>
      <c r="D1" t="s">
        <v>90</v>
      </c>
    </row>
    <row r="2" spans="1:4" hidden="1">
      <c r="A2" t="s">
        <v>16</v>
      </c>
      <c r="B2" t="s">
        <v>29</v>
      </c>
      <c r="C2">
        <v>335.35</v>
      </c>
      <c r="D2">
        <v>189.02</v>
      </c>
    </row>
    <row r="3" spans="1:4" hidden="1">
      <c r="A3" t="s">
        <v>16</v>
      </c>
      <c r="B3" t="s">
        <v>164</v>
      </c>
      <c r="C3">
        <v>330.51</v>
      </c>
      <c r="D3">
        <v>330.51</v>
      </c>
    </row>
    <row r="4" spans="1:4" hidden="1">
      <c r="A4" t="s">
        <v>16</v>
      </c>
      <c r="B4" t="s">
        <v>28</v>
      </c>
      <c r="C4">
        <v>246.9</v>
      </c>
      <c r="D4">
        <v>138.38999999999999</v>
      </c>
    </row>
    <row r="5" spans="1:4" hidden="1">
      <c r="A5" t="s">
        <v>16</v>
      </c>
      <c r="B5" t="s">
        <v>30</v>
      </c>
      <c r="C5">
        <v>214.68</v>
      </c>
      <c r="D5">
        <v>99.15</v>
      </c>
    </row>
    <row r="6" spans="1:4" hidden="1">
      <c r="A6" t="s">
        <v>16</v>
      </c>
      <c r="B6" t="s">
        <v>158</v>
      </c>
      <c r="C6">
        <v>203.53</v>
      </c>
      <c r="D6">
        <v>99.03</v>
      </c>
    </row>
    <row r="7" spans="1:4" hidden="1">
      <c r="A7" t="s">
        <v>16</v>
      </c>
      <c r="B7" t="s">
        <v>156</v>
      </c>
      <c r="C7">
        <v>135.69</v>
      </c>
      <c r="D7">
        <v>85.88</v>
      </c>
    </row>
    <row r="8" spans="1:4" hidden="1">
      <c r="A8" t="s">
        <v>16</v>
      </c>
      <c r="B8" t="s">
        <v>154</v>
      </c>
      <c r="C8">
        <v>119.51</v>
      </c>
      <c r="D8">
        <v>6.24</v>
      </c>
    </row>
    <row r="9" spans="1:4" hidden="1">
      <c r="A9" t="s">
        <v>16</v>
      </c>
      <c r="B9" t="s">
        <v>155</v>
      </c>
      <c r="C9">
        <v>119.51</v>
      </c>
      <c r="D9">
        <v>3.13</v>
      </c>
    </row>
    <row r="10" spans="1:4" hidden="1">
      <c r="A10" t="s">
        <v>16</v>
      </c>
      <c r="B10" t="s">
        <v>152</v>
      </c>
      <c r="C10">
        <v>87.02</v>
      </c>
      <c r="D10">
        <v>48</v>
      </c>
    </row>
    <row r="11" spans="1:4" hidden="1">
      <c r="A11" t="s">
        <v>16</v>
      </c>
      <c r="B11" t="s">
        <v>157</v>
      </c>
      <c r="C11">
        <v>72.64</v>
      </c>
      <c r="D11">
        <v>32.72</v>
      </c>
    </row>
    <row r="12" spans="1:4" hidden="1">
      <c r="A12" t="s">
        <v>16</v>
      </c>
      <c r="B12" t="s">
        <v>159</v>
      </c>
      <c r="C12">
        <v>40.299999999999997</v>
      </c>
      <c r="D12">
        <v>13.18</v>
      </c>
    </row>
    <row r="13" spans="1:4" hidden="1">
      <c r="A13" t="s">
        <v>16</v>
      </c>
      <c r="B13" t="s">
        <v>160</v>
      </c>
      <c r="C13">
        <v>33.24</v>
      </c>
      <c r="D13">
        <v>18.57</v>
      </c>
    </row>
    <row r="14" spans="1:4" hidden="1">
      <c r="A14" t="s">
        <v>16</v>
      </c>
      <c r="B14" t="s">
        <v>163</v>
      </c>
      <c r="C14">
        <v>30</v>
      </c>
      <c r="D14">
        <v>15.49</v>
      </c>
    </row>
    <row r="15" spans="1:4" hidden="1">
      <c r="A15" t="s">
        <v>16</v>
      </c>
      <c r="B15" t="s">
        <v>153</v>
      </c>
      <c r="C15">
        <v>19.18</v>
      </c>
      <c r="D15">
        <v>7.13</v>
      </c>
    </row>
    <row r="16" spans="1:4" hidden="1">
      <c r="A16" t="s">
        <v>16</v>
      </c>
      <c r="B16" t="s">
        <v>162</v>
      </c>
      <c r="C16">
        <v>18.98</v>
      </c>
      <c r="D16">
        <v>12.03</v>
      </c>
    </row>
    <row r="17" spans="1:4" hidden="1">
      <c r="A17" t="s">
        <v>16</v>
      </c>
      <c r="B17" t="s">
        <v>161</v>
      </c>
      <c r="C17">
        <v>3.83</v>
      </c>
      <c r="D17">
        <v>2.52</v>
      </c>
    </row>
    <row r="18" spans="1:4">
      <c r="A18" t="s">
        <v>17</v>
      </c>
      <c r="B18" t="s">
        <v>32</v>
      </c>
      <c r="C18">
        <v>50043.1</v>
      </c>
      <c r="D18">
        <v>6685.85</v>
      </c>
    </row>
    <row r="19" spans="1:4">
      <c r="A19" t="s">
        <v>17</v>
      </c>
      <c r="B19" t="s">
        <v>34</v>
      </c>
      <c r="C19">
        <v>47633.78</v>
      </c>
      <c r="D19">
        <v>7301.29</v>
      </c>
    </row>
    <row r="20" spans="1:4">
      <c r="A20" t="s">
        <v>17</v>
      </c>
      <c r="B20" t="s">
        <v>31</v>
      </c>
      <c r="C20">
        <v>45066.38</v>
      </c>
      <c r="D20">
        <v>5655.89</v>
      </c>
    </row>
    <row r="21" spans="1:4">
      <c r="A21" t="s">
        <v>17</v>
      </c>
      <c r="B21" t="s">
        <v>35</v>
      </c>
      <c r="C21">
        <v>37951.94</v>
      </c>
      <c r="D21">
        <v>5671.59</v>
      </c>
    </row>
    <row r="22" spans="1:4">
      <c r="A22" t="s">
        <v>17</v>
      </c>
      <c r="B22" t="s">
        <v>200</v>
      </c>
      <c r="C22">
        <v>28957.94</v>
      </c>
      <c r="D22">
        <v>3441.29</v>
      </c>
    </row>
    <row r="23" spans="1:4">
      <c r="A23" t="s">
        <v>17</v>
      </c>
      <c r="B23" t="s">
        <v>179</v>
      </c>
      <c r="C23">
        <v>25962.13</v>
      </c>
      <c r="D23">
        <v>1551.12</v>
      </c>
    </row>
    <row r="24" spans="1:4">
      <c r="A24" t="s">
        <v>17</v>
      </c>
      <c r="B24" t="s">
        <v>190</v>
      </c>
      <c r="C24">
        <v>22797.29</v>
      </c>
      <c r="D24">
        <v>3955.6</v>
      </c>
    </row>
    <row r="25" spans="1:4">
      <c r="A25" t="s">
        <v>17</v>
      </c>
      <c r="B25" t="s">
        <v>170</v>
      </c>
      <c r="C25">
        <v>21582.79</v>
      </c>
      <c r="D25">
        <v>2484.1799999999998</v>
      </c>
    </row>
    <row r="26" spans="1:4">
      <c r="A26" t="s">
        <v>17</v>
      </c>
      <c r="B26" t="s">
        <v>176</v>
      </c>
      <c r="C26">
        <v>21376.240000000002</v>
      </c>
      <c r="D26">
        <v>3370.56</v>
      </c>
    </row>
    <row r="27" spans="1:4">
      <c r="A27" t="s">
        <v>17</v>
      </c>
      <c r="B27" t="s">
        <v>175</v>
      </c>
      <c r="C27">
        <v>18024.810000000001</v>
      </c>
      <c r="D27">
        <v>2639.25</v>
      </c>
    </row>
    <row r="28" spans="1:4">
      <c r="A28" t="s">
        <v>17</v>
      </c>
      <c r="B28" t="s">
        <v>192</v>
      </c>
      <c r="C28">
        <v>14153.84</v>
      </c>
      <c r="D28">
        <v>1023.84</v>
      </c>
    </row>
    <row r="29" spans="1:4">
      <c r="A29" t="s">
        <v>17</v>
      </c>
      <c r="B29" t="s">
        <v>169</v>
      </c>
      <c r="C29">
        <v>13454.54</v>
      </c>
      <c r="D29">
        <v>2313.54</v>
      </c>
    </row>
    <row r="30" spans="1:4">
      <c r="A30" t="s">
        <v>17</v>
      </c>
      <c r="B30" t="s">
        <v>181</v>
      </c>
      <c r="C30">
        <v>11565.6</v>
      </c>
      <c r="D30">
        <v>1754.81</v>
      </c>
    </row>
    <row r="31" spans="1:4">
      <c r="A31" t="s">
        <v>17</v>
      </c>
      <c r="B31" t="s">
        <v>185</v>
      </c>
      <c r="C31">
        <v>9654.83</v>
      </c>
      <c r="D31">
        <v>1673.77</v>
      </c>
    </row>
    <row r="32" spans="1:4">
      <c r="A32" t="s">
        <v>17</v>
      </c>
      <c r="B32" t="s">
        <v>182</v>
      </c>
      <c r="C32">
        <v>8794.5400000000009</v>
      </c>
      <c r="D32">
        <v>1291.29</v>
      </c>
    </row>
    <row r="33" spans="1:4">
      <c r="A33" t="s">
        <v>17</v>
      </c>
      <c r="B33" t="s">
        <v>33</v>
      </c>
      <c r="C33">
        <v>8039.43</v>
      </c>
      <c r="D33">
        <v>4322.62</v>
      </c>
    </row>
    <row r="34" spans="1:4">
      <c r="A34" t="s">
        <v>17</v>
      </c>
      <c r="B34" t="s">
        <v>166</v>
      </c>
      <c r="C34">
        <v>6565.1</v>
      </c>
      <c r="D34">
        <v>3235.85</v>
      </c>
    </row>
    <row r="35" spans="1:4">
      <c r="A35" t="s">
        <v>17</v>
      </c>
      <c r="B35" t="s">
        <v>195</v>
      </c>
      <c r="C35">
        <v>6510.43</v>
      </c>
      <c r="D35">
        <v>1062.48</v>
      </c>
    </row>
    <row r="36" spans="1:4">
      <c r="A36" t="s">
        <v>17</v>
      </c>
      <c r="B36" t="s">
        <v>188</v>
      </c>
      <c r="C36">
        <v>6207.13</v>
      </c>
      <c r="D36">
        <v>623.79</v>
      </c>
    </row>
    <row r="37" spans="1:4">
      <c r="A37" t="s">
        <v>17</v>
      </c>
      <c r="B37" t="s">
        <v>173</v>
      </c>
      <c r="C37">
        <v>3108.79</v>
      </c>
      <c r="D37">
        <v>1318.49</v>
      </c>
    </row>
    <row r="38" spans="1:4">
      <c r="A38" t="s">
        <v>17</v>
      </c>
      <c r="B38" t="s">
        <v>171</v>
      </c>
      <c r="C38">
        <v>2708.62</v>
      </c>
      <c r="D38">
        <v>308.61</v>
      </c>
    </row>
    <row r="39" spans="1:4">
      <c r="A39" t="s">
        <v>17</v>
      </c>
      <c r="B39" t="s">
        <v>168</v>
      </c>
      <c r="C39">
        <v>2579.37</v>
      </c>
      <c r="D39">
        <v>714.87</v>
      </c>
    </row>
    <row r="40" spans="1:4">
      <c r="A40" t="s">
        <v>17</v>
      </c>
      <c r="B40" t="s">
        <v>186</v>
      </c>
      <c r="C40">
        <v>2210.1999999999998</v>
      </c>
      <c r="D40">
        <v>246.86</v>
      </c>
    </row>
    <row r="41" spans="1:4">
      <c r="A41" t="s">
        <v>17</v>
      </c>
      <c r="B41" t="s">
        <v>178</v>
      </c>
      <c r="C41">
        <v>1877</v>
      </c>
      <c r="D41">
        <v>631.87</v>
      </c>
    </row>
    <row r="42" spans="1:4">
      <c r="A42" t="s">
        <v>17</v>
      </c>
      <c r="B42" t="s">
        <v>183</v>
      </c>
      <c r="C42">
        <v>1668</v>
      </c>
      <c r="D42">
        <v>230.51</v>
      </c>
    </row>
    <row r="43" spans="1:4">
      <c r="A43" t="s">
        <v>17</v>
      </c>
      <c r="B43" t="s">
        <v>167</v>
      </c>
      <c r="C43">
        <v>1290.79</v>
      </c>
      <c r="D43">
        <v>539.12</v>
      </c>
    </row>
    <row r="44" spans="1:4">
      <c r="A44" t="s">
        <v>17</v>
      </c>
      <c r="B44" t="s">
        <v>177</v>
      </c>
      <c r="C44">
        <v>1237.8699999999999</v>
      </c>
      <c r="D44">
        <v>92.97</v>
      </c>
    </row>
    <row r="45" spans="1:4">
      <c r="A45" t="s">
        <v>17</v>
      </c>
      <c r="B45" t="s">
        <v>196</v>
      </c>
      <c r="C45">
        <v>853.45</v>
      </c>
      <c r="D45">
        <v>293.52999999999997</v>
      </c>
    </row>
    <row r="46" spans="1:4">
      <c r="A46" t="s">
        <v>17</v>
      </c>
      <c r="B46" t="s">
        <v>193</v>
      </c>
      <c r="C46">
        <v>754.93</v>
      </c>
      <c r="D46">
        <v>466.04</v>
      </c>
    </row>
    <row r="47" spans="1:4">
      <c r="A47" t="s">
        <v>17</v>
      </c>
      <c r="B47" t="s">
        <v>198</v>
      </c>
      <c r="C47">
        <v>575.45000000000005</v>
      </c>
      <c r="D47">
        <v>245.46</v>
      </c>
    </row>
    <row r="48" spans="1:4">
      <c r="A48" t="s">
        <v>17</v>
      </c>
      <c r="B48" t="s">
        <v>189</v>
      </c>
      <c r="C48">
        <v>458.52</v>
      </c>
      <c r="D48">
        <v>96.02</v>
      </c>
    </row>
    <row r="49" spans="1:4">
      <c r="A49" t="s">
        <v>17</v>
      </c>
      <c r="B49" t="s">
        <v>180</v>
      </c>
      <c r="C49">
        <v>422.46</v>
      </c>
      <c r="D49">
        <v>209.5</v>
      </c>
    </row>
    <row r="50" spans="1:4">
      <c r="A50" t="s">
        <v>17</v>
      </c>
      <c r="B50" t="s">
        <v>184</v>
      </c>
      <c r="C50">
        <v>375.45</v>
      </c>
      <c r="D50">
        <v>182.23</v>
      </c>
    </row>
    <row r="51" spans="1:4">
      <c r="A51" t="s">
        <v>17</v>
      </c>
      <c r="B51" t="s">
        <v>191</v>
      </c>
      <c r="C51">
        <v>372.54</v>
      </c>
      <c r="D51">
        <v>163.89</v>
      </c>
    </row>
    <row r="52" spans="1:4">
      <c r="A52" t="s">
        <v>17</v>
      </c>
      <c r="B52" t="s">
        <v>199</v>
      </c>
      <c r="C52">
        <v>313.25</v>
      </c>
      <c r="D52">
        <v>149.88</v>
      </c>
    </row>
    <row r="53" spans="1:4">
      <c r="A53" t="s">
        <v>17</v>
      </c>
      <c r="B53" t="s">
        <v>197</v>
      </c>
      <c r="C53">
        <v>251.74</v>
      </c>
      <c r="D53">
        <v>141.47999999999999</v>
      </c>
    </row>
    <row r="54" spans="1:4">
      <c r="A54" t="s">
        <v>17</v>
      </c>
      <c r="B54" t="s">
        <v>174</v>
      </c>
      <c r="C54">
        <v>172.25</v>
      </c>
      <c r="D54">
        <v>99.81</v>
      </c>
    </row>
    <row r="55" spans="1:4">
      <c r="A55" t="s">
        <v>17</v>
      </c>
      <c r="B55" t="s">
        <v>194</v>
      </c>
      <c r="C55">
        <v>100</v>
      </c>
      <c r="D55">
        <v>68</v>
      </c>
    </row>
    <row r="56" spans="1:4">
      <c r="A56" t="s">
        <v>17</v>
      </c>
      <c r="B56" t="s">
        <v>187</v>
      </c>
      <c r="C56">
        <v>68.77</v>
      </c>
      <c r="D56">
        <v>10.44</v>
      </c>
    </row>
    <row r="57" spans="1:4">
      <c r="A57" t="s">
        <v>17</v>
      </c>
      <c r="B57" t="s">
        <v>172</v>
      </c>
      <c r="C57">
        <v>37</v>
      </c>
      <c r="D57">
        <v>16.45</v>
      </c>
    </row>
    <row r="58" spans="1:4">
      <c r="A58" t="s">
        <v>17</v>
      </c>
      <c r="B58" t="s">
        <v>165</v>
      </c>
      <c r="C58">
        <v>0</v>
      </c>
      <c r="D58">
        <v>-4.16</v>
      </c>
    </row>
    <row r="59" spans="1:4" hidden="1">
      <c r="A59" t="s">
        <v>18</v>
      </c>
      <c r="B59" t="s">
        <v>201</v>
      </c>
      <c r="C59">
        <v>50</v>
      </c>
      <c r="D59">
        <v>20.239999999999998</v>
      </c>
    </row>
    <row r="60" spans="1:4" hidden="1">
      <c r="A60" t="s">
        <v>18</v>
      </c>
      <c r="B60" t="s">
        <v>202</v>
      </c>
      <c r="C60">
        <v>70.17</v>
      </c>
      <c r="D60">
        <v>23.41</v>
      </c>
    </row>
    <row r="61" spans="1:4" hidden="1">
      <c r="A61" t="s">
        <v>18</v>
      </c>
      <c r="B61" t="s">
        <v>203</v>
      </c>
      <c r="C61">
        <v>198.92</v>
      </c>
      <c r="D61">
        <v>92.78</v>
      </c>
    </row>
    <row r="62" spans="1:4" hidden="1">
      <c r="A62" t="s">
        <v>18</v>
      </c>
      <c r="B62" t="s">
        <v>204</v>
      </c>
      <c r="C62">
        <v>113.38</v>
      </c>
      <c r="D62">
        <v>57.28</v>
      </c>
    </row>
    <row r="63" spans="1:4" hidden="1">
      <c r="A63" t="s">
        <v>18</v>
      </c>
      <c r="B63" t="s">
        <v>205</v>
      </c>
      <c r="C63">
        <v>34.44</v>
      </c>
      <c r="D63">
        <v>18.5</v>
      </c>
    </row>
    <row r="64" spans="1:4" hidden="1">
      <c r="A64" t="s">
        <v>18</v>
      </c>
      <c r="B64" t="s">
        <v>206</v>
      </c>
      <c r="C64">
        <v>211.25</v>
      </c>
      <c r="D64">
        <v>94.88</v>
      </c>
    </row>
    <row r="65" spans="1:4" hidden="1">
      <c r="A65" t="s">
        <v>18</v>
      </c>
      <c r="B65" t="s">
        <v>207</v>
      </c>
      <c r="C65">
        <v>65.569999999999993</v>
      </c>
      <c r="D65">
        <v>21.36</v>
      </c>
    </row>
    <row r="66" spans="1:4" hidden="1">
      <c r="A66" t="s">
        <v>18</v>
      </c>
      <c r="B66" t="s">
        <v>208</v>
      </c>
      <c r="C66">
        <v>5</v>
      </c>
      <c r="D66">
        <v>2.5</v>
      </c>
    </row>
    <row r="67" spans="1:4" hidden="1">
      <c r="A67" t="s">
        <v>18</v>
      </c>
      <c r="B67" t="s">
        <v>209</v>
      </c>
      <c r="C67">
        <v>133</v>
      </c>
      <c r="D67">
        <v>109.9</v>
      </c>
    </row>
    <row r="68" spans="1:4" hidden="1">
      <c r="A68" t="s">
        <v>18</v>
      </c>
      <c r="B68" t="s">
        <v>210</v>
      </c>
      <c r="C68">
        <v>583.65</v>
      </c>
      <c r="D68">
        <v>302.42</v>
      </c>
    </row>
    <row r="69" spans="1:4" hidden="1">
      <c r="A69" t="s">
        <v>18</v>
      </c>
      <c r="B69" t="s">
        <v>36</v>
      </c>
      <c r="C69">
        <v>1036.23</v>
      </c>
      <c r="D69">
        <v>382.82</v>
      </c>
    </row>
    <row r="70" spans="1:4" hidden="1">
      <c r="A70" t="s">
        <v>18</v>
      </c>
      <c r="B70" t="s">
        <v>37</v>
      </c>
      <c r="C70">
        <v>1041.48</v>
      </c>
      <c r="D70">
        <v>395.88</v>
      </c>
    </row>
    <row r="71" spans="1:4" hidden="1">
      <c r="A71" t="s">
        <v>18</v>
      </c>
      <c r="B71" t="s">
        <v>211</v>
      </c>
      <c r="C71">
        <v>61.38</v>
      </c>
      <c r="D71">
        <v>24.8</v>
      </c>
    </row>
    <row r="72" spans="1:4" hidden="1">
      <c r="A72" t="s">
        <v>18</v>
      </c>
      <c r="B72" t="s">
        <v>38</v>
      </c>
      <c r="C72">
        <v>2089.27</v>
      </c>
      <c r="D72">
        <v>774.79</v>
      </c>
    </row>
    <row r="73" spans="1:4" hidden="1">
      <c r="A73" t="s">
        <v>18</v>
      </c>
      <c r="B73" t="s">
        <v>212</v>
      </c>
      <c r="C73">
        <v>9</v>
      </c>
      <c r="D73">
        <v>2.78</v>
      </c>
    </row>
    <row r="74" spans="1:4" hidden="1">
      <c r="A74" t="s">
        <v>18</v>
      </c>
      <c r="B74" t="s">
        <v>213</v>
      </c>
      <c r="C74">
        <v>755.99</v>
      </c>
      <c r="D74">
        <v>403.3</v>
      </c>
    </row>
    <row r="75" spans="1:4" hidden="1">
      <c r="A75" t="s">
        <v>18</v>
      </c>
      <c r="B75" t="s">
        <v>39</v>
      </c>
      <c r="C75">
        <v>3883.81</v>
      </c>
      <c r="D75">
        <v>1743.81</v>
      </c>
    </row>
    <row r="76" spans="1:4" hidden="1">
      <c r="A76" t="s">
        <v>18</v>
      </c>
      <c r="B76" t="s">
        <v>214</v>
      </c>
      <c r="C76">
        <v>298.45999999999998</v>
      </c>
      <c r="D76">
        <v>140.38</v>
      </c>
    </row>
    <row r="77" spans="1:4" hidden="1">
      <c r="A77" t="s">
        <v>18</v>
      </c>
      <c r="B77" t="s">
        <v>215</v>
      </c>
      <c r="C77">
        <v>567.29</v>
      </c>
      <c r="D77">
        <v>236.02</v>
      </c>
    </row>
    <row r="78" spans="1:4" hidden="1">
      <c r="A78" t="s">
        <v>18</v>
      </c>
      <c r="B78" t="s">
        <v>216</v>
      </c>
      <c r="C78">
        <v>26</v>
      </c>
      <c r="D78">
        <v>-4</v>
      </c>
    </row>
    <row r="79" spans="1:4" hidden="1">
      <c r="A79" t="s">
        <v>18</v>
      </c>
      <c r="B79" t="s">
        <v>217</v>
      </c>
      <c r="C79">
        <v>409.32</v>
      </c>
      <c r="D79">
        <v>201.42</v>
      </c>
    </row>
    <row r="80" spans="1:4" hidden="1">
      <c r="A80" t="s">
        <v>18</v>
      </c>
      <c r="B80" t="s">
        <v>218</v>
      </c>
      <c r="C80">
        <v>322.49</v>
      </c>
      <c r="D80">
        <v>116.64</v>
      </c>
    </row>
    <row r="81" spans="1:4" hidden="1">
      <c r="A81" t="s">
        <v>18</v>
      </c>
      <c r="B81" t="s">
        <v>219</v>
      </c>
      <c r="C81">
        <v>177.57</v>
      </c>
      <c r="D81">
        <v>102.59</v>
      </c>
    </row>
    <row r="82" spans="1:4" hidden="1">
      <c r="A82" t="s">
        <v>18</v>
      </c>
      <c r="B82" t="s">
        <v>220</v>
      </c>
      <c r="C82">
        <v>206.81</v>
      </c>
      <c r="D82">
        <v>103.54</v>
      </c>
    </row>
    <row r="83" spans="1:4" hidden="1">
      <c r="A83" t="s">
        <v>18</v>
      </c>
      <c r="B83" t="s">
        <v>221</v>
      </c>
      <c r="C83">
        <v>410.87</v>
      </c>
      <c r="D83">
        <v>203.95</v>
      </c>
    </row>
    <row r="84" spans="1:4" hidden="1">
      <c r="A84" t="s">
        <v>18</v>
      </c>
      <c r="B84" t="s">
        <v>222</v>
      </c>
      <c r="C84">
        <v>235.71</v>
      </c>
      <c r="D84">
        <v>72.37</v>
      </c>
    </row>
    <row r="85" spans="1:4" hidden="1">
      <c r="A85" t="s">
        <v>18</v>
      </c>
      <c r="B85" t="s">
        <v>223</v>
      </c>
      <c r="C85">
        <v>346.24</v>
      </c>
      <c r="D85">
        <v>122.75</v>
      </c>
    </row>
    <row r="86" spans="1:4" hidden="1">
      <c r="A86" t="s">
        <v>18</v>
      </c>
      <c r="B86" t="s">
        <v>224</v>
      </c>
      <c r="C86">
        <v>134.28</v>
      </c>
      <c r="D86">
        <v>76.69</v>
      </c>
    </row>
    <row r="87" spans="1:4" hidden="1">
      <c r="A87" t="s">
        <v>18</v>
      </c>
      <c r="B87" t="s">
        <v>225</v>
      </c>
      <c r="C87">
        <v>184.79</v>
      </c>
      <c r="D87">
        <v>122.1</v>
      </c>
    </row>
    <row r="88" spans="1:4" hidden="1">
      <c r="A88" t="s">
        <v>18</v>
      </c>
      <c r="B88" t="s">
        <v>226</v>
      </c>
      <c r="C88">
        <v>938.43</v>
      </c>
      <c r="D88">
        <v>223.58</v>
      </c>
    </row>
    <row r="89" spans="1:4" hidden="1">
      <c r="A89" t="s">
        <v>18</v>
      </c>
      <c r="B89" t="s">
        <v>40</v>
      </c>
      <c r="C89">
        <v>14102.43</v>
      </c>
      <c r="D89">
        <v>1098.47</v>
      </c>
    </row>
    <row r="90" spans="1:4" hidden="1">
      <c r="A90" t="s">
        <v>18</v>
      </c>
      <c r="B90" t="s">
        <v>227</v>
      </c>
      <c r="C90">
        <v>38.630000000000003</v>
      </c>
      <c r="D90">
        <v>17.29</v>
      </c>
    </row>
    <row r="91" spans="1:4" hidden="1">
      <c r="A91" t="s">
        <v>19</v>
      </c>
      <c r="B91" t="s">
        <v>228</v>
      </c>
      <c r="C91">
        <v>280.48</v>
      </c>
      <c r="D91">
        <v>157.81</v>
      </c>
    </row>
    <row r="92" spans="1:4" hidden="1">
      <c r="A92" t="s">
        <v>19</v>
      </c>
      <c r="B92" t="s">
        <v>229</v>
      </c>
      <c r="C92">
        <v>4.5</v>
      </c>
      <c r="D92">
        <v>2.84</v>
      </c>
    </row>
    <row r="93" spans="1:4" hidden="1">
      <c r="A93" t="s">
        <v>19</v>
      </c>
      <c r="B93" t="s">
        <v>230</v>
      </c>
      <c r="C93">
        <v>6</v>
      </c>
      <c r="D93">
        <v>2.62</v>
      </c>
    </row>
    <row r="94" spans="1:4" hidden="1">
      <c r="A94" t="s">
        <v>19</v>
      </c>
      <c r="B94" t="s">
        <v>231</v>
      </c>
      <c r="C94">
        <v>418.38</v>
      </c>
      <c r="D94">
        <v>166.5</v>
      </c>
    </row>
    <row r="95" spans="1:4" hidden="1">
      <c r="A95" t="s">
        <v>19</v>
      </c>
      <c r="B95" t="s">
        <v>232</v>
      </c>
      <c r="C95">
        <v>283.87</v>
      </c>
      <c r="D95">
        <v>75</v>
      </c>
    </row>
    <row r="96" spans="1:4" hidden="1">
      <c r="A96" t="s">
        <v>19</v>
      </c>
      <c r="B96" t="s">
        <v>233</v>
      </c>
      <c r="C96">
        <v>181.36</v>
      </c>
      <c r="D96">
        <v>52.27</v>
      </c>
    </row>
    <row r="97" spans="1:4" hidden="1">
      <c r="A97" t="s">
        <v>19</v>
      </c>
      <c r="B97" t="s">
        <v>234</v>
      </c>
      <c r="C97">
        <v>220</v>
      </c>
      <c r="D97">
        <v>220</v>
      </c>
    </row>
    <row r="98" spans="1:4" hidden="1">
      <c r="A98" t="s">
        <v>19</v>
      </c>
      <c r="B98" t="s">
        <v>235</v>
      </c>
      <c r="C98">
        <v>114.66</v>
      </c>
      <c r="D98">
        <v>68.900000000000006</v>
      </c>
    </row>
    <row r="99" spans="1:4" hidden="1">
      <c r="A99" t="s">
        <v>19</v>
      </c>
      <c r="B99" t="s">
        <v>236</v>
      </c>
      <c r="C99">
        <v>340</v>
      </c>
      <c r="D99">
        <v>118.2</v>
      </c>
    </row>
    <row r="100" spans="1:4" hidden="1">
      <c r="A100" t="s">
        <v>19</v>
      </c>
      <c r="B100" t="s">
        <v>237</v>
      </c>
      <c r="C100">
        <v>75</v>
      </c>
      <c r="D100">
        <v>20.12</v>
      </c>
    </row>
    <row r="101" spans="1:4" hidden="1">
      <c r="A101" t="s">
        <v>19</v>
      </c>
      <c r="B101" t="s">
        <v>238</v>
      </c>
      <c r="C101">
        <v>211.54</v>
      </c>
      <c r="D101">
        <v>105.01</v>
      </c>
    </row>
    <row r="102" spans="1:4" hidden="1">
      <c r="A102" t="s">
        <v>19</v>
      </c>
      <c r="B102" t="s">
        <v>239</v>
      </c>
      <c r="C102">
        <v>2.0499999999999998</v>
      </c>
      <c r="D102">
        <v>0.93</v>
      </c>
    </row>
    <row r="103" spans="1:4" hidden="1">
      <c r="A103" t="s">
        <v>19</v>
      </c>
      <c r="B103" t="s">
        <v>41</v>
      </c>
      <c r="C103">
        <v>2843.24</v>
      </c>
      <c r="D103">
        <v>866.79</v>
      </c>
    </row>
    <row r="104" spans="1:4" hidden="1">
      <c r="A104" t="s">
        <v>19</v>
      </c>
      <c r="B104" t="s">
        <v>240</v>
      </c>
      <c r="C104">
        <v>27.39</v>
      </c>
      <c r="D104">
        <v>11.73</v>
      </c>
    </row>
    <row r="105" spans="1:4" hidden="1">
      <c r="A105" t="s">
        <v>19</v>
      </c>
      <c r="B105" t="s">
        <v>241</v>
      </c>
      <c r="C105">
        <v>23.8</v>
      </c>
      <c r="D105">
        <v>16.64</v>
      </c>
    </row>
    <row r="106" spans="1:4" hidden="1">
      <c r="A106" t="s">
        <v>19</v>
      </c>
      <c r="B106" t="s">
        <v>242</v>
      </c>
      <c r="C106">
        <v>114.12</v>
      </c>
      <c r="D106">
        <v>67.3</v>
      </c>
    </row>
    <row r="107" spans="1:4" hidden="1">
      <c r="A107" t="s">
        <v>19</v>
      </c>
      <c r="B107" t="s">
        <v>243</v>
      </c>
      <c r="C107">
        <v>10</v>
      </c>
      <c r="D107">
        <v>5.45</v>
      </c>
    </row>
    <row r="108" spans="1:4" hidden="1">
      <c r="A108" t="s">
        <v>19</v>
      </c>
      <c r="B108" t="s">
        <v>244</v>
      </c>
      <c r="C108">
        <v>50.34</v>
      </c>
      <c r="D108">
        <v>25.67</v>
      </c>
    </row>
    <row r="109" spans="1:4" hidden="1">
      <c r="A109" t="s">
        <v>19</v>
      </c>
      <c r="B109" t="s">
        <v>245</v>
      </c>
      <c r="C109">
        <v>278.52999999999997</v>
      </c>
      <c r="D109">
        <v>109.53</v>
      </c>
    </row>
    <row r="110" spans="1:4" hidden="1">
      <c r="A110" t="s">
        <v>19</v>
      </c>
      <c r="B110" t="s">
        <v>246</v>
      </c>
      <c r="C110">
        <v>807.69</v>
      </c>
      <c r="D110">
        <v>277.08999999999997</v>
      </c>
    </row>
    <row r="111" spans="1:4" hidden="1">
      <c r="A111" t="s">
        <v>19</v>
      </c>
      <c r="B111" t="s">
        <v>247</v>
      </c>
      <c r="C111">
        <v>251.67</v>
      </c>
      <c r="D111">
        <v>98.53</v>
      </c>
    </row>
    <row r="112" spans="1:4" hidden="1">
      <c r="A112" t="s">
        <v>19</v>
      </c>
      <c r="B112" t="s">
        <v>248</v>
      </c>
      <c r="C112">
        <v>1613.67</v>
      </c>
      <c r="D112">
        <v>419.1</v>
      </c>
    </row>
    <row r="113" spans="1:4" hidden="1">
      <c r="A113" t="s">
        <v>19</v>
      </c>
      <c r="B113" t="s">
        <v>249</v>
      </c>
      <c r="C113">
        <v>374.92</v>
      </c>
      <c r="D113">
        <v>144.54</v>
      </c>
    </row>
    <row r="114" spans="1:4" hidden="1">
      <c r="A114" t="s">
        <v>19</v>
      </c>
      <c r="B114" t="s">
        <v>250</v>
      </c>
      <c r="C114">
        <v>59.79</v>
      </c>
      <c r="D114">
        <v>18.079999999999998</v>
      </c>
    </row>
    <row r="115" spans="1:4" hidden="1">
      <c r="A115" t="s">
        <v>19</v>
      </c>
      <c r="B115" t="s">
        <v>251</v>
      </c>
      <c r="C115">
        <v>505.61</v>
      </c>
      <c r="D115">
        <v>242.44</v>
      </c>
    </row>
    <row r="116" spans="1:4" hidden="1">
      <c r="A116" t="s">
        <v>19</v>
      </c>
      <c r="B116" t="s">
        <v>252</v>
      </c>
      <c r="C116">
        <v>740.75</v>
      </c>
      <c r="D116">
        <v>264.92</v>
      </c>
    </row>
    <row r="117" spans="1:4" hidden="1">
      <c r="A117" t="s">
        <v>19</v>
      </c>
      <c r="B117" t="s">
        <v>253</v>
      </c>
      <c r="C117">
        <v>63.63</v>
      </c>
      <c r="D117">
        <v>33.15</v>
      </c>
    </row>
    <row r="118" spans="1:4" hidden="1">
      <c r="A118" t="s">
        <v>19</v>
      </c>
      <c r="B118" t="s">
        <v>254</v>
      </c>
      <c r="C118">
        <v>1348.74</v>
      </c>
      <c r="D118">
        <v>791.65</v>
      </c>
    </row>
    <row r="119" spans="1:4" hidden="1">
      <c r="A119" t="s">
        <v>19</v>
      </c>
      <c r="B119" t="s">
        <v>255</v>
      </c>
      <c r="C119">
        <v>493.3</v>
      </c>
      <c r="D119">
        <v>228.33</v>
      </c>
    </row>
    <row r="120" spans="1:4" hidden="1">
      <c r="A120" t="s">
        <v>19</v>
      </c>
      <c r="B120" t="s">
        <v>256</v>
      </c>
      <c r="C120">
        <v>148.38999999999999</v>
      </c>
      <c r="D120">
        <v>100</v>
      </c>
    </row>
    <row r="121" spans="1:4" hidden="1">
      <c r="A121" t="s">
        <v>19</v>
      </c>
      <c r="B121" t="s">
        <v>257</v>
      </c>
      <c r="C121">
        <v>61.11</v>
      </c>
      <c r="D121">
        <v>37.67</v>
      </c>
    </row>
    <row r="122" spans="1:4" hidden="1">
      <c r="A122" t="s">
        <v>19</v>
      </c>
      <c r="B122" t="s">
        <v>258</v>
      </c>
      <c r="C122">
        <v>13.92</v>
      </c>
      <c r="D122">
        <v>5.97</v>
      </c>
    </row>
    <row r="123" spans="1:4" hidden="1">
      <c r="A123" t="s">
        <v>19</v>
      </c>
      <c r="B123" t="s">
        <v>259</v>
      </c>
      <c r="C123">
        <v>20</v>
      </c>
      <c r="D123">
        <v>8.68</v>
      </c>
    </row>
    <row r="124" spans="1:4" hidden="1">
      <c r="A124" t="s">
        <v>19</v>
      </c>
      <c r="B124" t="s">
        <v>260</v>
      </c>
      <c r="C124">
        <v>42</v>
      </c>
      <c r="D124">
        <v>15.29</v>
      </c>
    </row>
    <row r="125" spans="1:4" hidden="1">
      <c r="A125" t="s">
        <v>19</v>
      </c>
      <c r="B125" t="s">
        <v>261</v>
      </c>
      <c r="C125">
        <v>1024.8699999999999</v>
      </c>
      <c r="D125">
        <v>520.04</v>
      </c>
    </row>
    <row r="126" spans="1:4" hidden="1">
      <c r="A126" t="s">
        <v>19</v>
      </c>
      <c r="B126" t="s">
        <v>262</v>
      </c>
      <c r="C126">
        <v>78.52</v>
      </c>
      <c r="D126">
        <v>40.29</v>
      </c>
    </row>
    <row r="127" spans="1:4" hidden="1">
      <c r="A127" t="s">
        <v>19</v>
      </c>
      <c r="B127" t="s">
        <v>263</v>
      </c>
      <c r="C127">
        <v>156.31</v>
      </c>
      <c r="D127">
        <v>83.36</v>
      </c>
    </row>
    <row r="128" spans="1:4" hidden="1">
      <c r="A128" t="s">
        <v>19</v>
      </c>
      <c r="B128" t="s">
        <v>264</v>
      </c>
      <c r="C128">
        <v>209.28</v>
      </c>
      <c r="D128">
        <v>149.71</v>
      </c>
    </row>
    <row r="129" spans="1:4" hidden="1">
      <c r="A129" t="s">
        <v>19</v>
      </c>
      <c r="B129" t="s">
        <v>265</v>
      </c>
      <c r="C129">
        <v>196</v>
      </c>
      <c r="D129">
        <v>109.31</v>
      </c>
    </row>
    <row r="130" spans="1:4" hidden="1">
      <c r="A130" t="s">
        <v>19</v>
      </c>
      <c r="B130" t="s">
        <v>266</v>
      </c>
      <c r="C130">
        <v>152</v>
      </c>
      <c r="D130">
        <v>51.26</v>
      </c>
    </row>
    <row r="131" spans="1:4" hidden="1">
      <c r="A131" t="s">
        <v>19</v>
      </c>
      <c r="B131" t="s">
        <v>267</v>
      </c>
      <c r="C131">
        <v>43</v>
      </c>
      <c r="D131">
        <v>25.76</v>
      </c>
    </row>
    <row r="132" spans="1:4" hidden="1">
      <c r="A132" t="s">
        <v>19</v>
      </c>
      <c r="B132" t="s">
        <v>268</v>
      </c>
      <c r="C132">
        <v>592.5</v>
      </c>
      <c r="D132">
        <v>232.71</v>
      </c>
    </row>
    <row r="133" spans="1:4" hidden="1">
      <c r="A133" t="s">
        <v>19</v>
      </c>
      <c r="B133" t="s">
        <v>269</v>
      </c>
      <c r="C133">
        <v>181.5</v>
      </c>
      <c r="D133">
        <v>108.64</v>
      </c>
    </row>
    <row r="134" spans="1:4" hidden="1">
      <c r="A134" t="s">
        <v>19</v>
      </c>
      <c r="B134" t="s">
        <v>270</v>
      </c>
      <c r="C134">
        <v>491.17</v>
      </c>
      <c r="D134">
        <v>231.05</v>
      </c>
    </row>
    <row r="135" spans="1:4" hidden="1">
      <c r="A135" t="s">
        <v>19</v>
      </c>
      <c r="B135" t="s">
        <v>42</v>
      </c>
      <c r="C135">
        <v>3295.12</v>
      </c>
      <c r="D135">
        <v>1881.89</v>
      </c>
    </row>
    <row r="136" spans="1:4" hidden="1">
      <c r="A136" t="s">
        <v>19</v>
      </c>
      <c r="B136" t="s">
        <v>43</v>
      </c>
      <c r="C136">
        <v>2339.88</v>
      </c>
      <c r="D136">
        <v>1353.49</v>
      </c>
    </row>
    <row r="137" spans="1:4" hidden="1">
      <c r="A137" t="s">
        <v>19</v>
      </c>
      <c r="B137" t="s">
        <v>271</v>
      </c>
      <c r="C137">
        <v>236.29</v>
      </c>
      <c r="D137">
        <v>69.81</v>
      </c>
    </row>
    <row r="138" spans="1:4" hidden="1">
      <c r="A138" t="s">
        <v>19</v>
      </c>
      <c r="B138" t="s">
        <v>272</v>
      </c>
      <c r="C138">
        <v>126.55</v>
      </c>
      <c r="D138">
        <v>45.9</v>
      </c>
    </row>
    <row r="139" spans="1:4" hidden="1">
      <c r="A139" t="s">
        <v>19</v>
      </c>
      <c r="B139" t="s">
        <v>273</v>
      </c>
      <c r="C139">
        <v>480</v>
      </c>
      <c r="D139">
        <v>140</v>
      </c>
    </row>
    <row r="140" spans="1:4" hidden="1">
      <c r="A140" t="s">
        <v>19</v>
      </c>
      <c r="B140" t="s">
        <v>274</v>
      </c>
      <c r="C140">
        <v>259.92</v>
      </c>
      <c r="D140">
        <v>234.5</v>
      </c>
    </row>
    <row r="141" spans="1:4" hidden="1">
      <c r="A141" t="s">
        <v>19</v>
      </c>
      <c r="B141" t="s">
        <v>44</v>
      </c>
      <c r="C141">
        <v>3926.54</v>
      </c>
      <c r="D141">
        <v>2260.6999999999998</v>
      </c>
    </row>
    <row r="142" spans="1:4" hidden="1">
      <c r="A142" t="s">
        <v>19</v>
      </c>
      <c r="B142" t="s">
        <v>275</v>
      </c>
      <c r="C142">
        <v>631.33000000000004</v>
      </c>
      <c r="D142">
        <v>368.06</v>
      </c>
    </row>
    <row r="143" spans="1:4" hidden="1">
      <c r="A143" t="s">
        <v>19</v>
      </c>
      <c r="B143" t="s">
        <v>276</v>
      </c>
      <c r="C143">
        <v>525.99</v>
      </c>
      <c r="D143">
        <v>271.18</v>
      </c>
    </row>
    <row r="144" spans="1:4" hidden="1">
      <c r="A144" t="s">
        <v>19</v>
      </c>
      <c r="B144" t="s">
        <v>45</v>
      </c>
      <c r="C144">
        <v>9995.08</v>
      </c>
      <c r="D144">
        <v>3655.01</v>
      </c>
    </row>
    <row r="145" spans="1:4" hidden="1">
      <c r="A145" t="s">
        <v>19</v>
      </c>
      <c r="B145" t="s">
        <v>277</v>
      </c>
      <c r="C145">
        <v>511.16</v>
      </c>
      <c r="D145">
        <v>182.42</v>
      </c>
    </row>
    <row r="146" spans="1:4" hidden="1">
      <c r="A146" t="s">
        <v>19</v>
      </c>
      <c r="B146" t="s">
        <v>278</v>
      </c>
      <c r="C146">
        <v>289.75</v>
      </c>
      <c r="D146">
        <v>114.41</v>
      </c>
    </row>
    <row r="147" spans="1:4" hidden="1">
      <c r="A147" t="s">
        <v>20</v>
      </c>
      <c r="B147" t="s">
        <v>279</v>
      </c>
      <c r="C147">
        <v>69.98</v>
      </c>
      <c r="D147">
        <v>29.97</v>
      </c>
    </row>
    <row r="148" spans="1:4" hidden="1">
      <c r="A148" t="s">
        <v>20</v>
      </c>
      <c r="B148" t="s">
        <v>280</v>
      </c>
      <c r="C148">
        <v>20.97</v>
      </c>
      <c r="D148">
        <v>1.23</v>
      </c>
    </row>
    <row r="149" spans="1:4" hidden="1">
      <c r="A149" t="s">
        <v>20</v>
      </c>
      <c r="B149" t="s">
        <v>281</v>
      </c>
      <c r="C149">
        <v>49.11</v>
      </c>
      <c r="D149">
        <v>26.46</v>
      </c>
    </row>
    <row r="150" spans="1:4" hidden="1">
      <c r="A150" t="s">
        <v>20</v>
      </c>
      <c r="B150" t="s">
        <v>282</v>
      </c>
      <c r="C150">
        <v>74.67</v>
      </c>
      <c r="D150">
        <v>45.78</v>
      </c>
    </row>
    <row r="151" spans="1:4" hidden="1">
      <c r="A151" t="s">
        <v>20</v>
      </c>
      <c r="B151" t="s">
        <v>283</v>
      </c>
      <c r="C151">
        <v>16.16</v>
      </c>
      <c r="D151">
        <v>8.3800000000000008</v>
      </c>
    </row>
    <row r="152" spans="1:4" hidden="1">
      <c r="A152" t="s">
        <v>20</v>
      </c>
      <c r="B152" t="s">
        <v>284</v>
      </c>
      <c r="C152">
        <v>390</v>
      </c>
      <c r="D152">
        <v>137.4</v>
      </c>
    </row>
    <row r="153" spans="1:4" hidden="1">
      <c r="A153" t="s">
        <v>20</v>
      </c>
      <c r="B153" t="s">
        <v>285</v>
      </c>
      <c r="C153">
        <v>195</v>
      </c>
      <c r="D153">
        <v>64.64</v>
      </c>
    </row>
    <row r="154" spans="1:4" hidden="1">
      <c r="A154" t="s">
        <v>20</v>
      </c>
      <c r="B154" t="s">
        <v>286</v>
      </c>
      <c r="C154">
        <v>89.52</v>
      </c>
      <c r="D154">
        <v>44.25</v>
      </c>
    </row>
    <row r="155" spans="1:4" hidden="1">
      <c r="A155" t="s">
        <v>20</v>
      </c>
      <c r="B155" t="s">
        <v>46</v>
      </c>
      <c r="C155">
        <v>1820.13</v>
      </c>
      <c r="D155">
        <v>524.9</v>
      </c>
    </row>
    <row r="156" spans="1:4" hidden="1">
      <c r="A156" t="s">
        <v>20</v>
      </c>
      <c r="B156" t="s">
        <v>287</v>
      </c>
      <c r="C156">
        <v>63.01</v>
      </c>
      <c r="D156">
        <v>39.93</v>
      </c>
    </row>
    <row r="157" spans="1:4" hidden="1">
      <c r="A157" t="s">
        <v>20</v>
      </c>
      <c r="B157" t="s">
        <v>288</v>
      </c>
      <c r="C157">
        <v>5</v>
      </c>
      <c r="D157">
        <v>2.2599999999999998</v>
      </c>
    </row>
    <row r="158" spans="1:4" hidden="1">
      <c r="A158" t="s">
        <v>20</v>
      </c>
      <c r="B158" t="s">
        <v>289</v>
      </c>
      <c r="C158">
        <v>22</v>
      </c>
      <c r="D158">
        <v>9.52</v>
      </c>
    </row>
    <row r="159" spans="1:4" hidden="1">
      <c r="A159" t="s">
        <v>20</v>
      </c>
      <c r="B159" t="s">
        <v>47</v>
      </c>
      <c r="C159">
        <v>1017</v>
      </c>
      <c r="D159">
        <v>329.21</v>
      </c>
    </row>
    <row r="160" spans="1:4" hidden="1">
      <c r="A160" t="s">
        <v>20</v>
      </c>
      <c r="B160" t="s">
        <v>290</v>
      </c>
      <c r="C160">
        <v>390</v>
      </c>
      <c r="D160">
        <v>106.21</v>
      </c>
    </row>
    <row r="161" spans="1:4" hidden="1">
      <c r="A161" t="s">
        <v>20</v>
      </c>
      <c r="B161" t="s">
        <v>291</v>
      </c>
      <c r="C161">
        <v>113</v>
      </c>
      <c r="D161">
        <v>47.44</v>
      </c>
    </row>
    <row r="162" spans="1:4" hidden="1">
      <c r="A162" t="s">
        <v>20</v>
      </c>
      <c r="B162" t="s">
        <v>292</v>
      </c>
      <c r="C162">
        <v>106.89</v>
      </c>
      <c r="D162">
        <v>45.42</v>
      </c>
    </row>
    <row r="163" spans="1:4" hidden="1">
      <c r="A163" t="s">
        <v>20</v>
      </c>
      <c r="B163" t="s">
        <v>293</v>
      </c>
      <c r="C163">
        <v>40</v>
      </c>
      <c r="D163">
        <v>22.32</v>
      </c>
    </row>
    <row r="164" spans="1:4" hidden="1">
      <c r="A164" t="s">
        <v>20</v>
      </c>
      <c r="B164" t="s">
        <v>294</v>
      </c>
      <c r="C164">
        <v>22</v>
      </c>
      <c r="D164">
        <v>11.34</v>
      </c>
    </row>
    <row r="165" spans="1:4" hidden="1">
      <c r="A165" t="s">
        <v>20</v>
      </c>
      <c r="B165" t="s">
        <v>295</v>
      </c>
      <c r="C165">
        <v>115.84</v>
      </c>
      <c r="D165">
        <v>41.55</v>
      </c>
    </row>
    <row r="166" spans="1:4" hidden="1">
      <c r="A166" t="s">
        <v>20</v>
      </c>
      <c r="B166" t="s">
        <v>296</v>
      </c>
      <c r="C166">
        <v>41.18</v>
      </c>
      <c r="D166">
        <v>16.13</v>
      </c>
    </row>
    <row r="167" spans="1:4" hidden="1">
      <c r="A167" t="s">
        <v>20</v>
      </c>
      <c r="B167" t="s">
        <v>297</v>
      </c>
      <c r="C167">
        <v>157.74</v>
      </c>
      <c r="D167">
        <v>76.03</v>
      </c>
    </row>
    <row r="168" spans="1:4" hidden="1">
      <c r="A168" t="s">
        <v>20</v>
      </c>
      <c r="B168" t="s">
        <v>298</v>
      </c>
      <c r="C168">
        <v>188.86</v>
      </c>
      <c r="D168">
        <v>78.41</v>
      </c>
    </row>
    <row r="169" spans="1:4" hidden="1">
      <c r="A169" t="s">
        <v>20</v>
      </c>
      <c r="B169" t="s">
        <v>299</v>
      </c>
      <c r="C169">
        <v>124.08</v>
      </c>
      <c r="D169">
        <v>50.34</v>
      </c>
    </row>
    <row r="170" spans="1:4" hidden="1">
      <c r="A170" t="s">
        <v>20</v>
      </c>
      <c r="B170" t="s">
        <v>300</v>
      </c>
      <c r="C170">
        <v>449.44</v>
      </c>
      <c r="D170">
        <v>180</v>
      </c>
    </row>
    <row r="171" spans="1:4" hidden="1">
      <c r="A171" t="s">
        <v>20</v>
      </c>
      <c r="B171" t="s">
        <v>301</v>
      </c>
      <c r="C171">
        <v>112.71</v>
      </c>
      <c r="D171">
        <v>52.35</v>
      </c>
    </row>
    <row r="172" spans="1:4" hidden="1">
      <c r="A172" t="s">
        <v>20</v>
      </c>
      <c r="B172" t="s">
        <v>302</v>
      </c>
      <c r="C172">
        <v>49.35</v>
      </c>
      <c r="D172">
        <v>19.11</v>
      </c>
    </row>
    <row r="173" spans="1:4" hidden="1">
      <c r="A173" t="s">
        <v>20</v>
      </c>
      <c r="B173" t="s">
        <v>303</v>
      </c>
      <c r="C173">
        <v>97</v>
      </c>
      <c r="D173">
        <v>56.36</v>
      </c>
    </row>
    <row r="174" spans="1:4" hidden="1">
      <c r="A174" t="s">
        <v>20</v>
      </c>
      <c r="B174" t="s">
        <v>304</v>
      </c>
      <c r="C174">
        <v>320</v>
      </c>
      <c r="D174">
        <v>131.80000000000001</v>
      </c>
    </row>
    <row r="175" spans="1:4" hidden="1">
      <c r="A175" t="s">
        <v>20</v>
      </c>
      <c r="B175" t="s">
        <v>305</v>
      </c>
      <c r="C175">
        <v>104.7</v>
      </c>
      <c r="D175">
        <v>29.89</v>
      </c>
    </row>
    <row r="176" spans="1:4" hidden="1">
      <c r="A176" t="s">
        <v>20</v>
      </c>
      <c r="B176" t="s">
        <v>306</v>
      </c>
      <c r="C176">
        <v>102</v>
      </c>
      <c r="D176">
        <v>60.91</v>
      </c>
    </row>
    <row r="177" spans="1:4" hidden="1">
      <c r="A177" t="s">
        <v>20</v>
      </c>
      <c r="B177" t="s">
        <v>307</v>
      </c>
      <c r="C177">
        <v>38</v>
      </c>
      <c r="D177">
        <v>18.86</v>
      </c>
    </row>
    <row r="178" spans="1:4" hidden="1">
      <c r="A178" t="s">
        <v>20</v>
      </c>
      <c r="B178" t="s">
        <v>308</v>
      </c>
      <c r="C178">
        <v>98</v>
      </c>
      <c r="D178">
        <v>52.06</v>
      </c>
    </row>
    <row r="179" spans="1:4" hidden="1">
      <c r="A179" t="s">
        <v>20</v>
      </c>
      <c r="B179" t="s">
        <v>309</v>
      </c>
      <c r="C179">
        <v>64.87</v>
      </c>
      <c r="D179">
        <v>33.5</v>
      </c>
    </row>
    <row r="180" spans="1:4" hidden="1">
      <c r="A180" t="s">
        <v>20</v>
      </c>
      <c r="B180" t="s">
        <v>310</v>
      </c>
      <c r="C180">
        <v>30</v>
      </c>
      <c r="D180">
        <v>16.329999999999998</v>
      </c>
    </row>
    <row r="181" spans="1:4" hidden="1">
      <c r="A181" t="s">
        <v>20</v>
      </c>
      <c r="B181" t="s">
        <v>311</v>
      </c>
      <c r="C181">
        <v>65.08</v>
      </c>
      <c r="D181">
        <v>38.729999999999997</v>
      </c>
    </row>
    <row r="182" spans="1:4" hidden="1">
      <c r="A182" t="s">
        <v>20</v>
      </c>
      <c r="B182" t="s">
        <v>312</v>
      </c>
      <c r="C182">
        <v>63</v>
      </c>
      <c r="D182">
        <v>28.41</v>
      </c>
    </row>
    <row r="183" spans="1:4" hidden="1">
      <c r="A183" t="s">
        <v>20</v>
      </c>
      <c r="B183" t="s">
        <v>313</v>
      </c>
      <c r="C183">
        <v>131.63999999999999</v>
      </c>
      <c r="D183">
        <v>61.32</v>
      </c>
    </row>
    <row r="184" spans="1:4" hidden="1">
      <c r="A184" t="s">
        <v>20</v>
      </c>
      <c r="B184" t="s">
        <v>314</v>
      </c>
      <c r="C184">
        <v>320.67</v>
      </c>
      <c r="D184">
        <v>146.68</v>
      </c>
    </row>
    <row r="185" spans="1:4" hidden="1">
      <c r="A185" t="s">
        <v>20</v>
      </c>
      <c r="B185" t="s">
        <v>315</v>
      </c>
      <c r="C185">
        <v>68.760000000000005</v>
      </c>
      <c r="D185">
        <v>29.46</v>
      </c>
    </row>
    <row r="186" spans="1:4" hidden="1">
      <c r="A186" t="s">
        <v>20</v>
      </c>
      <c r="B186" t="s">
        <v>316</v>
      </c>
      <c r="C186">
        <v>420.9</v>
      </c>
      <c r="D186">
        <v>237.05</v>
      </c>
    </row>
    <row r="187" spans="1:4" hidden="1">
      <c r="A187" t="s">
        <v>20</v>
      </c>
      <c r="B187" t="s">
        <v>317</v>
      </c>
      <c r="C187">
        <v>221.99</v>
      </c>
      <c r="D187">
        <v>99.78</v>
      </c>
    </row>
    <row r="188" spans="1:4" hidden="1">
      <c r="A188" t="s">
        <v>20</v>
      </c>
      <c r="B188" t="s">
        <v>318</v>
      </c>
      <c r="C188">
        <v>0</v>
      </c>
      <c r="D188">
        <v>-14.07</v>
      </c>
    </row>
    <row r="189" spans="1:4" hidden="1">
      <c r="A189" t="s">
        <v>20</v>
      </c>
      <c r="B189" t="s">
        <v>319</v>
      </c>
      <c r="C189">
        <v>377.91</v>
      </c>
      <c r="D189">
        <v>144.47</v>
      </c>
    </row>
    <row r="190" spans="1:4" hidden="1">
      <c r="A190" t="s">
        <v>20</v>
      </c>
      <c r="B190" t="s">
        <v>320</v>
      </c>
      <c r="C190">
        <v>5.5</v>
      </c>
      <c r="D190">
        <v>3.16</v>
      </c>
    </row>
    <row r="191" spans="1:4" hidden="1">
      <c r="A191" t="s">
        <v>20</v>
      </c>
      <c r="B191" t="s">
        <v>321</v>
      </c>
      <c r="C191">
        <v>21.04</v>
      </c>
      <c r="D191">
        <v>8.73</v>
      </c>
    </row>
    <row r="192" spans="1:4" hidden="1">
      <c r="A192" t="s">
        <v>20</v>
      </c>
      <c r="B192" t="s">
        <v>48</v>
      </c>
      <c r="C192">
        <v>1159.67</v>
      </c>
      <c r="D192">
        <v>400.24</v>
      </c>
    </row>
    <row r="193" spans="1:4" hidden="1">
      <c r="A193" t="s">
        <v>20</v>
      </c>
      <c r="B193" t="s">
        <v>322</v>
      </c>
      <c r="C193">
        <v>732.11</v>
      </c>
      <c r="D193">
        <v>281.56</v>
      </c>
    </row>
    <row r="194" spans="1:4" hidden="1">
      <c r="A194" t="s">
        <v>20</v>
      </c>
      <c r="B194" t="s">
        <v>49</v>
      </c>
      <c r="C194">
        <v>1262.9000000000001</v>
      </c>
      <c r="D194">
        <v>317.43</v>
      </c>
    </row>
    <row r="195" spans="1:4" hidden="1">
      <c r="A195" t="s">
        <v>20</v>
      </c>
      <c r="B195" t="s">
        <v>323</v>
      </c>
      <c r="C195">
        <v>843.31</v>
      </c>
      <c r="D195">
        <v>311.72000000000003</v>
      </c>
    </row>
    <row r="196" spans="1:4" hidden="1">
      <c r="A196" t="s">
        <v>20</v>
      </c>
      <c r="B196" t="s">
        <v>324</v>
      </c>
      <c r="C196">
        <v>14</v>
      </c>
      <c r="D196">
        <v>6.13</v>
      </c>
    </row>
    <row r="197" spans="1:4" hidden="1">
      <c r="A197" t="s">
        <v>20</v>
      </c>
      <c r="B197" t="s">
        <v>325</v>
      </c>
      <c r="C197">
        <v>14</v>
      </c>
      <c r="D197">
        <v>-5.98</v>
      </c>
    </row>
    <row r="198" spans="1:4" hidden="1">
      <c r="A198" t="s">
        <v>20</v>
      </c>
      <c r="B198" t="s">
        <v>326</v>
      </c>
      <c r="C198">
        <v>0</v>
      </c>
      <c r="D198">
        <v>-7.84</v>
      </c>
    </row>
    <row r="199" spans="1:4" hidden="1">
      <c r="A199" t="s">
        <v>20</v>
      </c>
      <c r="B199" t="s">
        <v>327</v>
      </c>
      <c r="C199">
        <v>245.58</v>
      </c>
      <c r="D199">
        <v>141.29</v>
      </c>
    </row>
    <row r="200" spans="1:4" hidden="1">
      <c r="A200" t="s">
        <v>20</v>
      </c>
      <c r="B200" t="s">
        <v>328</v>
      </c>
      <c r="C200">
        <v>118.5</v>
      </c>
      <c r="D200">
        <v>58.7</v>
      </c>
    </row>
    <row r="201" spans="1:4" hidden="1">
      <c r="A201" t="s">
        <v>20</v>
      </c>
      <c r="B201" t="s">
        <v>329</v>
      </c>
      <c r="C201">
        <v>117.76</v>
      </c>
      <c r="D201">
        <v>66.099999999999994</v>
      </c>
    </row>
    <row r="202" spans="1:4" hidden="1">
      <c r="A202" t="s">
        <v>20</v>
      </c>
      <c r="B202" t="s">
        <v>330</v>
      </c>
      <c r="C202">
        <v>186.98</v>
      </c>
      <c r="D202">
        <v>81.03</v>
      </c>
    </row>
    <row r="203" spans="1:4" hidden="1">
      <c r="A203" t="s">
        <v>20</v>
      </c>
      <c r="B203" t="s">
        <v>331</v>
      </c>
      <c r="C203">
        <v>11.78</v>
      </c>
      <c r="D203">
        <v>5.03</v>
      </c>
    </row>
    <row r="204" spans="1:4" hidden="1">
      <c r="A204" t="s">
        <v>20</v>
      </c>
      <c r="B204" t="s">
        <v>332</v>
      </c>
      <c r="C204">
        <v>29.75</v>
      </c>
      <c r="D204">
        <v>15.89</v>
      </c>
    </row>
    <row r="205" spans="1:4" hidden="1">
      <c r="A205" t="s">
        <v>20</v>
      </c>
      <c r="B205" t="s">
        <v>333</v>
      </c>
      <c r="C205">
        <v>18.12</v>
      </c>
      <c r="D205">
        <v>6.32</v>
      </c>
    </row>
    <row r="206" spans="1:4" hidden="1">
      <c r="A206" t="s">
        <v>20</v>
      </c>
      <c r="B206" t="s">
        <v>334</v>
      </c>
      <c r="C206">
        <v>135.75</v>
      </c>
      <c r="D206">
        <v>61.43</v>
      </c>
    </row>
    <row r="207" spans="1:4" hidden="1">
      <c r="A207" t="s">
        <v>20</v>
      </c>
      <c r="B207" t="s">
        <v>335</v>
      </c>
      <c r="C207">
        <v>33.28</v>
      </c>
      <c r="D207">
        <v>13.06</v>
      </c>
    </row>
    <row r="208" spans="1:4" hidden="1">
      <c r="A208" t="s">
        <v>20</v>
      </c>
      <c r="B208" t="s">
        <v>50</v>
      </c>
      <c r="C208">
        <v>2537.36</v>
      </c>
      <c r="D208">
        <v>1272.4100000000001</v>
      </c>
    </row>
    <row r="209" spans="1:4" hidden="1">
      <c r="A209" t="s">
        <v>20</v>
      </c>
      <c r="B209" t="s">
        <v>336</v>
      </c>
      <c r="C209">
        <v>188.96</v>
      </c>
      <c r="D209">
        <v>118.19</v>
      </c>
    </row>
    <row r="210" spans="1:4" hidden="1">
      <c r="A210" t="s">
        <v>20</v>
      </c>
      <c r="B210" t="s">
        <v>337</v>
      </c>
      <c r="C210">
        <v>116</v>
      </c>
      <c r="D210">
        <v>54.77</v>
      </c>
    </row>
    <row r="211" spans="1:4" hidden="1">
      <c r="A211" t="s">
        <v>20</v>
      </c>
      <c r="B211" t="s">
        <v>338</v>
      </c>
      <c r="C211">
        <v>40</v>
      </c>
      <c r="D211">
        <v>22.42</v>
      </c>
    </row>
    <row r="212" spans="1:4" hidden="1">
      <c r="A212" t="s">
        <v>20</v>
      </c>
      <c r="B212" t="s">
        <v>339</v>
      </c>
      <c r="C212">
        <v>417.42</v>
      </c>
      <c r="D212">
        <v>173.35</v>
      </c>
    </row>
    <row r="213" spans="1:4" hidden="1">
      <c r="A213" t="s">
        <v>20</v>
      </c>
      <c r="B213" t="s">
        <v>340</v>
      </c>
      <c r="C213">
        <v>169.69</v>
      </c>
      <c r="D213">
        <v>73.900000000000006</v>
      </c>
    </row>
    <row r="214" spans="1:4" hidden="1">
      <c r="A214" t="s">
        <v>20</v>
      </c>
      <c r="B214" t="s">
        <v>341</v>
      </c>
      <c r="C214">
        <v>109</v>
      </c>
      <c r="D214">
        <v>53.74</v>
      </c>
    </row>
    <row r="215" spans="1:4" hidden="1">
      <c r="A215" t="s">
        <v>20</v>
      </c>
      <c r="B215" t="s">
        <v>342</v>
      </c>
      <c r="C215">
        <v>46.32</v>
      </c>
      <c r="D215">
        <v>22.9</v>
      </c>
    </row>
    <row r="216" spans="1:4" hidden="1">
      <c r="A216" t="s">
        <v>91</v>
      </c>
      <c r="B216" t="s">
        <v>343</v>
      </c>
      <c r="C216">
        <v>39.11</v>
      </c>
      <c r="D216">
        <v>27.96</v>
      </c>
    </row>
    <row r="217" spans="1:4" hidden="1">
      <c r="A217" t="s">
        <v>91</v>
      </c>
      <c r="B217" t="s">
        <v>344</v>
      </c>
      <c r="C217">
        <v>8.14</v>
      </c>
      <c r="D217">
        <v>5.96</v>
      </c>
    </row>
    <row r="218" spans="1:4" hidden="1">
      <c r="A218" t="s">
        <v>91</v>
      </c>
      <c r="B218" t="s">
        <v>345</v>
      </c>
      <c r="C218">
        <v>8.91</v>
      </c>
      <c r="D218">
        <v>4.62</v>
      </c>
    </row>
    <row r="219" spans="1:4" hidden="1">
      <c r="A219" t="s">
        <v>91</v>
      </c>
      <c r="B219" t="s">
        <v>346</v>
      </c>
      <c r="C219">
        <v>33.94</v>
      </c>
      <c r="D219">
        <v>22.72</v>
      </c>
    </row>
    <row r="220" spans="1:4" hidden="1">
      <c r="A220" t="s">
        <v>91</v>
      </c>
      <c r="B220" t="s">
        <v>347</v>
      </c>
      <c r="C220">
        <v>13.11</v>
      </c>
      <c r="D220">
        <v>9.99</v>
      </c>
    </row>
    <row r="221" spans="1:4" hidden="1">
      <c r="A221" t="s">
        <v>91</v>
      </c>
      <c r="B221" t="s">
        <v>348</v>
      </c>
      <c r="C221">
        <v>14.02</v>
      </c>
      <c r="D221">
        <v>7.32</v>
      </c>
    </row>
    <row r="222" spans="1:4" hidden="1">
      <c r="A222" t="s">
        <v>91</v>
      </c>
      <c r="B222" t="s">
        <v>349</v>
      </c>
      <c r="C222">
        <v>1.98</v>
      </c>
      <c r="D222">
        <v>1.36</v>
      </c>
    </row>
    <row r="223" spans="1:4" hidden="1">
      <c r="A223" t="s">
        <v>91</v>
      </c>
      <c r="B223" t="s">
        <v>350</v>
      </c>
      <c r="C223">
        <v>3</v>
      </c>
      <c r="D223">
        <v>2.0099999999999998</v>
      </c>
    </row>
    <row r="224" spans="1:4" hidden="1">
      <c r="A224" t="s">
        <v>91</v>
      </c>
      <c r="B224" t="s">
        <v>351</v>
      </c>
      <c r="C224">
        <v>71.290000000000006</v>
      </c>
      <c r="D224">
        <v>40.630000000000003</v>
      </c>
    </row>
    <row r="225" spans="1:4" hidden="1">
      <c r="A225" t="s">
        <v>91</v>
      </c>
      <c r="B225" t="s">
        <v>352</v>
      </c>
      <c r="C225">
        <v>39</v>
      </c>
      <c r="D225">
        <v>18.5</v>
      </c>
    </row>
    <row r="226" spans="1:4" hidden="1">
      <c r="A226" t="s">
        <v>91</v>
      </c>
      <c r="B226" t="s">
        <v>353</v>
      </c>
      <c r="C226">
        <v>30</v>
      </c>
      <c r="D226">
        <v>14.04</v>
      </c>
    </row>
    <row r="227" spans="1:4" hidden="1">
      <c r="A227" t="s">
        <v>91</v>
      </c>
      <c r="B227" t="s">
        <v>354</v>
      </c>
      <c r="C227">
        <v>87.49</v>
      </c>
      <c r="D227">
        <v>39.92</v>
      </c>
    </row>
    <row r="228" spans="1:4" hidden="1">
      <c r="A228" t="s">
        <v>91</v>
      </c>
      <c r="B228" t="s">
        <v>355</v>
      </c>
      <c r="C228">
        <v>170.16</v>
      </c>
      <c r="D228">
        <v>53.43</v>
      </c>
    </row>
    <row r="229" spans="1:4" hidden="1">
      <c r="A229" t="s">
        <v>91</v>
      </c>
      <c r="B229" t="s">
        <v>356</v>
      </c>
      <c r="C229">
        <v>13.28</v>
      </c>
      <c r="D229">
        <v>7.61</v>
      </c>
    </row>
    <row r="230" spans="1:4" hidden="1">
      <c r="A230" t="s">
        <v>91</v>
      </c>
      <c r="B230" t="s">
        <v>357</v>
      </c>
      <c r="C230">
        <v>6.6</v>
      </c>
      <c r="D230">
        <v>3.98</v>
      </c>
    </row>
    <row r="231" spans="1:4" hidden="1">
      <c r="A231" t="s">
        <v>91</v>
      </c>
      <c r="B231" t="s">
        <v>358</v>
      </c>
      <c r="C231">
        <v>22.52</v>
      </c>
      <c r="D231">
        <v>14.3</v>
      </c>
    </row>
    <row r="232" spans="1:4" hidden="1">
      <c r="A232" t="s">
        <v>91</v>
      </c>
      <c r="B232" t="s">
        <v>359</v>
      </c>
      <c r="C232">
        <v>6.68</v>
      </c>
      <c r="D232">
        <v>2.2799999999999998</v>
      </c>
    </row>
    <row r="233" spans="1:4" hidden="1">
      <c r="A233" t="s">
        <v>91</v>
      </c>
      <c r="B233" t="s">
        <v>360</v>
      </c>
      <c r="C233">
        <v>6.98</v>
      </c>
      <c r="D233">
        <v>3.78</v>
      </c>
    </row>
    <row r="234" spans="1:4" hidden="1">
      <c r="A234" t="s">
        <v>91</v>
      </c>
      <c r="B234" t="s">
        <v>361</v>
      </c>
      <c r="C234">
        <v>40.07</v>
      </c>
      <c r="D234">
        <v>22.9</v>
      </c>
    </row>
    <row r="235" spans="1:4" hidden="1">
      <c r="A235" t="s">
        <v>91</v>
      </c>
      <c r="B235" t="s">
        <v>362</v>
      </c>
      <c r="C235">
        <v>3.7</v>
      </c>
      <c r="D235">
        <v>1.64</v>
      </c>
    </row>
    <row r="236" spans="1:4" hidden="1">
      <c r="A236" t="s">
        <v>91</v>
      </c>
      <c r="B236" t="s">
        <v>363</v>
      </c>
      <c r="C236">
        <v>6.26</v>
      </c>
      <c r="D236">
        <v>4.0599999999999996</v>
      </c>
    </row>
    <row r="237" spans="1:4" hidden="1">
      <c r="A237" t="s">
        <v>91</v>
      </c>
      <c r="B237" t="s">
        <v>51</v>
      </c>
      <c r="C237">
        <v>894.2</v>
      </c>
      <c r="D237">
        <v>352.46</v>
      </c>
    </row>
    <row r="238" spans="1:4" hidden="1">
      <c r="A238" t="s">
        <v>91</v>
      </c>
      <c r="B238" t="s">
        <v>364</v>
      </c>
      <c r="C238">
        <v>237.71</v>
      </c>
      <c r="D238">
        <v>97.16</v>
      </c>
    </row>
    <row r="239" spans="1:4" hidden="1">
      <c r="A239" t="s">
        <v>91</v>
      </c>
      <c r="B239" t="s">
        <v>52</v>
      </c>
      <c r="C239">
        <v>955.22</v>
      </c>
      <c r="D239">
        <v>581.79</v>
      </c>
    </row>
    <row r="240" spans="1:4" hidden="1">
      <c r="A240" t="s">
        <v>91</v>
      </c>
      <c r="B240" t="s">
        <v>53</v>
      </c>
      <c r="C240">
        <v>3884.35</v>
      </c>
      <c r="D240">
        <v>1379.23</v>
      </c>
    </row>
    <row r="241" spans="1:4" hidden="1">
      <c r="A241" t="s">
        <v>91</v>
      </c>
      <c r="B241" t="s">
        <v>54</v>
      </c>
      <c r="C241">
        <v>3568.12</v>
      </c>
      <c r="D241">
        <v>1598.67</v>
      </c>
    </row>
    <row r="242" spans="1:4" hidden="1">
      <c r="A242" t="s">
        <v>91</v>
      </c>
      <c r="B242" t="s">
        <v>55</v>
      </c>
      <c r="C242">
        <v>4879.08</v>
      </c>
      <c r="D242">
        <v>2123.9899999999998</v>
      </c>
    </row>
    <row r="243" spans="1:4" hidden="1">
      <c r="A243" t="s">
        <v>91</v>
      </c>
      <c r="B243" t="s">
        <v>365</v>
      </c>
      <c r="C243">
        <v>3.5</v>
      </c>
      <c r="D243">
        <v>1.95</v>
      </c>
    </row>
    <row r="244" spans="1:4" hidden="1">
      <c r="A244" t="s">
        <v>91</v>
      </c>
      <c r="B244" t="s">
        <v>366</v>
      </c>
      <c r="C244">
        <v>34.42</v>
      </c>
      <c r="D244">
        <v>34.42</v>
      </c>
    </row>
    <row r="245" spans="1:4" hidden="1">
      <c r="A245" t="s">
        <v>91</v>
      </c>
      <c r="B245" t="s">
        <v>367</v>
      </c>
      <c r="C245">
        <v>17.55</v>
      </c>
      <c r="D245">
        <v>5.66</v>
      </c>
    </row>
    <row r="246" spans="1:4" hidden="1">
      <c r="A246" t="s">
        <v>91</v>
      </c>
      <c r="B246" t="s">
        <v>368</v>
      </c>
      <c r="C246">
        <v>4</v>
      </c>
      <c r="D246">
        <v>1.77</v>
      </c>
    </row>
    <row r="247" spans="1:4" hidden="1">
      <c r="A247" t="s">
        <v>91</v>
      </c>
      <c r="B247" t="s">
        <v>369</v>
      </c>
      <c r="C247">
        <v>15.09</v>
      </c>
      <c r="D247">
        <v>8.43</v>
      </c>
    </row>
    <row r="248" spans="1:4" hidden="1">
      <c r="A248" t="s">
        <v>91</v>
      </c>
      <c r="B248" t="s">
        <v>370</v>
      </c>
      <c r="C248">
        <v>18.09</v>
      </c>
      <c r="D248">
        <v>10.02</v>
      </c>
    </row>
    <row r="249" spans="1:4" hidden="1">
      <c r="A249" t="s">
        <v>91</v>
      </c>
      <c r="B249" t="s">
        <v>371</v>
      </c>
      <c r="C249">
        <v>20.95</v>
      </c>
      <c r="D249">
        <v>11.35</v>
      </c>
    </row>
    <row r="250" spans="1:4" hidden="1">
      <c r="A250" t="s">
        <v>91</v>
      </c>
      <c r="B250" t="s">
        <v>372</v>
      </c>
      <c r="C250">
        <v>31.79</v>
      </c>
      <c r="D250">
        <v>20.04</v>
      </c>
    </row>
    <row r="251" spans="1:4" hidden="1">
      <c r="A251" t="s">
        <v>91</v>
      </c>
      <c r="B251" t="s">
        <v>373</v>
      </c>
      <c r="C251">
        <v>28.68</v>
      </c>
      <c r="D251">
        <v>15.95</v>
      </c>
    </row>
    <row r="252" spans="1:4" hidden="1">
      <c r="A252" t="s">
        <v>91</v>
      </c>
      <c r="B252" t="s">
        <v>374</v>
      </c>
      <c r="C252">
        <v>57.92</v>
      </c>
      <c r="D252">
        <v>32.5</v>
      </c>
    </row>
    <row r="253" spans="1:4" hidden="1">
      <c r="A253" t="s">
        <v>91</v>
      </c>
      <c r="B253" t="s">
        <v>375</v>
      </c>
      <c r="C253">
        <v>19.690000000000001</v>
      </c>
      <c r="D253">
        <v>11.39</v>
      </c>
    </row>
    <row r="254" spans="1:4" hidden="1">
      <c r="A254" t="s">
        <v>91</v>
      </c>
      <c r="B254" t="s">
        <v>376</v>
      </c>
      <c r="C254">
        <v>3.67</v>
      </c>
      <c r="D254">
        <v>2.0499999999999998</v>
      </c>
    </row>
    <row r="255" spans="1:4" hidden="1">
      <c r="A255" t="s">
        <v>91</v>
      </c>
      <c r="B255" t="s">
        <v>377</v>
      </c>
      <c r="C255">
        <v>6.87</v>
      </c>
      <c r="D255">
        <v>4.04</v>
      </c>
    </row>
    <row r="256" spans="1:4" hidden="1">
      <c r="A256" t="s">
        <v>91</v>
      </c>
      <c r="B256" t="s">
        <v>378</v>
      </c>
      <c r="C256">
        <v>44.83</v>
      </c>
      <c r="D256">
        <v>19.48</v>
      </c>
    </row>
    <row r="257" spans="1:4" hidden="1">
      <c r="A257" t="s">
        <v>91</v>
      </c>
      <c r="B257" t="s">
        <v>379</v>
      </c>
      <c r="C257">
        <v>56.19</v>
      </c>
      <c r="D257">
        <v>41.62</v>
      </c>
    </row>
    <row r="258" spans="1:4" hidden="1">
      <c r="A258" t="s">
        <v>91</v>
      </c>
      <c r="B258" t="s">
        <v>380</v>
      </c>
      <c r="C258">
        <v>99.07</v>
      </c>
      <c r="D258">
        <v>68.05</v>
      </c>
    </row>
    <row r="259" spans="1:4" hidden="1">
      <c r="A259" t="s">
        <v>91</v>
      </c>
      <c r="B259" t="s">
        <v>381</v>
      </c>
      <c r="C259">
        <v>67.3</v>
      </c>
      <c r="D259">
        <v>46.75</v>
      </c>
    </row>
    <row r="260" spans="1:4" hidden="1">
      <c r="A260" t="s">
        <v>21</v>
      </c>
      <c r="B260" t="s">
        <v>382</v>
      </c>
      <c r="C260">
        <v>30</v>
      </c>
      <c r="D260">
        <v>28.14</v>
      </c>
    </row>
    <row r="261" spans="1:4" hidden="1">
      <c r="A261" t="s">
        <v>21</v>
      </c>
      <c r="B261" t="s">
        <v>383</v>
      </c>
      <c r="C261">
        <v>255.4</v>
      </c>
      <c r="D261">
        <v>111.12</v>
      </c>
    </row>
    <row r="262" spans="1:4" hidden="1">
      <c r="A262" t="s">
        <v>21</v>
      </c>
      <c r="B262" t="s">
        <v>384</v>
      </c>
      <c r="C262">
        <v>109.84</v>
      </c>
      <c r="D262">
        <v>63.84</v>
      </c>
    </row>
    <row r="263" spans="1:4" hidden="1">
      <c r="A263" t="s">
        <v>21</v>
      </c>
      <c r="B263" t="s">
        <v>385</v>
      </c>
      <c r="C263">
        <v>108.59</v>
      </c>
      <c r="D263">
        <v>37.369999999999997</v>
      </c>
    </row>
    <row r="264" spans="1:4" hidden="1">
      <c r="A264" t="s">
        <v>21</v>
      </c>
      <c r="B264" t="s">
        <v>56</v>
      </c>
      <c r="C264">
        <v>1682.84</v>
      </c>
      <c r="D264">
        <v>155.03</v>
      </c>
    </row>
    <row r="265" spans="1:4" hidden="1">
      <c r="A265" t="s">
        <v>21</v>
      </c>
      <c r="B265" t="s">
        <v>57</v>
      </c>
      <c r="C265">
        <v>2586.48</v>
      </c>
      <c r="D265">
        <v>504.44</v>
      </c>
    </row>
    <row r="266" spans="1:4" hidden="1">
      <c r="A266" t="s">
        <v>21</v>
      </c>
      <c r="B266" t="s">
        <v>386</v>
      </c>
      <c r="C266">
        <v>83.78</v>
      </c>
      <c r="D266">
        <v>39.33</v>
      </c>
    </row>
    <row r="267" spans="1:4" hidden="1">
      <c r="A267" t="s">
        <v>21</v>
      </c>
      <c r="B267" t="s">
        <v>387</v>
      </c>
      <c r="C267">
        <v>297.20999999999998</v>
      </c>
      <c r="D267">
        <v>106.1</v>
      </c>
    </row>
    <row r="268" spans="1:4" hidden="1">
      <c r="A268" t="s">
        <v>21</v>
      </c>
      <c r="B268" t="s">
        <v>58</v>
      </c>
      <c r="C268">
        <v>2143.6</v>
      </c>
      <c r="D268">
        <v>776.9</v>
      </c>
    </row>
    <row r="269" spans="1:4" hidden="1">
      <c r="A269" t="s">
        <v>21</v>
      </c>
      <c r="B269" t="s">
        <v>59</v>
      </c>
      <c r="C269">
        <v>374.53</v>
      </c>
      <c r="D269">
        <v>194.14</v>
      </c>
    </row>
    <row r="270" spans="1:4" hidden="1">
      <c r="A270" t="s">
        <v>21</v>
      </c>
      <c r="B270" t="s">
        <v>60</v>
      </c>
      <c r="C270">
        <v>680</v>
      </c>
      <c r="D270">
        <v>292.93</v>
      </c>
    </row>
    <row r="271" spans="1:4" hidden="1">
      <c r="A271" t="s">
        <v>92</v>
      </c>
      <c r="B271" t="s">
        <v>388</v>
      </c>
      <c r="C271">
        <v>36.68</v>
      </c>
      <c r="D271">
        <v>16.3</v>
      </c>
    </row>
    <row r="272" spans="1:4" hidden="1">
      <c r="A272" t="s">
        <v>92</v>
      </c>
      <c r="B272" t="s">
        <v>389</v>
      </c>
      <c r="C272">
        <v>129.72</v>
      </c>
      <c r="D272">
        <v>48.87</v>
      </c>
    </row>
    <row r="273" spans="1:4" hidden="1">
      <c r="A273" t="s">
        <v>92</v>
      </c>
      <c r="B273" t="s">
        <v>390</v>
      </c>
      <c r="C273">
        <v>89.37</v>
      </c>
      <c r="D273">
        <v>47.82</v>
      </c>
    </row>
    <row r="274" spans="1:4" hidden="1">
      <c r="A274" t="s">
        <v>92</v>
      </c>
      <c r="B274" t="s">
        <v>391</v>
      </c>
      <c r="C274">
        <v>8.7899999999999991</v>
      </c>
      <c r="D274">
        <v>5.69</v>
      </c>
    </row>
    <row r="275" spans="1:4" hidden="1">
      <c r="A275" t="s">
        <v>92</v>
      </c>
      <c r="B275" t="s">
        <v>392</v>
      </c>
      <c r="C275">
        <v>135.53</v>
      </c>
      <c r="D275">
        <v>65.94</v>
      </c>
    </row>
    <row r="276" spans="1:4" hidden="1">
      <c r="A276" t="s">
        <v>92</v>
      </c>
      <c r="B276" t="s">
        <v>393</v>
      </c>
      <c r="C276">
        <v>58.51</v>
      </c>
      <c r="D276">
        <v>29.1</v>
      </c>
    </row>
    <row r="277" spans="1:4" hidden="1">
      <c r="A277" t="s">
        <v>92</v>
      </c>
      <c r="B277" t="s">
        <v>394</v>
      </c>
      <c r="C277">
        <v>17.899999999999999</v>
      </c>
      <c r="D277">
        <v>9.4</v>
      </c>
    </row>
    <row r="278" spans="1:4" hidden="1">
      <c r="A278" t="s">
        <v>92</v>
      </c>
      <c r="B278" t="s">
        <v>395</v>
      </c>
      <c r="C278">
        <v>54.21</v>
      </c>
      <c r="D278">
        <v>27.9</v>
      </c>
    </row>
    <row r="279" spans="1:4" hidden="1">
      <c r="A279" t="s">
        <v>92</v>
      </c>
      <c r="B279" t="s">
        <v>396</v>
      </c>
      <c r="C279">
        <v>15</v>
      </c>
      <c r="D279">
        <v>6.98</v>
      </c>
    </row>
    <row r="280" spans="1:4" hidden="1">
      <c r="A280" t="s">
        <v>92</v>
      </c>
      <c r="B280" t="s">
        <v>397</v>
      </c>
      <c r="C280">
        <v>13.02</v>
      </c>
      <c r="D280">
        <v>11.04</v>
      </c>
    </row>
    <row r="281" spans="1:4" hidden="1">
      <c r="A281" t="s">
        <v>92</v>
      </c>
      <c r="B281" t="s">
        <v>398</v>
      </c>
      <c r="C281">
        <v>359.66</v>
      </c>
      <c r="D281">
        <v>184.16</v>
      </c>
    </row>
    <row r="282" spans="1:4" hidden="1">
      <c r="A282" t="s">
        <v>92</v>
      </c>
      <c r="B282" t="s">
        <v>399</v>
      </c>
      <c r="C282">
        <v>0.59</v>
      </c>
      <c r="D282">
        <v>0.34</v>
      </c>
    </row>
    <row r="283" spans="1:4" hidden="1">
      <c r="A283" t="s">
        <v>92</v>
      </c>
      <c r="B283" t="s">
        <v>400</v>
      </c>
      <c r="C283">
        <v>6</v>
      </c>
      <c r="D283">
        <v>2.84</v>
      </c>
    </row>
    <row r="284" spans="1:4" hidden="1">
      <c r="A284" t="s">
        <v>92</v>
      </c>
      <c r="B284" t="s">
        <v>401</v>
      </c>
      <c r="C284">
        <v>4</v>
      </c>
      <c r="D284">
        <v>3.04</v>
      </c>
    </row>
    <row r="285" spans="1:4" hidden="1">
      <c r="A285" t="s">
        <v>92</v>
      </c>
      <c r="B285" t="s">
        <v>402</v>
      </c>
      <c r="C285">
        <v>64.209999999999994</v>
      </c>
      <c r="D285">
        <v>35.21</v>
      </c>
    </row>
    <row r="286" spans="1:4" hidden="1">
      <c r="A286" t="s">
        <v>92</v>
      </c>
      <c r="B286" t="s">
        <v>403</v>
      </c>
      <c r="C286">
        <v>10.76</v>
      </c>
      <c r="D286">
        <v>7.1</v>
      </c>
    </row>
    <row r="287" spans="1:4" hidden="1">
      <c r="A287" t="s">
        <v>92</v>
      </c>
      <c r="B287" t="s">
        <v>404</v>
      </c>
      <c r="C287">
        <v>568.69000000000005</v>
      </c>
      <c r="D287">
        <v>262.36</v>
      </c>
    </row>
    <row r="288" spans="1:4" hidden="1">
      <c r="A288" t="s">
        <v>92</v>
      </c>
      <c r="B288" t="s">
        <v>405</v>
      </c>
      <c r="C288">
        <v>109.82</v>
      </c>
      <c r="D288">
        <v>51.84</v>
      </c>
    </row>
    <row r="289" spans="1:4" hidden="1">
      <c r="A289" t="s">
        <v>92</v>
      </c>
      <c r="B289" t="s">
        <v>406</v>
      </c>
      <c r="C289">
        <v>37.17</v>
      </c>
      <c r="D289">
        <v>18.68</v>
      </c>
    </row>
    <row r="290" spans="1:4" hidden="1">
      <c r="A290" t="s">
        <v>92</v>
      </c>
      <c r="B290" t="s">
        <v>407</v>
      </c>
      <c r="C290">
        <v>278.3</v>
      </c>
      <c r="D290">
        <v>116.75</v>
      </c>
    </row>
    <row r="291" spans="1:4" hidden="1">
      <c r="A291" t="s">
        <v>92</v>
      </c>
      <c r="B291" t="s">
        <v>408</v>
      </c>
      <c r="C291">
        <v>2.16</v>
      </c>
      <c r="D291">
        <v>1.36</v>
      </c>
    </row>
    <row r="292" spans="1:4" hidden="1">
      <c r="A292" t="s">
        <v>92</v>
      </c>
      <c r="B292" t="s">
        <v>409</v>
      </c>
      <c r="C292">
        <v>11.13</v>
      </c>
      <c r="D292">
        <v>4.72</v>
      </c>
    </row>
    <row r="293" spans="1:4" hidden="1">
      <c r="A293" t="s">
        <v>92</v>
      </c>
      <c r="B293" t="s">
        <v>410</v>
      </c>
      <c r="C293">
        <v>16.68</v>
      </c>
      <c r="D293">
        <v>11.03</v>
      </c>
    </row>
    <row r="294" spans="1:4" hidden="1">
      <c r="A294" t="s">
        <v>92</v>
      </c>
      <c r="B294" t="s">
        <v>411</v>
      </c>
      <c r="C294">
        <v>47.76</v>
      </c>
      <c r="D294">
        <v>27.46</v>
      </c>
    </row>
    <row r="295" spans="1:4" hidden="1">
      <c r="A295" t="s">
        <v>92</v>
      </c>
      <c r="B295" t="s">
        <v>412</v>
      </c>
      <c r="C295">
        <v>114.15</v>
      </c>
      <c r="D295">
        <v>73.52</v>
      </c>
    </row>
    <row r="296" spans="1:4" hidden="1">
      <c r="A296" t="s">
        <v>92</v>
      </c>
      <c r="B296" t="s">
        <v>413</v>
      </c>
      <c r="C296">
        <v>6.61</v>
      </c>
      <c r="D296">
        <v>3.49</v>
      </c>
    </row>
    <row r="297" spans="1:4" hidden="1">
      <c r="A297" t="s">
        <v>92</v>
      </c>
      <c r="B297" t="s">
        <v>414</v>
      </c>
      <c r="C297">
        <v>25.22</v>
      </c>
      <c r="D297">
        <v>17.39</v>
      </c>
    </row>
    <row r="298" spans="1:4" hidden="1">
      <c r="A298" t="s">
        <v>92</v>
      </c>
      <c r="B298" t="s">
        <v>415</v>
      </c>
      <c r="C298">
        <v>25.65</v>
      </c>
      <c r="D298">
        <v>13.88</v>
      </c>
    </row>
    <row r="299" spans="1:4" hidden="1">
      <c r="A299" t="s">
        <v>92</v>
      </c>
      <c r="B299" t="s">
        <v>416</v>
      </c>
      <c r="C299">
        <v>1.68</v>
      </c>
      <c r="D299">
        <v>1.03</v>
      </c>
    </row>
    <row r="300" spans="1:4" hidden="1">
      <c r="A300" t="s">
        <v>92</v>
      </c>
      <c r="B300" t="s">
        <v>417</v>
      </c>
      <c r="C300">
        <v>46.56</v>
      </c>
      <c r="D300">
        <v>20.73</v>
      </c>
    </row>
    <row r="301" spans="1:4" hidden="1">
      <c r="A301" t="s">
        <v>92</v>
      </c>
      <c r="B301" t="s">
        <v>418</v>
      </c>
      <c r="C301">
        <v>4.7699999999999996</v>
      </c>
      <c r="D301">
        <v>1.41</v>
      </c>
    </row>
    <row r="302" spans="1:4" hidden="1">
      <c r="A302" t="s">
        <v>92</v>
      </c>
      <c r="B302" t="s">
        <v>419</v>
      </c>
      <c r="C302">
        <v>140.79</v>
      </c>
      <c r="D302">
        <v>83.14</v>
      </c>
    </row>
    <row r="303" spans="1:4" hidden="1">
      <c r="A303" t="s">
        <v>92</v>
      </c>
      <c r="B303" t="s">
        <v>420</v>
      </c>
      <c r="C303">
        <v>1.78</v>
      </c>
      <c r="D303">
        <v>1.28</v>
      </c>
    </row>
    <row r="304" spans="1:4" hidden="1">
      <c r="A304" t="s">
        <v>92</v>
      </c>
      <c r="B304" t="s">
        <v>421</v>
      </c>
      <c r="C304">
        <v>4.26</v>
      </c>
      <c r="D304">
        <v>2.59</v>
      </c>
    </row>
    <row r="305" spans="1:4" hidden="1">
      <c r="A305" t="s">
        <v>92</v>
      </c>
      <c r="B305" t="s">
        <v>422</v>
      </c>
      <c r="C305">
        <v>54.7</v>
      </c>
      <c r="D305">
        <v>45.32</v>
      </c>
    </row>
    <row r="306" spans="1:4" hidden="1">
      <c r="A306" t="s">
        <v>92</v>
      </c>
      <c r="B306" t="s">
        <v>423</v>
      </c>
      <c r="C306">
        <v>70</v>
      </c>
      <c r="D306">
        <v>37.06</v>
      </c>
    </row>
    <row r="307" spans="1:4" hidden="1">
      <c r="A307" t="s">
        <v>92</v>
      </c>
      <c r="B307" t="s">
        <v>424</v>
      </c>
      <c r="C307">
        <v>75.38</v>
      </c>
      <c r="D307">
        <v>43.03</v>
      </c>
    </row>
    <row r="308" spans="1:4" hidden="1">
      <c r="A308" t="s">
        <v>92</v>
      </c>
      <c r="B308" t="s">
        <v>425</v>
      </c>
      <c r="C308">
        <v>124.37</v>
      </c>
      <c r="D308">
        <v>58.6</v>
      </c>
    </row>
    <row r="309" spans="1:4" hidden="1">
      <c r="A309" t="s">
        <v>92</v>
      </c>
      <c r="B309" t="s">
        <v>426</v>
      </c>
      <c r="C309">
        <v>167.5</v>
      </c>
      <c r="D309">
        <v>60.49</v>
      </c>
    </row>
    <row r="310" spans="1:4" hidden="1">
      <c r="A310" t="s">
        <v>92</v>
      </c>
      <c r="B310" t="s">
        <v>427</v>
      </c>
      <c r="C310">
        <v>141.63999999999999</v>
      </c>
      <c r="D310">
        <v>54.14</v>
      </c>
    </row>
    <row r="311" spans="1:4" hidden="1">
      <c r="A311" t="s">
        <v>92</v>
      </c>
      <c r="B311" t="s">
        <v>428</v>
      </c>
      <c r="C311">
        <v>7.96</v>
      </c>
      <c r="D311">
        <v>3.99</v>
      </c>
    </row>
    <row r="312" spans="1:4" hidden="1">
      <c r="A312" t="s">
        <v>92</v>
      </c>
      <c r="B312" t="s">
        <v>429</v>
      </c>
      <c r="C312">
        <v>7</v>
      </c>
      <c r="D312">
        <v>4.8899999999999997</v>
      </c>
    </row>
    <row r="313" spans="1:4" hidden="1">
      <c r="A313" t="s">
        <v>92</v>
      </c>
      <c r="B313" t="s">
        <v>430</v>
      </c>
      <c r="C313">
        <v>29.98</v>
      </c>
      <c r="D313">
        <v>18.11</v>
      </c>
    </row>
    <row r="314" spans="1:4" hidden="1">
      <c r="A314" t="s">
        <v>92</v>
      </c>
      <c r="B314" t="s">
        <v>431</v>
      </c>
      <c r="C314">
        <v>35.68</v>
      </c>
      <c r="D314">
        <v>7.28</v>
      </c>
    </row>
    <row r="315" spans="1:4" hidden="1">
      <c r="A315" t="s">
        <v>92</v>
      </c>
      <c r="B315" t="s">
        <v>432</v>
      </c>
      <c r="C315">
        <v>10.68</v>
      </c>
      <c r="D315">
        <v>8.67</v>
      </c>
    </row>
    <row r="316" spans="1:4" hidden="1">
      <c r="A316" t="s">
        <v>92</v>
      </c>
      <c r="B316" t="s">
        <v>433</v>
      </c>
      <c r="C316">
        <v>176.38</v>
      </c>
      <c r="D316">
        <v>77.02</v>
      </c>
    </row>
    <row r="317" spans="1:4" hidden="1">
      <c r="A317" t="s">
        <v>92</v>
      </c>
      <c r="B317" t="s">
        <v>434</v>
      </c>
      <c r="C317">
        <v>10.5</v>
      </c>
      <c r="D317">
        <v>4.29</v>
      </c>
    </row>
    <row r="318" spans="1:4" hidden="1">
      <c r="A318" t="s">
        <v>92</v>
      </c>
      <c r="B318" t="s">
        <v>435</v>
      </c>
      <c r="C318">
        <v>41.47</v>
      </c>
      <c r="D318">
        <v>22.91</v>
      </c>
    </row>
    <row r="319" spans="1:4" hidden="1">
      <c r="A319" t="s">
        <v>92</v>
      </c>
      <c r="B319" t="s">
        <v>436</v>
      </c>
      <c r="C319">
        <v>72.510000000000005</v>
      </c>
      <c r="D319">
        <v>40.25</v>
      </c>
    </row>
    <row r="320" spans="1:4" hidden="1">
      <c r="A320" t="s">
        <v>92</v>
      </c>
      <c r="B320" t="s">
        <v>437</v>
      </c>
      <c r="C320">
        <v>585.42999999999995</v>
      </c>
      <c r="D320">
        <v>239.38</v>
      </c>
    </row>
    <row r="321" spans="1:4" hidden="1">
      <c r="A321" t="s">
        <v>92</v>
      </c>
      <c r="B321" t="s">
        <v>438</v>
      </c>
      <c r="C321">
        <v>48.65</v>
      </c>
      <c r="D321">
        <v>22.41</v>
      </c>
    </row>
    <row r="322" spans="1:4" hidden="1">
      <c r="A322" t="s">
        <v>92</v>
      </c>
      <c r="B322" t="s">
        <v>439</v>
      </c>
      <c r="C322">
        <v>243.08</v>
      </c>
      <c r="D322">
        <v>82.7</v>
      </c>
    </row>
    <row r="323" spans="1:4" hidden="1">
      <c r="A323" t="s">
        <v>92</v>
      </c>
      <c r="B323" t="s">
        <v>61</v>
      </c>
      <c r="C323">
        <v>1683.48</v>
      </c>
      <c r="D323">
        <v>660.8</v>
      </c>
    </row>
    <row r="324" spans="1:4" hidden="1">
      <c r="A324" t="s">
        <v>92</v>
      </c>
      <c r="B324" t="s">
        <v>440</v>
      </c>
      <c r="C324">
        <v>22.7</v>
      </c>
      <c r="D324">
        <v>10</v>
      </c>
    </row>
    <row r="325" spans="1:4" hidden="1">
      <c r="A325" t="s">
        <v>92</v>
      </c>
      <c r="B325" t="s">
        <v>441</v>
      </c>
      <c r="C325">
        <v>20</v>
      </c>
      <c r="D325">
        <v>6.61</v>
      </c>
    </row>
    <row r="326" spans="1:4" hidden="1">
      <c r="A326" t="s">
        <v>92</v>
      </c>
      <c r="B326" t="s">
        <v>442</v>
      </c>
      <c r="C326">
        <v>9</v>
      </c>
      <c r="D326">
        <v>4.9000000000000004</v>
      </c>
    </row>
    <row r="327" spans="1:4" hidden="1">
      <c r="A327" t="s">
        <v>92</v>
      </c>
      <c r="B327" t="s">
        <v>443</v>
      </c>
      <c r="C327">
        <v>129.26</v>
      </c>
      <c r="D327">
        <v>64.92</v>
      </c>
    </row>
    <row r="328" spans="1:4" hidden="1">
      <c r="A328" t="s">
        <v>92</v>
      </c>
      <c r="B328" t="s">
        <v>444</v>
      </c>
      <c r="C328">
        <v>1188.81</v>
      </c>
      <c r="D328">
        <v>472.48</v>
      </c>
    </row>
    <row r="329" spans="1:4" hidden="1">
      <c r="A329" t="s">
        <v>92</v>
      </c>
      <c r="B329" t="s">
        <v>445</v>
      </c>
      <c r="C329">
        <v>508.91</v>
      </c>
      <c r="D329">
        <v>109.48</v>
      </c>
    </row>
    <row r="330" spans="1:4" hidden="1">
      <c r="A330" t="s">
        <v>92</v>
      </c>
      <c r="B330" t="s">
        <v>446</v>
      </c>
      <c r="C330">
        <v>322.35000000000002</v>
      </c>
      <c r="D330">
        <v>129.49</v>
      </c>
    </row>
    <row r="331" spans="1:4" hidden="1">
      <c r="A331" t="s">
        <v>92</v>
      </c>
      <c r="B331" t="s">
        <v>447</v>
      </c>
      <c r="C331">
        <v>48</v>
      </c>
      <c r="D331">
        <v>28.2</v>
      </c>
    </row>
    <row r="332" spans="1:4" hidden="1">
      <c r="A332" t="s">
        <v>92</v>
      </c>
      <c r="B332" t="s">
        <v>448</v>
      </c>
      <c r="C332">
        <v>153.53</v>
      </c>
      <c r="D332">
        <v>78.38</v>
      </c>
    </row>
    <row r="333" spans="1:4" hidden="1">
      <c r="A333" t="s">
        <v>92</v>
      </c>
      <c r="B333" t="s">
        <v>449</v>
      </c>
      <c r="C333">
        <v>50</v>
      </c>
      <c r="D333">
        <v>18.91</v>
      </c>
    </row>
    <row r="334" spans="1:4" hidden="1">
      <c r="A334" t="s">
        <v>92</v>
      </c>
      <c r="B334" t="s">
        <v>450</v>
      </c>
      <c r="C334">
        <v>41.71</v>
      </c>
      <c r="D334">
        <v>26.01</v>
      </c>
    </row>
    <row r="335" spans="1:4" hidden="1">
      <c r="A335" t="s">
        <v>92</v>
      </c>
      <c r="B335" t="s">
        <v>451</v>
      </c>
      <c r="C335">
        <v>126.18</v>
      </c>
      <c r="D335">
        <v>79.16</v>
      </c>
    </row>
    <row r="336" spans="1:4" hidden="1">
      <c r="A336" t="s">
        <v>92</v>
      </c>
      <c r="B336" t="s">
        <v>452</v>
      </c>
      <c r="C336">
        <v>49.72</v>
      </c>
      <c r="D336">
        <v>29.57</v>
      </c>
    </row>
    <row r="337" spans="1:4" hidden="1">
      <c r="A337" t="s">
        <v>92</v>
      </c>
      <c r="B337" t="s">
        <v>453</v>
      </c>
      <c r="C337">
        <v>22.45</v>
      </c>
      <c r="D337">
        <v>12.45</v>
      </c>
    </row>
    <row r="338" spans="1:4" hidden="1">
      <c r="A338" t="s">
        <v>92</v>
      </c>
      <c r="B338" t="s">
        <v>454</v>
      </c>
      <c r="C338">
        <v>245.73</v>
      </c>
      <c r="D338">
        <v>96.67</v>
      </c>
    </row>
    <row r="339" spans="1:4" hidden="1">
      <c r="A339" t="s">
        <v>92</v>
      </c>
      <c r="B339" t="s">
        <v>455</v>
      </c>
      <c r="C339">
        <v>22.11</v>
      </c>
      <c r="D339">
        <v>14.43</v>
      </c>
    </row>
    <row r="340" spans="1:4" hidden="1">
      <c r="A340" t="s">
        <v>92</v>
      </c>
      <c r="B340" t="s">
        <v>456</v>
      </c>
      <c r="C340">
        <v>11.52</v>
      </c>
      <c r="D340">
        <v>7.87</v>
      </c>
    </row>
    <row r="341" spans="1:4" hidden="1">
      <c r="A341" t="s">
        <v>92</v>
      </c>
      <c r="B341" t="s">
        <v>457</v>
      </c>
      <c r="C341">
        <v>277.25</v>
      </c>
      <c r="D341">
        <v>156.53</v>
      </c>
    </row>
    <row r="342" spans="1:4" hidden="1">
      <c r="A342" t="s">
        <v>92</v>
      </c>
      <c r="B342" t="s">
        <v>458</v>
      </c>
      <c r="C342">
        <v>101.2</v>
      </c>
      <c r="D342">
        <v>37.42</v>
      </c>
    </row>
    <row r="343" spans="1:4" hidden="1">
      <c r="A343" t="s">
        <v>92</v>
      </c>
      <c r="B343" t="s">
        <v>459</v>
      </c>
      <c r="C343">
        <v>142.59</v>
      </c>
      <c r="D343">
        <v>95.06</v>
      </c>
    </row>
    <row r="344" spans="1:4" hidden="1">
      <c r="A344" t="s">
        <v>92</v>
      </c>
      <c r="B344" t="s">
        <v>460</v>
      </c>
      <c r="C344">
        <v>154.71</v>
      </c>
      <c r="D344">
        <v>96.61</v>
      </c>
    </row>
    <row r="345" spans="1:4" hidden="1">
      <c r="A345" t="s">
        <v>92</v>
      </c>
      <c r="B345" t="s">
        <v>461</v>
      </c>
      <c r="C345">
        <v>4</v>
      </c>
      <c r="D345">
        <v>2.74</v>
      </c>
    </row>
    <row r="346" spans="1:4" hidden="1">
      <c r="A346" t="s">
        <v>92</v>
      </c>
      <c r="B346" t="s">
        <v>462</v>
      </c>
      <c r="C346">
        <v>7</v>
      </c>
      <c r="D346">
        <v>4.5599999999999996</v>
      </c>
    </row>
    <row r="347" spans="1:4" hidden="1">
      <c r="A347" t="s">
        <v>92</v>
      </c>
      <c r="B347" t="s">
        <v>463</v>
      </c>
      <c r="C347">
        <v>61.99</v>
      </c>
      <c r="D347">
        <v>22.92</v>
      </c>
    </row>
    <row r="348" spans="1:4" hidden="1">
      <c r="A348" t="s">
        <v>92</v>
      </c>
      <c r="B348" t="s">
        <v>464</v>
      </c>
      <c r="C348">
        <v>267.77</v>
      </c>
      <c r="D348">
        <v>127.5</v>
      </c>
    </row>
    <row r="349" spans="1:4" hidden="1">
      <c r="A349" t="s">
        <v>92</v>
      </c>
      <c r="B349" t="s">
        <v>465</v>
      </c>
      <c r="C349">
        <v>74</v>
      </c>
      <c r="D349">
        <v>20.23</v>
      </c>
    </row>
    <row r="350" spans="1:4" hidden="1">
      <c r="A350" t="s">
        <v>92</v>
      </c>
      <c r="B350" t="s">
        <v>466</v>
      </c>
      <c r="C350">
        <v>67</v>
      </c>
      <c r="D350">
        <v>20.95</v>
      </c>
    </row>
    <row r="351" spans="1:4" hidden="1">
      <c r="A351" t="s">
        <v>92</v>
      </c>
      <c r="B351" t="s">
        <v>467</v>
      </c>
      <c r="C351">
        <v>59.98</v>
      </c>
      <c r="D351">
        <v>43.94</v>
      </c>
    </row>
    <row r="352" spans="1:4" hidden="1">
      <c r="A352" t="s">
        <v>92</v>
      </c>
      <c r="B352" t="s">
        <v>468</v>
      </c>
      <c r="C352">
        <v>140.27000000000001</v>
      </c>
      <c r="D352">
        <v>87.01</v>
      </c>
    </row>
    <row r="353" spans="1:4" hidden="1">
      <c r="A353" t="s">
        <v>92</v>
      </c>
      <c r="B353" t="s">
        <v>469</v>
      </c>
      <c r="C353">
        <v>736.62</v>
      </c>
      <c r="D353">
        <v>563.39</v>
      </c>
    </row>
    <row r="354" spans="1:4" hidden="1">
      <c r="A354" t="s">
        <v>92</v>
      </c>
      <c r="B354" t="s">
        <v>470</v>
      </c>
      <c r="C354">
        <v>85.19</v>
      </c>
      <c r="D354">
        <v>45.87</v>
      </c>
    </row>
    <row r="355" spans="1:4" hidden="1">
      <c r="A355" t="s">
        <v>92</v>
      </c>
      <c r="B355" t="s">
        <v>471</v>
      </c>
      <c r="C355">
        <v>1350.5</v>
      </c>
      <c r="D355">
        <v>479.83</v>
      </c>
    </row>
    <row r="356" spans="1:4" hidden="1">
      <c r="A356" t="s">
        <v>92</v>
      </c>
      <c r="B356" t="s">
        <v>472</v>
      </c>
      <c r="C356">
        <v>140.34</v>
      </c>
      <c r="D356">
        <v>50.46</v>
      </c>
    </row>
    <row r="357" spans="1:4" hidden="1">
      <c r="A357" t="s">
        <v>92</v>
      </c>
      <c r="B357" t="s">
        <v>473</v>
      </c>
      <c r="C357">
        <v>1.05</v>
      </c>
      <c r="D357">
        <v>-0.01</v>
      </c>
    </row>
    <row r="358" spans="1:4" hidden="1">
      <c r="A358" t="s">
        <v>92</v>
      </c>
      <c r="B358" t="s">
        <v>474</v>
      </c>
      <c r="C358">
        <v>5.91</v>
      </c>
      <c r="D358">
        <v>2.84</v>
      </c>
    </row>
    <row r="359" spans="1:4" hidden="1">
      <c r="A359" t="s">
        <v>92</v>
      </c>
      <c r="B359" t="s">
        <v>475</v>
      </c>
      <c r="C359">
        <v>10</v>
      </c>
      <c r="D359">
        <v>3.62</v>
      </c>
    </row>
    <row r="360" spans="1:4" hidden="1">
      <c r="A360" t="s">
        <v>92</v>
      </c>
      <c r="B360" t="s">
        <v>476</v>
      </c>
      <c r="C360">
        <v>183.37</v>
      </c>
      <c r="D360">
        <v>75.38</v>
      </c>
    </row>
    <row r="361" spans="1:4" hidden="1">
      <c r="A361" t="s">
        <v>92</v>
      </c>
      <c r="B361" t="s">
        <v>477</v>
      </c>
      <c r="C361">
        <v>48.73</v>
      </c>
      <c r="D361">
        <v>25.92</v>
      </c>
    </row>
    <row r="362" spans="1:4" hidden="1">
      <c r="A362" t="s">
        <v>92</v>
      </c>
      <c r="B362" t="s">
        <v>478</v>
      </c>
      <c r="C362">
        <v>173.88</v>
      </c>
      <c r="D362">
        <v>67.61</v>
      </c>
    </row>
    <row r="363" spans="1:4" hidden="1">
      <c r="A363" t="s">
        <v>92</v>
      </c>
      <c r="B363" t="s">
        <v>479</v>
      </c>
      <c r="C363">
        <v>10.39</v>
      </c>
      <c r="D363">
        <v>4.66</v>
      </c>
    </row>
    <row r="364" spans="1:4" hidden="1">
      <c r="A364" t="s">
        <v>92</v>
      </c>
      <c r="B364" t="s">
        <v>480</v>
      </c>
      <c r="C364">
        <v>24</v>
      </c>
      <c r="D364">
        <v>-16.440000000000001</v>
      </c>
    </row>
    <row r="365" spans="1:4" hidden="1">
      <c r="A365" t="s">
        <v>92</v>
      </c>
      <c r="B365" t="s">
        <v>481</v>
      </c>
      <c r="C365">
        <v>228.84</v>
      </c>
      <c r="D365">
        <v>80.61</v>
      </c>
    </row>
    <row r="366" spans="1:4" hidden="1">
      <c r="A366" t="s">
        <v>92</v>
      </c>
      <c r="B366" t="s">
        <v>482</v>
      </c>
      <c r="C366">
        <v>8.9499999999999993</v>
      </c>
      <c r="D366">
        <v>3.44</v>
      </c>
    </row>
    <row r="367" spans="1:4" hidden="1">
      <c r="A367" t="s">
        <v>92</v>
      </c>
      <c r="B367" t="s">
        <v>483</v>
      </c>
      <c r="C367">
        <v>17</v>
      </c>
      <c r="D367">
        <v>11.12</v>
      </c>
    </row>
    <row r="368" spans="1:4" hidden="1">
      <c r="A368" t="s">
        <v>92</v>
      </c>
      <c r="B368" t="s">
        <v>484</v>
      </c>
      <c r="C368">
        <v>951.07</v>
      </c>
      <c r="D368">
        <v>413.46</v>
      </c>
    </row>
    <row r="369" spans="1:4" hidden="1">
      <c r="A369" t="s">
        <v>92</v>
      </c>
      <c r="B369" t="s">
        <v>485</v>
      </c>
      <c r="C369">
        <v>335.33</v>
      </c>
      <c r="D369">
        <v>132.04</v>
      </c>
    </row>
    <row r="370" spans="1:4" hidden="1">
      <c r="A370" t="s">
        <v>92</v>
      </c>
      <c r="B370" t="s">
        <v>486</v>
      </c>
      <c r="C370">
        <v>170.15</v>
      </c>
      <c r="D370">
        <v>49.82</v>
      </c>
    </row>
    <row r="371" spans="1:4" hidden="1">
      <c r="A371" t="s">
        <v>92</v>
      </c>
      <c r="B371" t="s">
        <v>487</v>
      </c>
      <c r="C371">
        <v>475.85</v>
      </c>
      <c r="D371">
        <v>217</v>
      </c>
    </row>
    <row r="372" spans="1:4" hidden="1">
      <c r="A372" t="s">
        <v>92</v>
      </c>
      <c r="B372" t="s">
        <v>488</v>
      </c>
      <c r="C372">
        <v>55.73</v>
      </c>
      <c r="D372">
        <v>21.04</v>
      </c>
    </row>
    <row r="373" spans="1:4" hidden="1">
      <c r="A373" t="s">
        <v>92</v>
      </c>
      <c r="B373" t="s">
        <v>489</v>
      </c>
      <c r="C373">
        <v>38.89</v>
      </c>
      <c r="D373">
        <v>14.68</v>
      </c>
    </row>
    <row r="374" spans="1:4" hidden="1">
      <c r="A374" t="s">
        <v>92</v>
      </c>
      <c r="B374" t="s">
        <v>490</v>
      </c>
      <c r="C374">
        <v>50</v>
      </c>
      <c r="D374">
        <v>21.87</v>
      </c>
    </row>
    <row r="375" spans="1:4" hidden="1">
      <c r="A375" t="s">
        <v>92</v>
      </c>
      <c r="B375" t="s">
        <v>491</v>
      </c>
      <c r="C375">
        <v>267.3</v>
      </c>
      <c r="D375">
        <v>131.63</v>
      </c>
    </row>
    <row r="376" spans="1:4" hidden="1">
      <c r="A376" t="s">
        <v>92</v>
      </c>
      <c r="B376" t="s">
        <v>492</v>
      </c>
      <c r="C376">
        <v>20.56</v>
      </c>
      <c r="D376">
        <v>9.2899999999999991</v>
      </c>
    </row>
    <row r="377" spans="1:4" hidden="1">
      <c r="A377" t="s">
        <v>92</v>
      </c>
      <c r="B377" t="s">
        <v>493</v>
      </c>
      <c r="C377">
        <v>100.86</v>
      </c>
      <c r="D377">
        <v>51.35</v>
      </c>
    </row>
    <row r="378" spans="1:4" hidden="1">
      <c r="A378" t="s">
        <v>92</v>
      </c>
      <c r="B378" t="s">
        <v>494</v>
      </c>
      <c r="C378">
        <v>91.35</v>
      </c>
      <c r="D378">
        <v>38.770000000000003</v>
      </c>
    </row>
    <row r="379" spans="1:4" hidden="1">
      <c r="A379" t="s">
        <v>92</v>
      </c>
      <c r="B379" t="s">
        <v>495</v>
      </c>
      <c r="C379">
        <v>52.09</v>
      </c>
      <c r="D379">
        <v>22.65</v>
      </c>
    </row>
    <row r="380" spans="1:4" hidden="1">
      <c r="A380" t="s">
        <v>92</v>
      </c>
      <c r="B380" t="s">
        <v>496</v>
      </c>
      <c r="C380">
        <v>99.54</v>
      </c>
      <c r="D380">
        <v>38.54</v>
      </c>
    </row>
    <row r="381" spans="1:4" hidden="1">
      <c r="A381" t="s">
        <v>92</v>
      </c>
      <c r="B381" t="s">
        <v>62</v>
      </c>
      <c r="C381">
        <v>2516.0300000000002</v>
      </c>
      <c r="D381">
        <v>731.17</v>
      </c>
    </row>
    <row r="382" spans="1:4" hidden="1">
      <c r="A382" t="s">
        <v>92</v>
      </c>
      <c r="B382" t="s">
        <v>497</v>
      </c>
      <c r="C382">
        <v>18.29</v>
      </c>
      <c r="D382">
        <v>10.98</v>
      </c>
    </row>
    <row r="383" spans="1:4" hidden="1">
      <c r="A383" t="s">
        <v>92</v>
      </c>
      <c r="B383" t="s">
        <v>498</v>
      </c>
      <c r="C383">
        <v>144.77000000000001</v>
      </c>
      <c r="D383">
        <v>144.77000000000001</v>
      </c>
    </row>
    <row r="384" spans="1:4" hidden="1">
      <c r="A384" t="s">
        <v>92</v>
      </c>
      <c r="B384" t="s">
        <v>499</v>
      </c>
      <c r="C384">
        <v>138.19</v>
      </c>
      <c r="D384">
        <v>85.89</v>
      </c>
    </row>
    <row r="385" spans="1:4" hidden="1">
      <c r="A385" t="s">
        <v>92</v>
      </c>
      <c r="B385" t="s">
        <v>500</v>
      </c>
      <c r="C385">
        <v>74.5</v>
      </c>
      <c r="D385">
        <v>20.87</v>
      </c>
    </row>
    <row r="386" spans="1:4" hidden="1">
      <c r="A386" t="s">
        <v>92</v>
      </c>
      <c r="B386" t="s">
        <v>501</v>
      </c>
      <c r="C386">
        <v>320.93</v>
      </c>
      <c r="D386">
        <v>144.44</v>
      </c>
    </row>
    <row r="387" spans="1:4" hidden="1">
      <c r="A387" t="s">
        <v>92</v>
      </c>
      <c r="B387" t="s">
        <v>502</v>
      </c>
      <c r="C387">
        <v>44.57</v>
      </c>
      <c r="D387">
        <v>22.1</v>
      </c>
    </row>
    <row r="388" spans="1:4" hidden="1">
      <c r="A388" t="s">
        <v>92</v>
      </c>
      <c r="B388" t="s">
        <v>503</v>
      </c>
      <c r="C388">
        <v>391.82</v>
      </c>
      <c r="D388">
        <v>161.21</v>
      </c>
    </row>
    <row r="389" spans="1:4" hidden="1">
      <c r="A389" t="s">
        <v>92</v>
      </c>
      <c r="B389" t="s">
        <v>504</v>
      </c>
      <c r="C389">
        <v>196.08</v>
      </c>
      <c r="D389">
        <v>90.05</v>
      </c>
    </row>
    <row r="390" spans="1:4" hidden="1">
      <c r="A390" t="s">
        <v>92</v>
      </c>
      <c r="B390" t="s">
        <v>505</v>
      </c>
      <c r="C390">
        <v>44.57</v>
      </c>
      <c r="D390">
        <v>21.66</v>
      </c>
    </row>
    <row r="391" spans="1:4" hidden="1">
      <c r="A391" t="s">
        <v>92</v>
      </c>
      <c r="B391" t="s">
        <v>506</v>
      </c>
      <c r="C391">
        <v>691.51</v>
      </c>
      <c r="D391">
        <v>239.66</v>
      </c>
    </row>
    <row r="392" spans="1:4" hidden="1">
      <c r="A392" t="s">
        <v>92</v>
      </c>
      <c r="B392" t="s">
        <v>507</v>
      </c>
      <c r="C392">
        <v>1112.8699999999999</v>
      </c>
      <c r="D392">
        <v>362.87</v>
      </c>
    </row>
    <row r="393" spans="1:4" hidden="1">
      <c r="A393" t="s">
        <v>92</v>
      </c>
      <c r="B393" t="s">
        <v>508</v>
      </c>
      <c r="C393">
        <v>554.26</v>
      </c>
      <c r="D393">
        <v>186.64</v>
      </c>
    </row>
    <row r="394" spans="1:4" hidden="1">
      <c r="A394" t="s">
        <v>92</v>
      </c>
      <c r="B394" t="s">
        <v>509</v>
      </c>
      <c r="C394">
        <v>46.86</v>
      </c>
      <c r="D394">
        <v>17.57</v>
      </c>
    </row>
    <row r="395" spans="1:4" hidden="1">
      <c r="A395" t="s">
        <v>92</v>
      </c>
      <c r="B395" t="s">
        <v>510</v>
      </c>
      <c r="C395">
        <v>14.84</v>
      </c>
      <c r="D395">
        <v>7.41</v>
      </c>
    </row>
    <row r="396" spans="1:4" hidden="1">
      <c r="A396" t="s">
        <v>92</v>
      </c>
      <c r="B396" t="s">
        <v>511</v>
      </c>
      <c r="C396">
        <v>15.47</v>
      </c>
      <c r="D396">
        <v>11.55</v>
      </c>
    </row>
    <row r="397" spans="1:4" hidden="1">
      <c r="A397" t="s">
        <v>92</v>
      </c>
      <c r="B397" t="s">
        <v>512</v>
      </c>
      <c r="C397">
        <v>28</v>
      </c>
      <c r="D397">
        <v>15.81</v>
      </c>
    </row>
    <row r="398" spans="1:4" hidden="1">
      <c r="A398" t="s">
        <v>92</v>
      </c>
      <c r="B398" t="s">
        <v>513</v>
      </c>
      <c r="C398">
        <v>205</v>
      </c>
      <c r="D398">
        <v>178.69</v>
      </c>
    </row>
    <row r="399" spans="1:4" hidden="1">
      <c r="A399" t="s">
        <v>92</v>
      </c>
      <c r="B399" t="s">
        <v>514</v>
      </c>
      <c r="C399">
        <v>9.5500000000000007</v>
      </c>
      <c r="D399">
        <v>6.84</v>
      </c>
    </row>
    <row r="400" spans="1:4" hidden="1">
      <c r="A400" t="s">
        <v>92</v>
      </c>
      <c r="B400" t="s">
        <v>515</v>
      </c>
      <c r="C400">
        <v>541.49</v>
      </c>
      <c r="D400">
        <v>157.91999999999999</v>
      </c>
    </row>
    <row r="401" spans="1:4" hidden="1">
      <c r="A401" t="s">
        <v>92</v>
      </c>
      <c r="B401" t="s">
        <v>516</v>
      </c>
      <c r="C401">
        <v>591.88</v>
      </c>
      <c r="D401">
        <v>248.98</v>
      </c>
    </row>
    <row r="402" spans="1:4" hidden="1">
      <c r="A402" t="s">
        <v>92</v>
      </c>
      <c r="B402" t="s">
        <v>517</v>
      </c>
      <c r="C402">
        <v>101.04</v>
      </c>
      <c r="D402">
        <v>57.61</v>
      </c>
    </row>
    <row r="403" spans="1:4" hidden="1">
      <c r="A403" t="s">
        <v>92</v>
      </c>
      <c r="B403" t="s">
        <v>518</v>
      </c>
      <c r="C403">
        <v>89.54</v>
      </c>
      <c r="D403">
        <v>53.3</v>
      </c>
    </row>
    <row r="404" spans="1:4" hidden="1">
      <c r="A404" t="s">
        <v>92</v>
      </c>
      <c r="B404" t="s">
        <v>519</v>
      </c>
      <c r="C404">
        <v>458.86</v>
      </c>
      <c r="D404">
        <v>233.67</v>
      </c>
    </row>
    <row r="405" spans="1:4" hidden="1">
      <c r="A405" t="s">
        <v>92</v>
      </c>
      <c r="B405" t="s">
        <v>520</v>
      </c>
      <c r="C405">
        <v>180.98</v>
      </c>
      <c r="D405">
        <v>108.56</v>
      </c>
    </row>
    <row r="406" spans="1:4" hidden="1">
      <c r="A406" t="s">
        <v>92</v>
      </c>
      <c r="B406" t="s">
        <v>521</v>
      </c>
      <c r="C406">
        <v>46.21</v>
      </c>
      <c r="D406">
        <v>34.74</v>
      </c>
    </row>
    <row r="407" spans="1:4" hidden="1">
      <c r="A407" t="s">
        <v>92</v>
      </c>
      <c r="B407" t="s">
        <v>522</v>
      </c>
      <c r="C407">
        <v>12</v>
      </c>
      <c r="D407">
        <v>4.6900000000000004</v>
      </c>
    </row>
    <row r="408" spans="1:4" hidden="1">
      <c r="A408" t="s">
        <v>92</v>
      </c>
      <c r="B408" t="s">
        <v>523</v>
      </c>
      <c r="C408">
        <v>56.12</v>
      </c>
      <c r="D408">
        <v>20.37</v>
      </c>
    </row>
    <row r="409" spans="1:4" hidden="1">
      <c r="A409" t="s">
        <v>92</v>
      </c>
      <c r="B409" t="s">
        <v>524</v>
      </c>
      <c r="C409">
        <v>683.5</v>
      </c>
      <c r="D409">
        <v>249.62</v>
      </c>
    </row>
    <row r="410" spans="1:4" hidden="1">
      <c r="A410" t="s">
        <v>92</v>
      </c>
      <c r="B410" t="s">
        <v>525</v>
      </c>
      <c r="C410">
        <v>966.37</v>
      </c>
      <c r="D410">
        <v>459.28</v>
      </c>
    </row>
    <row r="411" spans="1:4" hidden="1">
      <c r="A411" t="s">
        <v>92</v>
      </c>
      <c r="B411" t="s">
        <v>526</v>
      </c>
      <c r="C411">
        <v>15.1</v>
      </c>
      <c r="D411">
        <v>8.56</v>
      </c>
    </row>
    <row r="412" spans="1:4" hidden="1">
      <c r="A412" t="s">
        <v>92</v>
      </c>
      <c r="B412" t="s">
        <v>527</v>
      </c>
      <c r="C412">
        <v>1.05</v>
      </c>
      <c r="D412">
        <v>0.62</v>
      </c>
    </row>
    <row r="413" spans="1:4" hidden="1">
      <c r="A413" t="s">
        <v>92</v>
      </c>
      <c r="B413" t="s">
        <v>528</v>
      </c>
      <c r="C413">
        <v>14.8</v>
      </c>
      <c r="D413">
        <v>6.7</v>
      </c>
    </row>
    <row r="414" spans="1:4" hidden="1">
      <c r="A414" t="s">
        <v>92</v>
      </c>
      <c r="B414" t="s">
        <v>529</v>
      </c>
      <c r="C414">
        <v>176.99</v>
      </c>
      <c r="D414">
        <v>73.41</v>
      </c>
    </row>
    <row r="415" spans="1:4" hidden="1">
      <c r="A415" t="s">
        <v>92</v>
      </c>
      <c r="B415" t="s">
        <v>530</v>
      </c>
      <c r="C415">
        <v>223.67</v>
      </c>
      <c r="D415">
        <v>100.9</v>
      </c>
    </row>
    <row r="416" spans="1:4" hidden="1">
      <c r="A416" t="s">
        <v>92</v>
      </c>
      <c r="B416" t="s">
        <v>531</v>
      </c>
      <c r="C416">
        <v>440.11</v>
      </c>
      <c r="D416">
        <v>227.17</v>
      </c>
    </row>
    <row r="417" spans="1:4" hidden="1">
      <c r="A417" t="s">
        <v>92</v>
      </c>
      <c r="B417" t="s">
        <v>532</v>
      </c>
      <c r="C417">
        <v>47</v>
      </c>
      <c r="D417">
        <v>21.35</v>
      </c>
    </row>
    <row r="418" spans="1:4" hidden="1">
      <c r="A418" t="s">
        <v>92</v>
      </c>
      <c r="B418" t="s">
        <v>533</v>
      </c>
      <c r="C418">
        <v>303.88</v>
      </c>
      <c r="D418">
        <v>124.79</v>
      </c>
    </row>
    <row r="419" spans="1:4" hidden="1">
      <c r="A419" t="s">
        <v>92</v>
      </c>
      <c r="B419" t="s">
        <v>534</v>
      </c>
      <c r="C419">
        <v>182.4</v>
      </c>
      <c r="D419">
        <v>143.18</v>
      </c>
    </row>
    <row r="420" spans="1:4" hidden="1">
      <c r="A420" t="s">
        <v>92</v>
      </c>
      <c r="B420" t="s">
        <v>535</v>
      </c>
      <c r="C420">
        <v>449.79</v>
      </c>
      <c r="D420">
        <v>222.93</v>
      </c>
    </row>
    <row r="421" spans="1:4" hidden="1">
      <c r="A421" t="s">
        <v>92</v>
      </c>
      <c r="B421" t="s">
        <v>536</v>
      </c>
      <c r="C421">
        <v>358.12</v>
      </c>
      <c r="D421">
        <v>174.95</v>
      </c>
    </row>
    <row r="422" spans="1:4" hidden="1">
      <c r="A422" t="s">
        <v>92</v>
      </c>
      <c r="B422" t="s">
        <v>537</v>
      </c>
      <c r="C422">
        <v>15.26</v>
      </c>
      <c r="D422">
        <v>6.67</v>
      </c>
    </row>
    <row r="423" spans="1:4" hidden="1">
      <c r="A423" t="s">
        <v>92</v>
      </c>
      <c r="B423" t="s">
        <v>538</v>
      </c>
      <c r="C423">
        <v>249.96</v>
      </c>
      <c r="D423">
        <v>124.77</v>
      </c>
    </row>
    <row r="424" spans="1:4" hidden="1">
      <c r="A424" t="s">
        <v>92</v>
      </c>
      <c r="B424" t="s">
        <v>539</v>
      </c>
      <c r="C424">
        <v>1022.56</v>
      </c>
      <c r="D424">
        <v>412.69</v>
      </c>
    </row>
    <row r="425" spans="1:4" hidden="1">
      <c r="A425" t="s">
        <v>92</v>
      </c>
      <c r="B425" t="s">
        <v>540</v>
      </c>
      <c r="C425">
        <v>60.66</v>
      </c>
      <c r="D425">
        <v>42.98</v>
      </c>
    </row>
    <row r="426" spans="1:4" hidden="1">
      <c r="A426" t="s">
        <v>92</v>
      </c>
      <c r="B426" t="s">
        <v>541</v>
      </c>
      <c r="C426">
        <v>6.02</v>
      </c>
      <c r="D426">
        <v>3.14</v>
      </c>
    </row>
    <row r="427" spans="1:4" hidden="1">
      <c r="A427" t="s">
        <v>92</v>
      </c>
      <c r="B427" t="s">
        <v>542</v>
      </c>
      <c r="C427">
        <v>47.47</v>
      </c>
      <c r="D427">
        <v>25.13</v>
      </c>
    </row>
    <row r="428" spans="1:4" hidden="1">
      <c r="A428" t="s">
        <v>92</v>
      </c>
      <c r="B428" t="s">
        <v>543</v>
      </c>
      <c r="C428">
        <v>296.2</v>
      </c>
      <c r="D428">
        <v>205.75</v>
      </c>
    </row>
    <row r="429" spans="1:4" hidden="1">
      <c r="A429" t="s">
        <v>92</v>
      </c>
      <c r="B429" t="s">
        <v>544</v>
      </c>
      <c r="C429">
        <v>1</v>
      </c>
      <c r="D429">
        <v>0.35</v>
      </c>
    </row>
    <row r="430" spans="1:4" hidden="1">
      <c r="A430" t="s">
        <v>92</v>
      </c>
      <c r="B430" t="s">
        <v>545</v>
      </c>
      <c r="C430">
        <v>223.73</v>
      </c>
      <c r="D430">
        <v>143.59</v>
      </c>
    </row>
    <row r="431" spans="1:4" hidden="1">
      <c r="A431" t="s">
        <v>92</v>
      </c>
      <c r="B431" t="s">
        <v>546</v>
      </c>
      <c r="C431">
        <v>24</v>
      </c>
      <c r="D431">
        <v>18.760000000000002</v>
      </c>
    </row>
    <row r="432" spans="1:4" hidden="1">
      <c r="A432" t="s">
        <v>92</v>
      </c>
      <c r="B432" t="s">
        <v>547</v>
      </c>
      <c r="C432">
        <v>21.87</v>
      </c>
      <c r="D432">
        <v>7.87</v>
      </c>
    </row>
    <row r="433" spans="1:4" hidden="1">
      <c r="A433" t="s">
        <v>92</v>
      </c>
      <c r="B433" t="s">
        <v>548</v>
      </c>
      <c r="C433">
        <v>64.8</v>
      </c>
      <c r="D433">
        <v>26.26</v>
      </c>
    </row>
    <row r="434" spans="1:4" hidden="1">
      <c r="A434" t="s">
        <v>92</v>
      </c>
      <c r="B434" t="s">
        <v>549</v>
      </c>
      <c r="C434">
        <v>317.68</v>
      </c>
      <c r="D434">
        <v>105.67</v>
      </c>
    </row>
    <row r="435" spans="1:4" hidden="1">
      <c r="A435" t="s">
        <v>92</v>
      </c>
      <c r="B435" t="s">
        <v>550</v>
      </c>
      <c r="C435">
        <v>11.83</v>
      </c>
      <c r="D435">
        <v>5.62</v>
      </c>
    </row>
    <row r="436" spans="1:4" hidden="1">
      <c r="A436" t="s">
        <v>92</v>
      </c>
      <c r="B436" t="s">
        <v>551</v>
      </c>
      <c r="C436">
        <v>617.95000000000005</v>
      </c>
      <c r="D436">
        <v>346.73</v>
      </c>
    </row>
    <row r="437" spans="1:4" hidden="1">
      <c r="A437" t="s">
        <v>92</v>
      </c>
      <c r="B437" t="s">
        <v>552</v>
      </c>
      <c r="C437">
        <v>34.659999999999997</v>
      </c>
      <c r="D437">
        <v>21.96</v>
      </c>
    </row>
    <row r="438" spans="1:4" hidden="1">
      <c r="A438" t="s">
        <v>92</v>
      </c>
      <c r="B438" t="s">
        <v>553</v>
      </c>
      <c r="C438">
        <v>6.75</v>
      </c>
      <c r="D438">
        <v>4.6900000000000004</v>
      </c>
    </row>
    <row r="439" spans="1:4" hidden="1">
      <c r="A439" t="s">
        <v>92</v>
      </c>
      <c r="B439" t="s">
        <v>554</v>
      </c>
      <c r="C439">
        <v>75</v>
      </c>
      <c r="D439">
        <v>43.17</v>
      </c>
    </row>
    <row r="440" spans="1:4" hidden="1">
      <c r="A440" t="s">
        <v>92</v>
      </c>
      <c r="B440" t="s">
        <v>555</v>
      </c>
      <c r="C440">
        <v>100</v>
      </c>
      <c r="D440">
        <v>42.2</v>
      </c>
    </row>
    <row r="441" spans="1:4" hidden="1">
      <c r="A441" t="s">
        <v>92</v>
      </c>
      <c r="B441" t="s">
        <v>556</v>
      </c>
      <c r="C441">
        <v>78.680000000000007</v>
      </c>
      <c r="D441">
        <v>36.5</v>
      </c>
    </row>
    <row r="442" spans="1:4" hidden="1">
      <c r="A442" t="s">
        <v>92</v>
      </c>
      <c r="B442" t="s">
        <v>557</v>
      </c>
      <c r="C442">
        <v>9</v>
      </c>
      <c r="D442">
        <v>3.47</v>
      </c>
    </row>
    <row r="443" spans="1:4" hidden="1">
      <c r="A443" t="s">
        <v>92</v>
      </c>
      <c r="B443" t="s">
        <v>558</v>
      </c>
      <c r="C443">
        <v>23.77</v>
      </c>
      <c r="D443">
        <v>12.76</v>
      </c>
    </row>
    <row r="444" spans="1:4" hidden="1">
      <c r="A444" t="s">
        <v>92</v>
      </c>
      <c r="B444" t="s">
        <v>559</v>
      </c>
      <c r="C444">
        <v>2.91</v>
      </c>
      <c r="D444">
        <v>1.57</v>
      </c>
    </row>
    <row r="445" spans="1:4" hidden="1">
      <c r="A445" t="s">
        <v>92</v>
      </c>
      <c r="B445" t="s">
        <v>560</v>
      </c>
      <c r="C445">
        <v>23.01</v>
      </c>
      <c r="D445">
        <v>6.05</v>
      </c>
    </row>
    <row r="446" spans="1:4" hidden="1">
      <c r="A446" t="s">
        <v>92</v>
      </c>
      <c r="B446" t="s">
        <v>561</v>
      </c>
      <c r="C446">
        <v>1600.61</v>
      </c>
      <c r="D446">
        <v>700.45</v>
      </c>
    </row>
    <row r="447" spans="1:4" hidden="1">
      <c r="A447" t="s">
        <v>92</v>
      </c>
      <c r="B447" t="s">
        <v>562</v>
      </c>
      <c r="C447">
        <v>98.87</v>
      </c>
      <c r="D447">
        <v>41.86</v>
      </c>
    </row>
    <row r="448" spans="1:4" hidden="1">
      <c r="A448" t="s">
        <v>92</v>
      </c>
      <c r="B448" t="s">
        <v>563</v>
      </c>
      <c r="C448">
        <v>499.02</v>
      </c>
      <c r="D448">
        <v>293.13</v>
      </c>
    </row>
    <row r="449" spans="1:4" hidden="1">
      <c r="A449" t="s">
        <v>92</v>
      </c>
      <c r="B449" t="s">
        <v>564</v>
      </c>
      <c r="C449">
        <v>97.96</v>
      </c>
      <c r="D449">
        <v>31.99</v>
      </c>
    </row>
    <row r="450" spans="1:4" hidden="1">
      <c r="A450" t="s">
        <v>92</v>
      </c>
      <c r="B450" t="s">
        <v>565</v>
      </c>
      <c r="C450">
        <v>537.57000000000005</v>
      </c>
      <c r="D450">
        <v>188.5</v>
      </c>
    </row>
    <row r="451" spans="1:4" hidden="1">
      <c r="A451" t="s">
        <v>92</v>
      </c>
      <c r="B451" t="s">
        <v>566</v>
      </c>
      <c r="C451">
        <v>22.74</v>
      </c>
      <c r="D451">
        <v>14.14</v>
      </c>
    </row>
    <row r="452" spans="1:4" hidden="1">
      <c r="A452" t="s">
        <v>92</v>
      </c>
      <c r="B452" t="s">
        <v>567</v>
      </c>
      <c r="C452">
        <v>55.91</v>
      </c>
      <c r="D452">
        <v>26.95</v>
      </c>
    </row>
    <row r="453" spans="1:4" hidden="1">
      <c r="A453" t="s">
        <v>92</v>
      </c>
      <c r="B453" t="s">
        <v>568</v>
      </c>
      <c r="C453">
        <v>83.71</v>
      </c>
      <c r="D453">
        <v>33.369999999999997</v>
      </c>
    </row>
    <row r="454" spans="1:4" hidden="1">
      <c r="A454" t="s">
        <v>92</v>
      </c>
      <c r="B454" t="s">
        <v>569</v>
      </c>
      <c r="C454">
        <v>237.29</v>
      </c>
      <c r="D454">
        <v>76.540000000000006</v>
      </c>
    </row>
    <row r="455" spans="1:4" hidden="1">
      <c r="A455" t="s">
        <v>92</v>
      </c>
      <c r="B455" t="s">
        <v>570</v>
      </c>
      <c r="C455">
        <v>167.66</v>
      </c>
      <c r="D455">
        <v>50.29</v>
      </c>
    </row>
    <row r="456" spans="1:4" hidden="1">
      <c r="A456" t="s">
        <v>92</v>
      </c>
      <c r="B456" t="s">
        <v>571</v>
      </c>
      <c r="C456">
        <v>20</v>
      </c>
      <c r="D456">
        <v>16.28</v>
      </c>
    </row>
    <row r="457" spans="1:4" hidden="1">
      <c r="A457" t="s">
        <v>92</v>
      </c>
      <c r="B457" t="s">
        <v>572</v>
      </c>
      <c r="C457">
        <v>14.94</v>
      </c>
      <c r="D457">
        <v>7.45</v>
      </c>
    </row>
    <row r="458" spans="1:4" hidden="1">
      <c r="A458" t="s">
        <v>92</v>
      </c>
      <c r="B458" t="s">
        <v>573</v>
      </c>
      <c r="C458">
        <v>100.41</v>
      </c>
      <c r="D458">
        <v>78.95</v>
      </c>
    </row>
    <row r="459" spans="1:4" hidden="1">
      <c r="A459" t="s">
        <v>92</v>
      </c>
      <c r="B459" t="s">
        <v>574</v>
      </c>
      <c r="C459">
        <v>18.82</v>
      </c>
      <c r="D459">
        <v>12.93</v>
      </c>
    </row>
    <row r="460" spans="1:4" hidden="1">
      <c r="A460" t="s">
        <v>92</v>
      </c>
      <c r="B460" t="s">
        <v>575</v>
      </c>
      <c r="C460">
        <v>7.5</v>
      </c>
      <c r="D460">
        <v>5.08</v>
      </c>
    </row>
    <row r="461" spans="1:4" hidden="1">
      <c r="A461" t="s">
        <v>92</v>
      </c>
      <c r="B461" t="s">
        <v>576</v>
      </c>
      <c r="C461">
        <v>16.559999999999999</v>
      </c>
      <c r="D461">
        <v>8.7899999999999991</v>
      </c>
    </row>
    <row r="462" spans="1:4" hidden="1">
      <c r="A462" t="s">
        <v>92</v>
      </c>
      <c r="B462" t="s">
        <v>577</v>
      </c>
      <c r="C462">
        <v>97.45</v>
      </c>
      <c r="D462">
        <v>52.11</v>
      </c>
    </row>
    <row r="463" spans="1:4" hidden="1">
      <c r="A463" t="s">
        <v>92</v>
      </c>
      <c r="B463" t="s">
        <v>578</v>
      </c>
      <c r="C463">
        <v>32.92</v>
      </c>
      <c r="D463">
        <v>16.190000000000001</v>
      </c>
    </row>
    <row r="464" spans="1:4" hidden="1">
      <c r="A464" t="s">
        <v>92</v>
      </c>
      <c r="B464" t="s">
        <v>579</v>
      </c>
      <c r="C464">
        <v>0.39</v>
      </c>
      <c r="D464">
        <v>0.27</v>
      </c>
    </row>
    <row r="465" spans="1:4" hidden="1">
      <c r="A465" t="s">
        <v>92</v>
      </c>
      <c r="B465" t="s">
        <v>580</v>
      </c>
      <c r="C465">
        <v>1.22</v>
      </c>
      <c r="D465">
        <v>1.1000000000000001</v>
      </c>
    </row>
    <row r="466" spans="1:4" hidden="1">
      <c r="A466" t="s">
        <v>92</v>
      </c>
      <c r="B466" t="s">
        <v>581</v>
      </c>
      <c r="C466">
        <v>1.24</v>
      </c>
      <c r="D466">
        <v>1.07</v>
      </c>
    </row>
    <row r="467" spans="1:4" hidden="1">
      <c r="A467" t="s">
        <v>92</v>
      </c>
      <c r="B467" t="s">
        <v>582</v>
      </c>
      <c r="C467">
        <v>1.24</v>
      </c>
      <c r="D467">
        <v>0.93</v>
      </c>
    </row>
    <row r="468" spans="1:4" hidden="1">
      <c r="A468" t="s">
        <v>92</v>
      </c>
      <c r="B468" t="s">
        <v>583</v>
      </c>
      <c r="C468">
        <v>0.67</v>
      </c>
      <c r="D468">
        <v>0.41</v>
      </c>
    </row>
    <row r="469" spans="1:4" hidden="1">
      <c r="A469" t="s">
        <v>92</v>
      </c>
      <c r="B469" t="s">
        <v>584</v>
      </c>
      <c r="C469">
        <v>6.67</v>
      </c>
      <c r="D469">
        <v>4.1500000000000004</v>
      </c>
    </row>
    <row r="470" spans="1:4" hidden="1">
      <c r="A470" t="s">
        <v>92</v>
      </c>
      <c r="B470" t="s">
        <v>585</v>
      </c>
      <c r="C470">
        <v>1.43</v>
      </c>
      <c r="D470">
        <v>1.37</v>
      </c>
    </row>
    <row r="471" spans="1:4" hidden="1">
      <c r="A471" t="s">
        <v>92</v>
      </c>
      <c r="B471" t="s">
        <v>586</v>
      </c>
      <c r="C471">
        <v>2</v>
      </c>
      <c r="D471">
        <v>1.34</v>
      </c>
    </row>
    <row r="472" spans="1:4" hidden="1">
      <c r="A472" t="s">
        <v>92</v>
      </c>
      <c r="B472" t="s">
        <v>587</v>
      </c>
      <c r="C472">
        <v>5.66</v>
      </c>
      <c r="D472">
        <v>3.69</v>
      </c>
    </row>
    <row r="473" spans="1:4" hidden="1">
      <c r="A473" t="s">
        <v>92</v>
      </c>
      <c r="B473" t="s">
        <v>588</v>
      </c>
      <c r="C473">
        <v>3.95</v>
      </c>
      <c r="D473">
        <v>2.4500000000000002</v>
      </c>
    </row>
    <row r="474" spans="1:4" hidden="1">
      <c r="A474" t="s">
        <v>92</v>
      </c>
      <c r="B474" t="s">
        <v>589</v>
      </c>
      <c r="C474">
        <v>22.71</v>
      </c>
      <c r="D474">
        <v>11.68</v>
      </c>
    </row>
    <row r="475" spans="1:4" hidden="1">
      <c r="A475" t="s">
        <v>92</v>
      </c>
      <c r="B475" t="s">
        <v>590</v>
      </c>
      <c r="C475">
        <v>32.78</v>
      </c>
      <c r="D475">
        <v>19.559999999999999</v>
      </c>
    </row>
    <row r="476" spans="1:4" hidden="1">
      <c r="A476" t="s">
        <v>92</v>
      </c>
      <c r="B476" t="s">
        <v>591</v>
      </c>
      <c r="C476">
        <v>223.75</v>
      </c>
      <c r="D476">
        <v>80.98</v>
      </c>
    </row>
    <row r="477" spans="1:4" hidden="1">
      <c r="A477" t="s">
        <v>92</v>
      </c>
      <c r="B477" t="s">
        <v>592</v>
      </c>
      <c r="C477">
        <v>230.02</v>
      </c>
      <c r="D477">
        <v>81.06</v>
      </c>
    </row>
    <row r="478" spans="1:4" hidden="1">
      <c r="A478" t="s">
        <v>92</v>
      </c>
      <c r="B478" t="s">
        <v>593</v>
      </c>
      <c r="C478">
        <v>797.47</v>
      </c>
      <c r="D478">
        <v>424.03</v>
      </c>
    </row>
    <row r="479" spans="1:4" hidden="1">
      <c r="A479" t="s">
        <v>92</v>
      </c>
      <c r="B479" t="s">
        <v>594</v>
      </c>
      <c r="C479">
        <v>203.93</v>
      </c>
      <c r="D479">
        <v>102.87</v>
      </c>
    </row>
    <row r="480" spans="1:4" hidden="1">
      <c r="A480" t="s">
        <v>92</v>
      </c>
      <c r="B480" t="s">
        <v>595</v>
      </c>
      <c r="C480">
        <v>0.84</v>
      </c>
      <c r="D480">
        <v>0.25</v>
      </c>
    </row>
    <row r="481" spans="1:4" hidden="1">
      <c r="A481" t="s">
        <v>92</v>
      </c>
      <c r="B481" t="s">
        <v>596</v>
      </c>
      <c r="C481">
        <v>76.66</v>
      </c>
      <c r="D481">
        <v>43.18</v>
      </c>
    </row>
    <row r="482" spans="1:4" hidden="1">
      <c r="A482" t="s">
        <v>92</v>
      </c>
      <c r="B482" t="s">
        <v>597</v>
      </c>
      <c r="C482">
        <v>386.75</v>
      </c>
      <c r="D482">
        <v>198.76</v>
      </c>
    </row>
    <row r="483" spans="1:4" hidden="1">
      <c r="A483" t="s">
        <v>92</v>
      </c>
      <c r="B483" t="s">
        <v>598</v>
      </c>
      <c r="C483">
        <v>2.87</v>
      </c>
      <c r="D483">
        <v>1.1599999999999999</v>
      </c>
    </row>
    <row r="484" spans="1:4" hidden="1">
      <c r="A484" t="s">
        <v>92</v>
      </c>
      <c r="B484" t="s">
        <v>599</v>
      </c>
      <c r="C484">
        <v>14.19</v>
      </c>
      <c r="D484">
        <v>7.92</v>
      </c>
    </row>
    <row r="485" spans="1:4" hidden="1">
      <c r="A485" t="s">
        <v>92</v>
      </c>
      <c r="B485" t="s">
        <v>600</v>
      </c>
      <c r="C485">
        <v>372.72</v>
      </c>
      <c r="D485">
        <v>206.63</v>
      </c>
    </row>
    <row r="486" spans="1:4" hidden="1">
      <c r="A486" t="s">
        <v>92</v>
      </c>
      <c r="B486" t="s">
        <v>601</v>
      </c>
      <c r="C486">
        <v>17</v>
      </c>
      <c r="D486">
        <v>11.67</v>
      </c>
    </row>
    <row r="487" spans="1:4" hidden="1">
      <c r="A487" t="s">
        <v>92</v>
      </c>
      <c r="B487" t="s">
        <v>602</v>
      </c>
      <c r="C487">
        <v>60.55</v>
      </c>
      <c r="D487">
        <v>26.8</v>
      </c>
    </row>
    <row r="488" spans="1:4" hidden="1">
      <c r="A488" t="s">
        <v>92</v>
      </c>
      <c r="B488" t="s">
        <v>603</v>
      </c>
      <c r="C488">
        <v>9.66</v>
      </c>
      <c r="D488">
        <v>5.36</v>
      </c>
    </row>
    <row r="489" spans="1:4" hidden="1">
      <c r="A489" t="s">
        <v>92</v>
      </c>
      <c r="B489" t="s">
        <v>604</v>
      </c>
      <c r="C489">
        <v>2.13</v>
      </c>
      <c r="D489">
        <v>1.52</v>
      </c>
    </row>
    <row r="490" spans="1:4" hidden="1">
      <c r="A490" t="s">
        <v>92</v>
      </c>
      <c r="B490" t="s">
        <v>605</v>
      </c>
      <c r="C490">
        <v>3.01</v>
      </c>
      <c r="D490">
        <v>2.23</v>
      </c>
    </row>
    <row r="491" spans="1:4" hidden="1">
      <c r="A491" t="s">
        <v>92</v>
      </c>
      <c r="B491" t="s">
        <v>606</v>
      </c>
      <c r="C491">
        <v>7.2</v>
      </c>
      <c r="D491">
        <v>4.95</v>
      </c>
    </row>
    <row r="492" spans="1:4" hidden="1">
      <c r="A492" t="s">
        <v>92</v>
      </c>
      <c r="B492" t="s">
        <v>607</v>
      </c>
      <c r="C492">
        <v>936.64</v>
      </c>
      <c r="D492">
        <v>448.31</v>
      </c>
    </row>
    <row r="493" spans="1:4" hidden="1">
      <c r="A493" t="s">
        <v>92</v>
      </c>
      <c r="B493" t="s">
        <v>608</v>
      </c>
      <c r="C493">
        <v>738.44</v>
      </c>
      <c r="D493">
        <v>363.42</v>
      </c>
    </row>
    <row r="494" spans="1:4" hidden="1">
      <c r="A494" t="s">
        <v>92</v>
      </c>
      <c r="B494" t="s">
        <v>609</v>
      </c>
      <c r="C494">
        <v>56.09</v>
      </c>
      <c r="D494">
        <v>34.14</v>
      </c>
    </row>
    <row r="495" spans="1:4" hidden="1">
      <c r="A495" t="s">
        <v>92</v>
      </c>
      <c r="B495" t="s">
        <v>610</v>
      </c>
      <c r="C495">
        <v>3.98</v>
      </c>
      <c r="D495">
        <v>2.6</v>
      </c>
    </row>
    <row r="496" spans="1:4" hidden="1">
      <c r="A496" t="s">
        <v>92</v>
      </c>
      <c r="B496" t="s">
        <v>611</v>
      </c>
      <c r="C496">
        <v>317.37</v>
      </c>
      <c r="D496">
        <v>119.19</v>
      </c>
    </row>
    <row r="497" spans="1:4" hidden="1">
      <c r="A497" t="s">
        <v>92</v>
      </c>
      <c r="B497" t="s">
        <v>612</v>
      </c>
      <c r="C497">
        <v>476.56</v>
      </c>
      <c r="D497">
        <v>170.12</v>
      </c>
    </row>
    <row r="498" spans="1:4" hidden="1">
      <c r="A498" t="s">
        <v>92</v>
      </c>
      <c r="B498" t="s">
        <v>613</v>
      </c>
      <c r="C498">
        <v>606.57000000000005</v>
      </c>
      <c r="D498">
        <v>238.87</v>
      </c>
    </row>
    <row r="499" spans="1:4" hidden="1">
      <c r="A499" t="s">
        <v>92</v>
      </c>
      <c r="B499" t="s">
        <v>614</v>
      </c>
      <c r="C499">
        <v>611</v>
      </c>
      <c r="D499">
        <v>199.01</v>
      </c>
    </row>
    <row r="500" spans="1:4" hidden="1">
      <c r="A500" t="s">
        <v>92</v>
      </c>
      <c r="B500" t="s">
        <v>63</v>
      </c>
      <c r="C500">
        <v>3195.63</v>
      </c>
      <c r="D500">
        <v>794.17</v>
      </c>
    </row>
    <row r="501" spans="1:4" hidden="1">
      <c r="A501" t="s">
        <v>92</v>
      </c>
      <c r="B501" t="s">
        <v>615</v>
      </c>
      <c r="C501">
        <v>386.06</v>
      </c>
      <c r="D501">
        <v>148.63999999999999</v>
      </c>
    </row>
    <row r="502" spans="1:4" hidden="1">
      <c r="A502" t="s">
        <v>92</v>
      </c>
      <c r="B502" t="s">
        <v>64</v>
      </c>
      <c r="C502">
        <v>5653.57</v>
      </c>
      <c r="D502">
        <v>1500.11</v>
      </c>
    </row>
    <row r="503" spans="1:4" hidden="1">
      <c r="A503" t="s">
        <v>92</v>
      </c>
      <c r="B503" t="s">
        <v>616</v>
      </c>
      <c r="C503">
        <v>200</v>
      </c>
      <c r="D503">
        <v>77.59</v>
      </c>
    </row>
    <row r="504" spans="1:4" hidden="1">
      <c r="A504" t="s">
        <v>92</v>
      </c>
      <c r="B504" t="s">
        <v>617</v>
      </c>
      <c r="C504">
        <v>265</v>
      </c>
      <c r="D504">
        <v>107.44</v>
      </c>
    </row>
    <row r="505" spans="1:4" hidden="1">
      <c r="A505" t="s">
        <v>92</v>
      </c>
      <c r="B505" t="s">
        <v>618</v>
      </c>
      <c r="C505">
        <v>1304.52</v>
      </c>
      <c r="D505">
        <v>579.84</v>
      </c>
    </row>
    <row r="506" spans="1:4" hidden="1">
      <c r="A506" t="s">
        <v>92</v>
      </c>
      <c r="B506" t="s">
        <v>65</v>
      </c>
      <c r="C506">
        <v>3044.27</v>
      </c>
      <c r="D506">
        <v>853.76</v>
      </c>
    </row>
    <row r="507" spans="1:4" hidden="1">
      <c r="A507" t="s">
        <v>92</v>
      </c>
      <c r="B507" t="s">
        <v>619</v>
      </c>
      <c r="C507">
        <v>44.23</v>
      </c>
      <c r="D507">
        <v>21.01</v>
      </c>
    </row>
    <row r="508" spans="1:4" hidden="1">
      <c r="A508" t="s">
        <v>92</v>
      </c>
      <c r="B508" t="s">
        <v>620</v>
      </c>
      <c r="C508">
        <v>257.56</v>
      </c>
      <c r="D508">
        <v>126.37</v>
      </c>
    </row>
    <row r="509" spans="1:4" hidden="1">
      <c r="A509" t="s">
        <v>92</v>
      </c>
      <c r="B509" t="s">
        <v>621</v>
      </c>
      <c r="C509">
        <v>97.87</v>
      </c>
      <c r="D509">
        <v>44.81</v>
      </c>
    </row>
    <row r="510" spans="1:4" hidden="1">
      <c r="A510" t="s">
        <v>92</v>
      </c>
      <c r="B510" t="s">
        <v>622</v>
      </c>
      <c r="C510">
        <v>30</v>
      </c>
      <c r="D510">
        <v>12.22</v>
      </c>
    </row>
    <row r="511" spans="1:4" hidden="1">
      <c r="A511" t="s">
        <v>92</v>
      </c>
      <c r="B511" t="s">
        <v>623</v>
      </c>
      <c r="C511">
        <v>31.58</v>
      </c>
      <c r="D511">
        <v>17.43</v>
      </c>
    </row>
    <row r="512" spans="1:4" hidden="1">
      <c r="A512" t="s">
        <v>92</v>
      </c>
      <c r="B512" t="s">
        <v>624</v>
      </c>
      <c r="C512">
        <v>327.27999999999997</v>
      </c>
      <c r="D512">
        <v>142.59</v>
      </c>
    </row>
    <row r="513" spans="1:4" hidden="1">
      <c r="A513" t="s">
        <v>92</v>
      </c>
      <c r="B513" t="s">
        <v>625</v>
      </c>
      <c r="C513">
        <v>6.78</v>
      </c>
      <c r="D513">
        <v>4.49</v>
      </c>
    </row>
    <row r="514" spans="1:4" hidden="1">
      <c r="A514" t="s">
        <v>92</v>
      </c>
      <c r="B514" t="s">
        <v>626</v>
      </c>
      <c r="C514">
        <v>41.13</v>
      </c>
      <c r="D514">
        <v>28.47</v>
      </c>
    </row>
    <row r="515" spans="1:4" hidden="1">
      <c r="A515" t="s">
        <v>92</v>
      </c>
      <c r="B515" t="s">
        <v>627</v>
      </c>
      <c r="C515">
        <v>87.06</v>
      </c>
      <c r="D515">
        <v>39.049999999999997</v>
      </c>
    </row>
    <row r="516" spans="1:4" hidden="1">
      <c r="A516" t="s">
        <v>92</v>
      </c>
      <c r="B516" t="s">
        <v>628</v>
      </c>
      <c r="C516">
        <v>690.89</v>
      </c>
      <c r="D516">
        <v>276.10000000000002</v>
      </c>
    </row>
    <row r="517" spans="1:4" hidden="1">
      <c r="A517" t="s">
        <v>92</v>
      </c>
      <c r="B517" t="s">
        <v>629</v>
      </c>
      <c r="C517">
        <v>221.72</v>
      </c>
      <c r="D517">
        <v>93.42</v>
      </c>
    </row>
    <row r="518" spans="1:4" hidden="1">
      <c r="A518" t="s">
        <v>92</v>
      </c>
      <c r="B518" t="s">
        <v>630</v>
      </c>
      <c r="C518">
        <v>411.53</v>
      </c>
      <c r="D518">
        <v>164.62</v>
      </c>
    </row>
    <row r="519" spans="1:4" hidden="1">
      <c r="A519" t="s">
        <v>92</v>
      </c>
      <c r="B519" t="s">
        <v>631</v>
      </c>
      <c r="C519">
        <v>360</v>
      </c>
      <c r="D519">
        <v>148.88999999999999</v>
      </c>
    </row>
    <row r="520" spans="1:4" hidden="1">
      <c r="A520" t="s">
        <v>92</v>
      </c>
      <c r="B520" t="s">
        <v>632</v>
      </c>
      <c r="C520">
        <v>24</v>
      </c>
      <c r="D520">
        <v>14.36</v>
      </c>
    </row>
    <row r="521" spans="1:4" hidden="1">
      <c r="A521" t="s">
        <v>92</v>
      </c>
      <c r="B521" t="s">
        <v>633</v>
      </c>
      <c r="C521">
        <v>44.48</v>
      </c>
      <c r="D521">
        <v>22.21</v>
      </c>
    </row>
    <row r="522" spans="1:4" hidden="1">
      <c r="A522" t="s">
        <v>92</v>
      </c>
      <c r="B522" t="s">
        <v>634</v>
      </c>
      <c r="C522">
        <v>84.71</v>
      </c>
      <c r="D522">
        <v>37.61</v>
      </c>
    </row>
    <row r="523" spans="1:4" hidden="1">
      <c r="A523" t="s">
        <v>92</v>
      </c>
      <c r="B523" t="s">
        <v>635</v>
      </c>
      <c r="C523">
        <v>68.53</v>
      </c>
      <c r="D523">
        <v>39.17</v>
      </c>
    </row>
    <row r="524" spans="1:4" hidden="1">
      <c r="A524" t="s">
        <v>92</v>
      </c>
      <c r="B524" t="s">
        <v>636</v>
      </c>
      <c r="C524">
        <v>14.89</v>
      </c>
      <c r="D524">
        <v>5.63</v>
      </c>
    </row>
    <row r="525" spans="1:4" hidden="1">
      <c r="A525" t="s">
        <v>92</v>
      </c>
      <c r="B525" t="s">
        <v>637</v>
      </c>
      <c r="C525">
        <v>46.14</v>
      </c>
      <c r="D525">
        <v>24.01</v>
      </c>
    </row>
    <row r="526" spans="1:4" hidden="1">
      <c r="A526" t="s">
        <v>92</v>
      </c>
      <c r="B526" t="s">
        <v>638</v>
      </c>
      <c r="C526">
        <v>52.46</v>
      </c>
      <c r="D526">
        <v>28.78</v>
      </c>
    </row>
    <row r="527" spans="1:4" hidden="1">
      <c r="A527" t="s">
        <v>92</v>
      </c>
      <c r="B527" t="s">
        <v>639</v>
      </c>
      <c r="C527">
        <v>45.61</v>
      </c>
      <c r="D527">
        <v>22.15</v>
      </c>
    </row>
    <row r="528" spans="1:4" hidden="1">
      <c r="A528" t="s">
        <v>92</v>
      </c>
      <c r="B528" t="s">
        <v>640</v>
      </c>
      <c r="C528">
        <v>276.89999999999998</v>
      </c>
      <c r="D528">
        <v>120.77</v>
      </c>
    </row>
    <row r="529" spans="1:4" hidden="1">
      <c r="A529" t="s">
        <v>92</v>
      </c>
      <c r="B529" t="s">
        <v>641</v>
      </c>
      <c r="C529">
        <v>497.84</v>
      </c>
      <c r="D529">
        <v>220.59</v>
      </c>
    </row>
    <row r="530" spans="1:4" hidden="1">
      <c r="A530" t="s">
        <v>92</v>
      </c>
      <c r="B530" t="s">
        <v>642</v>
      </c>
      <c r="C530">
        <v>103.76</v>
      </c>
      <c r="D530">
        <v>38.76</v>
      </c>
    </row>
    <row r="531" spans="1:4" hidden="1">
      <c r="A531" t="s">
        <v>92</v>
      </c>
      <c r="B531" t="s">
        <v>643</v>
      </c>
      <c r="C531">
        <v>59.42</v>
      </c>
      <c r="D531">
        <v>33.49</v>
      </c>
    </row>
    <row r="532" spans="1:4" hidden="1">
      <c r="A532" t="s">
        <v>92</v>
      </c>
      <c r="B532" t="s">
        <v>644</v>
      </c>
      <c r="C532">
        <v>57</v>
      </c>
      <c r="D532">
        <v>36</v>
      </c>
    </row>
    <row r="533" spans="1:4" hidden="1">
      <c r="A533" t="s">
        <v>92</v>
      </c>
      <c r="B533" t="s">
        <v>645</v>
      </c>
      <c r="C533">
        <v>9.98</v>
      </c>
      <c r="D533">
        <v>5.85</v>
      </c>
    </row>
    <row r="534" spans="1:4" hidden="1">
      <c r="A534" t="s">
        <v>92</v>
      </c>
      <c r="B534" t="s">
        <v>646</v>
      </c>
      <c r="C534">
        <v>122</v>
      </c>
      <c r="D534">
        <v>46.4</v>
      </c>
    </row>
    <row r="535" spans="1:4" hidden="1">
      <c r="A535" t="s">
        <v>92</v>
      </c>
      <c r="B535" t="s">
        <v>647</v>
      </c>
      <c r="C535">
        <v>103.77</v>
      </c>
      <c r="D535">
        <v>47.04</v>
      </c>
    </row>
    <row r="536" spans="1:4" hidden="1">
      <c r="A536" t="s">
        <v>92</v>
      </c>
      <c r="B536" t="s">
        <v>648</v>
      </c>
      <c r="C536">
        <v>572.78</v>
      </c>
      <c r="D536">
        <v>250.96</v>
      </c>
    </row>
    <row r="537" spans="1:4" hidden="1">
      <c r="A537" t="s">
        <v>92</v>
      </c>
      <c r="B537" t="s">
        <v>649</v>
      </c>
      <c r="C537">
        <v>723.79</v>
      </c>
      <c r="D537">
        <v>233.85</v>
      </c>
    </row>
    <row r="538" spans="1:4" hidden="1">
      <c r="A538" t="s">
        <v>92</v>
      </c>
      <c r="B538" t="s">
        <v>650</v>
      </c>
      <c r="C538">
        <v>308.63</v>
      </c>
      <c r="D538">
        <v>119</v>
      </c>
    </row>
    <row r="539" spans="1:4" hidden="1">
      <c r="A539" t="s">
        <v>92</v>
      </c>
      <c r="B539" t="s">
        <v>651</v>
      </c>
      <c r="C539">
        <v>96</v>
      </c>
      <c r="D539">
        <v>75.16</v>
      </c>
    </row>
    <row r="540" spans="1:4" hidden="1">
      <c r="A540" t="s">
        <v>92</v>
      </c>
      <c r="B540" t="s">
        <v>652</v>
      </c>
      <c r="C540">
        <v>187.65</v>
      </c>
      <c r="D540">
        <v>85.27</v>
      </c>
    </row>
    <row r="541" spans="1:4" hidden="1">
      <c r="A541" t="s">
        <v>92</v>
      </c>
      <c r="B541" t="s">
        <v>653</v>
      </c>
      <c r="C541">
        <v>20</v>
      </c>
      <c r="D541">
        <v>9.82</v>
      </c>
    </row>
    <row r="542" spans="1:4" hidden="1">
      <c r="A542" t="s">
        <v>92</v>
      </c>
      <c r="B542" t="s">
        <v>654</v>
      </c>
      <c r="C542">
        <v>18.940000000000001</v>
      </c>
      <c r="D542">
        <v>8.76</v>
      </c>
    </row>
    <row r="543" spans="1:4" hidden="1">
      <c r="A543" t="s">
        <v>92</v>
      </c>
      <c r="B543" t="s">
        <v>655</v>
      </c>
      <c r="C543">
        <v>25</v>
      </c>
      <c r="D543">
        <v>11.4</v>
      </c>
    </row>
    <row r="544" spans="1:4" hidden="1">
      <c r="A544" t="s">
        <v>92</v>
      </c>
      <c r="B544" t="s">
        <v>656</v>
      </c>
      <c r="C544">
        <v>19.190000000000001</v>
      </c>
      <c r="D544">
        <v>9.59</v>
      </c>
    </row>
    <row r="545" spans="1:4" hidden="1">
      <c r="A545" t="s">
        <v>92</v>
      </c>
      <c r="B545" t="s">
        <v>657</v>
      </c>
      <c r="C545">
        <v>124.18</v>
      </c>
      <c r="D545">
        <v>63.84</v>
      </c>
    </row>
    <row r="546" spans="1:4" hidden="1">
      <c r="A546" t="s">
        <v>92</v>
      </c>
      <c r="B546" t="s">
        <v>658</v>
      </c>
      <c r="C546">
        <v>211.99</v>
      </c>
      <c r="D546">
        <v>75.77</v>
      </c>
    </row>
    <row r="547" spans="1:4" hidden="1">
      <c r="A547" t="s">
        <v>92</v>
      </c>
      <c r="B547" t="s">
        <v>659</v>
      </c>
      <c r="C547">
        <v>147.62</v>
      </c>
      <c r="D547">
        <v>67.849999999999994</v>
      </c>
    </row>
    <row r="548" spans="1:4" hidden="1">
      <c r="A548" t="s">
        <v>92</v>
      </c>
      <c r="B548" t="s">
        <v>660</v>
      </c>
      <c r="C548">
        <v>3.06</v>
      </c>
      <c r="D548">
        <v>2.17</v>
      </c>
    </row>
    <row r="549" spans="1:4" hidden="1">
      <c r="A549" t="s">
        <v>92</v>
      </c>
      <c r="B549" t="s">
        <v>661</v>
      </c>
      <c r="C549">
        <v>259.05</v>
      </c>
      <c r="D549">
        <v>93.02</v>
      </c>
    </row>
    <row r="550" spans="1:4" hidden="1">
      <c r="A550" t="s">
        <v>92</v>
      </c>
      <c r="B550" t="s">
        <v>662</v>
      </c>
      <c r="C550">
        <v>220.93</v>
      </c>
      <c r="D550">
        <v>85.57</v>
      </c>
    </row>
    <row r="551" spans="1:4" hidden="1">
      <c r="A551" t="s">
        <v>92</v>
      </c>
      <c r="B551" t="s">
        <v>663</v>
      </c>
      <c r="C551">
        <v>14.97</v>
      </c>
      <c r="D551">
        <v>9.07</v>
      </c>
    </row>
    <row r="552" spans="1:4" hidden="1">
      <c r="A552" t="s">
        <v>92</v>
      </c>
      <c r="B552" t="s">
        <v>664</v>
      </c>
      <c r="C552">
        <v>174.54</v>
      </c>
      <c r="D552">
        <v>77.97</v>
      </c>
    </row>
    <row r="553" spans="1:4" hidden="1">
      <c r="A553" t="s">
        <v>92</v>
      </c>
      <c r="B553" t="s">
        <v>665</v>
      </c>
      <c r="C553">
        <v>839.16</v>
      </c>
      <c r="D553">
        <v>238.28</v>
      </c>
    </row>
    <row r="554" spans="1:4" hidden="1">
      <c r="A554" t="s">
        <v>92</v>
      </c>
      <c r="B554" t="s">
        <v>666</v>
      </c>
      <c r="C554">
        <v>40.630000000000003</v>
      </c>
      <c r="D554">
        <v>28.64</v>
      </c>
    </row>
    <row r="555" spans="1:4" hidden="1">
      <c r="A555" t="s">
        <v>93</v>
      </c>
      <c r="B555" t="s">
        <v>667</v>
      </c>
      <c r="C555">
        <v>157.1</v>
      </c>
      <c r="D555">
        <v>69.55</v>
      </c>
    </row>
    <row r="556" spans="1:4" hidden="1">
      <c r="A556" t="s">
        <v>93</v>
      </c>
      <c r="B556" t="s">
        <v>668</v>
      </c>
      <c r="C556">
        <v>210.74</v>
      </c>
      <c r="D556">
        <v>85.61</v>
      </c>
    </row>
    <row r="557" spans="1:4" hidden="1">
      <c r="A557" t="s">
        <v>93</v>
      </c>
      <c r="B557" t="s">
        <v>669</v>
      </c>
      <c r="C557">
        <v>88.8</v>
      </c>
      <c r="D557">
        <v>41.55</v>
      </c>
    </row>
    <row r="558" spans="1:4" hidden="1">
      <c r="A558" t="s">
        <v>93</v>
      </c>
      <c r="B558" t="s">
        <v>670</v>
      </c>
      <c r="C558">
        <v>1652.25</v>
      </c>
      <c r="D558">
        <v>324.89999999999998</v>
      </c>
    </row>
    <row r="559" spans="1:4" hidden="1">
      <c r="A559" t="s">
        <v>93</v>
      </c>
      <c r="B559" t="s">
        <v>671</v>
      </c>
      <c r="C559">
        <v>30</v>
      </c>
      <c r="D559">
        <v>7.02</v>
      </c>
    </row>
    <row r="560" spans="1:4" hidden="1">
      <c r="A560" t="s">
        <v>93</v>
      </c>
      <c r="B560" t="s">
        <v>672</v>
      </c>
      <c r="C560">
        <v>70</v>
      </c>
      <c r="D560">
        <v>27.84</v>
      </c>
    </row>
    <row r="561" spans="1:4" hidden="1">
      <c r="A561" t="s">
        <v>93</v>
      </c>
      <c r="B561" t="s">
        <v>66</v>
      </c>
      <c r="C561">
        <v>3233.23</v>
      </c>
      <c r="D561">
        <v>1246.28</v>
      </c>
    </row>
    <row r="562" spans="1:4" hidden="1">
      <c r="A562" t="s">
        <v>93</v>
      </c>
      <c r="B562" t="s">
        <v>673</v>
      </c>
      <c r="C562">
        <v>101</v>
      </c>
      <c r="D562">
        <v>46.58</v>
      </c>
    </row>
    <row r="563" spans="1:4" hidden="1">
      <c r="A563" t="s">
        <v>93</v>
      </c>
      <c r="B563" t="s">
        <v>674</v>
      </c>
      <c r="C563">
        <v>38</v>
      </c>
      <c r="D563">
        <v>14.08</v>
      </c>
    </row>
    <row r="564" spans="1:4" hidden="1">
      <c r="A564" t="s">
        <v>93</v>
      </c>
      <c r="B564" t="s">
        <v>675</v>
      </c>
      <c r="C564">
        <v>280</v>
      </c>
      <c r="D564">
        <v>192.1</v>
      </c>
    </row>
    <row r="565" spans="1:4" hidden="1">
      <c r="A565" t="s">
        <v>93</v>
      </c>
      <c r="B565" t="s">
        <v>676</v>
      </c>
      <c r="C565">
        <v>0</v>
      </c>
      <c r="D565">
        <v>-12.72</v>
      </c>
    </row>
    <row r="566" spans="1:4" hidden="1">
      <c r="A566" t="s">
        <v>93</v>
      </c>
      <c r="B566" t="s">
        <v>677</v>
      </c>
      <c r="C566">
        <v>0</v>
      </c>
      <c r="D566">
        <v>-40.08</v>
      </c>
    </row>
    <row r="567" spans="1:4" hidden="1">
      <c r="A567" t="s">
        <v>93</v>
      </c>
      <c r="B567" t="s">
        <v>678</v>
      </c>
      <c r="C567">
        <v>116.11</v>
      </c>
      <c r="D567">
        <v>52.3</v>
      </c>
    </row>
    <row r="568" spans="1:4" hidden="1">
      <c r="A568" t="s">
        <v>93</v>
      </c>
      <c r="B568" t="s">
        <v>679</v>
      </c>
      <c r="C568">
        <v>41.72</v>
      </c>
      <c r="D568">
        <v>17.78</v>
      </c>
    </row>
    <row r="569" spans="1:4" hidden="1">
      <c r="A569" t="s">
        <v>93</v>
      </c>
      <c r="B569" t="s">
        <v>680</v>
      </c>
      <c r="C569">
        <v>75.430000000000007</v>
      </c>
      <c r="D569">
        <v>31.74</v>
      </c>
    </row>
    <row r="570" spans="1:4" hidden="1">
      <c r="A570" t="s">
        <v>93</v>
      </c>
      <c r="B570" t="s">
        <v>681</v>
      </c>
      <c r="C570">
        <v>35</v>
      </c>
      <c r="D570">
        <v>-12.55</v>
      </c>
    </row>
    <row r="571" spans="1:4" hidden="1">
      <c r="A571" t="s">
        <v>93</v>
      </c>
      <c r="B571" t="s">
        <v>682</v>
      </c>
      <c r="C571">
        <v>1469.15</v>
      </c>
      <c r="D571">
        <v>526.61</v>
      </c>
    </row>
    <row r="572" spans="1:4" hidden="1">
      <c r="A572" t="s">
        <v>93</v>
      </c>
      <c r="B572" t="s">
        <v>683</v>
      </c>
      <c r="C572">
        <v>665.52</v>
      </c>
      <c r="D572">
        <v>262.97000000000003</v>
      </c>
    </row>
    <row r="573" spans="1:4" hidden="1">
      <c r="A573" t="s">
        <v>93</v>
      </c>
      <c r="B573" t="s">
        <v>684</v>
      </c>
      <c r="C573">
        <v>161.46</v>
      </c>
      <c r="D573">
        <v>29.97</v>
      </c>
    </row>
    <row r="574" spans="1:4" hidden="1">
      <c r="A574" t="s">
        <v>93</v>
      </c>
      <c r="B574" t="s">
        <v>685</v>
      </c>
      <c r="C574">
        <v>62.5</v>
      </c>
      <c r="D574">
        <v>22.06</v>
      </c>
    </row>
    <row r="575" spans="1:4" hidden="1">
      <c r="A575" t="s">
        <v>93</v>
      </c>
      <c r="B575" t="s">
        <v>686</v>
      </c>
      <c r="C575">
        <v>111.07</v>
      </c>
      <c r="D575">
        <v>44.7</v>
      </c>
    </row>
    <row r="576" spans="1:4" hidden="1">
      <c r="A576" t="s">
        <v>93</v>
      </c>
      <c r="B576" t="s">
        <v>687</v>
      </c>
      <c r="C576">
        <v>322.89999999999998</v>
      </c>
      <c r="D576">
        <v>132.01</v>
      </c>
    </row>
    <row r="577" spans="1:4" hidden="1">
      <c r="A577" t="s">
        <v>93</v>
      </c>
      <c r="B577" t="s">
        <v>688</v>
      </c>
      <c r="C577">
        <v>111.16</v>
      </c>
      <c r="D577">
        <v>51.26</v>
      </c>
    </row>
    <row r="578" spans="1:4" hidden="1">
      <c r="A578" t="s">
        <v>93</v>
      </c>
      <c r="B578" t="s">
        <v>689</v>
      </c>
      <c r="C578">
        <v>106.9</v>
      </c>
      <c r="D578">
        <v>63</v>
      </c>
    </row>
    <row r="579" spans="1:4" hidden="1">
      <c r="A579" t="s">
        <v>93</v>
      </c>
      <c r="B579" t="s">
        <v>690</v>
      </c>
      <c r="C579">
        <v>229.3</v>
      </c>
      <c r="D579">
        <v>102.98</v>
      </c>
    </row>
    <row r="580" spans="1:4" hidden="1">
      <c r="A580" t="s">
        <v>93</v>
      </c>
      <c r="B580" t="s">
        <v>691</v>
      </c>
      <c r="C580">
        <v>158.51</v>
      </c>
      <c r="D580">
        <v>70.45</v>
      </c>
    </row>
    <row r="581" spans="1:4" hidden="1">
      <c r="A581" t="s">
        <v>93</v>
      </c>
      <c r="B581" t="s">
        <v>692</v>
      </c>
      <c r="C581">
        <v>418.51</v>
      </c>
      <c r="D581">
        <v>142.72999999999999</v>
      </c>
    </row>
    <row r="582" spans="1:4" hidden="1">
      <c r="A582" t="s">
        <v>93</v>
      </c>
      <c r="B582" t="s">
        <v>693</v>
      </c>
      <c r="C582">
        <v>41.23</v>
      </c>
      <c r="D582">
        <v>20.93</v>
      </c>
    </row>
    <row r="583" spans="1:4" hidden="1">
      <c r="A583" t="s">
        <v>93</v>
      </c>
      <c r="B583" t="s">
        <v>694</v>
      </c>
      <c r="C583">
        <v>95.15</v>
      </c>
      <c r="D583">
        <v>54.23</v>
      </c>
    </row>
    <row r="584" spans="1:4" hidden="1">
      <c r="A584" t="s">
        <v>93</v>
      </c>
      <c r="B584" t="s">
        <v>695</v>
      </c>
      <c r="C584">
        <v>107.01</v>
      </c>
      <c r="D584">
        <v>43.81</v>
      </c>
    </row>
    <row r="585" spans="1:4" hidden="1">
      <c r="A585" t="s">
        <v>93</v>
      </c>
      <c r="B585" t="s">
        <v>696</v>
      </c>
      <c r="C585">
        <v>365.69</v>
      </c>
      <c r="D585">
        <v>117.93</v>
      </c>
    </row>
    <row r="586" spans="1:4" hidden="1">
      <c r="A586" t="s">
        <v>93</v>
      </c>
      <c r="B586" t="s">
        <v>67</v>
      </c>
      <c r="C586">
        <v>6066.03</v>
      </c>
      <c r="D586">
        <v>1790.65</v>
      </c>
    </row>
    <row r="587" spans="1:4" hidden="1">
      <c r="A587" t="s">
        <v>93</v>
      </c>
      <c r="B587" t="s">
        <v>697</v>
      </c>
      <c r="C587">
        <v>1089.54</v>
      </c>
      <c r="D587">
        <v>267.31</v>
      </c>
    </row>
    <row r="588" spans="1:4" hidden="1">
      <c r="A588" t="s">
        <v>93</v>
      </c>
      <c r="B588" t="s">
        <v>698</v>
      </c>
      <c r="C588">
        <v>58.47</v>
      </c>
      <c r="D588">
        <v>25.39</v>
      </c>
    </row>
    <row r="589" spans="1:4" hidden="1">
      <c r="A589" t="s">
        <v>93</v>
      </c>
      <c r="B589" t="s">
        <v>699</v>
      </c>
      <c r="C589">
        <v>49.96</v>
      </c>
      <c r="D589">
        <v>20.72</v>
      </c>
    </row>
    <row r="590" spans="1:4" hidden="1">
      <c r="A590" t="s">
        <v>93</v>
      </c>
      <c r="B590" t="s">
        <v>700</v>
      </c>
      <c r="C590">
        <v>31.29</v>
      </c>
      <c r="D590">
        <v>16.29</v>
      </c>
    </row>
    <row r="591" spans="1:4" hidden="1">
      <c r="A591" t="s">
        <v>93</v>
      </c>
      <c r="B591" t="s">
        <v>701</v>
      </c>
      <c r="C591">
        <v>23</v>
      </c>
      <c r="D591">
        <v>5.78</v>
      </c>
    </row>
    <row r="592" spans="1:4" hidden="1">
      <c r="A592" t="s">
        <v>93</v>
      </c>
      <c r="B592" t="s">
        <v>702</v>
      </c>
      <c r="C592">
        <v>75.69</v>
      </c>
      <c r="D592">
        <v>34.520000000000003</v>
      </c>
    </row>
    <row r="593" spans="1:4" hidden="1">
      <c r="A593" t="s">
        <v>93</v>
      </c>
      <c r="B593" t="s">
        <v>703</v>
      </c>
      <c r="C593">
        <v>160.6</v>
      </c>
      <c r="D593">
        <v>70.510000000000005</v>
      </c>
    </row>
    <row r="594" spans="1:4" hidden="1">
      <c r="A594" t="s">
        <v>93</v>
      </c>
      <c r="B594" t="s">
        <v>704</v>
      </c>
      <c r="C594">
        <v>69.97</v>
      </c>
      <c r="D594">
        <v>23.85</v>
      </c>
    </row>
    <row r="595" spans="1:4" hidden="1">
      <c r="A595" t="s">
        <v>93</v>
      </c>
      <c r="B595" t="s">
        <v>68</v>
      </c>
      <c r="C595">
        <v>12700</v>
      </c>
      <c r="D595">
        <v>1811.11</v>
      </c>
    </row>
    <row r="596" spans="1:4" hidden="1">
      <c r="A596" t="s">
        <v>93</v>
      </c>
      <c r="B596" t="s">
        <v>705</v>
      </c>
      <c r="C596">
        <v>535.48</v>
      </c>
      <c r="D596">
        <v>225.86</v>
      </c>
    </row>
    <row r="597" spans="1:4" hidden="1">
      <c r="A597" t="s">
        <v>93</v>
      </c>
      <c r="B597" t="s">
        <v>706</v>
      </c>
      <c r="C597">
        <v>61.7</v>
      </c>
      <c r="D597">
        <v>37.28</v>
      </c>
    </row>
    <row r="598" spans="1:4" hidden="1">
      <c r="A598" t="s">
        <v>93</v>
      </c>
      <c r="B598" t="s">
        <v>707</v>
      </c>
      <c r="C598">
        <v>40.71</v>
      </c>
      <c r="D598">
        <v>12.11</v>
      </c>
    </row>
    <row r="599" spans="1:4" hidden="1">
      <c r="A599" t="s">
        <v>93</v>
      </c>
      <c r="B599" t="s">
        <v>708</v>
      </c>
      <c r="C599">
        <v>57</v>
      </c>
      <c r="D599">
        <v>22.11</v>
      </c>
    </row>
    <row r="600" spans="1:4" hidden="1">
      <c r="A600" t="s">
        <v>93</v>
      </c>
      <c r="B600" t="s">
        <v>709</v>
      </c>
      <c r="C600">
        <v>293.77</v>
      </c>
      <c r="D600">
        <v>124.54</v>
      </c>
    </row>
    <row r="601" spans="1:4" hidden="1">
      <c r="A601" t="s">
        <v>93</v>
      </c>
      <c r="B601" t="s">
        <v>710</v>
      </c>
      <c r="C601">
        <v>992.97</v>
      </c>
      <c r="D601">
        <v>316.79000000000002</v>
      </c>
    </row>
    <row r="602" spans="1:4" hidden="1">
      <c r="A602" t="s">
        <v>93</v>
      </c>
      <c r="B602" t="s">
        <v>711</v>
      </c>
      <c r="C602">
        <v>827.98</v>
      </c>
      <c r="D602">
        <v>264.63</v>
      </c>
    </row>
    <row r="603" spans="1:4" hidden="1">
      <c r="A603" t="s">
        <v>93</v>
      </c>
      <c r="B603" t="s">
        <v>712</v>
      </c>
      <c r="C603">
        <v>493.4</v>
      </c>
      <c r="D603">
        <v>230.03</v>
      </c>
    </row>
    <row r="604" spans="1:4" hidden="1">
      <c r="A604" t="s">
        <v>93</v>
      </c>
      <c r="B604" t="s">
        <v>713</v>
      </c>
      <c r="C604">
        <v>440</v>
      </c>
      <c r="D604">
        <v>175.55</v>
      </c>
    </row>
    <row r="605" spans="1:4" hidden="1">
      <c r="A605" t="s">
        <v>93</v>
      </c>
      <c r="B605" t="s">
        <v>714</v>
      </c>
      <c r="C605">
        <v>209.71</v>
      </c>
      <c r="D605">
        <v>79.069999999999993</v>
      </c>
    </row>
    <row r="606" spans="1:4" hidden="1">
      <c r="A606" t="s">
        <v>93</v>
      </c>
      <c r="B606" t="s">
        <v>715</v>
      </c>
      <c r="C606">
        <v>105</v>
      </c>
      <c r="D606">
        <v>47.89</v>
      </c>
    </row>
    <row r="607" spans="1:4" hidden="1">
      <c r="A607" t="s">
        <v>93</v>
      </c>
      <c r="B607" t="s">
        <v>716</v>
      </c>
      <c r="C607">
        <v>2636.35</v>
      </c>
      <c r="D607">
        <v>935.19</v>
      </c>
    </row>
    <row r="608" spans="1:4" hidden="1">
      <c r="A608" t="s">
        <v>93</v>
      </c>
      <c r="B608" t="s">
        <v>69</v>
      </c>
      <c r="C608">
        <v>3021.52</v>
      </c>
      <c r="D608">
        <v>698.45</v>
      </c>
    </row>
    <row r="609" spans="1:4" hidden="1">
      <c r="A609" t="s">
        <v>93</v>
      </c>
      <c r="B609" t="s">
        <v>717</v>
      </c>
      <c r="C609">
        <v>119.97</v>
      </c>
      <c r="D609">
        <v>44.8</v>
      </c>
    </row>
    <row r="610" spans="1:4" hidden="1">
      <c r="A610" t="s">
        <v>93</v>
      </c>
      <c r="B610" t="s">
        <v>718</v>
      </c>
      <c r="C610">
        <v>20.57</v>
      </c>
      <c r="D610">
        <v>8.2200000000000006</v>
      </c>
    </row>
    <row r="611" spans="1:4" hidden="1">
      <c r="A611" t="s">
        <v>93</v>
      </c>
      <c r="B611" t="s">
        <v>719</v>
      </c>
      <c r="C611">
        <v>48.97</v>
      </c>
      <c r="D611">
        <v>19.739999999999998</v>
      </c>
    </row>
    <row r="612" spans="1:4" hidden="1">
      <c r="A612" t="s">
        <v>93</v>
      </c>
      <c r="B612" t="s">
        <v>720</v>
      </c>
      <c r="C612">
        <v>67.47</v>
      </c>
      <c r="D612">
        <v>26.55</v>
      </c>
    </row>
    <row r="613" spans="1:4" hidden="1">
      <c r="A613" t="s">
        <v>93</v>
      </c>
      <c r="B613" t="s">
        <v>721</v>
      </c>
      <c r="C613">
        <v>240.04</v>
      </c>
      <c r="D613">
        <v>87.08</v>
      </c>
    </row>
    <row r="614" spans="1:4" hidden="1">
      <c r="A614" t="s">
        <v>93</v>
      </c>
      <c r="B614" t="s">
        <v>722</v>
      </c>
      <c r="C614">
        <v>284.08999999999997</v>
      </c>
      <c r="D614">
        <v>97.46</v>
      </c>
    </row>
    <row r="615" spans="1:4" hidden="1">
      <c r="A615" t="s">
        <v>93</v>
      </c>
      <c r="B615" t="s">
        <v>723</v>
      </c>
      <c r="C615">
        <v>127.22</v>
      </c>
      <c r="D615">
        <v>55.89</v>
      </c>
    </row>
    <row r="616" spans="1:4" hidden="1">
      <c r="A616" t="s">
        <v>93</v>
      </c>
      <c r="B616" t="s">
        <v>724</v>
      </c>
      <c r="C616">
        <v>1561.53</v>
      </c>
      <c r="D616">
        <v>514.9</v>
      </c>
    </row>
    <row r="617" spans="1:4" hidden="1">
      <c r="A617" t="s">
        <v>93</v>
      </c>
      <c r="B617" t="s">
        <v>725</v>
      </c>
      <c r="C617">
        <v>15</v>
      </c>
      <c r="D617">
        <v>7.19</v>
      </c>
    </row>
    <row r="618" spans="1:4" hidden="1">
      <c r="A618" t="s">
        <v>93</v>
      </c>
      <c r="B618" t="s">
        <v>726</v>
      </c>
      <c r="C618">
        <v>34.97</v>
      </c>
      <c r="D618">
        <v>16.52</v>
      </c>
    </row>
    <row r="619" spans="1:4" hidden="1">
      <c r="A619" t="s">
        <v>93</v>
      </c>
      <c r="B619" t="s">
        <v>727</v>
      </c>
      <c r="C619">
        <v>40.36</v>
      </c>
      <c r="D619">
        <v>15.94</v>
      </c>
    </row>
    <row r="620" spans="1:4" hidden="1">
      <c r="A620" t="s">
        <v>93</v>
      </c>
      <c r="B620" t="s">
        <v>728</v>
      </c>
      <c r="C620">
        <v>0</v>
      </c>
      <c r="D620">
        <v>-10.36</v>
      </c>
    </row>
    <row r="621" spans="1:4" hidden="1">
      <c r="A621" t="s">
        <v>93</v>
      </c>
      <c r="B621" t="s">
        <v>729</v>
      </c>
      <c r="C621">
        <v>109.98</v>
      </c>
      <c r="D621">
        <v>50.65</v>
      </c>
    </row>
    <row r="622" spans="1:4" hidden="1">
      <c r="A622" t="s">
        <v>93</v>
      </c>
      <c r="B622" t="s">
        <v>730</v>
      </c>
      <c r="C622">
        <v>85.28</v>
      </c>
      <c r="D622">
        <v>35.090000000000003</v>
      </c>
    </row>
    <row r="623" spans="1:4" hidden="1">
      <c r="A623" t="s">
        <v>93</v>
      </c>
      <c r="B623" t="s">
        <v>731</v>
      </c>
      <c r="C623">
        <v>504.2</v>
      </c>
      <c r="D623">
        <v>217.69</v>
      </c>
    </row>
    <row r="624" spans="1:4" hidden="1">
      <c r="A624" t="s">
        <v>93</v>
      </c>
      <c r="B624" t="s">
        <v>732</v>
      </c>
      <c r="C624">
        <v>265.7</v>
      </c>
      <c r="D624">
        <v>117.67</v>
      </c>
    </row>
    <row r="625" spans="1:4" hidden="1">
      <c r="A625" t="s">
        <v>93</v>
      </c>
      <c r="B625" t="s">
        <v>733</v>
      </c>
      <c r="C625">
        <v>1029.3900000000001</v>
      </c>
      <c r="D625">
        <v>374.88</v>
      </c>
    </row>
    <row r="626" spans="1:4" hidden="1">
      <c r="A626" t="s">
        <v>93</v>
      </c>
      <c r="B626" t="s">
        <v>734</v>
      </c>
      <c r="C626">
        <v>110.27</v>
      </c>
      <c r="D626">
        <v>61.09</v>
      </c>
    </row>
    <row r="627" spans="1:4" hidden="1">
      <c r="A627" t="s">
        <v>93</v>
      </c>
      <c r="B627" t="s">
        <v>735</v>
      </c>
      <c r="C627">
        <v>31.59</v>
      </c>
      <c r="D627">
        <v>10.19</v>
      </c>
    </row>
    <row r="628" spans="1:4" hidden="1">
      <c r="A628" t="s">
        <v>93</v>
      </c>
      <c r="B628" t="s">
        <v>736</v>
      </c>
      <c r="C628">
        <v>38.15</v>
      </c>
      <c r="D628">
        <v>7.2</v>
      </c>
    </row>
    <row r="629" spans="1:4" hidden="1">
      <c r="A629" t="s">
        <v>93</v>
      </c>
      <c r="B629" t="s">
        <v>737</v>
      </c>
      <c r="C629">
        <v>124.9</v>
      </c>
      <c r="D629">
        <v>64.08</v>
      </c>
    </row>
    <row r="630" spans="1:4" hidden="1">
      <c r="A630" t="s">
        <v>93</v>
      </c>
      <c r="B630" t="s">
        <v>738</v>
      </c>
      <c r="C630">
        <v>1144.17</v>
      </c>
      <c r="D630">
        <v>358.8</v>
      </c>
    </row>
    <row r="631" spans="1:4" hidden="1">
      <c r="A631" t="s">
        <v>93</v>
      </c>
      <c r="B631" t="s">
        <v>739</v>
      </c>
      <c r="C631">
        <v>10</v>
      </c>
      <c r="D631">
        <v>5.16</v>
      </c>
    </row>
    <row r="632" spans="1:4" hidden="1">
      <c r="A632" t="s">
        <v>93</v>
      </c>
      <c r="B632" t="s">
        <v>740</v>
      </c>
      <c r="C632">
        <v>51.59</v>
      </c>
      <c r="D632">
        <v>20.66</v>
      </c>
    </row>
    <row r="633" spans="1:4" hidden="1">
      <c r="A633" t="s">
        <v>93</v>
      </c>
      <c r="B633" t="s">
        <v>741</v>
      </c>
      <c r="C633">
        <v>855.49</v>
      </c>
      <c r="D633">
        <v>396.1</v>
      </c>
    </row>
    <row r="634" spans="1:4" hidden="1">
      <c r="A634" t="s">
        <v>93</v>
      </c>
      <c r="B634" t="s">
        <v>70</v>
      </c>
      <c r="C634">
        <v>4409.28</v>
      </c>
      <c r="D634">
        <v>1492.54</v>
      </c>
    </row>
    <row r="635" spans="1:4" hidden="1">
      <c r="A635" t="s">
        <v>93</v>
      </c>
      <c r="B635" t="s">
        <v>742</v>
      </c>
      <c r="C635">
        <v>71.760000000000005</v>
      </c>
      <c r="D635">
        <v>30.37</v>
      </c>
    </row>
    <row r="636" spans="1:4" hidden="1">
      <c r="A636" t="s">
        <v>93</v>
      </c>
      <c r="B636" t="s">
        <v>743</v>
      </c>
      <c r="C636">
        <v>159.56</v>
      </c>
      <c r="D636">
        <v>60.93</v>
      </c>
    </row>
    <row r="637" spans="1:4" hidden="1">
      <c r="A637" t="s">
        <v>93</v>
      </c>
      <c r="B637" t="s">
        <v>744</v>
      </c>
      <c r="C637">
        <v>277.08999999999997</v>
      </c>
      <c r="D637">
        <v>97.28</v>
      </c>
    </row>
    <row r="638" spans="1:4" hidden="1">
      <c r="A638" t="s">
        <v>93</v>
      </c>
      <c r="B638" t="s">
        <v>745</v>
      </c>
      <c r="C638">
        <v>279.74</v>
      </c>
      <c r="D638">
        <v>124.75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D15" sqref="D15"/>
    </sheetView>
  </sheetViews>
  <sheetFormatPr baseColWidth="10" defaultRowHeight="15" x14ac:dyDescent="0"/>
  <cols>
    <col min="1" max="1" width="16.1640625" customWidth="1"/>
    <col min="2" max="2" width="14.1640625" customWidth="1"/>
  </cols>
  <sheetData>
    <row r="1" spans="1:2">
      <c r="A1" t="s">
        <v>747</v>
      </c>
      <c r="B1" t="s">
        <v>748</v>
      </c>
    </row>
    <row r="2" spans="1:2">
      <c r="A2">
        <v>0</v>
      </c>
      <c r="B2">
        <v>23</v>
      </c>
    </row>
    <row r="3" spans="1:2">
      <c r="A3">
        <v>1</v>
      </c>
      <c r="B3">
        <v>3930</v>
      </c>
    </row>
    <row r="4" spans="1:2">
      <c r="A4">
        <v>2</v>
      </c>
      <c r="B4">
        <v>375</v>
      </c>
    </row>
    <row r="5" spans="1:2">
      <c r="A5">
        <v>3</v>
      </c>
      <c r="B5">
        <v>156</v>
      </c>
    </row>
    <row r="6" spans="1:2">
      <c r="A6">
        <v>4</v>
      </c>
      <c r="B6">
        <v>76</v>
      </c>
    </row>
    <row r="7" spans="1:2">
      <c r="A7">
        <v>5</v>
      </c>
      <c r="B7">
        <v>48</v>
      </c>
    </row>
    <row r="8" spans="1:2">
      <c r="A8">
        <v>6</v>
      </c>
      <c r="B8">
        <v>39</v>
      </c>
    </row>
    <row r="9" spans="1:2">
      <c r="A9">
        <v>7</v>
      </c>
      <c r="B9">
        <v>27</v>
      </c>
    </row>
    <row r="10" spans="1:2">
      <c r="A10">
        <v>8</v>
      </c>
      <c r="B10">
        <v>16</v>
      </c>
    </row>
    <row r="11" spans="1:2">
      <c r="A11">
        <v>9</v>
      </c>
      <c r="B11">
        <v>21</v>
      </c>
    </row>
    <row r="12" spans="1:2">
      <c r="A12">
        <v>10</v>
      </c>
      <c r="B12">
        <v>23</v>
      </c>
    </row>
    <row r="13" spans="1:2">
      <c r="A13">
        <v>11</v>
      </c>
      <c r="B13">
        <v>10</v>
      </c>
    </row>
    <row r="14" spans="1:2">
      <c r="A14">
        <v>12</v>
      </c>
      <c r="B14">
        <v>7</v>
      </c>
    </row>
    <row r="15" spans="1:2">
      <c r="A15">
        <v>13</v>
      </c>
      <c r="B15">
        <v>6</v>
      </c>
    </row>
    <row r="16" spans="1:2">
      <c r="A16">
        <v>14</v>
      </c>
      <c r="B16">
        <v>7</v>
      </c>
    </row>
    <row r="17" spans="1:2">
      <c r="A17">
        <v>15</v>
      </c>
      <c r="B17">
        <v>6</v>
      </c>
    </row>
    <row r="18" spans="1:2">
      <c r="A18">
        <v>16</v>
      </c>
      <c r="B18">
        <v>2</v>
      </c>
    </row>
    <row r="19" spans="1:2">
      <c r="A19">
        <v>17</v>
      </c>
      <c r="B19">
        <v>3</v>
      </c>
    </row>
    <row r="20" spans="1:2">
      <c r="A20">
        <v>18</v>
      </c>
      <c r="B20">
        <v>13</v>
      </c>
    </row>
    <row r="21" spans="1:2">
      <c r="A21">
        <v>19</v>
      </c>
      <c r="B21">
        <v>1</v>
      </c>
    </row>
    <row r="22" spans="1:2">
      <c r="A22">
        <v>20</v>
      </c>
      <c r="B22">
        <v>4</v>
      </c>
    </row>
    <row r="23" spans="1:2">
      <c r="A23">
        <v>21</v>
      </c>
      <c r="B23">
        <v>2</v>
      </c>
    </row>
    <row r="24" spans="1:2">
      <c r="A24">
        <v>22</v>
      </c>
      <c r="B24">
        <v>2</v>
      </c>
    </row>
    <row r="25" spans="1:2">
      <c r="A25">
        <v>23</v>
      </c>
      <c r="B25">
        <v>2</v>
      </c>
    </row>
    <row r="26" spans="1:2">
      <c r="A26">
        <v>24</v>
      </c>
      <c r="B26">
        <v>2</v>
      </c>
    </row>
    <row r="27" spans="1:2">
      <c r="A27">
        <v>25</v>
      </c>
      <c r="B27">
        <v>3</v>
      </c>
    </row>
    <row r="28" spans="1:2">
      <c r="A28">
        <v>26</v>
      </c>
      <c r="B28">
        <v>3</v>
      </c>
    </row>
    <row r="29" spans="1:2">
      <c r="A29">
        <v>28</v>
      </c>
      <c r="B29">
        <v>4</v>
      </c>
    </row>
    <row r="30" spans="1:2">
      <c r="A30">
        <v>29</v>
      </c>
      <c r="B30">
        <v>2</v>
      </c>
    </row>
    <row r="31" spans="1:2">
      <c r="A31">
        <v>30</v>
      </c>
      <c r="B31">
        <v>3</v>
      </c>
    </row>
    <row r="32" spans="1:2">
      <c r="A32">
        <v>31</v>
      </c>
      <c r="B32">
        <v>1</v>
      </c>
    </row>
    <row r="33" spans="1:2">
      <c r="A33">
        <v>32</v>
      </c>
      <c r="B33">
        <v>3</v>
      </c>
    </row>
    <row r="34" spans="1:2">
      <c r="A34">
        <v>34</v>
      </c>
      <c r="B34">
        <v>1</v>
      </c>
    </row>
    <row r="35" spans="1:2">
      <c r="A35">
        <v>35</v>
      </c>
      <c r="B35">
        <v>1</v>
      </c>
    </row>
    <row r="36" spans="1:2">
      <c r="A36">
        <v>36</v>
      </c>
      <c r="B36">
        <v>3</v>
      </c>
    </row>
    <row r="37" spans="1:2">
      <c r="A37">
        <v>38</v>
      </c>
      <c r="B37">
        <v>1</v>
      </c>
    </row>
    <row r="38" spans="1:2">
      <c r="A38">
        <v>39</v>
      </c>
      <c r="B38">
        <v>1</v>
      </c>
    </row>
    <row r="39" spans="1:2">
      <c r="A39">
        <v>40</v>
      </c>
      <c r="B39">
        <v>2</v>
      </c>
    </row>
    <row r="40" spans="1:2">
      <c r="A40">
        <v>44</v>
      </c>
      <c r="B40">
        <v>1</v>
      </c>
    </row>
    <row r="41" spans="1:2">
      <c r="A41">
        <v>45</v>
      </c>
      <c r="B41">
        <v>3</v>
      </c>
    </row>
    <row r="42" spans="1:2">
      <c r="A42">
        <v>46</v>
      </c>
      <c r="B42">
        <v>2</v>
      </c>
    </row>
    <row r="43" spans="1:2">
      <c r="A43">
        <v>48</v>
      </c>
      <c r="B43">
        <v>1</v>
      </c>
    </row>
    <row r="44" spans="1:2">
      <c r="A44">
        <v>49</v>
      </c>
      <c r="B44">
        <v>1</v>
      </c>
    </row>
    <row r="45" spans="1:2">
      <c r="A45">
        <v>51</v>
      </c>
      <c r="B45">
        <v>2</v>
      </c>
    </row>
    <row r="46" spans="1:2">
      <c r="A46">
        <v>52</v>
      </c>
      <c r="B46">
        <v>3</v>
      </c>
    </row>
    <row r="47" spans="1:2">
      <c r="A47">
        <v>53</v>
      </c>
      <c r="B47">
        <v>1</v>
      </c>
    </row>
    <row r="48" spans="1:2">
      <c r="A48">
        <v>55</v>
      </c>
      <c r="B48">
        <v>1</v>
      </c>
    </row>
    <row r="49" spans="1:2">
      <c r="A49">
        <v>56</v>
      </c>
      <c r="B49">
        <v>2</v>
      </c>
    </row>
    <row r="50" spans="1:2">
      <c r="A50">
        <v>60</v>
      </c>
      <c r="B50">
        <v>1</v>
      </c>
    </row>
    <row r="51" spans="1:2">
      <c r="A51">
        <v>61</v>
      </c>
      <c r="B51">
        <v>1</v>
      </c>
    </row>
    <row r="52" spans="1:2">
      <c r="A52">
        <v>66</v>
      </c>
      <c r="B52">
        <v>1</v>
      </c>
    </row>
    <row r="53" spans="1:2">
      <c r="A53">
        <v>72</v>
      </c>
      <c r="B53">
        <v>1</v>
      </c>
    </row>
    <row r="54" spans="1:2">
      <c r="A54">
        <v>83</v>
      </c>
      <c r="B54">
        <v>1</v>
      </c>
    </row>
    <row r="55" spans="1:2">
      <c r="A55">
        <v>95</v>
      </c>
      <c r="B55">
        <v>1</v>
      </c>
    </row>
    <row r="56" spans="1:2">
      <c r="A56">
        <v>97</v>
      </c>
      <c r="B56">
        <v>1</v>
      </c>
    </row>
    <row r="57" spans="1:2">
      <c r="A57">
        <v>127</v>
      </c>
      <c r="B57">
        <v>1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Palmeira</dc:creator>
  <cp:lastModifiedBy>Celso Palmeira</cp:lastModifiedBy>
  <dcterms:created xsi:type="dcterms:W3CDTF">2015-03-21T22:37:08Z</dcterms:created>
  <dcterms:modified xsi:type="dcterms:W3CDTF">2015-03-23T21:12:37Z</dcterms:modified>
</cp:coreProperties>
</file>