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_Junio\"/>
    </mc:Choice>
  </mc:AlternateContent>
  <xr:revisionPtr revIDLastSave="0" documentId="8_{CDED6185-8B37-4A8F-9DE5-EC3C8E7339EA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Hoja4" sheetId="4" r:id="rId1"/>
    <sheet name="Hoja2" sheetId="2" state="hidden" r:id="rId2"/>
    <sheet name="Hoja3" sheetId="3" state="hidden" r:id="rId3"/>
    <sheet name="Hoja1" sheetId="1" r:id="rId4"/>
    <sheet name="Suav. Exp" sheetId="5" r:id="rId5"/>
  </sheets>
  <definedNames>
    <definedName name="solver_adj" localSheetId="4" hidden="1">'Suav. Exp'!$F$29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'Suav. Exp'!$F$29</definedName>
    <definedName name="solver_lhs2" localSheetId="4" hidden="1">'Suav. Exp'!$F$29</definedName>
    <definedName name="solver_lhs3" localSheetId="4" hidden="1">'Suav. Exp'!$F$8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'Suav. Exp'!$B$43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3</definedName>
    <definedName name="solver_rhs1" localSheetId="4" hidden="1">1</definedName>
    <definedName name="solver_rhs2" localSheetId="4" hidden="1">0</definedName>
    <definedName name="solver_rhs3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5" l="1"/>
  <c r="C28" i="5"/>
  <c r="C29" i="5" s="1"/>
  <c r="B19" i="5"/>
  <c r="D7" i="5"/>
  <c r="E7" i="5" s="1"/>
  <c r="C8" i="5"/>
  <c r="D8" i="5" s="1"/>
  <c r="C7" i="5"/>
  <c r="B15" i="1"/>
  <c r="B19" i="1" s="1"/>
  <c r="F15" i="1"/>
  <c r="J10" i="1" s="1"/>
  <c r="C30" i="5" l="1"/>
  <c r="D29" i="5"/>
  <c r="D28" i="5"/>
  <c r="E8" i="5"/>
  <c r="C9" i="5"/>
  <c r="J3" i="1"/>
  <c r="C68" i="3"/>
  <c r="B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C52" i="3"/>
  <c r="B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E52" i="3" s="1"/>
  <c r="D42" i="3"/>
  <c r="D52" i="3" s="1"/>
  <c r="C37" i="3"/>
  <c r="B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D37" i="3" s="1"/>
  <c r="C23" i="3"/>
  <c r="B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E23" i="3" s="1"/>
  <c r="H21" i="3" s="1"/>
  <c r="D15" i="3"/>
  <c r="C10" i="3"/>
  <c r="B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E10" i="3" s="1"/>
  <c r="D3" i="3"/>
  <c r="C68" i="2"/>
  <c r="B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E68" i="2" s="1"/>
  <c r="D57" i="2"/>
  <c r="C52" i="2"/>
  <c r="B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E52" i="2" s="1"/>
  <c r="D42" i="2"/>
  <c r="D52" i="2" s="1"/>
  <c r="C37" i="2"/>
  <c r="B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D37" i="2" s="1"/>
  <c r="C23" i="2"/>
  <c r="B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E23" i="2" s="1"/>
  <c r="H21" i="2" s="1"/>
  <c r="D15" i="2"/>
  <c r="C10" i="2"/>
  <c r="B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L39" i="1"/>
  <c r="N38" i="1" s="1"/>
  <c r="K39" i="1"/>
  <c r="C39" i="1"/>
  <c r="B39" i="1"/>
  <c r="O38" i="1"/>
  <c r="P38" i="1" s="1"/>
  <c r="F38" i="1"/>
  <c r="G38" i="1" s="1"/>
  <c r="O37" i="1"/>
  <c r="P37" i="1" s="1"/>
  <c r="F37" i="1"/>
  <c r="G37" i="1" s="1"/>
  <c r="O36" i="1"/>
  <c r="P36" i="1" s="1"/>
  <c r="F36" i="1"/>
  <c r="G36" i="1" s="1"/>
  <c r="O35" i="1"/>
  <c r="P35" i="1" s="1"/>
  <c r="F35" i="1"/>
  <c r="G35" i="1" s="1"/>
  <c r="E35" i="1"/>
  <c r="D35" i="1"/>
  <c r="O34" i="1"/>
  <c r="P34" i="1" s="1"/>
  <c r="F34" i="1"/>
  <c r="G34" i="1" s="1"/>
  <c r="O33" i="1"/>
  <c r="P33" i="1" s="1"/>
  <c r="M33" i="1"/>
  <c r="F33" i="1"/>
  <c r="G33" i="1" s="1"/>
  <c r="O32" i="1"/>
  <c r="P32" i="1" s="1"/>
  <c r="M32" i="1"/>
  <c r="F32" i="1"/>
  <c r="G32" i="1" s="1"/>
  <c r="O31" i="1"/>
  <c r="P31" i="1" s="1"/>
  <c r="F31" i="1"/>
  <c r="G31" i="1" s="1"/>
  <c r="E31" i="1"/>
  <c r="D31" i="1"/>
  <c r="O30" i="1"/>
  <c r="P30" i="1" s="1"/>
  <c r="F30" i="1"/>
  <c r="G30" i="1" s="1"/>
  <c r="K25" i="1"/>
  <c r="J25" i="1"/>
  <c r="O22" i="1"/>
  <c r="N22" i="1"/>
  <c r="O21" i="1"/>
  <c r="N21" i="1"/>
  <c r="F21" i="1"/>
  <c r="O20" i="1"/>
  <c r="N20" i="1"/>
  <c r="F20" i="1"/>
  <c r="B20" i="1"/>
  <c r="O19" i="1"/>
  <c r="N19" i="1"/>
  <c r="F19" i="1"/>
  <c r="N15" i="1"/>
  <c r="G15" i="1"/>
  <c r="G19" i="1" s="1"/>
  <c r="C15" i="1"/>
  <c r="C19" i="1" s="1"/>
  <c r="J14" i="1"/>
  <c r="K13" i="1"/>
  <c r="J13" i="1"/>
  <c r="J12" i="1"/>
  <c r="K11" i="1"/>
  <c r="J11" i="1"/>
  <c r="K9" i="1"/>
  <c r="J9" i="1"/>
  <c r="K8" i="1"/>
  <c r="J8" i="1"/>
  <c r="K7" i="1"/>
  <c r="J7" i="1"/>
  <c r="K6" i="1"/>
  <c r="J6" i="1"/>
  <c r="K5" i="1"/>
  <c r="J5" i="1"/>
  <c r="J4" i="1"/>
  <c r="K3" i="1"/>
  <c r="O25" i="1" l="1"/>
  <c r="M30" i="1"/>
  <c r="N35" i="1"/>
  <c r="E39" i="1"/>
  <c r="K10" i="1"/>
  <c r="K12" i="1"/>
  <c r="K14" i="1"/>
  <c r="M15" i="1" s="1"/>
  <c r="N30" i="1"/>
  <c r="N32" i="1"/>
  <c r="N33" i="1"/>
  <c r="M34" i="1"/>
  <c r="M36" i="1"/>
  <c r="M37" i="1"/>
  <c r="N39" i="1"/>
  <c r="H50" i="2"/>
  <c r="H50" i="3"/>
  <c r="C20" i="1"/>
  <c r="C22" i="1"/>
  <c r="M31" i="1"/>
  <c r="N34" i="1"/>
  <c r="N36" i="1"/>
  <c r="N37" i="1"/>
  <c r="M38" i="1"/>
  <c r="D10" i="2"/>
  <c r="D23" i="2"/>
  <c r="D68" i="2"/>
  <c r="D10" i="3"/>
  <c r="H5" i="3" s="1"/>
  <c r="D23" i="3"/>
  <c r="D68" i="3"/>
  <c r="G20" i="1"/>
  <c r="G25" i="1" s="1"/>
  <c r="K4" i="1"/>
  <c r="K15" i="1" s="1"/>
  <c r="N25" i="1"/>
  <c r="N26" i="1" s="1"/>
  <c r="F25" i="1"/>
  <c r="G21" i="1"/>
  <c r="N31" i="1"/>
  <c r="M35" i="1"/>
  <c r="E10" i="2"/>
  <c r="H8" i="2" s="1"/>
  <c r="E37" i="2"/>
  <c r="H35" i="2" s="1"/>
  <c r="G61" i="2"/>
  <c r="H8" i="3"/>
  <c r="E37" i="3"/>
  <c r="H35" i="3" s="1"/>
  <c r="E68" i="3"/>
  <c r="G61" i="3" s="1"/>
  <c r="I62" i="3" s="1"/>
  <c r="E29" i="5"/>
  <c r="E28" i="5"/>
  <c r="D30" i="5"/>
  <c r="E30" i="5" s="1"/>
  <c r="C31" i="5"/>
  <c r="D9" i="5"/>
  <c r="C10" i="5"/>
  <c r="L15" i="1"/>
  <c r="J15" i="1"/>
  <c r="H47" i="3"/>
  <c r="H52" i="3"/>
  <c r="J51" i="3" s="1"/>
  <c r="H45" i="3"/>
  <c r="G58" i="3"/>
  <c r="G63" i="3"/>
  <c r="H10" i="3"/>
  <c r="J9" i="3" s="1"/>
  <c r="H16" i="3"/>
  <c r="H18" i="3"/>
  <c r="H23" i="3"/>
  <c r="J22" i="3" s="1"/>
  <c r="H37" i="3"/>
  <c r="J36" i="3" s="1"/>
  <c r="H30" i="3"/>
  <c r="H32" i="3"/>
  <c r="H16" i="2"/>
  <c r="H37" i="2"/>
  <c r="H32" i="2"/>
  <c r="H30" i="2"/>
  <c r="J31" i="2" s="1"/>
  <c r="I62" i="2"/>
  <c r="H47" i="2"/>
  <c r="H52" i="2"/>
  <c r="J51" i="2" s="1"/>
  <c r="H45" i="2"/>
  <c r="H10" i="2"/>
  <c r="J9" i="2" s="1"/>
  <c r="H5" i="2"/>
  <c r="H3" i="2"/>
  <c r="J4" i="2" s="1"/>
  <c r="H18" i="2"/>
  <c r="H23" i="2"/>
  <c r="J22" i="2" s="1"/>
  <c r="G56" i="2"/>
  <c r="G58" i="2"/>
  <c r="G63" i="2"/>
  <c r="P39" i="1"/>
  <c r="J26" i="1"/>
  <c r="G39" i="1"/>
  <c r="B22" i="1"/>
  <c r="D33" i="1"/>
  <c r="D37" i="1"/>
  <c r="E33" i="1"/>
  <c r="E37" i="1"/>
  <c r="B21" i="1"/>
  <c r="B25" i="1" s="1"/>
  <c r="F26" i="1" s="1"/>
  <c r="D30" i="1"/>
  <c r="D34" i="1"/>
  <c r="D38" i="1"/>
  <c r="C21" i="1"/>
  <c r="C25" i="1" s="1"/>
  <c r="E30" i="1"/>
  <c r="E34" i="1"/>
  <c r="E38" i="1"/>
  <c r="D32" i="1"/>
  <c r="D36" i="1"/>
  <c r="E32" i="1"/>
  <c r="E36" i="1"/>
  <c r="M39" i="1" l="1"/>
  <c r="J17" i="3"/>
  <c r="M2" i="2"/>
  <c r="J36" i="2"/>
  <c r="H3" i="3"/>
  <c r="J17" i="2"/>
  <c r="G56" i="3"/>
  <c r="D31" i="5"/>
  <c r="C32" i="5"/>
  <c r="C11" i="5"/>
  <c r="D10" i="5"/>
  <c r="E10" i="5" s="1"/>
  <c r="E9" i="5"/>
  <c r="I57" i="3"/>
  <c r="L56" i="3" s="1"/>
  <c r="J46" i="3"/>
  <c r="M45" i="3" s="1"/>
  <c r="M16" i="3"/>
  <c r="J31" i="3"/>
  <c r="M30" i="3" s="1"/>
  <c r="J4" i="3"/>
  <c r="M2" i="3" s="1"/>
  <c r="M16" i="2"/>
  <c r="I57" i="2"/>
  <c r="L56" i="2" s="1"/>
  <c r="M30" i="2"/>
  <c r="J46" i="2"/>
  <c r="M45" i="2" s="1"/>
  <c r="H38" i="1"/>
  <c r="H34" i="1"/>
  <c r="H30" i="1"/>
  <c r="H33" i="1"/>
  <c r="H36" i="1"/>
  <c r="H32" i="1"/>
  <c r="H37" i="1"/>
  <c r="H35" i="1"/>
  <c r="H31" i="1"/>
  <c r="G26" i="1"/>
  <c r="K26" i="1"/>
  <c r="O26" i="1"/>
  <c r="D39" i="1"/>
  <c r="Q36" i="1"/>
  <c r="Q32" i="1"/>
  <c r="Q31" i="1"/>
  <c r="Q38" i="1"/>
  <c r="Q34" i="1"/>
  <c r="Q30" i="1"/>
  <c r="Q37" i="1"/>
  <c r="Q33" i="1"/>
  <c r="Q35" i="1"/>
  <c r="E31" i="5" l="1"/>
  <c r="C33" i="5"/>
  <c r="D32" i="5"/>
  <c r="C12" i="5"/>
  <c r="D11" i="5"/>
  <c r="E11" i="5" s="1"/>
  <c r="Q39" i="1"/>
  <c r="H39" i="1"/>
  <c r="E32" i="5" l="1"/>
  <c r="C34" i="5"/>
  <c r="D33" i="5"/>
  <c r="C13" i="5"/>
  <c r="D12" i="5"/>
  <c r="E12" i="5" s="1"/>
  <c r="E33" i="5" l="1"/>
  <c r="D34" i="5"/>
  <c r="C35" i="5"/>
  <c r="C14" i="5"/>
  <c r="D13" i="5"/>
  <c r="E13" i="5" s="1"/>
  <c r="E34" i="5" l="1"/>
  <c r="D35" i="5"/>
  <c r="C36" i="5"/>
  <c r="C15" i="5"/>
  <c r="D14" i="5"/>
  <c r="E14" i="5" s="1"/>
  <c r="C37" i="5" l="1"/>
  <c r="D36" i="5"/>
  <c r="E35" i="5"/>
  <c r="C16" i="5"/>
  <c r="D15" i="5"/>
  <c r="E15" i="5" s="1"/>
  <c r="E36" i="5" l="1"/>
  <c r="C38" i="5"/>
  <c r="D37" i="5"/>
  <c r="E37" i="5" s="1"/>
  <c r="C17" i="5"/>
  <c r="D16" i="5"/>
  <c r="E16" i="5" s="1"/>
  <c r="D38" i="5" l="1"/>
  <c r="E38" i="5" s="1"/>
  <c r="C39" i="5"/>
  <c r="C18" i="5"/>
  <c r="D17" i="5"/>
  <c r="E17" i="5" s="1"/>
  <c r="D18" i="5" l="1"/>
  <c r="C19" i="5"/>
  <c r="D39" i="5"/>
  <c r="B42" i="5" s="1"/>
  <c r="C40" i="5"/>
  <c r="E18" i="5"/>
  <c r="B22" i="5" s="1"/>
  <c r="B21" i="5"/>
  <c r="E39" i="5" l="1"/>
  <c r="B43" i="5" s="1"/>
</calcChain>
</file>

<file path=xl/sharedStrings.xml><?xml version="1.0" encoding="utf-8"?>
<sst xmlns="http://schemas.openxmlformats.org/spreadsheetml/2006/main" count="349" uniqueCount="65">
  <si>
    <t>9 meses</t>
  </si>
  <si>
    <t>BAF</t>
  </si>
  <si>
    <t>LM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</si>
  <si>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</si>
  <si>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</si>
  <si>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</si>
  <si>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</si>
  <si>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</si>
  <si>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</si>
  <si>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</si>
  <si>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</si>
  <si>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</si>
  <si>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</si>
  <si>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</si>
  <si>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</si>
  <si>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Trimestre 1</t>
  </si>
  <si>
    <t>Trimestre 2</t>
  </si>
  <si>
    <t>Trimestre 3</t>
  </si>
  <si>
    <t>Trimestre 4</t>
  </si>
  <si>
    <t>Zona</t>
  </si>
  <si>
    <t>Cuota Obj %</t>
  </si>
  <si>
    <t>Ventas Obt.</t>
  </si>
  <si>
    <t>PAR</t>
  </si>
  <si>
    <t>Eficacia</t>
  </si>
  <si>
    <t>Cuota 1</t>
  </si>
  <si>
    <t>Cuota 2</t>
  </si>
  <si>
    <t>Cuota 3</t>
  </si>
  <si>
    <t>Total</t>
  </si>
  <si>
    <t>Las partes Sombreadas están formuladas. NO TOCAR</t>
  </si>
  <si>
    <t>Trimestre (X)</t>
  </si>
  <si>
    <t>Ventas (Y)</t>
  </si>
  <si>
    <t>X2</t>
  </si>
  <si>
    <t>X*Y</t>
  </si>
  <si>
    <t>Y=</t>
  </si>
  <si>
    <t>1 Trimestre 18</t>
  </si>
  <si>
    <t>4 Trimestre 19</t>
  </si>
  <si>
    <t>2 Trimestre 18</t>
  </si>
  <si>
    <t>a=</t>
  </si>
  <si>
    <t>3 Trimestre 18</t>
  </si>
  <si>
    <t>4 Trimestre 18</t>
  </si>
  <si>
    <t>1 Trimestre 19</t>
  </si>
  <si>
    <t>2 Trimestre 19</t>
  </si>
  <si>
    <t>3 Trimestre 19</t>
  </si>
  <si>
    <t>b=</t>
  </si>
  <si>
    <t>1 Trimestre 20</t>
  </si>
  <si>
    <t>2 Trimestre 20</t>
  </si>
  <si>
    <t>3 Trimestre 20</t>
  </si>
  <si>
    <t>INFORMACION DEL SECTOR</t>
  </si>
  <si>
    <t>INFORMACION DE LA EMPRESA DEL CASO</t>
  </si>
  <si>
    <t>Suavizacion exponencial :</t>
  </si>
  <si>
    <t>Cuando los datos no presentan una tendencia clara</t>
  </si>
  <si>
    <t>Alpha :  0 - 1</t>
  </si>
  <si>
    <t>Modelo Suavizacion Exponencial - BAF</t>
  </si>
  <si>
    <t>Ventas BAF</t>
  </si>
  <si>
    <t>alpha</t>
  </si>
  <si>
    <t>error  (" e ")</t>
  </si>
  <si>
    <t>Abs " e "</t>
  </si>
  <si>
    <t>ME</t>
  </si>
  <si>
    <t>MAE</t>
  </si>
  <si>
    <t>(Error medio)</t>
  </si>
  <si>
    <t>(Error absoluto medio)</t>
  </si>
  <si>
    <t>Medidas de desempeño :</t>
  </si>
  <si>
    <t>PRONOSTICO  2019</t>
  </si>
  <si>
    <t>Modelo Suavizacion Exponencial - LM</t>
  </si>
  <si>
    <t>Ventas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</si>
</sst>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/>
    <xf numFmtId="3" fontId="0" fillId="0" borderId="1" xfId="0" applyNumberFormat="1" applyBorder="1" applyAlignment="1">
      <alignment horizontal="center"/>
    </xf>
    <xf numFmtId="9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1" xfId="0" applyFont="1" applyBorder="1" applyAlignment="1">
      <alignment horizontal="center"/>
    </xf>
    <xf numFmtId="9" fontId="0" fillId="3" borderId="12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3" fontId="0" fillId="4" borderId="12" xfId="0" applyNumberFormat="1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0" xfId="0" applyAlignment="1">
      <alignment horizontal="center"/>
    </xf>
    <xf numFmtId="1" fontId="2" fillId="0" borderId="17" xfId="0" applyNumberFormat="1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6" borderId="17" xfId="0" applyFont="1" applyFill="1" applyBorder="1" applyAlignment="1">
      <alignment horizontal="right"/>
    </xf>
    <xf numFmtId="0" fontId="0" fillId="5" borderId="14" xfId="0" applyFill="1" applyBorder="1"/>
    <xf numFmtId="3" fontId="0" fillId="5" borderId="15" xfId="0" applyNumberFormat="1" applyFill="1" applyBorder="1" applyAlignment="1">
      <alignment horizontal="center"/>
    </xf>
    <xf numFmtId="3" fontId="0" fillId="5" borderId="16" xfId="0" applyNumberFormat="1" applyFill="1" applyBorder="1" applyAlignment="1">
      <alignment horizontal="center"/>
    </xf>
    <xf numFmtId="0" fontId="0" fillId="5" borderId="0" xfId="0" applyFill="1"/>
    <xf numFmtId="1" fontId="2" fillId="0" borderId="20" xfId="0" applyNumberFormat="1" applyFont="1" applyBorder="1" applyAlignment="1">
      <alignment horizontal="right"/>
    </xf>
    <xf numFmtId="0" fontId="2" fillId="7" borderId="17" xfId="0" applyFont="1" applyFill="1" applyBorder="1" applyAlignment="1">
      <alignment horizontal="right"/>
    </xf>
    <xf numFmtId="0" fontId="0" fillId="6" borderId="0" xfId="0" applyFill="1"/>
    <xf numFmtId="0" fontId="2" fillId="8" borderId="17" xfId="0" applyFont="1" applyFill="1" applyBorder="1" applyAlignment="1">
      <alignment horizontal="right"/>
    </xf>
    <xf numFmtId="0" fontId="0" fillId="7" borderId="0" xfId="0" applyFill="1"/>
    <xf numFmtId="0" fontId="2" fillId="9" borderId="17" xfId="0" applyFont="1" applyFill="1" applyBorder="1" applyAlignment="1">
      <alignment horizontal="right"/>
    </xf>
    <xf numFmtId="0" fontId="3" fillId="0" borderId="0" xfId="0" applyFont="1"/>
    <xf numFmtId="0" fontId="3" fillId="8" borderId="0" xfId="0" applyFont="1" applyFill="1"/>
    <xf numFmtId="3" fontId="0" fillId="0" borderId="19" xfId="0" applyNumberFormat="1" applyBorder="1" applyAlignment="1">
      <alignment horizontal="center"/>
    </xf>
    <xf numFmtId="164" fontId="0" fillId="0" borderId="0" xfId="0" applyNumberFormat="1"/>
    <xf numFmtId="3" fontId="0" fillId="0" borderId="0" xfId="0" applyNumberFormat="1" applyAlignment="1">
      <alignment horizontal="center"/>
    </xf>
    <xf numFmtId="0" fontId="2" fillId="0" borderId="17" xfId="0" applyFont="1" applyBorder="1" applyAlignment="1">
      <alignment horizontal="right"/>
    </xf>
    <xf numFmtId="0" fontId="2" fillId="0" borderId="0" xfId="0" applyFont="1"/>
    <xf numFmtId="0" fontId="2" fillId="10" borderId="21" xfId="0" applyFont="1" applyFill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0" fontId="0" fillId="0" borderId="23" xfId="0" applyFill="1" applyBorder="1"/>
    <xf numFmtId="1" fontId="0" fillId="10" borderId="1" xfId="0" applyNumberFormat="1" applyFill="1" applyBorder="1"/>
    <xf numFmtId="0" fontId="0" fillId="10" borderId="1" xfId="0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2" fontId="0" fillId="0" borderId="2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BAF</c:v>
                </c:pt>
              </c:strCache>
            </c:strRef>
          </c:tx>
          <c:val>
            <c:numRef>
              <c:f>Hoja1!$B$3:$B$14</c:f>
              <c:numCache>
                <c:formatCode>General</c:formatCode>
                <c:ptCount val="12"/>
                <c:pt idx="0">
                  <c:v>150</c:v>
                </c:pt>
                <c:pt idx="1">
                  <c:v>50</c:v>
                </c:pt>
                <c:pt idx="2">
                  <c:v>130</c:v>
                </c:pt>
                <c:pt idx="3">
                  <c:v>70</c:v>
                </c:pt>
                <c:pt idx="4">
                  <c:v>90</c:v>
                </c:pt>
                <c:pt idx="5">
                  <c:v>10</c:v>
                </c:pt>
                <c:pt idx="6">
                  <c:v>120</c:v>
                </c:pt>
                <c:pt idx="7">
                  <c:v>60</c:v>
                </c:pt>
                <c:pt idx="8">
                  <c:v>50</c:v>
                </c:pt>
                <c:pt idx="9">
                  <c:v>140</c:v>
                </c:pt>
                <c:pt idx="10">
                  <c:v>80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0-4834-AF2F-8AFECA1831B4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LM</c:v>
                </c:pt>
              </c:strCache>
            </c:strRef>
          </c:tx>
          <c:val>
            <c:numRef>
              <c:f>Hoja1!$C$3:$C$14</c:f>
              <c:numCache>
                <c:formatCode>General</c:formatCode>
                <c:ptCount val="12"/>
                <c:pt idx="0">
                  <c:v>400</c:v>
                </c:pt>
                <c:pt idx="1">
                  <c:v>270</c:v>
                </c:pt>
                <c:pt idx="2">
                  <c:v>490</c:v>
                </c:pt>
                <c:pt idx="3">
                  <c:v>280</c:v>
                </c:pt>
                <c:pt idx="4">
                  <c:v>420</c:v>
                </c:pt>
                <c:pt idx="5">
                  <c:v>350</c:v>
                </c:pt>
                <c:pt idx="6">
                  <c:v>650</c:v>
                </c:pt>
                <c:pt idx="7">
                  <c:v>580</c:v>
                </c:pt>
                <c:pt idx="8">
                  <c:v>150</c:v>
                </c:pt>
                <c:pt idx="9">
                  <c:v>590</c:v>
                </c:pt>
                <c:pt idx="10">
                  <c:v>360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0-4834-AF2F-8AFECA1831B4}"/>
            </c:ext>
          </c:extLst>
        </c:ser>
        <c:ser>
          <c:idx val="2"/>
          <c:order val="2"/>
          <c:tx>
            <c:strRef>
              <c:f>Hoja1!$F$2</c:f>
              <c:strCache>
                <c:ptCount val="1"/>
                <c:pt idx="0">
                  <c:v>BAF</c:v>
                </c:pt>
              </c:strCache>
            </c:strRef>
          </c:tx>
          <c:val>
            <c:numRef>
              <c:f>Hoja1!$F$3:$F$14</c:f>
              <c:numCache>
                <c:formatCode>General</c:formatCode>
                <c:ptCount val="12"/>
                <c:pt idx="0">
                  <c:v>90</c:v>
                </c:pt>
                <c:pt idx="1">
                  <c:v>50</c:v>
                </c:pt>
                <c:pt idx="2">
                  <c:v>70</c:v>
                </c:pt>
                <c:pt idx="3">
                  <c:v>70</c:v>
                </c:pt>
                <c:pt idx="4">
                  <c:v>90</c:v>
                </c:pt>
                <c:pt idx="5">
                  <c:v>40</c:v>
                </c:pt>
                <c:pt idx="6">
                  <c:v>90</c:v>
                </c:pt>
                <c:pt idx="7">
                  <c:v>120</c:v>
                </c:pt>
                <c:pt idx="8">
                  <c:v>50</c:v>
                </c:pt>
                <c:pt idx="9">
                  <c:v>140</c:v>
                </c:pt>
                <c:pt idx="10">
                  <c:v>50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0-4834-AF2F-8AFECA1831B4}"/>
            </c:ext>
          </c:extLst>
        </c:ser>
        <c:ser>
          <c:idx val="3"/>
          <c:order val="3"/>
          <c:tx>
            <c:strRef>
              <c:f>Hoja1!$G$2</c:f>
              <c:strCache>
                <c:ptCount val="1"/>
                <c:pt idx="0">
                  <c:v>LM</c:v>
                </c:pt>
              </c:strCache>
            </c:strRef>
          </c:tx>
          <c:val>
            <c:numRef>
              <c:f>Hoja1!$G$3:$G$14</c:f>
              <c:numCache>
                <c:formatCode>General</c:formatCode>
                <c:ptCount val="12"/>
                <c:pt idx="0">
                  <c:v>530</c:v>
                </c:pt>
                <c:pt idx="1">
                  <c:v>160</c:v>
                </c:pt>
                <c:pt idx="2">
                  <c:v>370</c:v>
                </c:pt>
                <c:pt idx="3">
                  <c:v>210</c:v>
                </c:pt>
                <c:pt idx="4">
                  <c:v>370</c:v>
                </c:pt>
                <c:pt idx="5">
                  <c:v>310</c:v>
                </c:pt>
                <c:pt idx="6">
                  <c:v>500</c:v>
                </c:pt>
                <c:pt idx="7">
                  <c:v>520</c:v>
                </c:pt>
                <c:pt idx="8">
                  <c:v>260</c:v>
                </c:pt>
                <c:pt idx="9">
                  <c:v>470</c:v>
                </c:pt>
                <c:pt idx="10">
                  <c:v>130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0-4834-AF2F-8AFECA18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08032"/>
        <c:axId val="214729856"/>
      </c:lineChart>
      <c:catAx>
        <c:axId val="21770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9856"/>
        <c:crosses val="autoZero"/>
        <c:auto val="1"/>
        <c:lblAlgn val="ctr"/>
        <c:lblOffset val="100"/>
        <c:noMultiLvlLbl val="0"/>
      </c:catAx>
      <c:valAx>
        <c:axId val="2147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080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BAF</c:v>
                </c:pt>
              </c:strCache>
            </c:strRef>
          </c:tx>
          <c:val>
            <c:numRef>
              <c:f>Hoja1!$J$3:$J$14</c:f>
              <c:numCache>
                <c:formatCode>0%</c:formatCode>
                <c:ptCount val="12"/>
                <c:pt idx="0">
                  <c:v>9.4736842105263161E-2</c:v>
                </c:pt>
                <c:pt idx="1">
                  <c:v>5.2631578947368418E-2</c:v>
                </c:pt>
                <c:pt idx="2">
                  <c:v>7.3684210526315783E-2</c:v>
                </c:pt>
                <c:pt idx="3">
                  <c:v>7.3684210526315783E-2</c:v>
                </c:pt>
                <c:pt idx="4">
                  <c:v>9.4736842105263161E-2</c:v>
                </c:pt>
                <c:pt idx="5">
                  <c:v>4.2105263157894736E-2</c:v>
                </c:pt>
                <c:pt idx="6">
                  <c:v>9.4736842105263161E-2</c:v>
                </c:pt>
                <c:pt idx="7">
                  <c:v>0.12631578947368421</c:v>
                </c:pt>
                <c:pt idx="8">
                  <c:v>5.2631578947368418E-2</c:v>
                </c:pt>
                <c:pt idx="9">
                  <c:v>0.14736842105263157</c:v>
                </c:pt>
                <c:pt idx="10">
                  <c:v>5.2631578947368418E-2</c:v>
                </c:pt>
                <c:pt idx="11">
                  <c:v>9.4736842105263161E-2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1-4CDB-9E28-D060F58244DC}"/>
            </c:ext>
          </c:extLst>
        </c:ser>
        <c:ser>
          <c:idx val="1"/>
          <c:order val="1"/>
          <c:tx>
            <c:strRef>
              <c:f>Hoja1!$K$2</c:f>
              <c:strCache>
                <c:ptCount val="1"/>
                <c:pt idx="0">
                  <c:v>LM</c:v>
                </c:pt>
              </c:strCache>
            </c:strRef>
          </c:tx>
          <c:val>
            <c:numRef>
              <c:f>Hoja1!$K$3:$K$14</c:f>
              <c:numCache>
                <c:formatCode>0%</c:formatCode>
                <c:ptCount val="12"/>
                <c:pt idx="0">
                  <c:v>0.12864077669902912</c:v>
                </c:pt>
                <c:pt idx="1">
                  <c:v>3.8834951456310676E-2</c:v>
                </c:pt>
                <c:pt idx="2">
                  <c:v>8.9805825242718448E-2</c:v>
                </c:pt>
                <c:pt idx="3">
                  <c:v>5.0970873786407765E-2</c:v>
                </c:pt>
                <c:pt idx="4">
                  <c:v>8.9805825242718448E-2</c:v>
                </c:pt>
                <c:pt idx="5">
                  <c:v>7.5242718446601936E-2</c:v>
                </c:pt>
                <c:pt idx="6">
                  <c:v>0.12135922330097088</c:v>
                </c:pt>
                <c:pt idx="7">
                  <c:v>0.12621359223300971</c:v>
                </c:pt>
                <c:pt idx="8">
                  <c:v>6.3106796116504854E-2</c:v>
                </c:pt>
                <c:pt idx="9">
                  <c:v>0.11407766990291263</c:v>
                </c:pt>
                <c:pt idx="10">
                  <c:v>3.1553398058252427E-2</c:v>
                </c:pt>
                <c:pt idx="11">
                  <c:v>7.0388349514563103E-2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1-4CDB-9E28-D060F582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38688"/>
        <c:axId val="247607808"/>
      </c:lineChart>
      <c:catAx>
        <c:axId val="1499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07808"/>
        <c:crosses val="autoZero"/>
        <c:auto val="1"/>
        <c:lblAlgn val="ctr"/>
        <c:lblOffset val="100"/>
        <c:noMultiLvlLbl val="0"/>
      </c:catAx>
      <c:valAx>
        <c:axId val="247607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99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'Suav. Exp'!$B$6</c:f>
              <c:strCache>
                <c:ptCount val="1"/>
                <c:pt idx="0">
                  <c:v>Ventas BAF</c:v>
                </c:pt>
              </c:strCache>
            </c:strRef>
          </c:tx>
          <c:val>
            <c:numRef>
              <c:f>'Suav. Exp'!$B$7:$B$18</c:f>
              <c:numCache>
                <c:formatCode>General</c:formatCode>
                <c:ptCount val="12"/>
                <c:pt idx="0">
                  <c:v>150</c:v>
                </c:pt>
                <c:pt idx="1">
                  <c:v>50</c:v>
                </c:pt>
                <c:pt idx="2">
                  <c:v>130</c:v>
                </c:pt>
                <c:pt idx="3">
                  <c:v>70</c:v>
                </c:pt>
                <c:pt idx="4">
                  <c:v>90</c:v>
                </c:pt>
                <c:pt idx="5">
                  <c:v>10</c:v>
                </c:pt>
                <c:pt idx="6">
                  <c:v>120</c:v>
                </c:pt>
                <c:pt idx="7">
                  <c:v>60</c:v>
                </c:pt>
                <c:pt idx="8">
                  <c:v>50</c:v>
                </c:pt>
                <c:pt idx="9">
                  <c:v>140</c:v>
                </c:pt>
                <c:pt idx="10">
                  <c:v>80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E-4408-9487-D820B1D701D9}"/>
            </c:ext>
          </c:extLst>
        </c:ser>
        <c:ser>
          <c:idx val="1"/>
          <c:order val="1"/>
          <c:tx>
            <c:strRef>
              <c:f>'Suav. Exp'!$C$6</c:f>
              <c:strCache>
                <c:ptCount val="1"/>
                <c:pt idx="0">
                  <c:v>PRONOSTICO  2019</c:v>
                </c:pt>
              </c:strCache>
            </c:strRef>
          </c:tx>
          <c:val>
            <c:numRef>
              <c:f>'Suav. Exp'!$C$7:$C$18</c:f>
              <c:numCache>
                <c:formatCode>0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118.53336554253301</c:v>
                </c:pt>
                <c:pt idx="3">
                  <c:v>122.1415294918381</c:v>
                </c:pt>
                <c:pt idx="4">
                  <c:v>105.73434500610905</c:v>
                </c:pt>
                <c:pt idx="5">
                  <c:v>100.78327617876</c:v>
                </c:pt>
                <c:pt idx="6">
                  <c:v>72.216834515076869</c:v>
                </c:pt>
                <c:pt idx="7">
                  <c:v>87.252588530424163</c:v>
                </c:pt>
                <c:pt idx="8">
                  <c:v>78.677116117358011</c:v>
                </c:pt>
                <c:pt idx="9">
                  <c:v>69.653392815765613</c:v>
                </c:pt>
                <c:pt idx="10">
                  <c:v>91.789102551658871</c:v>
                </c:pt>
                <c:pt idx="11">
                  <c:v>88.079468745912465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E-4408-9487-D820B1D7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0208"/>
        <c:axId val="247606080"/>
      </c:lineChart>
      <c:catAx>
        <c:axId val="422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06080"/>
        <c:crosses val="autoZero"/>
        <c:auto val="1"/>
        <c:lblAlgn val="ctr"/>
        <c:lblOffset val="100"/>
        <c:noMultiLvlLbl val="0"/>
      </c:catAx>
      <c:valAx>
        <c:axId val="247606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2270208"/>
        <c:crosses val="autoZero"/>
        <c:crossBetween val="between"/>
        <c:majorUnit val="4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'Suav. Exp'!$B$27</c:f>
              <c:strCache>
                <c:ptCount val="1"/>
                <c:pt idx="0">
                  <c:v>Ventas LM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</c:spPr>
          </c:marker>
          <c:val>
            <c:numRef>
              <c:f>'Suav. Exp'!$B$28:$B$39</c:f>
              <c:numCache>
                <c:formatCode>General</c:formatCode>
                <c:ptCount val="12"/>
                <c:pt idx="0">
                  <c:v>400</c:v>
                </c:pt>
                <c:pt idx="1">
                  <c:v>270</c:v>
                </c:pt>
                <c:pt idx="2">
                  <c:v>490</c:v>
                </c:pt>
                <c:pt idx="3">
                  <c:v>280</c:v>
                </c:pt>
                <c:pt idx="4">
                  <c:v>420</c:v>
                </c:pt>
                <c:pt idx="5">
                  <c:v>350</c:v>
                </c:pt>
                <c:pt idx="6">
                  <c:v>650</c:v>
                </c:pt>
                <c:pt idx="7">
                  <c:v>580</c:v>
                </c:pt>
                <c:pt idx="8">
                  <c:v>150</c:v>
                </c:pt>
                <c:pt idx="9">
                  <c:v>590</c:v>
                </c:pt>
                <c:pt idx="10">
                  <c:v>360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98D-A581-4F5589EB1616}"/>
            </c:ext>
          </c:extLst>
        </c:ser>
        <c:ser>
          <c:idx val="1"/>
          <c:order val="1"/>
          <c:tx>
            <c:strRef>
              <c:f>'Suav. Exp'!$C$6</c:f>
              <c:strCache>
                <c:ptCount val="1"/>
                <c:pt idx="0">
                  <c:v>PRONOSTICO  2019</c:v>
                </c:pt>
              </c:strCache>
            </c:strRef>
          </c:tx>
          <c:val>
            <c:numRef>
              <c:f>'Suav. Exp'!$C$28:$C$39</c:f>
              <c:numCache>
                <c:formatCode>0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359.09337520529289</c:v>
                </c:pt>
                <c:pt idx="3">
                  <c:v>400.28528431005122</c:v>
                </c:pt>
                <c:pt idx="4">
                  <c:v>362.43555359008252</c:v>
                </c:pt>
                <c:pt idx="5">
                  <c:v>380.54914751935576</c:v>
                </c:pt>
                <c:pt idx="6">
                  <c:v>370.93635893956775</c:v>
                </c:pt>
                <c:pt idx="7">
                  <c:v>458.74829477575179</c:v>
                </c:pt>
                <c:pt idx="8">
                  <c:v>496.90212563211139</c:v>
                </c:pt>
                <c:pt idx="9">
                  <c:v>387.74370183427197</c:v>
                </c:pt>
                <c:pt idx="10">
                  <c:v>451.38695184528615</c:v>
                </c:pt>
                <c:pt idx="11">
                  <c:v>422.63055376630854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98D-A581-4F5589EB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25952"/>
        <c:axId val="156412736"/>
      </c:lineChart>
      <c:catAx>
        <c:axId val="2177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12736"/>
        <c:crosses val="autoZero"/>
        <c:auto val="1"/>
        <c:lblAlgn val="ctr"/>
        <c:lblOffset val="100"/>
        <c:noMultiLvlLbl val="0"/>
      </c:catAx>
      <c:valAx>
        <c:axId val="156412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7725952"/>
        <c:crosses val="autoZero"/>
        <c:crossBetween val="between"/>
        <c:majorUnit val="1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472440</xdr:colOff>
      <xdr:row>70</xdr:row>
      <xdr:rowOff>99060</xdr:rowOff>
    </xdr:from>
    <xdr:to>
      <xdr:col>10</xdr:col>
      <xdr:colOff>337070</xdr:colOff>
      <xdr:row>80</xdr:row>
      <xdr:rowOff>58713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" y="12900660"/>
          <a:ext cx="7789430" cy="17884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68580</xdr:rowOff>
    </xdr:from>
    <xdr:to>
      <xdr:col>9</xdr:col>
      <xdr:colOff>286728</xdr:colOff>
      <xdr:row>67</xdr:row>
      <xdr:rowOff>170614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37860"/>
          <a:ext cx="7419048" cy="6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2</xdr:row>
      <xdr:rowOff>175260</xdr:rowOff>
    </xdr:from>
    <xdr:to>
      <xdr:col>8</xdr:col>
      <xdr:colOff>598637</xdr:colOff>
      <xdr:row>28</xdr:row>
      <xdr:rowOff>37390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1" y="541020"/>
          <a:ext cx="6786076" cy="4617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525780</xdr:colOff>
      <xdr:row>2</xdr:row>
      <xdr:rowOff>30480</xdr:rowOff>
    </xdr:from>
    <xdr:to>
      <xdr:col>15</xdr:col>
      <xdr:colOff>533704</xdr:colOff>
      <xdr:row>9</xdr:row>
      <xdr:rowOff>61330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9260" y="411480"/>
          <a:ext cx="3657904" cy="132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617220</xdr:colOff>
      <xdr:row>9</xdr:row>
      <xdr:rowOff>38100</xdr:rowOff>
    </xdr:from>
    <xdr:to>
      <xdr:col>15</xdr:col>
      <xdr:colOff>449912</xdr:colOff>
      <xdr:row>16</xdr:row>
      <xdr:rowOff>181610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1714500"/>
          <a:ext cx="3482672" cy="1461770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3</xdr:row>
      <xdr:rowOff>88900</xdr:rowOff>
    </xdr:from>
    <xdr:to>
      <xdr:col>8</xdr:col>
      <xdr:colOff>63500</xdr:colOff>
      <xdr:row>3</xdr:row>
      <xdr:rowOff>88900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5642610" y="660400"/>
          <a:ext cx="83693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326390</xdr:colOff>
      <xdr:row>20</xdr:row>
      <xdr:rowOff>0</xdr:rowOff>
    </xdr:from>
    <xdr:to>
      <xdr:col>14</xdr:col>
      <xdr:colOff>454562</xdr:colOff>
      <xdr:row>25</xdr:row>
      <xdr:rowOff>45551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0010" y="3733800"/>
          <a:ext cx="1865532" cy="975191"/>
        </a:xfrm>
        <a:prstGeom prst="rect">
          <a:avLst/>
        </a:prstGeom>
      </xdr:spPr>
    </xdr:pic>
    <xdr:clientData/>
  </xdr:twoCellAnchor>
  <xdr:twoCellAnchor>
    <xdr:from>
      <xdr:col>6</xdr:col>
      <xdr:colOff>755650</xdr:colOff>
      <xdr:row>8</xdr:row>
      <xdr:rowOff>101600</xdr:rowOff>
    </xdr:from>
    <xdr:to>
      <xdr:col>8</xdr:col>
      <xdr:colOff>38100</xdr:colOff>
      <xdr:row>8</xdr:row>
      <xdr:rowOff>101600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5586730" y="1587500"/>
          <a:ext cx="86741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16</xdr:row>
      <xdr:rowOff>88900</xdr:rowOff>
    </xdr:from>
    <xdr:to>
      <xdr:col>8</xdr:col>
      <xdr:colOff>63500</xdr:colOff>
      <xdr:row>16</xdr:row>
      <xdr:rowOff>88900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5642610" y="3083560"/>
          <a:ext cx="83693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755650</xdr:colOff>
      <xdr:row>21</xdr:row>
      <xdr:rowOff>101600</xdr:rowOff>
    </xdr:from>
    <xdr:to>
      <xdr:col>8</xdr:col>
      <xdr:colOff>38100</xdr:colOff>
      <xdr:row>21</xdr:row>
      <xdr:rowOff>101600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5586730" y="4018280"/>
          <a:ext cx="86741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30</xdr:row>
      <xdr:rowOff>88900</xdr:rowOff>
    </xdr:from>
    <xdr:to>
      <xdr:col>8</xdr:col>
      <xdr:colOff>63500</xdr:colOff>
      <xdr:row>30</xdr:row>
      <xdr:rowOff>88900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5642610" y="5697220"/>
          <a:ext cx="83693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755650</xdr:colOff>
      <xdr:row>35</xdr:row>
      <xdr:rowOff>101600</xdr:rowOff>
    </xdr:from>
    <xdr:to>
      <xdr:col>8</xdr:col>
      <xdr:colOff>38100</xdr:colOff>
      <xdr:row>35</xdr:row>
      <xdr:rowOff>101600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5586730" y="6631940"/>
          <a:ext cx="86741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45</xdr:row>
      <xdr:rowOff>88900</xdr:rowOff>
    </xdr:from>
    <xdr:to>
      <xdr:col>8</xdr:col>
      <xdr:colOff>63500</xdr:colOff>
      <xdr:row>45</xdr:row>
      <xdr:rowOff>88900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5642610" y="8493760"/>
          <a:ext cx="83693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755650</xdr:colOff>
      <xdr:row>50</xdr:row>
      <xdr:rowOff>101600</xdr:rowOff>
    </xdr:from>
    <xdr:to>
      <xdr:col>8</xdr:col>
      <xdr:colOff>38100</xdr:colOff>
      <xdr:row>50</xdr:row>
      <xdr:rowOff>101600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5586730" y="9428480"/>
          <a:ext cx="86741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56</xdr:row>
      <xdr:rowOff>88900</xdr:rowOff>
    </xdr:from>
    <xdr:to>
      <xdr:col>7</xdr:col>
      <xdr:colOff>63500</xdr:colOff>
      <xdr:row>56</xdr:row>
      <xdr:rowOff>88900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4850130" y="10543540"/>
          <a:ext cx="83693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755650</xdr:colOff>
      <xdr:row>61</xdr:row>
      <xdr:rowOff>101600</xdr:rowOff>
    </xdr:from>
    <xdr:to>
      <xdr:col>7</xdr:col>
      <xdr:colOff>38100</xdr:colOff>
      <xdr:row>61</xdr:row>
      <xdr:rowOff>101600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4794250" y="11470640"/>
          <a:ext cx="86741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</xdr:colOff>
      <xdr:row>1</xdr:row>
      <xdr:rowOff>106680</xdr:rowOff>
    </xdr:from>
    <xdr:to>
      <xdr:col>18</xdr:col>
      <xdr:colOff>495604</xdr:colOff>
      <xdr:row>8</xdr:row>
      <xdr:rowOff>152770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0940" y="297180"/>
          <a:ext cx="3657904" cy="1341490"/>
        </a:xfrm>
        <a:prstGeom prst="rect">
          <a:avLst/>
        </a:prstGeom>
      </xdr:spPr>
    </xdr:pic>
    <xdr:clientData/>
  </xdr:twoCellAnchor>
  <xdr:twoCellAnchor editAs="oneCell">
    <xdr:from>
      <xdr:col>14</xdr:col>
      <xdr:colOff>99060</xdr:colOff>
      <xdr:row>8</xdr:row>
      <xdr:rowOff>76200</xdr:rowOff>
    </xdr:from>
    <xdr:to>
      <xdr:col>18</xdr:col>
      <xdr:colOff>411812</xdr:colOff>
      <xdr:row>16</xdr:row>
      <xdr:rowOff>74930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2380" y="1562100"/>
          <a:ext cx="3482672" cy="1507490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3</xdr:row>
      <xdr:rowOff>88900</xdr:rowOff>
    </xdr:from>
    <xdr:to>
      <xdr:col>8</xdr:col>
      <xdr:colOff>63500</xdr:colOff>
      <xdr:row>3</xdr:row>
      <xdr:rowOff>88900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5642610" y="660400"/>
          <a:ext cx="83693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349250</xdr:colOff>
      <xdr:row>14</xdr:row>
      <xdr:rowOff>76200</xdr:rowOff>
    </xdr:from>
    <xdr:to>
      <xdr:col>16</xdr:col>
      <xdr:colOff>629822</xdr:colOff>
      <xdr:row>19</xdr:row>
      <xdr:rowOff>136991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2570" y="2689860"/>
          <a:ext cx="1865532" cy="998051"/>
        </a:xfrm>
        <a:prstGeom prst="rect">
          <a:avLst/>
        </a:prstGeom>
      </xdr:spPr>
    </xdr:pic>
    <xdr:clientData/>
  </xdr:twoCellAnchor>
  <xdr:twoCellAnchor>
    <xdr:from>
      <xdr:col>6</xdr:col>
      <xdr:colOff>755650</xdr:colOff>
      <xdr:row>8</xdr:row>
      <xdr:rowOff>101600</xdr:rowOff>
    </xdr:from>
    <xdr:to>
      <xdr:col>8</xdr:col>
      <xdr:colOff>38100</xdr:colOff>
      <xdr:row>8</xdr:row>
      <xdr:rowOff>101600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5586730" y="1587500"/>
          <a:ext cx="86741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16</xdr:row>
      <xdr:rowOff>88900</xdr:rowOff>
    </xdr:from>
    <xdr:to>
      <xdr:col>8</xdr:col>
      <xdr:colOff>63500</xdr:colOff>
      <xdr:row>16</xdr:row>
      <xdr:rowOff>88900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5642610" y="3083560"/>
          <a:ext cx="83693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755650</xdr:colOff>
      <xdr:row>21</xdr:row>
      <xdr:rowOff>101600</xdr:rowOff>
    </xdr:from>
    <xdr:to>
      <xdr:col>8</xdr:col>
      <xdr:colOff>38100</xdr:colOff>
      <xdr:row>21</xdr:row>
      <xdr:rowOff>101600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5586730" y="4018280"/>
          <a:ext cx="86741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30</xdr:row>
      <xdr:rowOff>88900</xdr:rowOff>
    </xdr:from>
    <xdr:to>
      <xdr:col>8</xdr:col>
      <xdr:colOff>63500</xdr:colOff>
      <xdr:row>30</xdr:row>
      <xdr:rowOff>88900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5642610" y="5697220"/>
          <a:ext cx="83693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755650</xdr:colOff>
      <xdr:row>35</xdr:row>
      <xdr:rowOff>101600</xdr:rowOff>
    </xdr:from>
    <xdr:to>
      <xdr:col>8</xdr:col>
      <xdr:colOff>38100</xdr:colOff>
      <xdr:row>35</xdr:row>
      <xdr:rowOff>101600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5586730" y="6631940"/>
          <a:ext cx="86741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45</xdr:row>
      <xdr:rowOff>88900</xdr:rowOff>
    </xdr:from>
    <xdr:to>
      <xdr:col>8</xdr:col>
      <xdr:colOff>63500</xdr:colOff>
      <xdr:row>45</xdr:row>
      <xdr:rowOff>88900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5642610" y="8493760"/>
          <a:ext cx="83693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755650</xdr:colOff>
      <xdr:row>50</xdr:row>
      <xdr:rowOff>101600</xdr:rowOff>
    </xdr:from>
    <xdr:to>
      <xdr:col>8</xdr:col>
      <xdr:colOff>38100</xdr:colOff>
      <xdr:row>50</xdr:row>
      <xdr:rowOff>101600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5586730" y="9428480"/>
          <a:ext cx="86741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56</xdr:row>
      <xdr:rowOff>88900</xdr:rowOff>
    </xdr:from>
    <xdr:to>
      <xdr:col>7</xdr:col>
      <xdr:colOff>63500</xdr:colOff>
      <xdr:row>56</xdr:row>
      <xdr:rowOff>88900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4850130" y="10543540"/>
          <a:ext cx="83693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755650</xdr:colOff>
      <xdr:row>61</xdr:row>
      <xdr:rowOff>101600</xdr:rowOff>
    </xdr:from>
    <xdr:to>
      <xdr:col>7</xdr:col>
      <xdr:colOff>38100</xdr:colOff>
      <xdr:row>61</xdr:row>
      <xdr:rowOff>101600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>
          <a:off x="4794250" y="11470640"/>
          <a:ext cx="86741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611505</xdr:colOff>
      <xdr:row>0</xdr:row>
      <xdr:rowOff>0</xdr:rowOff>
    </xdr:from>
    <xdr:to>
      <xdr:col>19</xdr:col>
      <xdr:colOff>291465</xdr:colOff>
      <xdr:row>13</xdr:row>
      <xdr:rowOff>144780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9437"/>
        <a:stretch/>
      </xdr:blipFill>
      <xdr:spPr>
        <a:xfrm>
          <a:off x="9755505" y="0"/>
          <a:ext cx="5013960" cy="2497455"/>
        </a:xfrm>
        <a:prstGeom prst="rect">
          <a:avLst/>
        </a:prstGeom>
      </xdr:spPr>
    </xdr:pic>
    <xdr:clientData/>
  </xdr:twoCellAnchor>
  <xdr:twoCellAnchor>
    <xdr:from>
      <xdr:col>10</xdr:col>
      <xdr:colOff>600075</xdr:colOff>
      <xdr:row>1</xdr:row>
      <xdr:rowOff>42862</xdr:rowOff>
    </xdr:from>
    <xdr:to>
      <xdr:col>16</xdr:col>
      <xdr:colOff>600075</xdr:colOff>
      <xdr:row>16</xdr:row>
      <xdr:rowOff>61912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22</xdr:row>
      <xdr:rowOff>166687</xdr:rowOff>
    </xdr:from>
    <xdr:to>
      <xdr:col>15</xdr:col>
      <xdr:colOff>457200</xdr:colOff>
      <xdr:row>37</xdr:row>
      <xdr:rowOff>157162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0</xdr:row>
      <xdr:rowOff>38100</xdr:rowOff>
    </xdr:from>
    <xdr:to>
      <xdr:col>6</xdr:col>
      <xdr:colOff>723607</xdr:colOff>
      <xdr:row>2</xdr:row>
      <xdr:rowOff>76148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38100"/>
          <a:ext cx="2342857" cy="419048"/>
        </a:xfrm>
        <a:prstGeom prst="rect">
          <a:avLst/>
        </a:prstGeom>
      </xdr:spPr>
    </xdr:pic>
    <xdr:clientData/>
  </xdr:twoCellAnchor>
  <xdr:twoCellAnchor>
    <xdr:from>
      <xdr:col>6</xdr:col>
      <xdr:colOff>200024</xdr:colOff>
      <xdr:row>4</xdr:row>
      <xdr:rowOff>100012</xdr:rowOff>
    </xdr:from>
    <xdr:to>
      <xdr:col>12</xdr:col>
      <xdr:colOff>742949</xdr:colOff>
      <xdr:row>18</xdr:row>
      <xdr:rowOff>157162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200024</xdr:colOff>
      <xdr:row>25</xdr:row>
      <xdr:rowOff>100012</xdr:rowOff>
    </xdr:from>
    <xdr:to>
      <xdr:col>12</xdr:col>
      <xdr:colOff>742949</xdr:colOff>
      <xdr:row>39</xdr:row>
      <xdr:rowOff>157162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1"/>
  <sheetViews>
    <sheetView topLeftCell="A7" workbookViewId="0">
      <selection activeCell="J40" sqref="J40"/>
    </sheetView>
  </sheetViews>
  <sheetFormatPr baseColWidth="10" defaultRowHeight="15" x14ac:dyDescent="0.25"/>
  <sheetData>
    <row r="2" spans="2:2" x14ac:dyDescent="0.3">
      <c r="B2" s="59" t="s">
        <v>47</v>
      </c>
    </row>
    <row r="31" spans="2:2" x14ac:dyDescent="0.3">
      <c r="B31" s="59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topLeftCell="A45" workbookViewId="0">
      <selection activeCell="J14" sqref="J14"/>
    </sheetView>
  </sheetViews>
  <sheetFormatPr baseColWidth="10" defaultRowHeight="15" x14ac:dyDescent="0.25"/>
  <cols>
    <col min="1" max="1" width="12.7109375" bestFit="1" customWidth="1"/>
    <col min="12" max="12" width="16.28515625" customWidth="1"/>
    <col min="13" max="13" width="13.7109375" style="34" customWidth="1"/>
  </cols>
  <sheetData>
    <row r="1" spans="1:13" thickBot="1" x14ac:dyDescent="0.35">
      <c r="B1" s="33" t="s">
        <v>1</v>
      </c>
    </row>
    <row r="2" spans="1:13" thickBot="1" x14ac:dyDescent="0.35">
      <c r="B2" s="35" t="s">
        <v>29</v>
      </c>
      <c r="C2" s="36" t="s">
        <v>30</v>
      </c>
      <c r="D2" s="36" t="s">
        <v>31</v>
      </c>
      <c r="E2" s="37" t="s">
        <v>32</v>
      </c>
      <c r="L2" s="38" t="s">
        <v>33</v>
      </c>
      <c r="M2" s="39">
        <f>J4+(J9*7)</f>
        <v>338.28571428571428</v>
      </c>
    </row>
    <row r="3" spans="1:13" thickBot="1" x14ac:dyDescent="0.35">
      <c r="A3" t="s">
        <v>34</v>
      </c>
      <c r="B3" s="40">
        <v>0</v>
      </c>
      <c r="C3" s="38">
        <v>238</v>
      </c>
      <c r="D3" s="38">
        <f>B3*B3</f>
        <v>0</v>
      </c>
      <c r="E3" s="41">
        <f>B3*C3</f>
        <v>0</v>
      </c>
      <c r="H3" s="38">
        <f>(C10*D10)-(E10*B10)</f>
        <v>43372</v>
      </c>
      <c r="M3" s="42" t="s">
        <v>35</v>
      </c>
    </row>
    <row r="4" spans="1:13" ht="14.45" x14ac:dyDescent="0.3">
      <c r="A4" t="s">
        <v>36</v>
      </c>
      <c r="B4" s="40">
        <v>1</v>
      </c>
      <c r="C4" s="38">
        <v>238</v>
      </c>
      <c r="D4" s="38">
        <f t="shared" ref="D4:D9" si="0">B4*B4</f>
        <v>1</v>
      </c>
      <c r="E4" s="41">
        <f>B4*C4</f>
        <v>238</v>
      </c>
      <c r="I4" s="38" t="s">
        <v>37</v>
      </c>
      <c r="J4">
        <f>H3/H5</f>
        <v>221.28571428571428</v>
      </c>
    </row>
    <row r="5" spans="1:13" ht="14.45" x14ac:dyDescent="0.3">
      <c r="A5" t="s">
        <v>38</v>
      </c>
      <c r="B5" s="40">
        <v>2</v>
      </c>
      <c r="C5" s="38">
        <v>238</v>
      </c>
      <c r="D5" s="38">
        <f t="shared" si="0"/>
        <v>4</v>
      </c>
      <c r="E5" s="41">
        <f t="shared" ref="E5:E9" si="1">B5*C5</f>
        <v>476</v>
      </c>
      <c r="H5" s="38">
        <f>(7*D10)-(B10*B10)</f>
        <v>196</v>
      </c>
    </row>
    <row r="6" spans="1:13" ht="14.45" x14ac:dyDescent="0.3">
      <c r="A6" t="s">
        <v>39</v>
      </c>
      <c r="B6" s="40">
        <v>3</v>
      </c>
      <c r="C6" s="38">
        <v>238</v>
      </c>
      <c r="D6" s="38">
        <f t="shared" si="0"/>
        <v>9</v>
      </c>
      <c r="E6" s="41">
        <f t="shared" si="1"/>
        <v>714</v>
      </c>
    </row>
    <row r="7" spans="1:13" ht="14.45" x14ac:dyDescent="0.3">
      <c r="A7" t="s">
        <v>40</v>
      </c>
      <c r="B7" s="40">
        <v>4</v>
      </c>
      <c r="C7" s="38">
        <v>316</v>
      </c>
      <c r="D7" s="38">
        <f t="shared" si="0"/>
        <v>16</v>
      </c>
      <c r="E7" s="41">
        <f t="shared" si="1"/>
        <v>1264</v>
      </c>
    </row>
    <row r="8" spans="1:13" ht="14.45" x14ac:dyDescent="0.3">
      <c r="A8" t="s">
        <v>41</v>
      </c>
      <c r="B8" s="40">
        <v>5</v>
      </c>
      <c r="C8" s="38">
        <v>316</v>
      </c>
      <c r="D8" s="38">
        <f t="shared" si="0"/>
        <v>25</v>
      </c>
      <c r="E8" s="41">
        <f t="shared" si="1"/>
        <v>1580</v>
      </c>
      <c r="H8">
        <f>(7*E10)-(B10*C10)</f>
        <v>3276</v>
      </c>
    </row>
    <row r="9" spans="1:13" thickBot="1" x14ac:dyDescent="0.35">
      <c r="A9" t="s">
        <v>42</v>
      </c>
      <c r="B9" s="40">
        <v>6</v>
      </c>
      <c r="C9" s="38">
        <v>316</v>
      </c>
      <c r="D9" s="38">
        <f t="shared" si="0"/>
        <v>36</v>
      </c>
      <c r="E9" s="41">
        <f t="shared" si="1"/>
        <v>1896</v>
      </c>
      <c r="I9" s="38" t="s">
        <v>43</v>
      </c>
      <c r="J9">
        <f>H8/H10</f>
        <v>16.714285714285715</v>
      </c>
    </row>
    <row r="10" spans="1:13" thickBot="1" x14ac:dyDescent="0.35">
      <c r="A10" s="43" t="s">
        <v>27</v>
      </c>
      <c r="B10" s="35">
        <f>SUM(B3:B9)</f>
        <v>21</v>
      </c>
      <c r="C10" s="44">
        <f>SUM(C3:C9)</f>
        <v>1900</v>
      </c>
      <c r="D10" s="44">
        <f>SUM(D3:D9)</f>
        <v>91</v>
      </c>
      <c r="E10" s="45">
        <f>SUM(E3:E9)</f>
        <v>6168</v>
      </c>
      <c r="H10">
        <f>(7*D10)-(B10*B10)</f>
        <v>196</v>
      </c>
    </row>
    <row r="11" spans="1:13" ht="14.45" x14ac:dyDescent="0.3">
      <c r="A11" s="46"/>
      <c r="B11" s="46"/>
      <c r="C11" s="46"/>
      <c r="D11" s="46"/>
      <c r="E11" s="46"/>
    </row>
    <row r="13" spans="1:13" thickBot="1" x14ac:dyDescent="0.35">
      <c r="B13" s="33" t="s">
        <v>1</v>
      </c>
    </row>
    <row r="14" spans="1:13" thickBot="1" x14ac:dyDescent="0.35">
      <c r="B14" s="35" t="s">
        <v>29</v>
      </c>
      <c r="C14" s="36" t="s">
        <v>30</v>
      </c>
      <c r="D14" s="36" t="s">
        <v>31</v>
      </c>
      <c r="E14" s="37" t="s">
        <v>32</v>
      </c>
    </row>
    <row r="15" spans="1:13" thickBot="1" x14ac:dyDescent="0.35">
      <c r="A15" t="s">
        <v>34</v>
      </c>
      <c r="B15" s="40">
        <v>0</v>
      </c>
      <c r="C15" s="38">
        <v>238</v>
      </c>
      <c r="D15" s="38">
        <f>B15*B15</f>
        <v>0</v>
      </c>
      <c r="E15" s="41">
        <f>B15*C15</f>
        <v>0</v>
      </c>
    </row>
    <row r="16" spans="1:13" thickBot="1" x14ac:dyDescent="0.35">
      <c r="A16" t="s">
        <v>36</v>
      </c>
      <c r="B16" s="40">
        <v>1</v>
      </c>
      <c r="C16" s="38">
        <v>238</v>
      </c>
      <c r="D16" s="38">
        <f t="shared" ref="D16:D22" si="2">B16*B16</f>
        <v>1</v>
      </c>
      <c r="E16" s="41">
        <f>B16*C16</f>
        <v>238</v>
      </c>
      <c r="H16" s="38">
        <f>(C23*D23)-(E23*B23)</f>
        <v>74368</v>
      </c>
      <c r="L16" s="38" t="s">
        <v>33</v>
      </c>
      <c r="M16" s="47">
        <f>J17+(J22*8)</f>
        <v>354.85714285714289</v>
      </c>
    </row>
    <row r="17" spans="1:13" thickBot="1" x14ac:dyDescent="0.35">
      <c r="A17" t="s">
        <v>38</v>
      </c>
      <c r="B17" s="40">
        <v>2</v>
      </c>
      <c r="C17" s="38">
        <v>238</v>
      </c>
      <c r="D17" s="38">
        <f t="shared" si="2"/>
        <v>4</v>
      </c>
      <c r="E17" s="41">
        <f t="shared" ref="E17:E22" si="3">B17*C17</f>
        <v>476</v>
      </c>
      <c r="I17" s="38" t="s">
        <v>37</v>
      </c>
      <c r="J17">
        <f>H16/H18</f>
        <v>221.33333333333334</v>
      </c>
      <c r="M17" s="48" t="s">
        <v>44</v>
      </c>
    </row>
    <row r="18" spans="1:13" ht="14.45" x14ac:dyDescent="0.3">
      <c r="A18" t="s">
        <v>39</v>
      </c>
      <c r="B18" s="40">
        <v>3</v>
      </c>
      <c r="C18" s="38">
        <v>238</v>
      </c>
      <c r="D18" s="38">
        <f t="shared" si="2"/>
        <v>9</v>
      </c>
      <c r="E18" s="41">
        <f t="shared" si="3"/>
        <v>714</v>
      </c>
      <c r="H18" s="38">
        <f>(8*D23)-(B23*B23)</f>
        <v>336</v>
      </c>
    </row>
    <row r="19" spans="1:13" ht="14.45" x14ac:dyDescent="0.3">
      <c r="A19" t="s">
        <v>40</v>
      </c>
      <c r="B19" s="40">
        <v>4</v>
      </c>
      <c r="C19" s="38">
        <v>316</v>
      </c>
      <c r="D19" s="38">
        <f t="shared" si="2"/>
        <v>16</v>
      </c>
      <c r="E19" s="41">
        <f t="shared" si="3"/>
        <v>1264</v>
      </c>
    </row>
    <row r="20" spans="1:13" ht="14.45" x14ac:dyDescent="0.3">
      <c r="A20" t="s">
        <v>41</v>
      </c>
      <c r="B20" s="40">
        <v>5</v>
      </c>
      <c r="C20" s="38">
        <v>316</v>
      </c>
      <c r="D20" s="38">
        <f t="shared" si="2"/>
        <v>25</v>
      </c>
      <c r="E20" s="41">
        <f t="shared" si="3"/>
        <v>1580</v>
      </c>
    </row>
    <row r="21" spans="1:13" ht="14.45" x14ac:dyDescent="0.3">
      <c r="A21" t="s">
        <v>42</v>
      </c>
      <c r="B21" s="40">
        <v>6</v>
      </c>
      <c r="C21" s="38">
        <v>316</v>
      </c>
      <c r="D21" s="38">
        <f t="shared" si="2"/>
        <v>36</v>
      </c>
      <c r="E21" s="41">
        <f t="shared" si="3"/>
        <v>1896</v>
      </c>
      <c r="H21">
        <f>(8*E23)-(B23*C23)</f>
        <v>5608</v>
      </c>
    </row>
    <row r="22" spans="1:13" thickBot="1" x14ac:dyDescent="0.35">
      <c r="A22" s="49" t="s">
        <v>35</v>
      </c>
      <c r="B22" s="40">
        <v>7</v>
      </c>
      <c r="C22" s="38">
        <v>338</v>
      </c>
      <c r="D22" s="38">
        <f t="shared" si="2"/>
        <v>49</v>
      </c>
      <c r="E22" s="41">
        <f t="shared" si="3"/>
        <v>2366</v>
      </c>
      <c r="I22" s="38" t="s">
        <v>43</v>
      </c>
      <c r="J22">
        <f>H21/H23</f>
        <v>16.69047619047619</v>
      </c>
    </row>
    <row r="23" spans="1:13" thickBot="1" x14ac:dyDescent="0.35">
      <c r="A23" s="43" t="s">
        <v>27</v>
      </c>
      <c r="B23" s="35">
        <f>SUM(B15:B22)</f>
        <v>28</v>
      </c>
      <c r="C23" s="44">
        <f>SUM(C15:C22)</f>
        <v>2238</v>
      </c>
      <c r="D23" s="44">
        <f>SUM(D15:D22)</f>
        <v>140</v>
      </c>
      <c r="E23" s="45">
        <f>SUM(E15:E22)</f>
        <v>8534</v>
      </c>
      <c r="H23">
        <f>(8*D23)-(B23*B23)</f>
        <v>336</v>
      </c>
    </row>
    <row r="24" spans="1:13" ht="14.45" x14ac:dyDescent="0.3">
      <c r="A24" s="46"/>
      <c r="B24" s="46"/>
      <c r="C24" s="46"/>
      <c r="D24" s="46"/>
      <c r="E24" s="46"/>
    </row>
    <row r="26" spans="1:13" thickBot="1" x14ac:dyDescent="0.35">
      <c r="B26" s="33" t="s">
        <v>1</v>
      </c>
    </row>
    <row r="27" spans="1:13" thickBot="1" x14ac:dyDescent="0.35">
      <c r="B27" s="35" t="s">
        <v>29</v>
      </c>
      <c r="C27" s="36" t="s">
        <v>30</v>
      </c>
      <c r="D27" s="36" t="s">
        <v>31</v>
      </c>
      <c r="E27" s="37" t="s">
        <v>32</v>
      </c>
    </row>
    <row r="28" spans="1:13" ht="14.45" x14ac:dyDescent="0.3">
      <c r="A28" t="s">
        <v>34</v>
      </c>
      <c r="B28" s="40">
        <v>0</v>
      </c>
      <c r="C28" s="38">
        <v>238</v>
      </c>
      <c r="D28" s="38">
        <f>B28*B28</f>
        <v>0</v>
      </c>
      <c r="E28" s="41">
        <f>B28*C28</f>
        <v>0</v>
      </c>
    </row>
    <row r="29" spans="1:13" thickBot="1" x14ac:dyDescent="0.35">
      <c r="A29" t="s">
        <v>36</v>
      </c>
      <c r="B29" s="40">
        <v>1</v>
      </c>
      <c r="C29" s="38">
        <v>238</v>
      </c>
      <c r="D29" s="38">
        <f>B29*B29</f>
        <v>1</v>
      </c>
      <c r="E29" s="41">
        <f>B29*C29</f>
        <v>238</v>
      </c>
    </row>
    <row r="30" spans="1:13" thickBot="1" x14ac:dyDescent="0.35">
      <c r="A30" t="s">
        <v>38</v>
      </c>
      <c r="B30" s="40">
        <v>2</v>
      </c>
      <c r="C30" s="38">
        <v>238</v>
      </c>
      <c r="D30" s="38">
        <f t="shared" ref="D30:D36" si="4">B30*B30</f>
        <v>4</v>
      </c>
      <c r="E30" s="41">
        <f>B30*C30</f>
        <v>476</v>
      </c>
      <c r="H30" s="38">
        <f>(C37*D37)-(E37*B37)</f>
        <v>119508</v>
      </c>
      <c r="L30" s="38" t="s">
        <v>33</v>
      </c>
      <c r="M30" s="39">
        <f>J31+(J36*9)</f>
        <v>371.61111111111109</v>
      </c>
    </row>
    <row r="31" spans="1:13" thickBot="1" x14ac:dyDescent="0.35">
      <c r="A31" t="s">
        <v>39</v>
      </c>
      <c r="B31" s="40">
        <v>3</v>
      </c>
      <c r="C31" s="38">
        <v>238</v>
      </c>
      <c r="D31" s="38">
        <f t="shared" si="4"/>
        <v>9</v>
      </c>
      <c r="E31" s="41">
        <f t="shared" ref="E31:E36" si="5">B31*C31</f>
        <v>714</v>
      </c>
      <c r="I31" s="38" t="s">
        <v>37</v>
      </c>
      <c r="J31">
        <f>H30/H32</f>
        <v>221.3111111111111</v>
      </c>
      <c r="M31" s="50" t="s">
        <v>45</v>
      </c>
    </row>
    <row r="32" spans="1:13" ht="14.45" x14ac:dyDescent="0.3">
      <c r="A32" t="s">
        <v>40</v>
      </c>
      <c r="B32" s="40">
        <v>4</v>
      </c>
      <c r="C32" s="38">
        <v>316</v>
      </c>
      <c r="D32" s="38">
        <f t="shared" si="4"/>
        <v>16</v>
      </c>
      <c r="E32" s="41">
        <f t="shared" si="5"/>
        <v>1264</v>
      </c>
      <c r="H32" s="38">
        <f>(9*D37)-(B37*B37)</f>
        <v>540</v>
      </c>
    </row>
    <row r="33" spans="1:13" ht="14.45" x14ac:dyDescent="0.3">
      <c r="A33" t="s">
        <v>41</v>
      </c>
      <c r="B33" s="40">
        <v>5</v>
      </c>
      <c r="C33" s="38">
        <v>316</v>
      </c>
      <c r="D33" s="38">
        <f t="shared" si="4"/>
        <v>25</v>
      </c>
      <c r="E33" s="41">
        <f t="shared" si="5"/>
        <v>1580</v>
      </c>
    </row>
    <row r="34" spans="1:13" ht="14.45" x14ac:dyDescent="0.3">
      <c r="A34" t="s">
        <v>42</v>
      </c>
      <c r="B34" s="40">
        <v>6</v>
      </c>
      <c r="C34" s="38">
        <v>316</v>
      </c>
      <c r="D34" s="38">
        <f t="shared" si="4"/>
        <v>36</v>
      </c>
      <c r="E34" s="41">
        <f t="shared" si="5"/>
        <v>1896</v>
      </c>
    </row>
    <row r="35" spans="1:13" ht="14.45" x14ac:dyDescent="0.3">
      <c r="A35" t="s">
        <v>35</v>
      </c>
      <c r="B35" s="40">
        <v>7</v>
      </c>
      <c r="C35" s="38">
        <v>338</v>
      </c>
      <c r="D35" s="38">
        <f t="shared" si="4"/>
        <v>49</v>
      </c>
      <c r="E35" s="41">
        <f t="shared" si="5"/>
        <v>2366</v>
      </c>
      <c r="H35">
        <f>(9*E37)-(B37*C37)</f>
        <v>9018</v>
      </c>
    </row>
    <row r="36" spans="1:13" thickBot="1" x14ac:dyDescent="0.35">
      <c r="A36" s="51" t="s">
        <v>44</v>
      </c>
      <c r="B36" s="40">
        <v>8</v>
      </c>
      <c r="C36" s="38">
        <v>355</v>
      </c>
      <c r="D36" s="38">
        <f t="shared" si="4"/>
        <v>64</v>
      </c>
      <c r="E36" s="41">
        <f t="shared" si="5"/>
        <v>2840</v>
      </c>
      <c r="I36" s="38" t="s">
        <v>43</v>
      </c>
      <c r="J36">
        <f>H35/H37</f>
        <v>16.7</v>
      </c>
    </row>
    <row r="37" spans="1:13" thickBot="1" x14ac:dyDescent="0.35">
      <c r="A37" s="43" t="s">
        <v>27</v>
      </c>
      <c r="B37" s="35">
        <f>SUM(B29:B36)</f>
        <v>36</v>
      </c>
      <c r="C37" s="44">
        <f>SUM(C28:C36)</f>
        <v>2593</v>
      </c>
      <c r="D37" s="44">
        <f>SUM(D28:D36)</f>
        <v>204</v>
      </c>
      <c r="E37" s="45">
        <f>SUM(E28:E36)</f>
        <v>11374</v>
      </c>
      <c r="H37">
        <f>(9*D37)-(B37*B37)</f>
        <v>540</v>
      </c>
    </row>
    <row r="38" spans="1:13" x14ac:dyDescent="0.25">
      <c r="A38" s="46"/>
      <c r="B38" s="46"/>
      <c r="C38" s="46"/>
      <c r="D38" s="46"/>
      <c r="E38" s="46"/>
    </row>
    <row r="40" spans="1:13" ht="15.75" thickBot="1" x14ac:dyDescent="0.3">
      <c r="B40" s="33" t="s">
        <v>1</v>
      </c>
    </row>
    <row r="41" spans="1:13" ht="15.75" thickBot="1" x14ac:dyDescent="0.3">
      <c r="B41" s="35" t="s">
        <v>29</v>
      </c>
      <c r="C41" s="36" t="s">
        <v>30</v>
      </c>
      <c r="D41" s="36" t="s">
        <v>31</v>
      </c>
      <c r="E41" s="37" t="s">
        <v>32</v>
      </c>
    </row>
    <row r="42" spans="1:13" x14ac:dyDescent="0.25">
      <c r="A42" t="s">
        <v>34</v>
      </c>
      <c r="B42" s="40">
        <v>0</v>
      </c>
      <c r="C42" s="38">
        <v>238</v>
      </c>
      <c r="D42" s="38">
        <f>B42*B42</f>
        <v>0</v>
      </c>
      <c r="E42" s="41">
        <f>B42*C42</f>
        <v>0</v>
      </c>
    </row>
    <row r="43" spans="1:13" x14ac:dyDescent="0.25">
      <c r="A43" t="s">
        <v>36</v>
      </c>
      <c r="B43" s="40">
        <v>1</v>
      </c>
      <c r="C43" s="38">
        <v>238</v>
      </c>
      <c r="D43" s="38">
        <f>B43*B43</f>
        <v>1</v>
      </c>
      <c r="E43" s="41">
        <f>B43*C43</f>
        <v>238</v>
      </c>
    </row>
    <row r="44" spans="1:13" ht="15.75" thickBot="1" x14ac:dyDescent="0.3">
      <c r="A44" t="s">
        <v>38</v>
      </c>
      <c r="B44" s="40">
        <v>2</v>
      </c>
      <c r="C44" s="38">
        <v>238</v>
      </c>
      <c r="D44" s="38">
        <f>B44*B44</f>
        <v>4</v>
      </c>
      <c r="E44" s="41">
        <f>B44*C44</f>
        <v>476</v>
      </c>
    </row>
    <row r="45" spans="1:13" ht="15.75" thickBot="1" x14ac:dyDescent="0.3">
      <c r="A45" t="s">
        <v>39</v>
      </c>
      <c r="B45" s="40">
        <v>3</v>
      </c>
      <c r="C45" s="38">
        <v>238</v>
      </c>
      <c r="D45" s="38">
        <f t="shared" ref="D45:D51" si="6">B45*B45</f>
        <v>9</v>
      </c>
      <c r="E45" s="41">
        <f>B45*C45</f>
        <v>714</v>
      </c>
      <c r="H45" s="38">
        <f>(C52*D52)-(E52*B52)</f>
        <v>182535</v>
      </c>
      <c r="L45" s="38" t="s">
        <v>33</v>
      </c>
      <c r="M45" s="39">
        <f>J46+(J51*10)</f>
        <v>388.4666666666667</v>
      </c>
    </row>
    <row r="46" spans="1:13" ht="15.75" thickBot="1" x14ac:dyDescent="0.3">
      <c r="A46" t="s">
        <v>40</v>
      </c>
      <c r="B46" s="40">
        <v>4</v>
      </c>
      <c r="C46" s="38">
        <v>316</v>
      </c>
      <c r="D46" s="38">
        <f t="shared" si="6"/>
        <v>16</v>
      </c>
      <c r="E46" s="41">
        <f t="shared" ref="E46:E47" si="7">B46*C46</f>
        <v>1264</v>
      </c>
      <c r="I46" s="38" t="s">
        <v>37</v>
      </c>
      <c r="J46">
        <f>H45/H47</f>
        <v>221.25454545454545</v>
      </c>
      <c r="M46" s="52" t="s">
        <v>46</v>
      </c>
    </row>
    <row r="47" spans="1:13" x14ac:dyDescent="0.25">
      <c r="A47" t="s">
        <v>41</v>
      </c>
      <c r="B47" s="40">
        <v>5</v>
      </c>
      <c r="C47" s="38">
        <v>316</v>
      </c>
      <c r="D47" s="38">
        <f t="shared" si="6"/>
        <v>25</v>
      </c>
      <c r="E47" s="41">
        <f t="shared" si="7"/>
        <v>1580</v>
      </c>
      <c r="H47" s="38">
        <f>(10*D52)-(B52*B52)</f>
        <v>825</v>
      </c>
    </row>
    <row r="48" spans="1:13" x14ac:dyDescent="0.25">
      <c r="A48" t="s">
        <v>42</v>
      </c>
      <c r="B48" s="40">
        <v>6</v>
      </c>
      <c r="C48" s="38">
        <v>316</v>
      </c>
      <c r="D48" s="38">
        <f t="shared" si="6"/>
        <v>36</v>
      </c>
      <c r="E48" s="41">
        <f>B48*C48</f>
        <v>1896</v>
      </c>
    </row>
    <row r="49" spans="1:12" x14ac:dyDescent="0.25">
      <c r="A49" t="s">
        <v>35</v>
      </c>
      <c r="B49" s="40">
        <v>7</v>
      </c>
      <c r="C49" s="38">
        <v>338</v>
      </c>
      <c r="D49" s="38">
        <f t="shared" si="6"/>
        <v>49</v>
      </c>
      <c r="E49" s="41">
        <f>B49*C49</f>
        <v>2366</v>
      </c>
    </row>
    <row r="50" spans="1:12" x14ac:dyDescent="0.25">
      <c r="A50" s="53" t="s">
        <v>44</v>
      </c>
      <c r="B50" s="40">
        <v>8</v>
      </c>
      <c r="C50" s="38">
        <v>355</v>
      </c>
      <c r="D50" s="38">
        <f t="shared" si="6"/>
        <v>64</v>
      </c>
      <c r="E50" s="41">
        <f>B50*C50</f>
        <v>2840</v>
      </c>
      <c r="H50">
        <f>(10*E52)-(B52*C52)</f>
        <v>13795</v>
      </c>
    </row>
    <row r="51" spans="1:12" ht="15.75" thickBot="1" x14ac:dyDescent="0.3">
      <c r="A51" s="54" t="s">
        <v>45</v>
      </c>
      <c r="B51" s="40">
        <v>9</v>
      </c>
      <c r="C51" s="38">
        <v>372</v>
      </c>
      <c r="D51" s="38">
        <f t="shared" si="6"/>
        <v>81</v>
      </c>
      <c r="E51" s="41">
        <f>B51*C51</f>
        <v>3348</v>
      </c>
      <c r="I51" s="38" t="s">
        <v>43</v>
      </c>
      <c r="J51">
        <f>H50/H52</f>
        <v>16.721212121212123</v>
      </c>
    </row>
    <row r="52" spans="1:12" ht="15.75" thickBot="1" x14ac:dyDescent="0.3">
      <c r="A52" s="43" t="s">
        <v>27</v>
      </c>
      <c r="B52" s="35">
        <f>SUM(B42:B51)</f>
        <v>45</v>
      </c>
      <c r="C52" s="44">
        <f>SUM(C42:C51)</f>
        <v>2965</v>
      </c>
      <c r="D52" s="44">
        <f>SUM(D42:D51)</f>
        <v>285</v>
      </c>
      <c r="E52" s="45">
        <f>SUM(E42:E51)</f>
        <v>14722</v>
      </c>
      <c r="H52">
        <f>(10*D52)-(B52*B52)</f>
        <v>825</v>
      </c>
    </row>
    <row r="53" spans="1:12" x14ac:dyDescent="0.25">
      <c r="A53" s="46"/>
      <c r="B53" s="46"/>
      <c r="C53" s="46"/>
      <c r="D53" s="46"/>
      <c r="E53" s="46"/>
    </row>
    <row r="55" spans="1:12" ht="15.75" thickBot="1" x14ac:dyDescent="0.3">
      <c r="B55" s="33" t="s">
        <v>1</v>
      </c>
    </row>
    <row r="56" spans="1:12" ht="15.75" thickBot="1" x14ac:dyDescent="0.3">
      <c r="B56" s="35" t="s">
        <v>29</v>
      </c>
      <c r="C56" s="36" t="s">
        <v>30</v>
      </c>
      <c r="D56" s="36" t="s">
        <v>31</v>
      </c>
      <c r="E56" s="37" t="s">
        <v>32</v>
      </c>
      <c r="G56" s="38">
        <f>(C68*D68)-(E68*B68)</f>
        <v>267795</v>
      </c>
      <c r="K56" s="38" t="s">
        <v>33</v>
      </c>
      <c r="L56" s="39">
        <f>I57+(I62*11)</f>
        <v>405.0181818181818</v>
      </c>
    </row>
    <row r="57" spans="1:12" x14ac:dyDescent="0.25">
      <c r="A57" t="s">
        <v>34</v>
      </c>
      <c r="B57" s="40">
        <v>0</v>
      </c>
      <c r="C57" s="38">
        <v>238</v>
      </c>
      <c r="D57" s="38">
        <f>B57*B57</f>
        <v>0</v>
      </c>
      <c r="E57" s="55">
        <f>B57*C57</f>
        <v>0</v>
      </c>
      <c r="H57" s="38" t="s">
        <v>37</v>
      </c>
      <c r="I57" s="56">
        <f>G56/G58</f>
        <v>221.31818181818181</v>
      </c>
      <c r="L57" s="34"/>
    </row>
    <row r="58" spans="1:12" x14ac:dyDescent="0.25">
      <c r="A58" t="s">
        <v>36</v>
      </c>
      <c r="B58" s="40">
        <v>1</v>
      </c>
      <c r="C58" s="38">
        <v>238</v>
      </c>
      <c r="D58" s="38">
        <f>B58*B58</f>
        <v>1</v>
      </c>
      <c r="E58" s="55">
        <f>B58*C58</f>
        <v>238</v>
      </c>
      <c r="G58" s="38">
        <f>(11*D68)-(B68*B68)</f>
        <v>1210</v>
      </c>
      <c r="L58" s="34"/>
    </row>
    <row r="59" spans="1:12" x14ac:dyDescent="0.25">
      <c r="A59" t="s">
        <v>38</v>
      </c>
      <c r="B59" s="40">
        <v>2</v>
      </c>
      <c r="C59" s="38">
        <v>238</v>
      </c>
      <c r="D59" s="38">
        <f>B59*B59</f>
        <v>4</v>
      </c>
      <c r="E59" s="55">
        <f>B59*C59</f>
        <v>476</v>
      </c>
      <c r="L59" s="34"/>
    </row>
    <row r="60" spans="1:12" x14ac:dyDescent="0.25">
      <c r="A60" t="s">
        <v>39</v>
      </c>
      <c r="B60" s="40">
        <v>3</v>
      </c>
      <c r="C60" s="38">
        <v>238</v>
      </c>
      <c r="D60" s="38">
        <f t="shared" ref="D60:D67" si="8">B60*B60</f>
        <v>9</v>
      </c>
      <c r="E60" s="55">
        <f>B60*C60</f>
        <v>714</v>
      </c>
      <c r="L60" s="34"/>
    </row>
    <row r="61" spans="1:12" x14ac:dyDescent="0.25">
      <c r="A61" t="s">
        <v>40</v>
      </c>
      <c r="B61" s="40">
        <v>4</v>
      </c>
      <c r="C61" s="38">
        <v>316</v>
      </c>
      <c r="D61" s="38">
        <f t="shared" si="8"/>
        <v>16</v>
      </c>
      <c r="E61" s="55">
        <f t="shared" ref="E61:E62" si="9">B61*C61</f>
        <v>1264</v>
      </c>
      <c r="G61">
        <f>(11*E68)-(B68*C68)</f>
        <v>20207</v>
      </c>
      <c r="L61" s="34"/>
    </row>
    <row r="62" spans="1:12" x14ac:dyDescent="0.25">
      <c r="A62" t="s">
        <v>41</v>
      </c>
      <c r="B62" s="40">
        <v>5</v>
      </c>
      <c r="C62" s="38">
        <v>316</v>
      </c>
      <c r="D62" s="38">
        <f t="shared" si="8"/>
        <v>25</v>
      </c>
      <c r="E62" s="55">
        <f t="shared" si="9"/>
        <v>1580</v>
      </c>
      <c r="H62" s="38" t="s">
        <v>43</v>
      </c>
      <c r="I62">
        <f>G61/G63</f>
        <v>16.7</v>
      </c>
      <c r="L62" s="34"/>
    </row>
    <row r="63" spans="1:12" x14ac:dyDescent="0.25">
      <c r="A63" t="s">
        <v>42</v>
      </c>
      <c r="B63" s="40">
        <v>6</v>
      </c>
      <c r="C63" s="38">
        <v>316</v>
      </c>
      <c r="D63" s="38">
        <f t="shared" si="8"/>
        <v>36</v>
      </c>
      <c r="E63" s="55">
        <f>B63*C63</f>
        <v>1896</v>
      </c>
      <c r="G63">
        <f>(11*D68)-(B68*B68)</f>
        <v>1210</v>
      </c>
      <c r="L63" s="34"/>
    </row>
    <row r="64" spans="1:12" x14ac:dyDescent="0.25">
      <c r="A64" t="s">
        <v>35</v>
      </c>
      <c r="B64" s="40">
        <v>7</v>
      </c>
      <c r="C64" s="38">
        <v>338</v>
      </c>
      <c r="D64" s="38">
        <f t="shared" si="8"/>
        <v>49</v>
      </c>
      <c r="E64" s="55">
        <f>B64*C64</f>
        <v>2366</v>
      </c>
      <c r="L64" s="34"/>
    </row>
    <row r="65" spans="1:5" x14ac:dyDescent="0.25">
      <c r="A65" s="53" t="s">
        <v>44</v>
      </c>
      <c r="B65" s="40">
        <v>8</v>
      </c>
      <c r="C65" s="38">
        <v>355</v>
      </c>
      <c r="D65" s="38">
        <f t="shared" si="8"/>
        <v>64</v>
      </c>
      <c r="E65" s="55">
        <f>B65*C65</f>
        <v>2840</v>
      </c>
    </row>
    <row r="66" spans="1:5" x14ac:dyDescent="0.25">
      <c r="A66" s="53" t="s">
        <v>45</v>
      </c>
      <c r="B66" s="40">
        <v>9</v>
      </c>
      <c r="C66" s="38">
        <v>372</v>
      </c>
      <c r="D66" s="38">
        <f t="shared" si="8"/>
        <v>81</v>
      </c>
      <c r="E66" s="55">
        <f>B66*C66</f>
        <v>3348</v>
      </c>
    </row>
    <row r="67" spans="1:5" ht="15.75" thickBot="1" x14ac:dyDescent="0.3">
      <c r="A67" s="53" t="s">
        <v>46</v>
      </c>
      <c r="B67" s="40">
        <v>10</v>
      </c>
      <c r="C67" s="38">
        <v>388</v>
      </c>
      <c r="D67" s="38">
        <f t="shared" si="8"/>
        <v>100</v>
      </c>
      <c r="E67" s="55">
        <f>B67*C67</f>
        <v>3880</v>
      </c>
    </row>
    <row r="68" spans="1:5" ht="15.75" thickBot="1" x14ac:dyDescent="0.3">
      <c r="A68" s="43" t="s">
        <v>27</v>
      </c>
      <c r="B68" s="35">
        <f>SUM(B57:B67)</f>
        <v>55</v>
      </c>
      <c r="C68" s="44">
        <f>SUM(C57:C67)</f>
        <v>3353</v>
      </c>
      <c r="D68" s="44">
        <f>SUM(D57:D67)</f>
        <v>385</v>
      </c>
      <c r="E68" s="45">
        <f>SUM(E57:E67)</f>
        <v>18602</v>
      </c>
    </row>
    <row r="69" spans="1:5" x14ac:dyDescent="0.25">
      <c r="A69" s="46"/>
      <c r="B69" s="46"/>
      <c r="C69" s="46"/>
      <c r="D69" s="46"/>
      <c r="E69" s="4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9"/>
  <sheetViews>
    <sheetView workbookViewId="0">
      <selection activeCell="F17" sqref="F17"/>
    </sheetView>
  </sheetViews>
  <sheetFormatPr baseColWidth="10" defaultRowHeight="15" x14ac:dyDescent="0.25"/>
  <cols>
    <col min="1" max="1" width="12.7109375" bestFit="1" customWidth="1"/>
    <col min="13" max="13" width="13.7109375" style="34" customWidth="1"/>
  </cols>
  <sheetData>
    <row r="1" spans="1:13" thickBot="1" x14ac:dyDescent="0.35">
      <c r="B1" s="33" t="s">
        <v>2</v>
      </c>
    </row>
    <row r="2" spans="1:13" thickBot="1" x14ac:dyDescent="0.35">
      <c r="B2" s="35" t="s">
        <v>29</v>
      </c>
      <c r="C2" s="36" t="s">
        <v>30</v>
      </c>
      <c r="D2" s="36" t="s">
        <v>31</v>
      </c>
      <c r="E2" s="37" t="s">
        <v>32</v>
      </c>
      <c r="L2" s="38" t="s">
        <v>33</v>
      </c>
      <c r="M2" s="39">
        <f>J4+(J9*7)</f>
        <v>1439.7142857142858</v>
      </c>
    </row>
    <row r="3" spans="1:13" thickBot="1" x14ac:dyDescent="0.35">
      <c r="A3" t="s">
        <v>34</v>
      </c>
      <c r="B3" s="40">
        <v>0</v>
      </c>
      <c r="C3" s="57">
        <v>1135</v>
      </c>
      <c r="D3" s="38">
        <f>B3*B3</f>
        <v>0</v>
      </c>
      <c r="E3" s="41">
        <f>B3*C3</f>
        <v>0</v>
      </c>
      <c r="H3" s="38">
        <f>(C10*D10)-(E10*B10)</f>
        <v>212506</v>
      </c>
      <c r="M3" s="42" t="s">
        <v>35</v>
      </c>
    </row>
    <row r="4" spans="1:13" ht="14.45" x14ac:dyDescent="0.3">
      <c r="A4" t="s">
        <v>36</v>
      </c>
      <c r="B4" s="40">
        <v>1</v>
      </c>
      <c r="C4" s="57">
        <v>1135</v>
      </c>
      <c r="D4" s="38">
        <f t="shared" ref="D4:D9" si="0">B4*B4</f>
        <v>1</v>
      </c>
      <c r="E4" s="41">
        <f>B4*C4</f>
        <v>1135</v>
      </c>
      <c r="I4" s="38" t="s">
        <v>37</v>
      </c>
      <c r="J4">
        <f>H3/H5</f>
        <v>1084.2142857142858</v>
      </c>
    </row>
    <row r="5" spans="1:13" ht="14.45" x14ac:dyDescent="0.3">
      <c r="A5" t="s">
        <v>38</v>
      </c>
      <c r="B5" s="40">
        <v>2</v>
      </c>
      <c r="C5" s="57">
        <v>1135</v>
      </c>
      <c r="D5" s="38">
        <f t="shared" si="0"/>
        <v>4</v>
      </c>
      <c r="E5" s="41">
        <f t="shared" ref="E5:E9" si="1">B5*C5</f>
        <v>2270</v>
      </c>
      <c r="H5" s="38">
        <f>(7*D10)-(B10*B10)</f>
        <v>196</v>
      </c>
    </row>
    <row r="6" spans="1:13" ht="14.45" x14ac:dyDescent="0.3">
      <c r="A6" t="s">
        <v>39</v>
      </c>
      <c r="B6" s="40">
        <v>3</v>
      </c>
      <c r="C6" s="57">
        <v>1135</v>
      </c>
      <c r="D6" s="38">
        <f t="shared" si="0"/>
        <v>9</v>
      </c>
      <c r="E6" s="41">
        <f t="shared" si="1"/>
        <v>3405</v>
      </c>
    </row>
    <row r="7" spans="1:13" ht="14.45" x14ac:dyDescent="0.3">
      <c r="A7" t="s">
        <v>40</v>
      </c>
      <c r="B7" s="40">
        <v>4</v>
      </c>
      <c r="C7" s="57">
        <v>1372</v>
      </c>
      <c r="D7" s="38">
        <f t="shared" si="0"/>
        <v>16</v>
      </c>
      <c r="E7" s="41">
        <f t="shared" si="1"/>
        <v>5488</v>
      </c>
    </row>
    <row r="8" spans="1:13" ht="14.45" x14ac:dyDescent="0.3">
      <c r="A8" t="s">
        <v>41</v>
      </c>
      <c r="B8" s="40">
        <v>5</v>
      </c>
      <c r="C8" s="57">
        <v>1372</v>
      </c>
      <c r="D8" s="38">
        <f t="shared" si="0"/>
        <v>25</v>
      </c>
      <c r="E8" s="41">
        <f t="shared" si="1"/>
        <v>6860</v>
      </c>
      <c r="H8">
        <f>(7*E10)-(B10*C10)</f>
        <v>9954</v>
      </c>
    </row>
    <row r="9" spans="1:13" thickBot="1" x14ac:dyDescent="0.35">
      <c r="A9" t="s">
        <v>42</v>
      </c>
      <c r="B9" s="40">
        <v>6</v>
      </c>
      <c r="C9" s="57">
        <v>1372</v>
      </c>
      <c r="D9" s="38">
        <f t="shared" si="0"/>
        <v>36</v>
      </c>
      <c r="E9" s="41">
        <f t="shared" si="1"/>
        <v>8232</v>
      </c>
      <c r="I9" s="38" t="s">
        <v>43</v>
      </c>
      <c r="J9">
        <f>H8/H10</f>
        <v>50.785714285714285</v>
      </c>
    </row>
    <row r="10" spans="1:13" thickBot="1" x14ac:dyDescent="0.35">
      <c r="A10" s="43" t="s">
        <v>27</v>
      </c>
      <c r="B10" s="35">
        <f>SUM(B3:B9)</f>
        <v>21</v>
      </c>
      <c r="C10" s="44">
        <f>SUM(C3:C9)</f>
        <v>8656</v>
      </c>
      <c r="D10" s="44">
        <f>SUM(D3:D9)</f>
        <v>91</v>
      </c>
      <c r="E10" s="45">
        <f>SUM(E3:E9)</f>
        <v>27390</v>
      </c>
      <c r="H10">
        <f>(7*D10)-(B10*B10)</f>
        <v>196</v>
      </c>
    </row>
    <row r="11" spans="1:13" ht="14.45" x14ac:dyDescent="0.3">
      <c r="A11" s="46"/>
      <c r="B11" s="46"/>
      <c r="C11" s="46"/>
      <c r="D11" s="46"/>
      <c r="E11" s="46"/>
    </row>
    <row r="13" spans="1:13" thickBot="1" x14ac:dyDescent="0.35">
      <c r="B13" s="33" t="s">
        <v>2</v>
      </c>
    </row>
    <row r="14" spans="1:13" thickBot="1" x14ac:dyDescent="0.35">
      <c r="B14" s="35" t="s">
        <v>29</v>
      </c>
      <c r="C14" s="36" t="s">
        <v>30</v>
      </c>
      <c r="D14" s="36" t="s">
        <v>31</v>
      </c>
      <c r="E14" s="37" t="s">
        <v>32</v>
      </c>
    </row>
    <row r="15" spans="1:13" thickBot="1" x14ac:dyDescent="0.35">
      <c r="A15" t="s">
        <v>34</v>
      </c>
      <c r="B15" s="40">
        <v>0</v>
      </c>
      <c r="C15" s="57">
        <v>1135</v>
      </c>
      <c r="D15" s="38">
        <f>B15*B15</f>
        <v>0</v>
      </c>
      <c r="E15" s="41">
        <f>B15*C15</f>
        <v>0</v>
      </c>
    </row>
    <row r="16" spans="1:13" thickBot="1" x14ac:dyDescent="0.35">
      <c r="A16" t="s">
        <v>36</v>
      </c>
      <c r="B16" s="40">
        <v>1</v>
      </c>
      <c r="C16" s="57">
        <v>1135</v>
      </c>
      <c r="D16" s="38">
        <f t="shared" ref="D16:D22" si="2">B16*B16</f>
        <v>1</v>
      </c>
      <c r="E16" s="41">
        <f>B16*C16</f>
        <v>1135</v>
      </c>
      <c r="H16" s="38">
        <f>(C23*D23)-(E23*B23)</f>
        <v>364280</v>
      </c>
      <c r="L16" s="38" t="s">
        <v>33</v>
      </c>
      <c r="M16" s="47">
        <f>J17+(J22*8)</f>
        <v>1490.6428571428573</v>
      </c>
    </row>
    <row r="17" spans="1:13" thickBot="1" x14ac:dyDescent="0.35">
      <c r="A17" t="s">
        <v>38</v>
      </c>
      <c r="B17" s="40">
        <v>2</v>
      </c>
      <c r="C17" s="57">
        <v>1135</v>
      </c>
      <c r="D17" s="38">
        <f t="shared" si="2"/>
        <v>4</v>
      </c>
      <c r="E17" s="41">
        <f t="shared" ref="E17:E22" si="3">B17*C17</f>
        <v>2270</v>
      </c>
      <c r="I17" s="38" t="s">
        <v>37</v>
      </c>
      <c r="J17">
        <f>H16/H18</f>
        <v>1084.1666666666667</v>
      </c>
      <c r="M17" s="48" t="s">
        <v>44</v>
      </c>
    </row>
    <row r="18" spans="1:13" ht="14.45" x14ac:dyDescent="0.3">
      <c r="A18" t="s">
        <v>39</v>
      </c>
      <c r="B18" s="40">
        <v>3</v>
      </c>
      <c r="C18" s="57">
        <v>1135</v>
      </c>
      <c r="D18" s="38">
        <f t="shared" si="2"/>
        <v>9</v>
      </c>
      <c r="E18" s="41">
        <f t="shared" si="3"/>
        <v>3405</v>
      </c>
      <c r="H18" s="38">
        <f>(8*D23)-(B23*B23)</f>
        <v>336</v>
      </c>
    </row>
    <row r="19" spans="1:13" ht="14.45" x14ac:dyDescent="0.3">
      <c r="A19" t="s">
        <v>40</v>
      </c>
      <c r="B19" s="40">
        <v>4</v>
      </c>
      <c r="C19" s="57">
        <v>1372</v>
      </c>
      <c r="D19" s="38">
        <f t="shared" si="2"/>
        <v>16</v>
      </c>
      <c r="E19" s="41">
        <f t="shared" si="3"/>
        <v>5488</v>
      </c>
    </row>
    <row r="20" spans="1:13" ht="14.45" x14ac:dyDescent="0.3">
      <c r="A20" t="s">
        <v>41</v>
      </c>
      <c r="B20" s="40">
        <v>5</v>
      </c>
      <c r="C20" s="57">
        <v>1372</v>
      </c>
      <c r="D20" s="38">
        <f t="shared" si="2"/>
        <v>25</v>
      </c>
      <c r="E20" s="41">
        <f t="shared" si="3"/>
        <v>6860</v>
      </c>
    </row>
    <row r="21" spans="1:13" ht="14.45" x14ac:dyDescent="0.3">
      <c r="A21" t="s">
        <v>42</v>
      </c>
      <c r="B21" s="40">
        <v>6</v>
      </c>
      <c r="C21" s="57">
        <v>1372</v>
      </c>
      <c r="D21" s="38">
        <f t="shared" si="2"/>
        <v>36</v>
      </c>
      <c r="E21" s="41">
        <f t="shared" si="3"/>
        <v>8232</v>
      </c>
      <c r="H21">
        <f>(8*E23)-(B23*C23)</f>
        <v>17072</v>
      </c>
    </row>
    <row r="22" spans="1:13" thickBot="1" x14ac:dyDescent="0.35">
      <c r="A22" s="49" t="s">
        <v>35</v>
      </c>
      <c r="B22" s="40">
        <v>7</v>
      </c>
      <c r="C22" s="57">
        <v>1440</v>
      </c>
      <c r="D22" s="38">
        <f t="shared" si="2"/>
        <v>49</v>
      </c>
      <c r="E22" s="41">
        <f t="shared" si="3"/>
        <v>10080</v>
      </c>
      <c r="I22" s="38" t="s">
        <v>43</v>
      </c>
      <c r="J22">
        <f>H21/H23</f>
        <v>50.80952380952381</v>
      </c>
    </row>
    <row r="23" spans="1:13" thickBot="1" x14ac:dyDescent="0.35">
      <c r="A23" s="43" t="s">
        <v>27</v>
      </c>
      <c r="B23" s="35">
        <f>SUM(B15:B22)</f>
        <v>28</v>
      </c>
      <c r="C23" s="44">
        <f>SUM(C15:C22)</f>
        <v>10096</v>
      </c>
      <c r="D23" s="44">
        <f>SUM(D15:D22)</f>
        <v>140</v>
      </c>
      <c r="E23" s="45">
        <f>SUM(E15:E22)</f>
        <v>37470</v>
      </c>
      <c r="H23">
        <f>(8*D23)-(B23*B23)</f>
        <v>336</v>
      </c>
    </row>
    <row r="24" spans="1:13" ht="14.45" x14ac:dyDescent="0.3">
      <c r="A24" s="46"/>
      <c r="B24" s="46"/>
      <c r="C24" s="46"/>
      <c r="D24" s="46"/>
      <c r="E24" s="46"/>
    </row>
    <row r="26" spans="1:13" thickBot="1" x14ac:dyDescent="0.35">
      <c r="B26" s="33" t="s">
        <v>2</v>
      </c>
    </row>
    <row r="27" spans="1:13" thickBot="1" x14ac:dyDescent="0.35">
      <c r="B27" s="35" t="s">
        <v>29</v>
      </c>
      <c r="C27" s="36" t="s">
        <v>30</v>
      </c>
      <c r="D27" s="36" t="s">
        <v>31</v>
      </c>
      <c r="E27" s="37" t="s">
        <v>32</v>
      </c>
    </row>
    <row r="28" spans="1:13" x14ac:dyDescent="0.25">
      <c r="A28" t="s">
        <v>34</v>
      </c>
      <c r="B28" s="40">
        <v>0</v>
      </c>
      <c r="C28" s="57">
        <v>1135</v>
      </c>
      <c r="D28" s="38">
        <f>B28*B28</f>
        <v>0</v>
      </c>
      <c r="E28" s="41">
        <f>B28*C28</f>
        <v>0</v>
      </c>
    </row>
    <row r="29" spans="1:13" ht="15.75" thickBot="1" x14ac:dyDescent="0.3">
      <c r="A29" t="s">
        <v>36</v>
      </c>
      <c r="B29" s="40">
        <v>1</v>
      </c>
      <c r="C29" s="57">
        <v>1135</v>
      </c>
      <c r="D29" s="38">
        <f>B29*B29</f>
        <v>1</v>
      </c>
      <c r="E29" s="41">
        <f>B29*C29</f>
        <v>1135</v>
      </c>
    </row>
    <row r="30" spans="1:13" ht="15.75" thickBot="1" x14ac:dyDescent="0.3">
      <c r="A30" t="s">
        <v>38</v>
      </c>
      <c r="B30" s="40">
        <v>2</v>
      </c>
      <c r="C30" s="57">
        <v>1135</v>
      </c>
      <c r="D30" s="38">
        <f t="shared" ref="D30:D36" si="4">B30*B30</f>
        <v>4</v>
      </c>
      <c r="E30" s="41">
        <f>B30*C30</f>
        <v>2270</v>
      </c>
      <c r="H30" s="38">
        <f>(C37*D37)-(E37*B37)</f>
        <v>585420</v>
      </c>
      <c r="L30" s="38" t="s">
        <v>33</v>
      </c>
      <c r="M30" s="39">
        <f>J31+(J36*9)</f>
        <v>1541.6111111111111</v>
      </c>
    </row>
    <row r="31" spans="1:13" ht="15.75" thickBot="1" x14ac:dyDescent="0.3">
      <c r="A31" t="s">
        <v>39</v>
      </c>
      <c r="B31" s="40">
        <v>3</v>
      </c>
      <c r="C31" s="57">
        <v>1135</v>
      </c>
      <c r="D31" s="38">
        <f t="shared" si="4"/>
        <v>9</v>
      </c>
      <c r="E31" s="41">
        <f t="shared" ref="E31:E36" si="5">B31*C31</f>
        <v>3405</v>
      </c>
      <c r="I31" s="38" t="s">
        <v>37</v>
      </c>
      <c r="J31">
        <f>H30/H32</f>
        <v>1084.1111111111111</v>
      </c>
      <c r="M31" s="50" t="s">
        <v>45</v>
      </c>
    </row>
    <row r="32" spans="1:13" x14ac:dyDescent="0.25">
      <c r="A32" t="s">
        <v>40</v>
      </c>
      <c r="B32" s="40">
        <v>4</v>
      </c>
      <c r="C32" s="57">
        <v>1372</v>
      </c>
      <c r="D32" s="38">
        <f t="shared" si="4"/>
        <v>16</v>
      </c>
      <c r="E32" s="41">
        <f t="shared" si="5"/>
        <v>5488</v>
      </c>
      <c r="H32" s="38">
        <f>(9*D37)-(B37*B37)</f>
        <v>540</v>
      </c>
    </row>
    <row r="33" spans="1:13" x14ac:dyDescent="0.25">
      <c r="A33" t="s">
        <v>41</v>
      </c>
      <c r="B33" s="40">
        <v>5</v>
      </c>
      <c r="C33" s="57">
        <v>1372</v>
      </c>
      <c r="D33" s="38">
        <f t="shared" si="4"/>
        <v>25</v>
      </c>
      <c r="E33" s="41">
        <f t="shared" si="5"/>
        <v>6860</v>
      </c>
    </row>
    <row r="34" spans="1:13" x14ac:dyDescent="0.25">
      <c r="A34" t="s">
        <v>42</v>
      </c>
      <c r="B34" s="40">
        <v>6</v>
      </c>
      <c r="C34" s="57">
        <v>1372</v>
      </c>
      <c r="D34" s="38">
        <f t="shared" si="4"/>
        <v>36</v>
      </c>
      <c r="E34" s="41">
        <f t="shared" si="5"/>
        <v>8232</v>
      </c>
    </row>
    <row r="35" spans="1:13" x14ac:dyDescent="0.25">
      <c r="A35" t="s">
        <v>35</v>
      </c>
      <c r="B35" s="40">
        <v>7</v>
      </c>
      <c r="C35" s="57">
        <v>1440</v>
      </c>
      <c r="D35" s="38">
        <f t="shared" si="4"/>
        <v>49</v>
      </c>
      <c r="E35" s="41">
        <f t="shared" si="5"/>
        <v>10080</v>
      </c>
      <c r="H35">
        <f>(9*E37)-(B37*C37)</f>
        <v>27450</v>
      </c>
    </row>
    <row r="36" spans="1:13" ht="15.75" thickBot="1" x14ac:dyDescent="0.3">
      <c r="A36" s="51" t="s">
        <v>44</v>
      </c>
      <c r="B36" s="40">
        <v>8</v>
      </c>
      <c r="C36" s="57">
        <v>1491</v>
      </c>
      <c r="D36" s="38">
        <f t="shared" si="4"/>
        <v>64</v>
      </c>
      <c r="E36" s="41">
        <f t="shared" si="5"/>
        <v>11928</v>
      </c>
      <c r="I36" s="38" t="s">
        <v>43</v>
      </c>
      <c r="J36">
        <f>H35/H37</f>
        <v>50.833333333333336</v>
      </c>
    </row>
    <row r="37" spans="1:13" ht="15.75" thickBot="1" x14ac:dyDescent="0.3">
      <c r="A37" s="43" t="s">
        <v>27</v>
      </c>
      <c r="B37" s="35">
        <f>SUM(B29:B36)</f>
        <v>36</v>
      </c>
      <c r="C37" s="44">
        <f>SUM(C28:C36)</f>
        <v>11587</v>
      </c>
      <c r="D37" s="44">
        <f>SUM(D28:D36)</f>
        <v>204</v>
      </c>
      <c r="E37" s="45">
        <f>SUM(E28:E36)</f>
        <v>49398</v>
      </c>
      <c r="H37">
        <f>(9*D37)-(B37*B37)</f>
        <v>540</v>
      </c>
    </row>
    <row r="38" spans="1:13" x14ac:dyDescent="0.25">
      <c r="A38" s="46"/>
      <c r="B38" s="46"/>
      <c r="C38" s="46"/>
      <c r="D38" s="46"/>
      <c r="E38" s="46"/>
    </row>
    <row r="40" spans="1:13" ht="15.75" thickBot="1" x14ac:dyDescent="0.3">
      <c r="B40" s="33" t="s">
        <v>2</v>
      </c>
    </row>
    <row r="41" spans="1:13" ht="15.75" thickBot="1" x14ac:dyDescent="0.3">
      <c r="B41" s="35" t="s">
        <v>29</v>
      </c>
      <c r="C41" s="36" t="s">
        <v>30</v>
      </c>
      <c r="D41" s="36" t="s">
        <v>31</v>
      </c>
      <c r="E41" s="37" t="s">
        <v>32</v>
      </c>
    </row>
    <row r="42" spans="1:13" x14ac:dyDescent="0.25">
      <c r="A42" t="s">
        <v>34</v>
      </c>
      <c r="B42" s="40">
        <v>0</v>
      </c>
      <c r="C42" s="57">
        <v>1135</v>
      </c>
      <c r="D42" s="38">
        <f>B42*B42</f>
        <v>0</v>
      </c>
      <c r="E42" s="41">
        <f>B42*C42</f>
        <v>0</v>
      </c>
    </row>
    <row r="43" spans="1:13" x14ac:dyDescent="0.25">
      <c r="A43" t="s">
        <v>36</v>
      </c>
      <c r="B43" s="40">
        <v>1</v>
      </c>
      <c r="C43" s="57">
        <v>1135</v>
      </c>
      <c r="D43" s="38">
        <f>B43*B43</f>
        <v>1</v>
      </c>
      <c r="E43" s="41">
        <f>B43*C43</f>
        <v>1135</v>
      </c>
    </row>
    <row r="44" spans="1:13" ht="15.75" thickBot="1" x14ac:dyDescent="0.3">
      <c r="A44" t="s">
        <v>38</v>
      </c>
      <c r="B44" s="40">
        <v>2</v>
      </c>
      <c r="C44" s="57">
        <v>1135</v>
      </c>
      <c r="D44" s="38">
        <f>B44*B44</f>
        <v>4</v>
      </c>
      <c r="E44" s="41">
        <f>B44*C44</f>
        <v>2270</v>
      </c>
    </row>
    <row r="45" spans="1:13" ht="15.75" thickBot="1" x14ac:dyDescent="0.3">
      <c r="A45" t="s">
        <v>39</v>
      </c>
      <c r="B45" s="40">
        <v>3</v>
      </c>
      <c r="C45" s="57">
        <v>1135</v>
      </c>
      <c r="D45" s="38">
        <f t="shared" ref="D45:D51" si="6">B45*B45</f>
        <v>9</v>
      </c>
      <c r="E45" s="41">
        <f>B45*C45</f>
        <v>3405</v>
      </c>
      <c r="H45" s="38">
        <f>(C52*D52)-(E52*B52)</f>
        <v>894345</v>
      </c>
      <c r="L45" s="38" t="s">
        <v>33</v>
      </c>
      <c r="M45" s="39">
        <f>J46+(J51*10)</f>
        <v>1592.6</v>
      </c>
    </row>
    <row r="46" spans="1:13" ht="15.75" thickBot="1" x14ac:dyDescent="0.3">
      <c r="A46" t="s">
        <v>40</v>
      </c>
      <c r="B46" s="40">
        <v>4</v>
      </c>
      <c r="C46" s="57">
        <v>1372</v>
      </c>
      <c r="D46" s="38">
        <f t="shared" si="6"/>
        <v>16</v>
      </c>
      <c r="E46" s="41">
        <f t="shared" ref="E46:E47" si="7">B46*C46</f>
        <v>5488</v>
      </c>
      <c r="I46" s="38" t="s">
        <v>37</v>
      </c>
      <c r="J46">
        <f>H45/H47</f>
        <v>1084.0545454545454</v>
      </c>
      <c r="M46" s="58" t="s">
        <v>46</v>
      </c>
    </row>
    <row r="47" spans="1:13" x14ac:dyDescent="0.25">
      <c r="A47" t="s">
        <v>41</v>
      </c>
      <c r="B47" s="40">
        <v>5</v>
      </c>
      <c r="C47" s="57">
        <v>1372</v>
      </c>
      <c r="D47" s="38">
        <f t="shared" si="6"/>
        <v>25</v>
      </c>
      <c r="E47" s="41">
        <f t="shared" si="7"/>
        <v>6860</v>
      </c>
      <c r="H47" s="38">
        <f>(10*D52)-(B52*B52)</f>
        <v>825</v>
      </c>
    </row>
    <row r="48" spans="1:13" x14ac:dyDescent="0.25">
      <c r="A48" t="s">
        <v>42</v>
      </c>
      <c r="B48" s="40">
        <v>6</v>
      </c>
      <c r="C48" s="57">
        <v>1372</v>
      </c>
      <c r="D48" s="38">
        <f t="shared" si="6"/>
        <v>36</v>
      </c>
      <c r="E48" s="41">
        <f>B48*C48</f>
        <v>8232</v>
      </c>
    </row>
    <row r="49" spans="1:12" x14ac:dyDescent="0.25">
      <c r="A49" t="s">
        <v>35</v>
      </c>
      <c r="B49" s="40">
        <v>7</v>
      </c>
      <c r="C49" s="57">
        <v>1440</v>
      </c>
      <c r="D49" s="38">
        <f t="shared" si="6"/>
        <v>49</v>
      </c>
      <c r="E49" s="41">
        <f>B49*C49</f>
        <v>10080</v>
      </c>
    </row>
    <row r="50" spans="1:12" x14ac:dyDescent="0.25">
      <c r="A50" s="53" t="s">
        <v>44</v>
      </c>
      <c r="B50" s="40">
        <v>8</v>
      </c>
      <c r="C50" s="57">
        <v>1491</v>
      </c>
      <c r="D50" s="38">
        <f t="shared" si="6"/>
        <v>64</v>
      </c>
      <c r="E50" s="41">
        <f>B50*C50</f>
        <v>11928</v>
      </c>
      <c r="H50">
        <f>(10*E52)-(B52*C52)</f>
        <v>41955</v>
      </c>
    </row>
    <row r="51" spans="1:12" ht="15.75" thickBot="1" x14ac:dyDescent="0.3">
      <c r="A51" s="54" t="s">
        <v>45</v>
      </c>
      <c r="B51" s="40">
        <v>9</v>
      </c>
      <c r="C51" s="57">
        <v>1542</v>
      </c>
      <c r="D51" s="38">
        <f t="shared" si="6"/>
        <v>81</v>
      </c>
      <c r="E51" s="41">
        <f>B51*C51</f>
        <v>13878</v>
      </c>
      <c r="I51" s="38" t="s">
        <v>43</v>
      </c>
      <c r="J51">
        <f>H50/H52</f>
        <v>50.854545454545452</v>
      </c>
    </row>
    <row r="52" spans="1:12" ht="15.75" thickBot="1" x14ac:dyDescent="0.3">
      <c r="A52" s="43" t="s">
        <v>27</v>
      </c>
      <c r="B52" s="35">
        <f>SUM(B42:B51)</f>
        <v>45</v>
      </c>
      <c r="C52" s="44">
        <f>SUM(C42:C51)</f>
        <v>13129</v>
      </c>
      <c r="D52" s="44">
        <f>SUM(D42:D51)</f>
        <v>285</v>
      </c>
      <c r="E52" s="45">
        <f>SUM(E42:E51)</f>
        <v>63276</v>
      </c>
      <c r="H52">
        <f>(10*D52)-(B52*B52)</f>
        <v>825</v>
      </c>
    </row>
    <row r="53" spans="1:12" x14ac:dyDescent="0.25">
      <c r="A53" s="46"/>
      <c r="B53" s="46"/>
      <c r="C53" s="46"/>
      <c r="D53" s="46"/>
      <c r="E53" s="46"/>
    </row>
    <row r="55" spans="1:12" ht="15.75" thickBot="1" x14ac:dyDescent="0.3">
      <c r="B55" s="33" t="s">
        <v>2</v>
      </c>
    </row>
    <row r="56" spans="1:12" ht="15.75" thickBot="1" x14ac:dyDescent="0.3">
      <c r="B56" s="35" t="s">
        <v>29</v>
      </c>
      <c r="C56" s="36" t="s">
        <v>30</v>
      </c>
      <c r="D56" s="36" t="s">
        <v>31</v>
      </c>
      <c r="E56" s="37" t="s">
        <v>32</v>
      </c>
      <c r="G56" s="38">
        <f>(C68*D68)-(E68*B68)</f>
        <v>1311640</v>
      </c>
      <c r="K56" s="38" t="s">
        <v>33</v>
      </c>
      <c r="L56" s="39">
        <f>I57+(I62*11)</f>
        <v>1643.6</v>
      </c>
    </row>
    <row r="57" spans="1:12" x14ac:dyDescent="0.25">
      <c r="A57" t="s">
        <v>34</v>
      </c>
      <c r="B57" s="40">
        <v>0</v>
      </c>
      <c r="C57" s="57">
        <v>1135</v>
      </c>
      <c r="D57" s="38">
        <f>B57*B57</f>
        <v>0</v>
      </c>
      <c r="E57" s="41">
        <f>B57*C57</f>
        <v>0</v>
      </c>
      <c r="H57" s="38" t="s">
        <v>37</v>
      </c>
      <c r="I57">
        <f>G56/G58</f>
        <v>1084</v>
      </c>
      <c r="L57" s="34"/>
    </row>
    <row r="58" spans="1:12" x14ac:dyDescent="0.25">
      <c r="A58" t="s">
        <v>36</v>
      </c>
      <c r="B58" s="40">
        <v>1</v>
      </c>
      <c r="C58" s="57">
        <v>1135</v>
      </c>
      <c r="D58" s="38">
        <f>B58*B58</f>
        <v>1</v>
      </c>
      <c r="E58" s="55">
        <f>B58*C58</f>
        <v>1135</v>
      </c>
      <c r="G58" s="38">
        <f>(11*D68)-(B68*B68)</f>
        <v>1210</v>
      </c>
      <c r="L58" s="34"/>
    </row>
    <row r="59" spans="1:12" x14ac:dyDescent="0.25">
      <c r="A59" t="s">
        <v>38</v>
      </c>
      <c r="B59" s="40">
        <v>2</v>
      </c>
      <c r="C59" s="57">
        <v>1135</v>
      </c>
      <c r="D59" s="38">
        <f>B59*B59</f>
        <v>4</v>
      </c>
      <c r="E59" s="55">
        <f>B59*C59</f>
        <v>2270</v>
      </c>
      <c r="L59" s="34"/>
    </row>
    <row r="60" spans="1:12" x14ac:dyDescent="0.25">
      <c r="A60" t="s">
        <v>39</v>
      </c>
      <c r="B60" s="40">
        <v>3</v>
      </c>
      <c r="C60" s="57">
        <v>1135</v>
      </c>
      <c r="D60" s="38">
        <f t="shared" ref="D60:D67" si="8">B60*B60</f>
        <v>9</v>
      </c>
      <c r="E60" s="55">
        <f>B60*C60</f>
        <v>3405</v>
      </c>
      <c r="L60" s="34"/>
    </row>
    <row r="61" spans="1:12" x14ac:dyDescent="0.25">
      <c r="A61" t="s">
        <v>40</v>
      </c>
      <c r="B61" s="40">
        <v>4</v>
      </c>
      <c r="C61" s="57">
        <v>1372</v>
      </c>
      <c r="D61" s="38">
        <f t="shared" si="8"/>
        <v>16</v>
      </c>
      <c r="E61" s="55">
        <f t="shared" ref="E61:E62" si="9">B61*C61</f>
        <v>5488</v>
      </c>
      <c r="G61">
        <f>(11*E68)-(B68*C68)</f>
        <v>61556</v>
      </c>
      <c r="L61" s="34"/>
    </row>
    <row r="62" spans="1:12" x14ac:dyDescent="0.25">
      <c r="A62" t="s">
        <v>41</v>
      </c>
      <c r="B62" s="40">
        <v>5</v>
      </c>
      <c r="C62" s="57">
        <v>1372</v>
      </c>
      <c r="D62" s="38">
        <f t="shared" si="8"/>
        <v>25</v>
      </c>
      <c r="E62" s="55">
        <f t="shared" si="9"/>
        <v>6860</v>
      </c>
      <c r="H62" s="38" t="s">
        <v>43</v>
      </c>
      <c r="I62">
        <f>G61/G63</f>
        <v>50.872727272727275</v>
      </c>
      <c r="L62" s="34"/>
    </row>
    <row r="63" spans="1:12" x14ac:dyDescent="0.25">
      <c r="A63" t="s">
        <v>42</v>
      </c>
      <c r="B63" s="40">
        <v>6</v>
      </c>
      <c r="C63" s="57">
        <v>1372</v>
      </c>
      <c r="D63" s="38">
        <f t="shared" si="8"/>
        <v>36</v>
      </c>
      <c r="E63" s="55">
        <f>B63*C63</f>
        <v>8232</v>
      </c>
      <c r="G63">
        <f>(11*D68)-(B68*B68)</f>
        <v>1210</v>
      </c>
      <c r="L63" s="34"/>
    </row>
    <row r="64" spans="1:12" x14ac:dyDescent="0.25">
      <c r="A64" t="s">
        <v>35</v>
      </c>
      <c r="B64" s="40">
        <v>7</v>
      </c>
      <c r="C64" s="57">
        <v>1440</v>
      </c>
      <c r="D64" s="38">
        <f t="shared" si="8"/>
        <v>49</v>
      </c>
      <c r="E64" s="55">
        <f>B64*C64</f>
        <v>10080</v>
      </c>
      <c r="L64" s="34"/>
    </row>
    <row r="65" spans="1:5" x14ac:dyDescent="0.25">
      <c r="A65" s="53" t="s">
        <v>44</v>
      </c>
      <c r="B65" s="40">
        <v>8</v>
      </c>
      <c r="C65" s="57">
        <v>1491</v>
      </c>
      <c r="D65" s="38">
        <f t="shared" si="8"/>
        <v>64</v>
      </c>
      <c r="E65" s="55">
        <f>B65*C65</f>
        <v>11928</v>
      </c>
    </row>
    <row r="66" spans="1:5" x14ac:dyDescent="0.25">
      <c r="A66" s="53" t="s">
        <v>45</v>
      </c>
      <c r="B66" s="40">
        <v>9</v>
      </c>
      <c r="C66" s="57">
        <v>1542</v>
      </c>
      <c r="D66" s="38">
        <f t="shared" si="8"/>
        <v>81</v>
      </c>
      <c r="E66" s="55">
        <f>B66*C66</f>
        <v>13878</v>
      </c>
    </row>
    <row r="67" spans="1:5" ht="15.75" thickBot="1" x14ac:dyDescent="0.3">
      <c r="A67" s="53" t="s">
        <v>46</v>
      </c>
      <c r="B67" s="40">
        <v>10</v>
      </c>
      <c r="C67" s="57">
        <v>1593</v>
      </c>
      <c r="D67" s="38">
        <f t="shared" si="8"/>
        <v>100</v>
      </c>
      <c r="E67" s="55">
        <f>B67*C67</f>
        <v>15930</v>
      </c>
    </row>
    <row r="68" spans="1:5" ht="15.75" thickBot="1" x14ac:dyDescent="0.3">
      <c r="A68" s="43" t="s">
        <v>27</v>
      </c>
      <c r="B68" s="35">
        <f>SUM(B57:B67)</f>
        <v>55</v>
      </c>
      <c r="C68" s="44">
        <f>SUM(C57:C67)</f>
        <v>14722</v>
      </c>
      <c r="D68" s="44">
        <f>SUM(D57:D67)</f>
        <v>385</v>
      </c>
      <c r="E68" s="45">
        <f>SUM(E57:E67)</f>
        <v>79206</v>
      </c>
    </row>
    <row r="69" spans="1:5" x14ac:dyDescent="0.25">
      <c r="A69" s="46"/>
      <c r="B69" s="46"/>
      <c r="C69" s="46"/>
      <c r="D69" s="46"/>
      <c r="E69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workbookViewId="0">
      <selection activeCell="A17" sqref="A17:XFD47"/>
    </sheetView>
  </sheetViews>
  <sheetFormatPr baseColWidth="10" defaultRowHeight="15" x14ac:dyDescent="0.25"/>
  <sheetData>
    <row r="1" spans="1:14" ht="14.45" x14ac:dyDescent="0.3">
      <c r="E1" t="s">
        <v>0</v>
      </c>
    </row>
    <row r="2" spans="1:14" ht="14.45" x14ac:dyDescent="0.3">
      <c r="A2" s="1">
        <v>2018</v>
      </c>
      <c r="B2" s="1" t="s">
        <v>1</v>
      </c>
      <c r="C2" s="1" t="s">
        <v>2</v>
      </c>
      <c r="E2" s="1">
        <v>2019</v>
      </c>
      <c r="F2" s="1" t="s">
        <v>1</v>
      </c>
      <c r="G2" s="1" t="s">
        <v>2</v>
      </c>
      <c r="I2" s="1">
        <v>2019</v>
      </c>
      <c r="J2" s="1" t="s">
        <v>1</v>
      </c>
      <c r="K2" s="1" t="s">
        <v>2</v>
      </c>
    </row>
    <row r="3" spans="1:14" ht="14.45" x14ac:dyDescent="0.3">
      <c r="A3" s="2" t="s">
        <v>3</v>
      </c>
      <c r="B3" s="3">
        <v>150</v>
      </c>
      <c r="C3" s="3">
        <v>400</v>
      </c>
      <c r="E3" s="2" t="s">
        <v>3</v>
      </c>
      <c r="F3" s="3">
        <v>90</v>
      </c>
      <c r="G3" s="3">
        <v>530</v>
      </c>
      <c r="I3" s="2" t="s">
        <v>3</v>
      </c>
      <c r="J3" s="4">
        <f>F3/F$15</f>
        <v>9.4736842105263161E-2</v>
      </c>
      <c r="K3" s="4">
        <f>G3/G$15</f>
        <v>0.12864077669902912</v>
      </c>
    </row>
    <row r="4" spans="1:14" ht="14.45" x14ac:dyDescent="0.3">
      <c r="A4" s="2" t="s">
        <v>4</v>
      </c>
      <c r="B4" s="3">
        <v>50</v>
      </c>
      <c r="C4" s="3">
        <v>270</v>
      </c>
      <c r="E4" s="5" t="s">
        <v>4</v>
      </c>
      <c r="F4" s="3">
        <v>50</v>
      </c>
      <c r="G4" s="3">
        <v>160</v>
      </c>
      <c r="I4" s="5" t="s">
        <v>4</v>
      </c>
      <c r="J4" s="4">
        <f>F4/F15</f>
        <v>5.2631578947368418E-2</v>
      </c>
      <c r="K4" s="4">
        <f>G4/G$15</f>
        <v>3.8834951456310676E-2</v>
      </c>
    </row>
    <row r="5" spans="1:14" ht="14.45" x14ac:dyDescent="0.3">
      <c r="A5" s="2" t="s">
        <v>5</v>
      </c>
      <c r="B5" s="3">
        <v>130</v>
      </c>
      <c r="C5" s="3">
        <v>490</v>
      </c>
      <c r="E5" s="2" t="s">
        <v>5</v>
      </c>
      <c r="F5" s="3">
        <v>70</v>
      </c>
      <c r="G5" s="3">
        <v>370</v>
      </c>
      <c r="I5" s="2" t="s">
        <v>5</v>
      </c>
      <c r="J5" s="4">
        <f t="shared" ref="J5:J14" si="0">F5/F$15</f>
        <v>7.3684210526315783E-2</v>
      </c>
      <c r="K5" s="4">
        <f t="shared" ref="K5:K14" si="1">G5/G$15</f>
        <v>8.9805825242718448E-2</v>
      </c>
    </row>
    <row r="6" spans="1:14" ht="14.45" x14ac:dyDescent="0.3">
      <c r="A6" s="2" t="s">
        <v>6</v>
      </c>
      <c r="B6" s="3">
        <v>70</v>
      </c>
      <c r="C6" s="3">
        <v>280</v>
      </c>
      <c r="E6" s="2" t="s">
        <v>6</v>
      </c>
      <c r="F6" s="3">
        <v>70</v>
      </c>
      <c r="G6" s="3">
        <v>210</v>
      </c>
      <c r="I6" s="2" t="s">
        <v>6</v>
      </c>
      <c r="J6" s="4">
        <f t="shared" si="0"/>
        <v>7.3684210526315783E-2</v>
      </c>
      <c r="K6" s="4">
        <f t="shared" si="1"/>
        <v>5.0970873786407765E-2</v>
      </c>
    </row>
    <row r="7" spans="1:14" ht="14.45" x14ac:dyDescent="0.3">
      <c r="A7" s="2" t="s">
        <v>7</v>
      </c>
      <c r="B7" s="3">
        <v>90</v>
      </c>
      <c r="C7" s="3">
        <v>420</v>
      </c>
      <c r="E7" s="2" t="s">
        <v>7</v>
      </c>
      <c r="F7" s="3">
        <v>90</v>
      </c>
      <c r="G7" s="3">
        <v>370</v>
      </c>
      <c r="I7" s="2" t="s">
        <v>7</v>
      </c>
      <c r="J7" s="4">
        <f t="shared" si="0"/>
        <v>9.4736842105263161E-2</v>
      </c>
      <c r="K7" s="4">
        <f t="shared" si="1"/>
        <v>8.9805825242718448E-2</v>
      </c>
    </row>
    <row r="8" spans="1:14" ht="14.45" x14ac:dyDescent="0.3">
      <c r="A8" s="2" t="s">
        <v>8</v>
      </c>
      <c r="B8" s="3">
        <v>10</v>
      </c>
      <c r="C8" s="3">
        <v>350</v>
      </c>
      <c r="E8" s="2" t="s">
        <v>8</v>
      </c>
      <c r="F8" s="3">
        <v>40</v>
      </c>
      <c r="G8" s="3">
        <v>310</v>
      </c>
      <c r="I8" s="2" t="s">
        <v>8</v>
      </c>
      <c r="J8" s="4">
        <f t="shared" si="0"/>
        <v>4.2105263157894736E-2</v>
      </c>
      <c r="K8" s="4">
        <f t="shared" si="1"/>
        <v>7.5242718446601936E-2</v>
      </c>
    </row>
    <row r="9" spans="1:14" ht="14.45" x14ac:dyDescent="0.3">
      <c r="A9" s="2" t="s">
        <v>9</v>
      </c>
      <c r="B9" s="3">
        <v>120</v>
      </c>
      <c r="C9" s="3">
        <v>650</v>
      </c>
      <c r="E9" s="2" t="s">
        <v>9</v>
      </c>
      <c r="F9" s="3">
        <v>90</v>
      </c>
      <c r="G9" s="3">
        <v>500</v>
      </c>
      <c r="I9" s="2" t="s">
        <v>9</v>
      </c>
      <c r="J9" s="4">
        <f t="shared" si="0"/>
        <v>9.4736842105263161E-2</v>
      </c>
      <c r="K9" s="4">
        <f t="shared" si="1"/>
        <v>0.12135922330097088</v>
      </c>
    </row>
    <row r="10" spans="1:14" ht="14.45" x14ac:dyDescent="0.3">
      <c r="A10" s="2" t="s">
        <v>10</v>
      </c>
      <c r="B10" s="3">
        <v>60</v>
      </c>
      <c r="C10" s="3">
        <v>580</v>
      </c>
      <c r="E10" s="2" t="s">
        <v>10</v>
      </c>
      <c r="F10" s="3">
        <v>120</v>
      </c>
      <c r="G10" s="3">
        <v>520</v>
      </c>
      <c r="I10" s="2" t="s">
        <v>10</v>
      </c>
      <c r="J10" s="4">
        <f>F10/F$15</f>
        <v>0.12631578947368421</v>
      </c>
      <c r="K10" s="4">
        <f t="shared" si="1"/>
        <v>0.12621359223300971</v>
      </c>
    </row>
    <row r="11" spans="1:14" ht="14.45" x14ac:dyDescent="0.3">
      <c r="A11" s="2" t="s">
        <v>11</v>
      </c>
      <c r="B11" s="3">
        <v>50</v>
      </c>
      <c r="C11" s="3">
        <v>150</v>
      </c>
      <c r="E11" s="5" t="s">
        <v>11</v>
      </c>
      <c r="F11" s="3">
        <v>50</v>
      </c>
      <c r="G11" s="3">
        <v>260</v>
      </c>
      <c r="I11" s="5" t="s">
        <v>11</v>
      </c>
      <c r="J11" s="4">
        <f t="shared" si="0"/>
        <v>5.2631578947368418E-2</v>
      </c>
      <c r="K11" s="4">
        <f t="shared" si="1"/>
        <v>6.3106796116504854E-2</v>
      </c>
    </row>
    <row r="12" spans="1:14" ht="14.45" x14ac:dyDescent="0.3">
      <c r="A12" s="2" t="s">
        <v>12</v>
      </c>
      <c r="B12" s="3">
        <v>140</v>
      </c>
      <c r="C12" s="3">
        <v>590</v>
      </c>
      <c r="E12" s="2" t="s">
        <v>12</v>
      </c>
      <c r="F12" s="3">
        <v>140</v>
      </c>
      <c r="G12" s="3">
        <v>470</v>
      </c>
      <c r="I12" s="2" t="s">
        <v>12</v>
      </c>
      <c r="J12" s="4">
        <f t="shared" si="0"/>
        <v>0.14736842105263157</v>
      </c>
      <c r="K12" s="4">
        <f t="shared" si="1"/>
        <v>0.11407766990291263</v>
      </c>
    </row>
    <row r="13" spans="1:14" ht="14.45" x14ac:dyDescent="0.3">
      <c r="A13" s="2" t="s">
        <v>13</v>
      </c>
      <c r="B13" s="3">
        <v>80</v>
      </c>
      <c r="C13" s="3">
        <v>360</v>
      </c>
      <c r="E13" s="2" t="s">
        <v>13</v>
      </c>
      <c r="F13" s="3">
        <v>50</v>
      </c>
      <c r="G13" s="3">
        <v>130</v>
      </c>
      <c r="I13" s="2" t="s">
        <v>13</v>
      </c>
      <c r="J13" s="4">
        <f t="shared" si="0"/>
        <v>5.2631578947368418E-2</v>
      </c>
      <c r="K13" s="4">
        <f t="shared" si="1"/>
        <v>3.1553398058252427E-2</v>
      </c>
    </row>
    <row r="14" spans="1:14" ht="14.45" x14ac:dyDescent="0.3">
      <c r="A14" s="2" t="s">
        <v>14</v>
      </c>
      <c r="B14" s="3">
        <v>0</v>
      </c>
      <c r="C14" s="3">
        <v>0</v>
      </c>
      <c r="E14" s="5" t="s">
        <v>14</v>
      </c>
      <c r="F14" s="3">
        <v>90</v>
      </c>
      <c r="G14" s="3">
        <v>290</v>
      </c>
      <c r="I14" s="5" t="s">
        <v>14</v>
      </c>
      <c r="J14" s="4">
        <f t="shared" si="0"/>
        <v>9.4736842105263161E-2</v>
      </c>
      <c r="K14" s="4">
        <f t="shared" si="1"/>
        <v>7.0388349514563103E-2</v>
      </c>
    </row>
    <row r="15" spans="1:14" ht="14.45" x14ac:dyDescent="0.3">
      <c r="A15" s="2"/>
      <c r="B15" s="3">
        <f>SUM(B3:B14)</f>
        <v>950</v>
      </c>
      <c r="C15" s="6">
        <f>SUM(C3:C14)</f>
        <v>4540</v>
      </c>
      <c r="E15" s="2"/>
      <c r="F15" s="3">
        <f>SUM(F3:F14)</f>
        <v>950</v>
      </c>
      <c r="G15" s="6">
        <f>SUM(G3:G14)</f>
        <v>4120</v>
      </c>
      <c r="I15" s="2"/>
      <c r="J15" s="19">
        <f>SUM(J3:J14)</f>
        <v>0.99999999999999989</v>
      </c>
      <c r="K15" s="6">
        <f>SUM(K3:K14)</f>
        <v>1</v>
      </c>
      <c r="L15" s="7">
        <f>J4+J11+J14</f>
        <v>0.2</v>
      </c>
      <c r="M15" s="7">
        <f>K4+K11+K14</f>
        <v>0.17233009708737862</v>
      </c>
      <c r="N15">
        <f>F15*0.8</f>
        <v>760</v>
      </c>
    </row>
    <row r="17" spans="1:17" hidden="1" x14ac:dyDescent="0.25"/>
    <row r="18" spans="1:17" ht="14.45" hidden="1" x14ac:dyDescent="0.3">
      <c r="A18" s="1">
        <v>2018</v>
      </c>
      <c r="B18" s="1" t="s">
        <v>1</v>
      </c>
      <c r="C18" s="1" t="s">
        <v>2</v>
      </c>
      <c r="E18" s="1">
        <v>2019</v>
      </c>
      <c r="F18" s="1" t="s">
        <v>1</v>
      </c>
      <c r="G18" s="1" t="s">
        <v>2</v>
      </c>
      <c r="I18" s="1">
        <v>2020</v>
      </c>
      <c r="J18" s="1" t="s">
        <v>1</v>
      </c>
      <c r="K18" s="1" t="s">
        <v>2</v>
      </c>
      <c r="M18" s="1">
        <v>2020</v>
      </c>
      <c r="N18" s="1" t="s">
        <v>1</v>
      </c>
      <c r="O18" s="1" t="s">
        <v>2</v>
      </c>
    </row>
    <row r="19" spans="1:17" ht="14.45" hidden="1" x14ac:dyDescent="0.3">
      <c r="A19" s="2" t="s">
        <v>15</v>
      </c>
      <c r="B19" s="8">
        <f>$B$15*0.25</f>
        <v>237.5</v>
      </c>
      <c r="C19" s="6">
        <f>$C$15*0.25</f>
        <v>1135</v>
      </c>
      <c r="E19" s="2" t="s">
        <v>15</v>
      </c>
      <c r="F19" s="8">
        <f>$F$15*0.333</f>
        <v>316.35000000000002</v>
      </c>
      <c r="G19" s="6">
        <f>$G$15*0.333</f>
        <v>1371.96</v>
      </c>
      <c r="I19" s="2" t="s">
        <v>15</v>
      </c>
      <c r="J19" s="3">
        <v>355</v>
      </c>
      <c r="K19" s="6">
        <v>1491</v>
      </c>
      <c r="M19" s="2" t="s">
        <v>15</v>
      </c>
      <c r="N19" s="8">
        <f>J19*0.8</f>
        <v>284</v>
      </c>
      <c r="O19" s="6">
        <f>K19*0.83</f>
        <v>1237.53</v>
      </c>
    </row>
    <row r="20" spans="1:17" ht="14.45" hidden="1" x14ac:dyDescent="0.3">
      <c r="A20" s="2" t="s">
        <v>16</v>
      </c>
      <c r="B20" s="8">
        <f>$B$15*0.25</f>
        <v>237.5</v>
      </c>
      <c r="C20" s="6">
        <f t="shared" ref="C20:C22" si="2">$C$15*0.25</f>
        <v>1135</v>
      </c>
      <c r="E20" s="2" t="s">
        <v>16</v>
      </c>
      <c r="F20" s="8">
        <f t="shared" ref="F20:F21" si="3">$F$15*0.333</f>
        <v>316.35000000000002</v>
      </c>
      <c r="G20" s="6">
        <f t="shared" ref="G20:G21" si="4">$G$15*0.333</f>
        <v>1371.96</v>
      </c>
      <c r="I20" s="2" t="s">
        <v>16</v>
      </c>
      <c r="J20" s="3">
        <v>372</v>
      </c>
      <c r="K20" s="6">
        <v>1542</v>
      </c>
      <c r="M20" s="2" t="s">
        <v>16</v>
      </c>
      <c r="N20" s="8">
        <f>J20*0.8</f>
        <v>297.60000000000002</v>
      </c>
      <c r="O20" s="6">
        <f t="shared" ref="O20:O22" si="5">K20*0.83</f>
        <v>1279.8599999999999</v>
      </c>
    </row>
    <row r="21" spans="1:17" ht="14.45" hidden="1" x14ac:dyDescent="0.3">
      <c r="A21" s="2" t="s">
        <v>17</v>
      </c>
      <c r="B21" s="8">
        <f>$B$15*0.25</f>
        <v>237.5</v>
      </c>
      <c r="C21" s="6">
        <f t="shared" si="2"/>
        <v>1135</v>
      </c>
      <c r="E21" s="2" t="s">
        <v>17</v>
      </c>
      <c r="F21" s="8">
        <f t="shared" si="3"/>
        <v>316.35000000000002</v>
      </c>
      <c r="G21" s="6">
        <f t="shared" si="4"/>
        <v>1371.96</v>
      </c>
      <c r="I21" s="2" t="s">
        <v>17</v>
      </c>
      <c r="J21" s="3">
        <v>388</v>
      </c>
      <c r="K21" s="6">
        <v>1593</v>
      </c>
      <c r="M21" s="2" t="s">
        <v>17</v>
      </c>
      <c r="N21" s="8">
        <f>J21*0.8</f>
        <v>310.40000000000003</v>
      </c>
      <c r="O21" s="6">
        <f t="shared" si="5"/>
        <v>1322.1899999999998</v>
      </c>
    </row>
    <row r="22" spans="1:17" ht="14.45" hidden="1" x14ac:dyDescent="0.3">
      <c r="A22" s="2" t="s">
        <v>18</v>
      </c>
      <c r="B22" s="8">
        <f>$B$15*0.25</f>
        <v>237.5</v>
      </c>
      <c r="C22" s="6">
        <f t="shared" si="2"/>
        <v>1135</v>
      </c>
      <c r="E22" s="2" t="s">
        <v>18</v>
      </c>
      <c r="F22" s="3">
        <v>338</v>
      </c>
      <c r="G22" s="6">
        <v>1440</v>
      </c>
      <c r="I22" s="2" t="s">
        <v>18</v>
      </c>
      <c r="J22" s="3">
        <v>405</v>
      </c>
      <c r="K22" s="6">
        <v>1644</v>
      </c>
      <c r="M22" s="2" t="s">
        <v>18</v>
      </c>
      <c r="N22" s="8">
        <f t="shared" ref="N22" si="6">J22*0.8</f>
        <v>324</v>
      </c>
      <c r="O22" s="6">
        <f t="shared" si="5"/>
        <v>1364.52</v>
      </c>
    </row>
    <row r="23" spans="1:17" hidden="1" x14ac:dyDescent="0.25"/>
    <row r="24" spans="1:17" ht="14.45" hidden="1" x14ac:dyDescent="0.3">
      <c r="I24" s="1">
        <v>2020</v>
      </c>
      <c r="J24" s="1" t="s">
        <v>1</v>
      </c>
      <c r="K24" s="1" t="s">
        <v>2</v>
      </c>
      <c r="M24" s="1">
        <v>2020</v>
      </c>
      <c r="N24" s="1" t="s">
        <v>1</v>
      </c>
      <c r="O24" s="1" t="s">
        <v>2</v>
      </c>
    </row>
    <row r="25" spans="1:17" ht="14.45" hidden="1" x14ac:dyDescent="0.3">
      <c r="B25" s="9">
        <f>SUM(B19:B24)</f>
        <v>950</v>
      </c>
      <c r="C25" s="9">
        <f>SUM(C19:C24)</f>
        <v>4540</v>
      </c>
      <c r="F25" s="9">
        <f>SUM(F19:F24)</f>
        <v>1287.0500000000002</v>
      </c>
      <c r="G25" s="9">
        <f>SUM(G19:G24)</f>
        <v>5555.88</v>
      </c>
      <c r="I25" s="3"/>
      <c r="J25" s="6">
        <f>SUM(J19:J24)</f>
        <v>1520</v>
      </c>
      <c r="K25" s="6">
        <f>SUM(K19:K24)</f>
        <v>6270</v>
      </c>
      <c r="M25" s="3"/>
      <c r="N25" s="6">
        <f>SUM(N19:N24)</f>
        <v>1216</v>
      </c>
      <c r="O25" s="6">
        <f>SUM(O19:O24)</f>
        <v>5204.1000000000004</v>
      </c>
    </row>
    <row r="26" spans="1:17" ht="14.45" hidden="1" x14ac:dyDescent="0.3">
      <c r="F26" s="10">
        <f>F25/B25-1</f>
        <v>0.35478947368421077</v>
      </c>
      <c r="G26" s="10">
        <f>G25/C25-1</f>
        <v>0.22376211453744488</v>
      </c>
      <c r="J26" s="10">
        <f>J25/F25-1</f>
        <v>0.18099529932792024</v>
      </c>
      <c r="K26" s="10">
        <f>K25/G25-1</f>
        <v>0.1285340936089332</v>
      </c>
      <c r="N26" s="10">
        <f>N25/F25-1</f>
        <v>-5.5203760537663737E-2</v>
      </c>
      <c r="O26" s="10">
        <f>O25/G25-1</f>
        <v>-6.3316702304585415E-2</v>
      </c>
    </row>
    <row r="27" spans="1:17" hidden="1" x14ac:dyDescent="0.25"/>
    <row r="28" spans="1:17" ht="15.75" hidden="1" thickBot="1" x14ac:dyDescent="0.3">
      <c r="A28" s="1" t="s">
        <v>1</v>
      </c>
      <c r="J28" s="11" t="s">
        <v>2</v>
      </c>
    </row>
    <row r="29" spans="1:17" ht="15.75" hidden="1" thickBot="1" x14ac:dyDescent="0.3">
      <c r="A29" s="12" t="s">
        <v>19</v>
      </c>
      <c r="B29" s="13" t="s">
        <v>20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  <c r="H29" s="14" t="s">
        <v>26</v>
      </c>
      <c r="J29" s="15" t="s">
        <v>19</v>
      </c>
      <c r="K29" s="16" t="s">
        <v>20</v>
      </c>
      <c r="L29" s="16" t="s">
        <v>21</v>
      </c>
      <c r="M29" s="16" t="s">
        <v>22</v>
      </c>
      <c r="N29" s="16" t="s">
        <v>23</v>
      </c>
      <c r="O29" s="16" t="s">
        <v>24</v>
      </c>
      <c r="P29" s="16" t="s">
        <v>25</v>
      </c>
      <c r="Q29" s="17" t="s">
        <v>26</v>
      </c>
    </row>
    <row r="30" spans="1:17" hidden="1" x14ac:dyDescent="0.25">
      <c r="A30" s="18" t="s">
        <v>3</v>
      </c>
      <c r="B30" s="19">
        <v>0.111</v>
      </c>
      <c r="C30" s="20">
        <v>90</v>
      </c>
      <c r="D30" s="21">
        <f>B30*$C$39</f>
        <v>84.36</v>
      </c>
      <c r="E30" s="22">
        <f>(C30/$C$39)/B30</f>
        <v>1.0668563300142246</v>
      </c>
      <c r="F30" s="21">
        <f>B30*$F$39</f>
        <v>134.976</v>
      </c>
      <c r="G30" s="21">
        <f>F30*1</f>
        <v>134.976</v>
      </c>
      <c r="H30" s="23">
        <f>(($F$39-$G$39)*B30)+G30</f>
        <v>139.6056768</v>
      </c>
      <c r="J30" s="18" t="s">
        <v>3</v>
      </c>
      <c r="K30" s="19">
        <v>0.111</v>
      </c>
      <c r="L30" s="3">
        <v>530</v>
      </c>
      <c r="M30" s="21">
        <f>K30*$L$39</f>
        <v>378.51</v>
      </c>
      <c r="N30" s="22">
        <f>(L30/$L$39)/K30</f>
        <v>1.4002272066788195</v>
      </c>
      <c r="O30" s="21">
        <f>K30*$O$39</f>
        <v>577.64400000000001</v>
      </c>
      <c r="P30" s="21">
        <f>O30*1.05</f>
        <v>606.52620000000002</v>
      </c>
      <c r="Q30" s="23">
        <f>(($O$39-$P$39)*K30)+P30</f>
        <v>619.92754079999986</v>
      </c>
    </row>
    <row r="31" spans="1:17" hidden="1" x14ac:dyDescent="0.25">
      <c r="A31" s="18" t="s">
        <v>5</v>
      </c>
      <c r="B31" s="19">
        <v>0.111</v>
      </c>
      <c r="C31" s="3">
        <v>70</v>
      </c>
      <c r="D31" s="21">
        <f t="shared" ref="D31:D38" si="7">B31*$C$39</f>
        <v>84.36</v>
      </c>
      <c r="E31" s="22">
        <f t="shared" ref="E31:E38" si="8">(C31/$C$39)/B31</f>
        <v>0.82977714556661919</v>
      </c>
      <c r="F31" s="21">
        <f t="shared" ref="F31:F38" si="9">B31*$F$39</f>
        <v>134.976</v>
      </c>
      <c r="G31" s="21">
        <f t="shared" ref="G31:G38" si="10">F31*0.9</f>
        <v>121.47840000000001</v>
      </c>
      <c r="H31" s="23">
        <f t="shared" ref="H31:H38" si="11">(($F$39-$G$39)*B31)+G31</f>
        <v>126.10807680000002</v>
      </c>
      <c r="J31" s="18" t="s">
        <v>5</v>
      </c>
      <c r="K31" s="19">
        <v>0.111</v>
      </c>
      <c r="L31" s="3">
        <v>370</v>
      </c>
      <c r="M31" s="21">
        <f t="shared" ref="M31:M38" si="12">K31*$L$39</f>
        <v>378.51</v>
      </c>
      <c r="N31" s="22">
        <f t="shared" ref="N31:N38" si="13">(L31/$L$39)/K31</f>
        <v>0.97751710654936463</v>
      </c>
      <c r="O31" s="21">
        <f t="shared" ref="O31:O38" si="14">K31*$O$39</f>
        <v>577.64400000000001</v>
      </c>
      <c r="P31" s="21">
        <f>O31*0.95</f>
        <v>548.76179999999999</v>
      </c>
      <c r="Q31" s="23">
        <f t="shared" ref="Q31:Q38" si="15">(($O$39-$P$39)*K31)+P31</f>
        <v>562.16314079999984</v>
      </c>
    </row>
    <row r="32" spans="1:17" hidden="1" x14ac:dyDescent="0.25">
      <c r="A32" s="18" t="s">
        <v>6</v>
      </c>
      <c r="B32" s="19">
        <v>0.111</v>
      </c>
      <c r="C32" s="3">
        <v>70</v>
      </c>
      <c r="D32" s="21">
        <f t="shared" si="7"/>
        <v>84.36</v>
      </c>
      <c r="E32" s="22">
        <f t="shared" si="8"/>
        <v>0.82977714556661919</v>
      </c>
      <c r="F32" s="21">
        <f t="shared" si="9"/>
        <v>134.976</v>
      </c>
      <c r="G32" s="21">
        <f t="shared" si="10"/>
        <v>121.47840000000001</v>
      </c>
      <c r="H32" s="23">
        <f t="shared" si="11"/>
        <v>126.10807680000002</v>
      </c>
      <c r="J32" s="18" t="s">
        <v>6</v>
      </c>
      <c r="K32" s="19">
        <v>0.111</v>
      </c>
      <c r="L32" s="3">
        <v>210</v>
      </c>
      <c r="M32" s="21">
        <f t="shared" si="12"/>
        <v>378.51</v>
      </c>
      <c r="N32" s="22">
        <f t="shared" si="13"/>
        <v>0.55480700641990965</v>
      </c>
      <c r="O32" s="21">
        <f t="shared" si="14"/>
        <v>577.64400000000001</v>
      </c>
      <c r="P32" s="21">
        <f>O32*0.9</f>
        <v>519.87959999999998</v>
      </c>
      <c r="Q32" s="23">
        <f t="shared" si="15"/>
        <v>533.28094079999983</v>
      </c>
    </row>
    <row r="33" spans="1:17" hidden="1" x14ac:dyDescent="0.25">
      <c r="A33" s="18" t="s">
        <v>7</v>
      </c>
      <c r="B33" s="19">
        <v>0.111</v>
      </c>
      <c r="C33" s="24">
        <v>90</v>
      </c>
      <c r="D33" s="21">
        <f t="shared" si="7"/>
        <v>84.36</v>
      </c>
      <c r="E33" s="22">
        <f t="shared" si="8"/>
        <v>1.0668563300142246</v>
      </c>
      <c r="F33" s="21">
        <f t="shared" si="9"/>
        <v>134.976</v>
      </c>
      <c r="G33" s="21">
        <f>F33*1</f>
        <v>134.976</v>
      </c>
      <c r="H33" s="23">
        <f t="shared" si="11"/>
        <v>139.6056768</v>
      </c>
      <c r="J33" s="18" t="s">
        <v>7</v>
      </c>
      <c r="K33" s="19">
        <v>0.111</v>
      </c>
      <c r="L33" s="3">
        <v>370</v>
      </c>
      <c r="M33" s="21">
        <f t="shared" si="12"/>
        <v>378.51</v>
      </c>
      <c r="N33" s="22">
        <f t="shared" si="13"/>
        <v>0.97751710654936463</v>
      </c>
      <c r="O33" s="21">
        <f t="shared" si="14"/>
        <v>577.64400000000001</v>
      </c>
      <c r="P33" s="21">
        <f>O33*0.95</f>
        <v>548.76179999999999</v>
      </c>
      <c r="Q33" s="23">
        <f t="shared" si="15"/>
        <v>562.16314079999984</v>
      </c>
    </row>
    <row r="34" spans="1:17" hidden="1" x14ac:dyDescent="0.25">
      <c r="A34" s="18" t="s">
        <v>8</v>
      </c>
      <c r="B34" s="19">
        <v>0.111</v>
      </c>
      <c r="C34" s="24">
        <v>40</v>
      </c>
      <c r="D34" s="21">
        <f t="shared" si="7"/>
        <v>84.36</v>
      </c>
      <c r="E34" s="22">
        <f t="shared" si="8"/>
        <v>0.47415836889521096</v>
      </c>
      <c r="F34" s="21">
        <f t="shared" si="9"/>
        <v>134.976</v>
      </c>
      <c r="G34" s="21">
        <f t="shared" si="10"/>
        <v>121.47840000000001</v>
      </c>
      <c r="H34" s="23">
        <f t="shared" si="11"/>
        <v>126.10807680000002</v>
      </c>
      <c r="J34" s="18" t="s">
        <v>8</v>
      </c>
      <c r="K34" s="19">
        <v>0.111</v>
      </c>
      <c r="L34" s="3">
        <v>310</v>
      </c>
      <c r="M34" s="21">
        <f t="shared" si="12"/>
        <v>378.51</v>
      </c>
      <c r="N34" s="22">
        <f t="shared" si="13"/>
        <v>0.819000819000819</v>
      </c>
      <c r="O34" s="21">
        <f t="shared" si="14"/>
        <v>577.64400000000001</v>
      </c>
      <c r="P34" s="21">
        <f t="shared" ref="P34:P38" si="16">O34*0.9</f>
        <v>519.87959999999998</v>
      </c>
      <c r="Q34" s="23">
        <f t="shared" si="15"/>
        <v>533.28094079999983</v>
      </c>
    </row>
    <row r="35" spans="1:17" hidden="1" x14ac:dyDescent="0.25">
      <c r="A35" s="18" t="s">
        <v>9</v>
      </c>
      <c r="B35" s="19">
        <v>0.111</v>
      </c>
      <c r="C35" s="24">
        <v>90</v>
      </c>
      <c r="D35" s="21">
        <f t="shared" si="7"/>
        <v>84.36</v>
      </c>
      <c r="E35" s="22">
        <f t="shared" si="8"/>
        <v>1.0668563300142246</v>
      </c>
      <c r="F35" s="21">
        <f t="shared" si="9"/>
        <v>134.976</v>
      </c>
      <c r="G35" s="21">
        <f>F35*1</f>
        <v>134.976</v>
      </c>
      <c r="H35" s="23">
        <f t="shared" si="11"/>
        <v>139.6056768</v>
      </c>
      <c r="J35" s="18" t="s">
        <v>9</v>
      </c>
      <c r="K35" s="19">
        <v>0.111</v>
      </c>
      <c r="L35" s="3">
        <v>500</v>
      </c>
      <c r="M35" s="21">
        <f t="shared" si="12"/>
        <v>378.51</v>
      </c>
      <c r="N35" s="22">
        <f t="shared" si="13"/>
        <v>1.3209690629045467</v>
      </c>
      <c r="O35" s="21">
        <f t="shared" si="14"/>
        <v>577.64400000000001</v>
      </c>
      <c r="P35" s="21">
        <f>O35*1.05</f>
        <v>606.52620000000002</v>
      </c>
      <c r="Q35" s="23">
        <f t="shared" si="15"/>
        <v>619.92754079999986</v>
      </c>
    </row>
    <row r="36" spans="1:17" hidden="1" x14ac:dyDescent="0.25">
      <c r="A36" s="18" t="s">
        <v>10</v>
      </c>
      <c r="B36" s="19">
        <v>0.111</v>
      </c>
      <c r="C36" s="24">
        <v>120</v>
      </c>
      <c r="D36" s="21">
        <f t="shared" si="7"/>
        <v>84.36</v>
      </c>
      <c r="E36" s="22">
        <f t="shared" si="8"/>
        <v>1.4224751066856329</v>
      </c>
      <c r="F36" s="21">
        <f t="shared" si="9"/>
        <v>134.976</v>
      </c>
      <c r="G36" s="21">
        <f>F36*1.05</f>
        <v>141.72480000000002</v>
      </c>
      <c r="H36" s="23">
        <f t="shared" si="11"/>
        <v>146.35447680000001</v>
      </c>
      <c r="J36" s="18" t="s">
        <v>10</v>
      </c>
      <c r="K36" s="19">
        <v>0.111</v>
      </c>
      <c r="L36" s="3">
        <v>520</v>
      </c>
      <c r="M36" s="21">
        <f t="shared" si="12"/>
        <v>378.51</v>
      </c>
      <c r="N36" s="22">
        <f t="shared" si="13"/>
        <v>1.3738078254207287</v>
      </c>
      <c r="O36" s="21">
        <f t="shared" si="14"/>
        <v>577.64400000000001</v>
      </c>
      <c r="P36" s="21">
        <f>O36*1.05</f>
        <v>606.52620000000002</v>
      </c>
      <c r="Q36" s="23">
        <f t="shared" si="15"/>
        <v>619.92754079999986</v>
      </c>
    </row>
    <row r="37" spans="1:17" hidden="1" x14ac:dyDescent="0.25">
      <c r="A37" s="18" t="s">
        <v>12</v>
      </c>
      <c r="B37" s="19">
        <v>0.111</v>
      </c>
      <c r="C37" s="24">
        <v>140</v>
      </c>
      <c r="D37" s="21">
        <f t="shared" si="7"/>
        <v>84.36</v>
      </c>
      <c r="E37" s="22">
        <f t="shared" si="8"/>
        <v>1.6595542911332384</v>
      </c>
      <c r="F37" s="21">
        <f t="shared" si="9"/>
        <v>134.976</v>
      </c>
      <c r="G37" s="21">
        <f>F37*1.05</f>
        <v>141.72480000000002</v>
      </c>
      <c r="H37" s="23">
        <f t="shared" si="11"/>
        <v>146.35447680000001</v>
      </c>
      <c r="J37" s="18" t="s">
        <v>12</v>
      </c>
      <c r="K37" s="19">
        <v>0.111</v>
      </c>
      <c r="L37" s="3">
        <v>470</v>
      </c>
      <c r="M37" s="21">
        <f t="shared" si="12"/>
        <v>378.51</v>
      </c>
      <c r="N37" s="22">
        <f t="shared" si="13"/>
        <v>1.2417109191302738</v>
      </c>
      <c r="O37" s="21">
        <f t="shared" si="14"/>
        <v>577.64400000000001</v>
      </c>
      <c r="P37" s="21">
        <f>O37*1.05</f>
        <v>606.52620000000002</v>
      </c>
      <c r="Q37" s="23">
        <f t="shared" si="15"/>
        <v>619.92754079999986</v>
      </c>
    </row>
    <row r="38" spans="1:17" hidden="1" x14ac:dyDescent="0.25">
      <c r="A38" s="18" t="s">
        <v>13</v>
      </c>
      <c r="B38" s="19">
        <v>0.111</v>
      </c>
      <c r="C38" s="24">
        <v>50</v>
      </c>
      <c r="D38" s="21">
        <f t="shared" si="7"/>
        <v>84.36</v>
      </c>
      <c r="E38" s="22">
        <f t="shared" si="8"/>
        <v>0.59269796111901374</v>
      </c>
      <c r="F38" s="21">
        <f t="shared" si="9"/>
        <v>134.976</v>
      </c>
      <c r="G38" s="21">
        <f t="shared" si="10"/>
        <v>121.47840000000001</v>
      </c>
      <c r="H38" s="23">
        <f t="shared" si="11"/>
        <v>126.10807680000002</v>
      </c>
      <c r="J38" s="18" t="s">
        <v>13</v>
      </c>
      <c r="K38" s="19">
        <v>0.111</v>
      </c>
      <c r="L38" s="3">
        <v>130</v>
      </c>
      <c r="M38" s="21">
        <f t="shared" si="12"/>
        <v>378.51</v>
      </c>
      <c r="N38" s="22">
        <f t="shared" si="13"/>
        <v>0.34345195635518216</v>
      </c>
      <c r="O38" s="21">
        <f t="shared" si="14"/>
        <v>577.64400000000001</v>
      </c>
      <c r="P38" s="21">
        <f t="shared" si="16"/>
        <v>519.87959999999998</v>
      </c>
      <c r="Q38" s="23">
        <f t="shared" si="15"/>
        <v>533.28094079999983</v>
      </c>
    </row>
    <row r="39" spans="1:17" ht="15.75" hidden="1" thickBot="1" x14ac:dyDescent="0.3">
      <c r="A39" s="25" t="s">
        <v>27</v>
      </c>
      <c r="B39" s="26">
        <f>SUM(B30:B38)</f>
        <v>0.999</v>
      </c>
      <c r="C39" s="27">
        <f>SUM(C30:C38)</f>
        <v>760</v>
      </c>
      <c r="D39" s="28">
        <f>SUM(D30:D38)</f>
        <v>759.24</v>
      </c>
      <c r="E39" s="29">
        <f>(C39/$C$39)/B39</f>
        <v>1.0010010010010011</v>
      </c>
      <c r="F39" s="30">
        <v>1216</v>
      </c>
      <c r="G39" s="31">
        <f>SUM(G30:G38)</f>
        <v>1174.2911999999999</v>
      </c>
      <c r="H39" s="32">
        <f>SUM(H30:H38)</f>
        <v>1215.9582912000001</v>
      </c>
      <c r="J39" s="25" t="s">
        <v>27</v>
      </c>
      <c r="K39" s="26">
        <f>SUM(K30:K38)</f>
        <v>0.999</v>
      </c>
      <c r="L39" s="31">
        <f>SUM(L30:L38)</f>
        <v>3410</v>
      </c>
      <c r="M39" s="31">
        <f>SUM(M30:M38)</f>
        <v>3406.59</v>
      </c>
      <c r="N39" s="29">
        <f>(L39/$L$39)/K39</f>
        <v>1.0010010010010011</v>
      </c>
      <c r="O39" s="30">
        <v>5204</v>
      </c>
      <c r="P39" s="31">
        <f>SUM(P30:P38)</f>
        <v>5083.2672000000011</v>
      </c>
      <c r="Q39" s="32">
        <f>SUM(Q30:Q38)</f>
        <v>5203.8792671999981</v>
      </c>
    </row>
    <row r="40" spans="1:17" hidden="1" x14ac:dyDescent="0.25"/>
    <row r="41" spans="1:17" hidden="1" x14ac:dyDescent="0.25">
      <c r="B41" s="69" t="s">
        <v>28</v>
      </c>
      <c r="C41" s="69"/>
      <c r="D41" s="69"/>
      <c r="E41" s="69"/>
      <c r="F41" s="69"/>
      <c r="G41" s="69"/>
    </row>
    <row r="42" spans="1:17" hidden="1" x14ac:dyDescent="0.25"/>
    <row r="43" spans="1:17" hidden="1" x14ac:dyDescent="0.25"/>
    <row r="44" spans="1:17" hidden="1" x14ac:dyDescent="0.25"/>
    <row r="45" spans="1:17" hidden="1" x14ac:dyDescent="0.25"/>
    <row r="46" spans="1:17" hidden="1" x14ac:dyDescent="0.25"/>
    <row r="47" spans="1:17" hidden="1" x14ac:dyDescent="0.25"/>
  </sheetData>
  <mergeCells count="1">
    <mergeCell ref="B41:G4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tabSelected="1" zoomScale="80" zoomScaleNormal="80" workbookViewId="0">
      <selection activeCell="P23" sqref="P23"/>
    </sheetView>
  </sheetViews>
  <sheetFormatPr baseColWidth="10" defaultRowHeight="15" x14ac:dyDescent="0.25"/>
  <cols>
    <col min="1" max="2" width="13.140625" customWidth="1"/>
    <col min="3" max="3" width="13.5703125" customWidth="1"/>
  </cols>
  <sheetData>
    <row r="1" spans="1:6" x14ac:dyDescent="0.25">
      <c r="A1" t="s">
        <v>49</v>
      </c>
    </row>
    <row r="2" spans="1:6" x14ac:dyDescent="0.25">
      <c r="A2" t="s">
        <v>50</v>
      </c>
    </row>
    <row r="3" spans="1:6" x14ac:dyDescent="0.25">
      <c r="A3" t="s">
        <v>51</v>
      </c>
    </row>
    <row r="5" spans="1:6" x14ac:dyDescent="0.25">
      <c r="A5" s="66" t="s">
        <v>52</v>
      </c>
    </row>
    <row r="6" spans="1:6" ht="30.75" thickBot="1" x14ac:dyDescent="0.3">
      <c r="A6" s="1">
        <v>2018</v>
      </c>
      <c r="B6" s="2" t="s">
        <v>53</v>
      </c>
      <c r="C6" s="65" t="s">
        <v>62</v>
      </c>
      <c r="D6" s="2" t="s">
        <v>55</v>
      </c>
      <c r="E6" s="2" t="s">
        <v>56</v>
      </c>
    </row>
    <row r="7" spans="1:6" x14ac:dyDescent="0.25">
      <c r="A7" s="2" t="s">
        <v>3</v>
      </c>
      <c r="B7" s="3">
        <v>150</v>
      </c>
      <c r="C7" s="64">
        <f>B7</f>
        <v>150</v>
      </c>
      <c r="D7" s="61">
        <f>B7-C7</f>
        <v>0</v>
      </c>
      <c r="E7" s="2">
        <f>ABS(D7)</f>
        <v>0</v>
      </c>
      <c r="F7" s="60" t="s">
        <v>54</v>
      </c>
    </row>
    <row r="8" spans="1:6" ht="15.75" thickBot="1" x14ac:dyDescent="0.3">
      <c r="A8" s="2" t="s">
        <v>4</v>
      </c>
      <c r="B8" s="3">
        <v>50</v>
      </c>
      <c r="C8" s="64">
        <f>C7+$F$8*(B7-C7)</f>
        <v>150</v>
      </c>
      <c r="D8" s="61">
        <f>B8-C8</f>
        <v>-100</v>
      </c>
      <c r="E8" s="2">
        <f t="shared" ref="E8:E18" si="0">ABS(D8)</f>
        <v>100</v>
      </c>
      <c r="F8" s="68">
        <v>0.31466634457467002</v>
      </c>
    </row>
    <row r="9" spans="1:6" x14ac:dyDescent="0.25">
      <c r="A9" s="2" t="s">
        <v>5</v>
      </c>
      <c r="B9" s="3">
        <v>130</v>
      </c>
      <c r="C9" s="64">
        <f t="shared" ref="C9:C18" si="1">C8+$F$8*(B8-C8)</f>
        <v>118.53336554253301</v>
      </c>
      <c r="D9" s="61">
        <f t="shared" ref="D9:D18" si="2">B9-C9</f>
        <v>11.466634457466995</v>
      </c>
      <c r="E9" s="2">
        <f t="shared" si="0"/>
        <v>11.466634457466995</v>
      </c>
    </row>
    <row r="10" spans="1:6" x14ac:dyDescent="0.25">
      <c r="A10" s="2" t="s">
        <v>6</v>
      </c>
      <c r="B10" s="3">
        <v>70</v>
      </c>
      <c r="C10" s="64">
        <f t="shared" si="1"/>
        <v>122.1415294918381</v>
      </c>
      <c r="D10" s="61">
        <f t="shared" si="2"/>
        <v>-52.141529491838099</v>
      </c>
      <c r="E10" s="2">
        <f t="shared" si="0"/>
        <v>52.141529491838099</v>
      </c>
    </row>
    <row r="11" spans="1:6" x14ac:dyDescent="0.25">
      <c r="A11" s="2" t="s">
        <v>7</v>
      </c>
      <c r="B11" s="3">
        <v>90</v>
      </c>
      <c r="C11" s="64">
        <f t="shared" si="1"/>
        <v>105.73434500610905</v>
      </c>
      <c r="D11" s="61">
        <f t="shared" si="2"/>
        <v>-15.734345006109052</v>
      </c>
      <c r="E11" s="62">
        <f t="shared" si="0"/>
        <v>15.734345006109052</v>
      </c>
    </row>
    <row r="12" spans="1:6" x14ac:dyDescent="0.25">
      <c r="A12" s="2" t="s">
        <v>8</v>
      </c>
      <c r="B12" s="3">
        <v>10</v>
      </c>
      <c r="C12" s="64">
        <f t="shared" si="1"/>
        <v>100.78327617876</v>
      </c>
      <c r="D12" s="61">
        <f t="shared" si="2"/>
        <v>-90.783276178760005</v>
      </c>
      <c r="E12" s="62">
        <f t="shared" si="0"/>
        <v>90.783276178760005</v>
      </c>
    </row>
    <row r="13" spans="1:6" x14ac:dyDescent="0.25">
      <c r="A13" s="2" t="s">
        <v>9</v>
      </c>
      <c r="B13" s="3">
        <v>120</v>
      </c>
      <c r="C13" s="64">
        <f t="shared" si="1"/>
        <v>72.216834515076869</v>
      </c>
      <c r="D13" s="61">
        <f t="shared" si="2"/>
        <v>47.783165484923131</v>
      </c>
      <c r="E13" s="62">
        <f t="shared" si="0"/>
        <v>47.783165484923131</v>
      </c>
    </row>
    <row r="14" spans="1:6" x14ac:dyDescent="0.25">
      <c r="A14" s="2" t="s">
        <v>10</v>
      </c>
      <c r="B14" s="3">
        <v>60</v>
      </c>
      <c r="C14" s="64">
        <f t="shared" si="1"/>
        <v>87.252588530424163</v>
      </c>
      <c r="D14" s="61">
        <f t="shared" si="2"/>
        <v>-27.252588530424163</v>
      </c>
      <c r="E14" s="62">
        <f t="shared" si="0"/>
        <v>27.252588530424163</v>
      </c>
    </row>
    <row r="15" spans="1:6" x14ac:dyDescent="0.25">
      <c r="A15" s="2" t="s">
        <v>11</v>
      </c>
      <c r="B15" s="3">
        <v>50</v>
      </c>
      <c r="C15" s="64">
        <f t="shared" si="1"/>
        <v>78.677116117358011</v>
      </c>
      <c r="D15" s="61">
        <f t="shared" si="2"/>
        <v>-28.677116117358011</v>
      </c>
      <c r="E15" s="62">
        <f t="shared" si="0"/>
        <v>28.677116117358011</v>
      </c>
    </row>
    <row r="16" spans="1:6" x14ac:dyDescent="0.25">
      <c r="A16" s="2" t="s">
        <v>12</v>
      </c>
      <c r="B16" s="3">
        <v>140</v>
      </c>
      <c r="C16" s="64">
        <f t="shared" si="1"/>
        <v>69.653392815765613</v>
      </c>
      <c r="D16" s="61">
        <f t="shared" si="2"/>
        <v>70.346607184234387</v>
      </c>
      <c r="E16" s="62">
        <f t="shared" si="0"/>
        <v>70.346607184234387</v>
      </c>
    </row>
    <row r="17" spans="1:6" x14ac:dyDescent="0.25">
      <c r="A17" s="2" t="s">
        <v>13</v>
      </c>
      <c r="B17" s="3">
        <v>80</v>
      </c>
      <c r="C17" s="64">
        <f t="shared" si="1"/>
        <v>91.789102551658871</v>
      </c>
      <c r="D17" s="61">
        <f t="shared" si="2"/>
        <v>-11.789102551658871</v>
      </c>
      <c r="E17" s="62">
        <f t="shared" si="0"/>
        <v>11.789102551658871</v>
      </c>
    </row>
    <row r="18" spans="1:6" x14ac:dyDescent="0.25">
      <c r="A18" s="2" t="s">
        <v>14</v>
      </c>
      <c r="B18" s="3">
        <v>0</v>
      </c>
      <c r="C18" s="64">
        <f t="shared" si="1"/>
        <v>88.079468745912465</v>
      </c>
      <c r="D18" s="61">
        <f t="shared" si="2"/>
        <v>-88.079468745912465</v>
      </c>
      <c r="E18" s="62">
        <f t="shared" si="0"/>
        <v>88.079468745912465</v>
      </c>
    </row>
    <row r="19" spans="1:6" x14ac:dyDescent="0.25">
      <c r="B19">
        <f>SUM(B7:B18)</f>
        <v>950</v>
      </c>
      <c r="C19" s="9">
        <f>SUM(C7:C18)</f>
        <v>1234.8610194954363</v>
      </c>
    </row>
    <row r="20" spans="1:6" x14ac:dyDescent="0.25">
      <c r="A20" s="63" t="s">
        <v>61</v>
      </c>
    </row>
    <row r="21" spans="1:6" x14ac:dyDescent="0.25">
      <c r="A21" s="2" t="s">
        <v>57</v>
      </c>
      <c r="B21" s="61">
        <f>AVERAGE(D7:D18)</f>
        <v>-23.738418291286347</v>
      </c>
      <c r="C21" t="s">
        <v>59</v>
      </c>
    </row>
    <row r="22" spans="1:6" x14ac:dyDescent="0.25">
      <c r="A22" s="2" t="s">
        <v>58</v>
      </c>
      <c r="B22" s="61">
        <f>AVERAGE(E7:E18)</f>
        <v>45.337819479057096</v>
      </c>
      <c r="C22" t="s">
        <v>60</v>
      </c>
    </row>
    <row r="26" spans="1:6" s="67" customFormat="1" x14ac:dyDescent="0.25">
      <c r="A26" s="67" t="s">
        <v>63</v>
      </c>
    </row>
    <row r="27" spans="1:6" ht="30.75" thickBot="1" x14ac:dyDescent="0.3">
      <c r="A27" s="1">
        <v>2018</v>
      </c>
      <c r="B27" s="2" t="s">
        <v>64</v>
      </c>
      <c r="C27" s="65" t="s">
        <v>62</v>
      </c>
      <c r="D27" s="2" t="s">
        <v>55</v>
      </c>
      <c r="E27" s="2" t="s">
        <v>56</v>
      </c>
    </row>
    <row r="28" spans="1:6" x14ac:dyDescent="0.25">
      <c r="A28" s="2" t="s">
        <v>3</v>
      </c>
      <c r="B28" s="3">
        <v>400</v>
      </c>
      <c r="C28" s="64">
        <f>B28</f>
        <v>400</v>
      </c>
      <c r="D28" s="61">
        <f>B28-C28</f>
        <v>0</v>
      </c>
      <c r="E28" s="2">
        <f>ABS(D28)</f>
        <v>0</v>
      </c>
      <c r="F28" s="60" t="s">
        <v>54</v>
      </c>
    </row>
    <row r="29" spans="1:6" ht="15.75" thickBot="1" x14ac:dyDescent="0.3">
      <c r="A29" s="2" t="s">
        <v>4</v>
      </c>
      <c r="B29" s="3">
        <v>270</v>
      </c>
      <c r="C29" s="64">
        <f>C28+$F$8*(B28-C28)</f>
        <v>400</v>
      </c>
      <c r="D29" s="61">
        <f>B29-C29</f>
        <v>-130</v>
      </c>
      <c r="E29" s="2">
        <f t="shared" ref="E29:E39" si="3">ABS(D29)</f>
        <v>130</v>
      </c>
      <c r="F29" s="68">
        <v>0.31466634457467041</v>
      </c>
    </row>
    <row r="30" spans="1:6" x14ac:dyDescent="0.25">
      <c r="A30" s="2" t="s">
        <v>5</v>
      </c>
      <c r="B30" s="3">
        <v>490</v>
      </c>
      <c r="C30" s="64">
        <f t="shared" ref="C30:C39" si="4">C29+$F$8*(B29-C29)</f>
        <v>359.09337520529289</v>
      </c>
      <c r="D30" s="61">
        <f t="shared" ref="D30:D39" si="5">B30-C30</f>
        <v>130.90662479470711</v>
      </c>
      <c r="E30" s="2">
        <f t="shared" si="3"/>
        <v>130.90662479470711</v>
      </c>
    </row>
    <row r="31" spans="1:6" x14ac:dyDescent="0.25">
      <c r="A31" s="2" t="s">
        <v>6</v>
      </c>
      <c r="B31" s="3">
        <v>280</v>
      </c>
      <c r="C31" s="64">
        <f t="shared" si="4"/>
        <v>400.28528431005122</v>
      </c>
      <c r="D31" s="61">
        <f t="shared" si="5"/>
        <v>-120.28528431005122</v>
      </c>
      <c r="E31" s="2">
        <f t="shared" si="3"/>
        <v>120.28528431005122</v>
      </c>
    </row>
    <row r="32" spans="1:6" x14ac:dyDescent="0.25">
      <c r="A32" s="2" t="s">
        <v>7</v>
      </c>
      <c r="B32" s="3">
        <v>420</v>
      </c>
      <c r="C32" s="64">
        <f t="shared" si="4"/>
        <v>362.43555359008252</v>
      </c>
      <c r="D32" s="61">
        <f t="shared" si="5"/>
        <v>57.56444640991748</v>
      </c>
      <c r="E32" s="62">
        <f t="shared" si="3"/>
        <v>57.56444640991748</v>
      </c>
    </row>
    <row r="33" spans="1:5" x14ac:dyDescent="0.25">
      <c r="A33" s="2" t="s">
        <v>8</v>
      </c>
      <c r="B33" s="3">
        <v>350</v>
      </c>
      <c r="C33" s="64">
        <f t="shared" si="4"/>
        <v>380.54914751935576</v>
      </c>
      <c r="D33" s="61">
        <f t="shared" si="5"/>
        <v>-30.549147519355756</v>
      </c>
      <c r="E33" s="62">
        <f t="shared" si="3"/>
        <v>30.549147519355756</v>
      </c>
    </row>
    <row r="34" spans="1:5" x14ac:dyDescent="0.25">
      <c r="A34" s="2" t="s">
        <v>9</v>
      </c>
      <c r="B34" s="3">
        <v>650</v>
      </c>
      <c r="C34" s="64">
        <f t="shared" si="4"/>
        <v>370.93635893956775</v>
      </c>
      <c r="D34" s="61">
        <f t="shared" si="5"/>
        <v>279.06364106043225</v>
      </c>
      <c r="E34" s="62">
        <f t="shared" si="3"/>
        <v>279.06364106043225</v>
      </c>
    </row>
    <row r="35" spans="1:5" x14ac:dyDescent="0.25">
      <c r="A35" s="2" t="s">
        <v>10</v>
      </c>
      <c r="B35" s="3">
        <v>580</v>
      </c>
      <c r="C35" s="64">
        <f t="shared" si="4"/>
        <v>458.74829477575179</v>
      </c>
      <c r="D35" s="61">
        <f t="shared" si="5"/>
        <v>121.25170522424821</v>
      </c>
      <c r="E35" s="62">
        <f t="shared" si="3"/>
        <v>121.25170522424821</v>
      </c>
    </row>
    <row r="36" spans="1:5" x14ac:dyDescent="0.25">
      <c r="A36" s="2" t="s">
        <v>11</v>
      </c>
      <c r="B36" s="3">
        <v>150</v>
      </c>
      <c r="C36" s="64">
        <f t="shared" si="4"/>
        <v>496.90212563211139</v>
      </c>
      <c r="D36" s="61">
        <f t="shared" si="5"/>
        <v>-346.90212563211139</v>
      </c>
      <c r="E36" s="62">
        <f t="shared" si="3"/>
        <v>346.90212563211139</v>
      </c>
    </row>
    <row r="37" spans="1:5" x14ac:dyDescent="0.25">
      <c r="A37" s="2" t="s">
        <v>12</v>
      </c>
      <c r="B37" s="3">
        <v>590</v>
      </c>
      <c r="C37" s="64">
        <f t="shared" si="4"/>
        <v>387.74370183427197</v>
      </c>
      <c r="D37" s="61">
        <f t="shared" si="5"/>
        <v>202.25629816572803</v>
      </c>
      <c r="E37" s="62">
        <f t="shared" si="3"/>
        <v>202.25629816572803</v>
      </c>
    </row>
    <row r="38" spans="1:5" x14ac:dyDescent="0.25">
      <c r="A38" s="2" t="s">
        <v>13</v>
      </c>
      <c r="B38" s="3">
        <v>360</v>
      </c>
      <c r="C38" s="64">
        <f t="shared" si="4"/>
        <v>451.38695184528615</v>
      </c>
      <c r="D38" s="61">
        <f t="shared" si="5"/>
        <v>-91.386951845286148</v>
      </c>
      <c r="E38" s="62">
        <f t="shared" si="3"/>
        <v>91.386951845286148</v>
      </c>
    </row>
    <row r="39" spans="1:5" x14ac:dyDescent="0.25">
      <c r="A39" s="2" t="s">
        <v>14</v>
      </c>
      <c r="B39" s="3">
        <v>0</v>
      </c>
      <c r="C39" s="64">
        <f t="shared" si="4"/>
        <v>422.63055376630854</v>
      </c>
      <c r="D39" s="61">
        <f t="shared" si="5"/>
        <v>-422.63055376630854</v>
      </c>
      <c r="E39" s="62">
        <f t="shared" si="3"/>
        <v>422.63055376630854</v>
      </c>
    </row>
    <row r="40" spans="1:5" x14ac:dyDescent="0.25">
      <c r="B40">
        <f>SUM(B28:B39)</f>
        <v>4540</v>
      </c>
      <c r="C40" s="9">
        <f>SUM(C28:C39)</f>
        <v>4890.7113474180796</v>
      </c>
    </row>
    <row r="41" spans="1:5" x14ac:dyDescent="0.25">
      <c r="A41" s="63" t="s">
        <v>61</v>
      </c>
    </row>
    <row r="42" spans="1:5" x14ac:dyDescent="0.25">
      <c r="A42" s="2" t="s">
        <v>57</v>
      </c>
      <c r="B42" s="61">
        <f>AVERAGE(D28:D39)</f>
        <v>-29.225945618173331</v>
      </c>
      <c r="C42" t="s">
        <v>59</v>
      </c>
    </row>
    <row r="43" spans="1:5" x14ac:dyDescent="0.25">
      <c r="A43" s="2" t="s">
        <v>58</v>
      </c>
      <c r="B43" s="61">
        <f>AVERAGE(E28:E39)</f>
        <v>161.0663982273455</v>
      </c>
      <c r="C43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Hoja4</vt:lpstr>
      <vt:lpstr>Hoja2</vt:lpstr>
      <vt:lpstr>Hoja3</vt:lpstr>
      <vt:lpstr>Hoja1</vt:lpstr>
      <vt:lpstr>Suav. 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UX</cp:lastModifiedBy>
  <dcterms:created xsi:type="dcterms:W3CDTF">2019-10-09T20:42:27Z</dcterms:created>
  <dcterms:modified xsi:type="dcterms:W3CDTF">2019-10-10T13:56:55Z</dcterms:modified>
</cp:coreProperties>
</file>