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9480" windowHeight="17880" tabRatio="500"/>
  </bookViews>
  <sheets>
    <sheet name="Platinen" sheetId="1" r:id="rId1"/>
    <sheet name="Kabel V2" sheetId="3" r:id="rId2"/>
    <sheet name="Blat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I32" i="1"/>
  <c r="J28" i="1"/>
  <c r="I30" i="1"/>
  <c r="I5" i="4"/>
  <c r="I3" i="4"/>
  <c r="I9" i="4"/>
  <c r="H9" i="4"/>
  <c r="H4" i="4"/>
  <c r="H6" i="4"/>
  <c r="H7" i="4"/>
  <c r="I11" i="4"/>
  <c r="H12" i="4"/>
  <c r="I12" i="4"/>
  <c r="H14" i="4"/>
  <c r="I14" i="4"/>
  <c r="I15" i="4"/>
  <c r="L5" i="4"/>
  <c r="I13" i="4"/>
  <c r="I16" i="4"/>
  <c r="H16" i="4"/>
  <c r="H15" i="4"/>
  <c r="H8" i="4"/>
  <c r="I6" i="4"/>
  <c r="I8" i="4"/>
  <c r="I4" i="4"/>
  <c r="I7" i="4"/>
  <c r="L19" i="1"/>
  <c r="L20" i="1"/>
  <c r="L21" i="1"/>
  <c r="L22" i="1"/>
  <c r="L23" i="1"/>
  <c r="L24" i="1"/>
  <c r="L25" i="1"/>
  <c r="K25" i="1"/>
  <c r="K27" i="1"/>
  <c r="L27" i="1"/>
  <c r="J19" i="1"/>
  <c r="J20" i="1"/>
  <c r="J21" i="1"/>
  <c r="J22" i="1"/>
  <c r="J23" i="1"/>
  <c r="J24" i="1"/>
  <c r="J25" i="1"/>
  <c r="J27" i="1"/>
  <c r="I25" i="1"/>
  <c r="I27" i="1"/>
  <c r="H19" i="1"/>
  <c r="H20" i="1"/>
  <c r="H21" i="1"/>
  <c r="H22" i="1"/>
  <c r="H23" i="1"/>
  <c r="H24" i="1"/>
  <c r="H25" i="1"/>
  <c r="H27" i="1"/>
  <c r="G25" i="1"/>
  <c r="G27" i="1"/>
  <c r="L6" i="1"/>
  <c r="L7" i="1"/>
  <c r="L8" i="1"/>
  <c r="L9" i="1"/>
  <c r="L10" i="1"/>
  <c r="L11" i="1"/>
  <c r="L12" i="1"/>
  <c r="L13" i="1"/>
  <c r="L14" i="1"/>
  <c r="L15" i="1"/>
  <c r="L18" i="1"/>
  <c r="J6" i="1"/>
  <c r="J7" i="1"/>
  <c r="J8" i="1"/>
  <c r="J9" i="1"/>
  <c r="J10" i="1"/>
  <c r="J11" i="1"/>
  <c r="J12" i="1"/>
  <c r="J13" i="1"/>
  <c r="J14" i="1"/>
  <c r="J15" i="1"/>
  <c r="J18" i="1"/>
  <c r="H6" i="1"/>
  <c r="H7" i="1"/>
  <c r="H8" i="1"/>
  <c r="H9" i="1"/>
  <c r="H10" i="1"/>
  <c r="H11" i="1"/>
  <c r="H12" i="1"/>
  <c r="H13" i="1"/>
  <c r="H14" i="1"/>
  <c r="H15" i="1"/>
  <c r="H18" i="1"/>
  <c r="G18" i="1"/>
  <c r="I18" i="1"/>
  <c r="K18" i="1"/>
  <c r="H16" i="3"/>
  <c r="H17" i="3"/>
  <c r="H5" i="3"/>
  <c r="G7" i="3"/>
  <c r="G18" i="3"/>
  <c r="H18" i="3"/>
  <c r="I29" i="1"/>
  <c r="J29" i="1"/>
  <c r="J31" i="1"/>
  <c r="F16" i="3"/>
  <c r="F17" i="3"/>
  <c r="F5" i="3"/>
  <c r="F6" i="3"/>
  <c r="E7" i="3"/>
  <c r="E18" i="3"/>
  <c r="F18" i="3"/>
  <c r="H28" i="1"/>
  <c r="G29" i="1"/>
  <c r="H29" i="1"/>
  <c r="H31" i="1"/>
  <c r="H33" i="1"/>
  <c r="L31" i="1"/>
  <c r="J16" i="3"/>
  <c r="J17" i="3"/>
  <c r="J5" i="3"/>
  <c r="I7" i="3"/>
  <c r="I18" i="3"/>
  <c r="J18" i="3"/>
  <c r="L28" i="1"/>
  <c r="K29" i="1"/>
  <c r="L29" i="1"/>
  <c r="L33" i="1"/>
  <c r="H6" i="3"/>
  <c r="J6" i="3"/>
  <c r="K33" i="1"/>
  <c r="K26" i="1"/>
  <c r="J12" i="3"/>
  <c r="J13" i="3"/>
  <c r="I14" i="3"/>
  <c r="I15" i="3"/>
  <c r="H12" i="3"/>
  <c r="H13" i="3"/>
  <c r="G14" i="3"/>
  <c r="G15" i="3"/>
  <c r="F12" i="3"/>
  <c r="F13" i="3"/>
  <c r="E14" i="3"/>
  <c r="E15" i="3"/>
  <c r="J14" i="3"/>
  <c r="H14" i="3"/>
  <c r="F14" i="3"/>
  <c r="J8" i="3"/>
  <c r="J9" i="3"/>
  <c r="I10" i="3"/>
  <c r="I11" i="3"/>
  <c r="H8" i="3"/>
  <c r="H9" i="3"/>
  <c r="G10" i="3"/>
  <c r="G11" i="3"/>
  <c r="F8" i="3"/>
  <c r="F9" i="3"/>
  <c r="E10" i="3"/>
  <c r="E11" i="3"/>
  <c r="J10" i="3"/>
  <c r="H10" i="3"/>
  <c r="F10" i="3"/>
  <c r="J7" i="3"/>
  <c r="H7" i="3"/>
  <c r="F7" i="3"/>
  <c r="G26" i="1"/>
  <c r="I26" i="1"/>
  <c r="G33" i="1"/>
  <c r="I33" i="1"/>
</calcChain>
</file>

<file path=xl/sharedStrings.xml><?xml version="1.0" encoding="utf-8"?>
<sst xmlns="http://schemas.openxmlformats.org/spreadsheetml/2006/main" count="177" uniqueCount="94">
  <si>
    <t>1.8K</t>
  </si>
  <si>
    <t>R2, R3</t>
  </si>
  <si>
    <t>RESISTOR, European symbol</t>
  </si>
  <si>
    <t>100nF</t>
  </si>
  <si>
    <t>C3, C4, C5</t>
  </si>
  <si>
    <t>CAPACITOR, European symbol</t>
  </si>
  <si>
    <t>C1</t>
  </si>
  <si>
    <t>POLARIZED CAPACITOR, European symbol</t>
  </si>
  <si>
    <t>10k</t>
  </si>
  <si>
    <t>R1</t>
  </si>
  <si>
    <t>10nF</t>
  </si>
  <si>
    <t>C6</t>
  </si>
  <si>
    <t>10uF</t>
  </si>
  <si>
    <t>C2</t>
  </si>
  <si>
    <t>1uF</t>
  </si>
  <si>
    <t>C7</t>
  </si>
  <si>
    <t>4,7uF</t>
  </si>
  <si>
    <t>C8, C9</t>
  </si>
  <si>
    <t>56Ohm</t>
  </si>
  <si>
    <t>R5</t>
  </si>
  <si>
    <t>68Ohm</t>
  </si>
  <si>
    <t>R4</t>
  </si>
  <si>
    <t>CAN Bus</t>
  </si>
  <si>
    <t>X1, X2</t>
  </si>
  <si>
    <t>Molex - Micro-Fit 3.0 Series connector,  3.00mm (0.118) pitch header, 4 positions."</t>
  </si>
  <si>
    <t>GREEN</t>
  </si>
  <si>
    <t>LD2</t>
  </si>
  <si>
    <t>LD1117S33TR</t>
  </si>
  <si>
    <t>IC1</t>
  </si>
  <si>
    <t>800mA Low Dropout (LDO) Positive Regulator</t>
  </si>
  <si>
    <t>RED</t>
  </si>
  <si>
    <t>LD1</t>
  </si>
  <si>
    <t>SM03B-SRSS-TB</t>
  </si>
  <si>
    <t>PORT1, PORT2</t>
  </si>
  <si>
    <t>Disconnectable Crimp style connector, 1.0mm pitch3 contacts</t>
  </si>
  <si>
    <t>SM05B-SRSS-TB</t>
  </si>
  <si>
    <t>EXTENS.</t>
  </si>
  <si>
    <t>Disconnectable Crimp style connector, 1.0mm pitch5 contacts</t>
  </si>
  <si>
    <t>SN65HVD232D</t>
  </si>
  <si>
    <t>IC2</t>
  </si>
  <si>
    <t>3.3-V CAN TRANSCEIVERS</t>
  </si>
  <si>
    <t>STM32F072CBT6</t>
  </si>
  <si>
    <t>IC3</t>
  </si>
  <si>
    <t>Entry-level ARM Cortex-M0 MCU with 128 Kbytes Flash, 48 MHz CPU, USB, CAN and CEC functions</t>
  </si>
  <si>
    <t>Order code</t>
  </si>
  <si>
    <t>Description</t>
  </si>
  <si>
    <t>Qty per  PCB</t>
  </si>
  <si>
    <t>Value</t>
  </si>
  <si>
    <t>Name</t>
  </si>
  <si>
    <t>Abnahmemenge</t>
  </si>
  <si>
    <t>Produkt Daten</t>
  </si>
  <si>
    <t>EP</t>
  </si>
  <si>
    <t>PP</t>
  </si>
  <si>
    <t>Zwischensumme</t>
  </si>
  <si>
    <t>Summe</t>
  </si>
  <si>
    <t>Rabatt</t>
  </si>
  <si>
    <t>Cubieboard USB zu TTL/UART Kabel</t>
  </si>
  <si>
    <t>VK</t>
  </si>
  <si>
    <t>CRIMPLEERBUCHSE 5POL</t>
  </si>
  <si>
    <t>Plastikteil „N“ = “N1” (nessel)</t>
  </si>
  <si>
    <t>Servoanschlusskabel (muldental)</t>
  </si>
  <si>
    <t>Schrumpfschlauch</t>
  </si>
  <si>
    <t>Bauteile</t>
  </si>
  <si>
    <t>Kabel</t>
  </si>
  <si>
    <t>Zwischensumme Basisteile</t>
  </si>
  <si>
    <t>Summe USB Kabel</t>
  </si>
  <si>
    <t>Summe OSD Kabel</t>
  </si>
  <si>
    <t>Summe Empfänger Kabel</t>
  </si>
  <si>
    <t>Pauschal Aufschlag</t>
  </si>
  <si>
    <t>KINGBRIGHT  KPT-1608SGC  LED, GRÜN, 12MCD, 568NM, 0603</t>
  </si>
  <si>
    <t>Bauform</t>
  </si>
  <si>
    <t>0603</t>
  </si>
  <si>
    <t>SOIC 8</t>
  </si>
  <si>
    <t>LQFP 48</t>
  </si>
  <si>
    <t>SOT-223</t>
  </si>
  <si>
    <t>Farnell</t>
  </si>
  <si>
    <t>Bestücken</t>
  </si>
  <si>
    <t>Platinen</t>
  </si>
  <si>
    <t>Bestücken eimalig</t>
  </si>
  <si>
    <t>Standardbauteile</t>
  </si>
  <si>
    <t>Beistellung</t>
  </si>
  <si>
    <t>1202826/1202826RL</t>
  </si>
  <si>
    <t>Sonstiges</t>
  </si>
  <si>
    <t>KINGBRIGHT  KPT-1608EC  LED, ROT, 0603, SMD</t>
  </si>
  <si>
    <t>Anzahl</t>
  </si>
  <si>
    <t>Preis</t>
  </si>
  <si>
    <t>Stück</t>
  </si>
  <si>
    <t>Platinen Kanne</t>
  </si>
  <si>
    <t>Platinen PCB</t>
  </si>
  <si>
    <t>Kanne</t>
  </si>
  <si>
    <t>PCB</t>
  </si>
  <si>
    <t>Ersparnis</t>
  </si>
  <si>
    <t>Selbst</t>
  </si>
  <si>
    <t>Verpackung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</si>
</sst>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9694"/>
        <bgColor rgb="FF000000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medium">
        <color auto="1"/>
      </bottom>
      <diagonal/>
    </border>
  </borders>
  <cellStyleXfs count="688">
    <xf numFmtId="0" fontId="0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1">
    <xf numFmtId="0" fontId="0" fillId="0" borderId="0" xfId="0"/>
    <xf numFmtId="0" fontId="2" fillId="6" borderId="0" xfId="6" applyBorder="1"/>
    <xf numFmtId="0" fontId="4" fillId="7" borderId="0" xfId="7" applyBorder="1"/>
    <xf numFmtId="0" fontId="2" fillId="3" borderId="0" xfId="3" applyBorder="1"/>
    <xf numFmtId="0" fontId="4" fillId="4" borderId="0" xfId="4" applyBorder="1"/>
    <xf numFmtId="44" fontId="4" fillId="7" borderId="3" xfId="1" applyFont="1" applyFill="1" applyBorder="1"/>
    <xf numFmtId="44" fontId="2" fillId="6" borderId="3" xfId="1" applyFill="1" applyBorder="1"/>
    <xf numFmtId="44" fontId="4" fillId="7" borderId="7" xfId="1" applyFont="1" applyFill="1" applyBorder="1"/>
    <xf numFmtId="44" fontId="2" fillId="6" borderId="7" xfId="1" applyFill="1" applyBorder="1"/>
    <xf numFmtId="44" fontId="2" fillId="3" borderId="3" xfId="1" applyFill="1" applyBorder="1"/>
    <xf numFmtId="44" fontId="2" fillId="3" borderId="0" xfId="1" applyFill="1" applyBorder="1"/>
    <xf numFmtId="44" fontId="2" fillId="3" borderId="7" xfId="1" applyFill="1" applyBorder="1"/>
    <xf numFmtId="44" fontId="4" fillId="4" borderId="3" xfId="1" applyFont="1" applyFill="1" applyBorder="1"/>
    <xf numFmtId="44" fontId="4" fillId="4" borderId="0" xfId="1" applyFont="1" applyFill="1" applyBorder="1"/>
    <xf numFmtId="44" fontId="4" fillId="4" borderId="7" xfId="1" applyFont="1" applyFill="1" applyBorder="1"/>
    <xf numFmtId="44" fontId="4" fillId="5" borderId="3" xfId="1" applyFont="1" applyFill="1" applyBorder="1"/>
    <xf numFmtId="44" fontId="3" fillId="2" borderId="3" xfId="1" applyFont="1" applyFill="1" applyBorder="1"/>
    <xf numFmtId="0" fontId="0" fillId="3" borderId="0" xfId="3" applyFont="1" applyBorder="1"/>
    <xf numFmtId="44" fontId="8" fillId="2" borderId="3" xfId="1" applyFont="1" applyFill="1" applyBorder="1"/>
    <xf numFmtId="44" fontId="4" fillId="5" borderId="7" xfId="1" applyFont="1" applyFill="1" applyBorder="1"/>
    <xf numFmtId="44" fontId="3" fillId="2" borderId="7" xfId="1" applyFont="1" applyFill="1" applyBorder="1"/>
    <xf numFmtId="44" fontId="8" fillId="2" borderId="7" xfId="1" applyFont="1" applyFill="1" applyBorder="1"/>
    <xf numFmtId="0" fontId="3" fillId="9" borderId="1" xfId="9" applyFont="1" applyBorder="1"/>
    <xf numFmtId="0" fontId="3" fillId="9" borderId="9" xfId="9" applyFont="1" applyBorder="1"/>
    <xf numFmtId="0" fontId="3" fillId="8" borderId="12" xfId="8" applyFont="1" applyBorder="1" applyAlignment="1">
      <alignment horizontal="center"/>
    </xf>
    <xf numFmtId="0" fontId="3" fillId="8" borderId="13" xfId="8" applyFont="1" applyBorder="1" applyAlignment="1">
      <alignment horizontal="center"/>
    </xf>
    <xf numFmtId="0" fontId="4" fillId="7" borderId="3" xfId="7" applyBorder="1" applyAlignment="1">
      <alignment horizontal="right"/>
    </xf>
    <xf numFmtId="0" fontId="2" fillId="6" borderId="3" xfId="6" applyBorder="1" applyAlignment="1">
      <alignment horizontal="right"/>
    </xf>
    <xf numFmtId="0" fontId="2" fillId="3" borderId="3" xfId="3" applyBorder="1" applyAlignment="1">
      <alignment horizontal="right"/>
    </xf>
    <xf numFmtId="0" fontId="4" fillId="4" borderId="3" xfId="4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1" fillId="10" borderId="20" xfId="0" applyFont="1" applyFill="1" applyBorder="1"/>
    <xf numFmtId="0" fontId="11" fillId="10" borderId="10" xfId="0" applyFont="1" applyFill="1" applyBorder="1"/>
    <xf numFmtId="0" fontId="11" fillId="11" borderId="11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12" fillId="13" borderId="0" xfId="0" applyFont="1" applyFill="1"/>
    <xf numFmtId="0" fontId="12" fillId="13" borderId="3" xfId="0" applyFont="1" applyFill="1" applyBorder="1" applyAlignment="1">
      <alignment horizontal="right"/>
    </xf>
    <xf numFmtId="44" fontId="12" fillId="13" borderId="0" xfId="0" applyNumberFormat="1" applyFont="1" applyFill="1"/>
    <xf numFmtId="44" fontId="12" fillId="13" borderId="3" xfId="0" applyNumberFormat="1" applyFont="1" applyFill="1" applyBorder="1"/>
    <xf numFmtId="0" fontId="13" fillId="14" borderId="0" xfId="0" applyFont="1" applyFill="1"/>
    <xf numFmtId="0" fontId="13" fillId="14" borderId="3" xfId="0" applyFont="1" applyFill="1" applyBorder="1" applyAlignment="1">
      <alignment horizontal="right"/>
    </xf>
    <xf numFmtId="44" fontId="13" fillId="14" borderId="0" xfId="0" applyNumberFormat="1" applyFont="1" applyFill="1"/>
    <xf numFmtId="44" fontId="13" fillId="14" borderId="3" xfId="0" applyNumberFormat="1" applyFont="1" applyFill="1" applyBorder="1"/>
    <xf numFmtId="44" fontId="11" fillId="12" borderId="0" xfId="0" applyNumberFormat="1" applyFont="1" applyFill="1"/>
    <xf numFmtId="44" fontId="11" fillId="12" borderId="3" xfId="0" applyNumberFormat="1" applyFont="1" applyFill="1" applyBorder="1"/>
    <xf numFmtId="0" fontId="9" fillId="0" borderId="0" xfId="0" applyFont="1"/>
    <xf numFmtId="0" fontId="13" fillId="16" borderId="0" xfId="0" applyFont="1" applyFill="1"/>
    <xf numFmtId="0" fontId="13" fillId="16" borderId="3" xfId="0" applyFont="1" applyFill="1" applyBorder="1" applyAlignment="1">
      <alignment horizontal="right"/>
    </xf>
    <xf numFmtId="44" fontId="13" fillId="16" borderId="0" xfId="0" applyNumberFormat="1" applyFont="1" applyFill="1"/>
    <xf numFmtId="44" fontId="13" fillId="16" borderId="3" xfId="0" applyNumberFormat="1" applyFont="1" applyFill="1" applyBorder="1"/>
    <xf numFmtId="0" fontId="12" fillId="17" borderId="0" xfId="0" applyFont="1" applyFill="1"/>
    <xf numFmtId="0" fontId="12" fillId="17" borderId="3" xfId="0" applyFont="1" applyFill="1" applyBorder="1" applyAlignment="1">
      <alignment horizontal="right"/>
    </xf>
    <xf numFmtId="44" fontId="12" fillId="17" borderId="0" xfId="0" applyNumberFormat="1" applyFont="1" applyFill="1"/>
    <xf numFmtId="44" fontId="12" fillId="17" borderId="3" xfId="0" applyNumberFormat="1" applyFont="1" applyFill="1" applyBorder="1"/>
    <xf numFmtId="44" fontId="11" fillId="15" borderId="0" xfId="0" applyNumberFormat="1" applyFont="1" applyFill="1"/>
    <xf numFmtId="44" fontId="11" fillId="15" borderId="3" xfId="0" applyNumberFormat="1" applyFont="1" applyFill="1" applyBorder="1"/>
    <xf numFmtId="0" fontId="13" fillId="19" borderId="0" xfId="0" applyFont="1" applyFill="1" applyAlignment="1">
      <alignment horizontal="right"/>
    </xf>
    <xf numFmtId="0" fontId="13" fillId="19" borderId="0" xfId="0" applyFont="1" applyFill="1" applyAlignment="1">
      <alignment horizontal="left"/>
    </xf>
    <xf numFmtId="0" fontId="13" fillId="19" borderId="3" xfId="0" applyFont="1" applyFill="1" applyBorder="1" applyAlignment="1">
      <alignment horizontal="right"/>
    </xf>
    <xf numFmtId="44" fontId="13" fillId="19" borderId="0" xfId="0" applyNumberFormat="1" applyFont="1" applyFill="1"/>
    <xf numFmtId="44" fontId="13" fillId="19" borderId="3" xfId="0" applyNumberFormat="1" applyFont="1" applyFill="1" applyBorder="1"/>
    <xf numFmtId="0" fontId="12" fillId="20" borderId="0" xfId="0" applyFont="1" applyFill="1" applyAlignment="1">
      <alignment horizontal="right"/>
    </xf>
    <xf numFmtId="0" fontId="12" fillId="20" borderId="0" xfId="0" applyFont="1" applyFill="1" applyAlignment="1">
      <alignment horizontal="left"/>
    </xf>
    <xf numFmtId="0" fontId="12" fillId="20" borderId="3" xfId="0" applyFont="1" applyFill="1" applyBorder="1" applyAlignment="1">
      <alignment horizontal="right"/>
    </xf>
    <xf numFmtId="44" fontId="12" fillId="20" borderId="0" xfId="0" applyNumberFormat="1" applyFont="1" applyFill="1"/>
    <xf numFmtId="44" fontId="12" fillId="20" borderId="3" xfId="0" applyNumberFormat="1" applyFont="1" applyFill="1" applyBorder="1"/>
    <xf numFmtId="44" fontId="11" fillId="18" borderId="0" xfId="0" applyNumberFormat="1" applyFont="1" applyFill="1"/>
    <xf numFmtId="44" fontId="11" fillId="18" borderId="3" xfId="0" applyNumberFormat="1" applyFont="1" applyFill="1" applyBorder="1"/>
    <xf numFmtId="0" fontId="11" fillId="12" borderId="24" xfId="0" applyFont="1" applyFill="1" applyBorder="1" applyAlignment="1">
      <alignment horizontal="center" vertical="center" textRotation="90" wrapText="1"/>
    </xf>
    <xf numFmtId="44" fontId="0" fillId="3" borderId="3" xfId="1" applyFont="1" applyFill="1" applyBorder="1"/>
    <xf numFmtId="44" fontId="4" fillId="4" borderId="0" xfId="4" applyNumberFormat="1" applyBorder="1"/>
    <xf numFmtId="44" fontId="4" fillId="4" borderId="3" xfId="4" applyNumberFormat="1" applyBorder="1"/>
    <xf numFmtId="0" fontId="11" fillId="12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4" fontId="2" fillId="3" borderId="0" xfId="3" applyNumberFormat="1" applyBorder="1"/>
    <xf numFmtId="44" fontId="2" fillId="3" borderId="3" xfId="3" applyNumberFormat="1" applyBorder="1"/>
    <xf numFmtId="44" fontId="4" fillId="4" borderId="7" xfId="4" applyNumberFormat="1" applyBorder="1"/>
    <xf numFmtId="44" fontId="4" fillId="7" borderId="7" xfId="7" applyNumberFormat="1" applyBorder="1"/>
    <xf numFmtId="44" fontId="4" fillId="7" borderId="3" xfId="7" applyNumberFormat="1" applyBorder="1"/>
    <xf numFmtId="0" fontId="0" fillId="0" borderId="28" xfId="0" applyBorder="1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left"/>
    </xf>
    <xf numFmtId="44" fontId="0" fillId="0" borderId="28" xfId="1" applyFont="1" applyBorder="1" applyAlignment="1">
      <alignment horizontal="left"/>
    </xf>
    <xf numFmtId="0" fontId="0" fillId="0" borderId="0" xfId="0" applyBorder="1" applyAlignment="1">
      <alignment horizontal="left"/>
    </xf>
    <xf numFmtId="44" fontId="0" fillId="0" borderId="0" xfId="1" applyFont="1" applyBorder="1" applyAlignment="1">
      <alignment horizontal="left"/>
    </xf>
    <xf numFmtId="1" fontId="0" fillId="0" borderId="0" xfId="661" applyNumberFormat="1" applyFont="1" applyAlignment="1">
      <alignment horizontal="right"/>
    </xf>
    <xf numFmtId="1" fontId="0" fillId="0" borderId="28" xfId="661" applyNumberFormat="1" applyFont="1" applyBorder="1" applyAlignment="1">
      <alignment horizontal="right"/>
    </xf>
    <xf numFmtId="1" fontId="0" fillId="0" borderId="0" xfId="661" applyNumberFormat="1" applyFont="1" applyBorder="1" applyAlignment="1">
      <alignment horizontal="right"/>
    </xf>
    <xf numFmtId="44" fontId="0" fillId="0" borderId="28" xfId="1" applyFont="1" applyBorder="1"/>
    <xf numFmtId="0" fontId="0" fillId="0" borderId="0" xfId="0" applyFill="1" applyBorder="1" applyAlignment="1">
      <alignment horizontal="left"/>
    </xf>
    <xf numFmtId="1" fontId="0" fillId="0" borderId="0" xfId="0" applyNumberFormat="1"/>
    <xf numFmtId="0" fontId="8" fillId="2" borderId="0" xfId="2" applyFont="1" applyBorder="1" applyAlignment="1">
      <alignment horizontal="center" vertical="center" textRotation="90"/>
    </xf>
    <xf numFmtId="0" fontId="8" fillId="8" borderId="26" xfId="8" applyFont="1" applyBorder="1" applyAlignment="1">
      <alignment horizontal="center"/>
    </xf>
    <xf numFmtId="0" fontId="8" fillId="8" borderId="27" xfId="8" applyFont="1" applyBorder="1" applyAlignment="1">
      <alignment horizontal="center"/>
    </xf>
    <xf numFmtId="0" fontId="3" fillId="8" borderId="6" xfId="8" applyFont="1" applyBorder="1" applyAlignment="1">
      <alignment horizontal="center"/>
    </xf>
    <xf numFmtId="0" fontId="3" fillId="8" borderId="5" xfId="8" applyFont="1" applyBorder="1" applyAlignment="1">
      <alignment horizontal="center"/>
    </xf>
    <xf numFmtId="0" fontId="8" fillId="9" borderId="15" xfId="9" applyFont="1" applyBorder="1" applyAlignment="1">
      <alignment horizontal="center"/>
    </xf>
    <xf numFmtId="0" fontId="8" fillId="9" borderId="16" xfId="9" applyFont="1" applyBorder="1" applyAlignment="1">
      <alignment horizontal="center"/>
    </xf>
    <xf numFmtId="0" fontId="8" fillId="9" borderId="17" xfId="9" applyFont="1" applyBorder="1" applyAlignment="1">
      <alignment horizontal="center"/>
    </xf>
    <xf numFmtId="0" fontId="8" fillId="2" borderId="0" xfId="2" applyFont="1" applyBorder="1" applyAlignment="1">
      <alignment horizontal="center"/>
    </xf>
    <xf numFmtId="0" fontId="8" fillId="2" borderId="3" xfId="2" applyFont="1" applyBorder="1" applyAlignment="1">
      <alignment horizontal="center"/>
    </xf>
    <xf numFmtId="0" fontId="3" fillId="9" borderId="14" xfId="9" applyFont="1" applyBorder="1" applyAlignment="1">
      <alignment horizontal="right"/>
    </xf>
    <xf numFmtId="0" fontId="3" fillId="9" borderId="8" xfId="9" applyFont="1" applyBorder="1" applyAlignment="1">
      <alignment horizontal="right"/>
    </xf>
    <xf numFmtId="0" fontId="3" fillId="2" borderId="0" xfId="2" applyFont="1" applyBorder="1" applyAlignment="1">
      <alignment horizontal="center"/>
    </xf>
    <xf numFmtId="0" fontId="3" fillId="2" borderId="3" xfId="2" applyFont="1" applyBorder="1" applyAlignment="1">
      <alignment horizontal="center"/>
    </xf>
    <xf numFmtId="0" fontId="3" fillId="2" borderId="0" xfId="2" applyFont="1" applyBorder="1" applyAlignment="1">
      <alignment horizontal="center" vertical="center" textRotation="90"/>
    </xf>
    <xf numFmtId="0" fontId="3" fillId="9" borderId="2" xfId="9" applyFont="1" applyBorder="1" applyAlignment="1">
      <alignment horizontal="center"/>
    </xf>
    <xf numFmtId="0" fontId="3" fillId="9" borderId="10" xfId="9" applyFont="1" applyBorder="1" applyAlignment="1">
      <alignment horizontal="center"/>
    </xf>
    <xf numFmtId="0" fontId="3" fillId="5" borderId="0" xfId="5" applyFont="1" applyBorder="1" applyAlignment="1">
      <alignment horizontal="center" vertical="center"/>
    </xf>
    <xf numFmtId="0" fontId="3" fillId="5" borderId="3" xfId="5" applyFont="1" applyBorder="1" applyAlignment="1">
      <alignment horizontal="center" vertical="center"/>
    </xf>
    <xf numFmtId="0" fontId="8" fillId="2" borderId="0" xfId="2" applyFont="1" applyBorder="1" applyAlignment="1">
      <alignment horizontal="center" vertical="center" textRotation="90"/>
    </xf>
    <xf numFmtId="0" fontId="3" fillId="5" borderId="24" xfId="5" applyFont="1" applyBorder="1" applyAlignment="1">
      <alignment horizontal="center" vertical="center" textRotation="90"/>
    </xf>
    <xf numFmtId="0" fontId="3" fillId="5" borderId="0" xfId="5" applyFont="1" applyBorder="1" applyAlignment="1">
      <alignment horizontal="center" vertical="center" textRotation="90"/>
    </xf>
    <xf numFmtId="0" fontId="11" fillId="18" borderId="0" xfId="0" applyFont="1" applyFill="1" applyAlignment="1">
      <alignment horizontal="center"/>
    </xf>
    <xf numFmtId="0" fontId="11" fillId="18" borderId="25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1" fillId="18" borderId="3" xfId="0" applyFont="1" applyFill="1" applyBorder="1" applyAlignment="1">
      <alignment horizontal="center"/>
    </xf>
    <xf numFmtId="0" fontId="10" fillId="12" borderId="0" xfId="0" applyFont="1" applyFill="1" applyAlignment="1">
      <alignment horizontal="center" vertical="center" textRotation="90" wrapText="1"/>
    </xf>
    <xf numFmtId="0" fontId="11" fillId="12" borderId="0" xfId="0" applyFont="1" applyFill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 textRotation="90" wrapText="1"/>
    </xf>
    <xf numFmtId="0" fontId="11" fillId="15" borderId="0" xfId="0" applyFont="1" applyFill="1" applyAlignment="1">
      <alignment horizontal="center"/>
    </xf>
    <xf numFmtId="0" fontId="11" fillId="15" borderId="25" xfId="0" applyFont="1" applyFill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5" borderId="3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 textRotation="90"/>
    </xf>
    <xf numFmtId="0" fontId="10" fillId="10" borderId="15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11" borderId="19" xfId="0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right"/>
    </xf>
    <xf numFmtId="0" fontId="11" fillId="10" borderId="23" xfId="0" applyFont="1" applyFill="1" applyBorder="1" applyAlignment="1">
      <alignment horizontal="right"/>
    </xf>
    <xf numFmtId="0" fontId="11" fillId="11" borderId="6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44" fontId="2" fillId="3" borderId="7" xfId="3" applyNumberFormat="1" applyBorder="1"/>
  </cellXfs>
  <cellStyles count="688">
    <cellStyle name="20 % - Akzent1" xfId="3" builtinId="30"/>
    <cellStyle name="20 % - Akzent3" xfId="6" builtinId="38"/>
    <cellStyle name="60 % - Akzent1" xfId="4" builtinId="32"/>
    <cellStyle name="60 % - Akzent3" xfId="7" builtinId="40"/>
    <cellStyle name="Akzent1" xfId="2" builtinId="29"/>
    <cellStyle name="Akzent3" xfId="5" builtinId="37"/>
    <cellStyle name="Akzent5" xfId="8" builtinId="45"/>
    <cellStyle name="Akzent6" xfId="9" builtinId="49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Besuchter Link" xfId="189" builtinId="9" hidden="1"/>
    <cellStyle name="Besuchter Link" xfId="191" builtinId="9" hidden="1"/>
    <cellStyle name="Besuchter Link" xfId="193" builtinId="9" hidden="1"/>
    <cellStyle name="Besuchter Link" xfId="195" builtinId="9" hidden="1"/>
    <cellStyle name="Besuchter Link" xfId="197" builtinId="9" hidden="1"/>
    <cellStyle name="Besuchter Link" xfId="199" builtinId="9" hidden="1"/>
    <cellStyle name="Besuchter Link" xfId="201" builtinId="9" hidden="1"/>
    <cellStyle name="Besuchter Link" xfId="203" builtinId="9" hidden="1"/>
    <cellStyle name="Besuchter Link" xfId="205" builtinId="9" hidden="1"/>
    <cellStyle name="Besuchter Link" xfId="207" builtinId="9" hidden="1"/>
    <cellStyle name="Besuchter Link" xfId="209" builtinId="9" hidden="1"/>
    <cellStyle name="Besuchter Link" xfId="211" builtinId="9" hidden="1"/>
    <cellStyle name="Besuchter Link" xfId="213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Besuchter Link" xfId="253" builtinId="9" hidden="1"/>
    <cellStyle name="Besuchter Link" xfId="255" builtinId="9" hidden="1"/>
    <cellStyle name="Besuchter Link" xfId="257" builtinId="9" hidden="1"/>
    <cellStyle name="Besuchter Link" xfId="259" builtinId="9" hidden="1"/>
    <cellStyle name="Besuchter Link" xfId="261" builtinId="9" hidden="1"/>
    <cellStyle name="Besuchter Link" xfId="263" builtinId="9" hidden="1"/>
    <cellStyle name="Besuchter Link" xfId="265" builtinId="9" hidden="1"/>
    <cellStyle name="Besuchter Link" xfId="267" builtinId="9" hidden="1"/>
    <cellStyle name="Besuchter Link" xfId="269" builtinId="9" hidden="1"/>
    <cellStyle name="Besuchter Link" xfId="271" builtinId="9" hidden="1"/>
    <cellStyle name="Besuchter Link" xfId="273" builtinId="9" hidden="1"/>
    <cellStyle name="Besuchter Link" xfId="275" builtinId="9" hidden="1"/>
    <cellStyle name="Besuchter Link" xfId="277" builtinId="9" hidden="1"/>
    <cellStyle name="Besuchter Link" xfId="279" builtinId="9" hidden="1"/>
    <cellStyle name="Besuchter Link" xfId="281" builtinId="9" hidden="1"/>
    <cellStyle name="Besuchter Link" xfId="283" builtinId="9" hidden="1"/>
    <cellStyle name="Besuchter Link" xfId="285" builtinId="9" hidden="1"/>
    <cellStyle name="Besuchter Link" xfId="287" builtinId="9" hidden="1"/>
    <cellStyle name="Besuchter Link" xfId="289" builtinId="9" hidden="1"/>
    <cellStyle name="Besuchter Link" xfId="291" builtinId="9" hidden="1"/>
    <cellStyle name="Besuchter Link" xfId="292" builtinId="9" hidden="1"/>
    <cellStyle name="Besuchter Link" xfId="293" builtinId="9" hidden="1"/>
    <cellStyle name="Besuchter Link" xfId="294" builtinId="9" hidden="1"/>
    <cellStyle name="Besuchter Link" xfId="295" builtinId="9" hidden="1"/>
    <cellStyle name="Besuchter Link" xfId="296" builtinId="9" hidden="1"/>
    <cellStyle name="Besuchter Link" xfId="297" builtinId="9" hidden="1"/>
    <cellStyle name="Besuchter Link" xfId="298" builtinId="9" hidden="1"/>
    <cellStyle name="Besuchter Link" xfId="299" builtinId="9" hidden="1"/>
    <cellStyle name="Besuchter Link" xfId="300" builtinId="9" hidden="1"/>
    <cellStyle name="Besuchter Link" xfId="301" builtinId="9" hidden="1"/>
    <cellStyle name="Besuchter Link" xfId="302" builtinId="9" hidden="1"/>
    <cellStyle name="Besuchter Link" xfId="303" builtinId="9" hidden="1"/>
    <cellStyle name="Besuchter Link" xfId="304" builtinId="9" hidden="1"/>
    <cellStyle name="Besuchter Link" xfId="305" builtinId="9" hidden="1"/>
    <cellStyle name="Besuchter Link" xfId="306" builtinId="9" hidden="1"/>
    <cellStyle name="Besuchter Link" xfId="307" builtinId="9" hidden="1"/>
    <cellStyle name="Besuchter Link" xfId="308" builtinId="9" hidden="1"/>
    <cellStyle name="Besuchter Link" xfId="309" builtinId="9" hidden="1"/>
    <cellStyle name="Besuchter Link" xfId="310" builtinId="9" hidden="1"/>
    <cellStyle name="Besuchter Link" xfId="311" builtinId="9" hidden="1"/>
    <cellStyle name="Besuchter Link" xfId="312" builtinId="9" hidden="1"/>
    <cellStyle name="Besuchter Link" xfId="313" builtinId="9" hidden="1"/>
    <cellStyle name="Besuchter Link" xfId="314" builtinId="9" hidden="1"/>
    <cellStyle name="Besuchter Link" xfId="315" builtinId="9" hidden="1"/>
    <cellStyle name="Besuchter Link" xfId="316" builtinId="9" hidden="1"/>
    <cellStyle name="Besuchter Link" xfId="317" builtinId="9" hidden="1"/>
    <cellStyle name="Besuchter Link" xfId="318" builtinId="9" hidden="1"/>
    <cellStyle name="Besuchter Link" xfId="319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3" builtinId="9" hidden="1"/>
    <cellStyle name="Besuchter Link" xfId="665" builtinId="9" hidden="1"/>
    <cellStyle name="Besuchter Link" xfId="667" builtinId="9" hidden="1"/>
    <cellStyle name="Besuchter Link" xfId="669" builtinId="9" hidden="1"/>
    <cellStyle name="Besuchter Link" xfId="671" builtinId="9" hidden="1"/>
    <cellStyle name="Besuchter Link" xfId="673" builtinId="9" hidden="1"/>
    <cellStyle name="Besuchter Link" xfId="675" builtinId="9" hidden="1"/>
    <cellStyle name="Besuchter Link" xfId="677" builtinId="9" hidden="1"/>
    <cellStyle name="Besuchter Link" xfId="679" builtinId="9" hidden="1"/>
    <cellStyle name="Besuchter Link" xfId="681" builtinId="9" hidden="1"/>
    <cellStyle name="Besuchter Link" xfId="683" builtinId="9" hidden="1"/>
    <cellStyle name="Besuchter Link" xfId="685" builtinId="9" hidden="1"/>
    <cellStyle name="Besuchter Link" xfId="687" builtinId="9" hidden="1"/>
    <cellStyle name="Dezimal" xfId="661" builtinId="3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Link" xfId="142" builtinId="8" hidden="1"/>
    <cellStyle name="Link" xfId="144" builtinId="8" hidden="1"/>
    <cellStyle name="Link" xfId="146" builtinId="8" hidden="1"/>
    <cellStyle name="Link" xfId="148" builtinId="8" hidden="1"/>
    <cellStyle name="Link" xfId="150" builtinId="8" hidden="1"/>
    <cellStyle name="Link" xfId="152" builtinId="8" hidden="1"/>
    <cellStyle name="Link" xfId="154" builtinId="8" hidden="1"/>
    <cellStyle name="Link" xfId="156" builtinId="8" hidden="1"/>
    <cellStyle name="Link" xfId="158" builtinId="8" hidden="1"/>
    <cellStyle name="Link" xfId="160" builtinId="8" hidden="1"/>
    <cellStyle name="Link" xfId="162" builtinId="8" hidden="1"/>
    <cellStyle name="Link" xfId="164" builtinId="8" hidden="1"/>
    <cellStyle name="Link" xfId="166" builtinId="8" hidden="1"/>
    <cellStyle name="Link" xfId="168" builtinId="8" hidden="1"/>
    <cellStyle name="Link" xfId="170" builtinId="8" hidden="1"/>
    <cellStyle name="Link" xfId="172" builtinId="8" hidden="1"/>
    <cellStyle name="Link" xfId="174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Link" xfId="252" builtinId="8" hidden="1"/>
    <cellStyle name="Link" xfId="254" builtinId="8" hidden="1"/>
    <cellStyle name="Link" xfId="256" builtinId="8" hidden="1"/>
    <cellStyle name="Link" xfId="258" builtinId="8" hidden="1"/>
    <cellStyle name="Link" xfId="260" builtinId="8" hidden="1"/>
    <cellStyle name="Link" xfId="262" builtinId="8" hidden="1"/>
    <cellStyle name="Link" xfId="264" builtinId="8" hidden="1"/>
    <cellStyle name="Link" xfId="266" builtinId="8" hidden="1"/>
    <cellStyle name="Link" xfId="268" builtinId="8" hidden="1"/>
    <cellStyle name="Link" xfId="270" builtinId="8" hidden="1"/>
    <cellStyle name="Link" xfId="272" builtinId="8" hidden="1"/>
    <cellStyle name="Link" xfId="274" builtinId="8" hidden="1"/>
    <cellStyle name="Link" xfId="276" builtinId="8" hidden="1"/>
    <cellStyle name="Link" xfId="278" builtinId="8" hidden="1"/>
    <cellStyle name="Link" xfId="280" builtinId="8" hidden="1"/>
    <cellStyle name="Link" xfId="282" builtinId="8" hidden="1"/>
    <cellStyle name="Link" xfId="284" builtinId="8" hidden="1"/>
    <cellStyle name="Link" xfId="286" builtinId="8" hidden="1"/>
    <cellStyle name="Link" xfId="288" builtinId="8" hidden="1"/>
    <cellStyle name="Link" xfId="290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2" builtinId="8" hidden="1"/>
    <cellStyle name="Link" xfId="664" builtinId="8" hidden="1"/>
    <cellStyle name="Link" xfId="666" builtinId="8" hidden="1"/>
    <cellStyle name="Link" xfId="668" builtinId="8" hidden="1"/>
    <cellStyle name="Link" xfId="670" builtinId="8" hidden="1"/>
    <cellStyle name="Link" xfId="672" builtinId="8" hidden="1"/>
    <cellStyle name="Link" xfId="674" builtinId="8" hidden="1"/>
    <cellStyle name="Link" xfId="676" builtinId="8" hidden="1"/>
    <cellStyle name="Link" xfId="678" builtinId="8" hidden="1"/>
    <cellStyle name="Link" xfId="680" builtinId="8" hidden="1"/>
    <cellStyle name="Link" xfId="682" builtinId="8" hidden="1"/>
    <cellStyle name="Link" xfId="684" builtinId="8" hidden="1"/>
    <cellStyle name="Link" xfId="686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2" workbookViewId="0">
      <selection activeCell="M29" sqref="M29"/>
    </sheetView>
  </sheetViews>
  <sheetFormatPr baseColWidth="10" defaultRowHeight="15" x14ac:dyDescent="0"/>
  <cols>
    <col min="1" max="1" width="4" bestFit="1" customWidth="1"/>
    <col min="2" max="2" width="18.1640625" bestFit="1" customWidth="1"/>
    <col min="3" max="3" width="81" bestFit="1" customWidth="1"/>
    <col min="4" max="4" width="15" bestFit="1" customWidth="1"/>
    <col min="5" max="5" width="13" bestFit="1" customWidth="1"/>
    <col min="6" max="6" width="11.5" style="30" bestFit="1" customWidth="1"/>
    <col min="8" max="8" width="12.6640625" bestFit="1" customWidth="1"/>
    <col min="10" max="10" width="12.6640625" bestFit="1" customWidth="1"/>
    <col min="11" max="11" width="11" bestFit="1" customWidth="1"/>
    <col min="12" max="12" width="13.83203125" bestFit="1" customWidth="1"/>
    <col min="14" max="14" width="10.83203125" style="92"/>
  </cols>
  <sheetData>
    <row r="1" spans="1:14">
      <c r="B1" t="s">
        <v>55</v>
      </c>
      <c r="C1" s="31">
        <v>0</v>
      </c>
    </row>
    <row r="3" spans="1:14" ht="18">
      <c r="A3" s="98" t="s">
        <v>50</v>
      </c>
      <c r="B3" s="99"/>
      <c r="C3" s="99"/>
      <c r="D3" s="99"/>
      <c r="E3" s="99"/>
      <c r="F3" s="100"/>
      <c r="G3" s="94"/>
      <c r="H3" s="95"/>
      <c r="I3" s="95"/>
      <c r="J3" s="95"/>
      <c r="K3" s="95"/>
      <c r="L3" s="95"/>
      <c r="N3"/>
    </row>
    <row r="4" spans="1:14">
      <c r="A4" s="22"/>
      <c r="B4" s="108" t="s">
        <v>44</v>
      </c>
      <c r="C4" s="108" t="s">
        <v>45</v>
      </c>
      <c r="D4" s="108" t="s">
        <v>47</v>
      </c>
      <c r="E4" s="108" t="s">
        <v>48</v>
      </c>
      <c r="F4" s="103" t="s">
        <v>46</v>
      </c>
      <c r="G4" s="96">
        <v>200</v>
      </c>
      <c r="H4" s="97"/>
      <c r="I4" s="96">
        <v>500</v>
      </c>
      <c r="J4" s="97"/>
      <c r="K4" s="96">
        <v>1000</v>
      </c>
      <c r="L4" s="97"/>
      <c r="N4"/>
    </row>
    <row r="5" spans="1:14">
      <c r="A5" s="23"/>
      <c r="B5" s="109"/>
      <c r="C5" s="109"/>
      <c r="D5" s="109"/>
      <c r="E5" s="109"/>
      <c r="F5" s="104"/>
      <c r="G5" s="24" t="s">
        <v>51</v>
      </c>
      <c r="H5" s="25" t="s">
        <v>52</v>
      </c>
      <c r="I5" s="24" t="s">
        <v>51</v>
      </c>
      <c r="J5" s="25" t="s">
        <v>52</v>
      </c>
      <c r="K5" s="24" t="s">
        <v>51</v>
      </c>
      <c r="L5" s="25" t="s">
        <v>52</v>
      </c>
      <c r="N5"/>
    </row>
    <row r="6" spans="1:14" ht="15" customHeight="1">
      <c r="A6" s="113" t="s">
        <v>79</v>
      </c>
      <c r="B6" s="2">
        <v>2059608</v>
      </c>
      <c r="C6" s="2" t="s">
        <v>2</v>
      </c>
      <c r="D6" s="2" t="s">
        <v>0</v>
      </c>
      <c r="E6" s="2" t="s">
        <v>1</v>
      </c>
      <c r="F6" s="26">
        <v>2</v>
      </c>
      <c r="G6" s="7">
        <v>9.4999999999999998E-3</v>
      </c>
      <c r="H6" s="5">
        <f t="shared" ref="H6:H15" si="0">$F6*G$4*G6</f>
        <v>3.8</v>
      </c>
      <c r="I6" s="7">
        <v>6.8999999999999999E-3</v>
      </c>
      <c r="J6" s="5">
        <f t="shared" ref="J6:J15" si="1">$F6*I$4*I6</f>
        <v>6.8999999999999995</v>
      </c>
      <c r="K6" s="7">
        <v>4.7000000000000002E-3</v>
      </c>
      <c r="L6" s="5">
        <f t="shared" ref="L6:L15" si="2">$F6*K$4*K6</f>
        <v>9.4</v>
      </c>
      <c r="N6"/>
    </row>
    <row r="7" spans="1:14">
      <c r="A7" s="114"/>
      <c r="B7" s="1">
        <v>1759016</v>
      </c>
      <c r="C7" s="1" t="s">
        <v>5</v>
      </c>
      <c r="D7" s="1" t="s">
        <v>3</v>
      </c>
      <c r="E7" s="1" t="s">
        <v>4</v>
      </c>
      <c r="F7" s="27">
        <v>3</v>
      </c>
      <c r="G7" s="8">
        <v>6.0000000000000001E-3</v>
      </c>
      <c r="H7" s="6">
        <f t="shared" si="0"/>
        <v>3.6</v>
      </c>
      <c r="I7" s="8">
        <v>5.0000000000000001E-3</v>
      </c>
      <c r="J7" s="6">
        <f t="shared" si="1"/>
        <v>7.5</v>
      </c>
      <c r="K7" s="8">
        <v>4.0000000000000001E-3</v>
      </c>
      <c r="L7" s="6">
        <f t="shared" si="2"/>
        <v>12</v>
      </c>
      <c r="N7"/>
    </row>
    <row r="8" spans="1:14">
      <c r="A8" s="114"/>
      <c r="B8" s="2">
        <v>1190132</v>
      </c>
      <c r="C8" s="2" t="s">
        <v>7</v>
      </c>
      <c r="D8" s="2" t="s">
        <v>3</v>
      </c>
      <c r="E8" s="2" t="s">
        <v>6</v>
      </c>
      <c r="F8" s="26">
        <v>1</v>
      </c>
      <c r="G8" s="7">
        <v>0.183</v>
      </c>
      <c r="H8" s="5">
        <f t="shared" si="0"/>
        <v>36.6</v>
      </c>
      <c r="I8" s="7">
        <v>0.17299999999999999</v>
      </c>
      <c r="J8" s="5">
        <f t="shared" si="1"/>
        <v>86.5</v>
      </c>
      <c r="K8" s="7">
        <v>0.16700000000000001</v>
      </c>
      <c r="L8" s="5">
        <f t="shared" si="2"/>
        <v>167</v>
      </c>
      <c r="N8"/>
    </row>
    <row r="9" spans="1:14">
      <c r="A9" s="114"/>
      <c r="B9" s="1">
        <v>2059627</v>
      </c>
      <c r="C9" s="1" t="s">
        <v>2</v>
      </c>
      <c r="D9" s="1" t="s">
        <v>8</v>
      </c>
      <c r="E9" s="1" t="s">
        <v>9</v>
      </c>
      <c r="F9" s="27">
        <v>1</v>
      </c>
      <c r="G9" s="8">
        <v>1.2500000000000001E-2</v>
      </c>
      <c r="H9" s="6">
        <f t="shared" si="0"/>
        <v>2.5</v>
      </c>
      <c r="I9" s="8">
        <v>8.8999999999999999E-3</v>
      </c>
      <c r="J9" s="6">
        <f t="shared" si="1"/>
        <v>4.45</v>
      </c>
      <c r="K9" s="8">
        <v>7.7999999999999996E-3</v>
      </c>
      <c r="L9" s="6">
        <f t="shared" si="2"/>
        <v>7.8</v>
      </c>
      <c r="N9"/>
    </row>
    <row r="10" spans="1:14">
      <c r="A10" s="114"/>
      <c r="B10" s="2">
        <v>1759022</v>
      </c>
      <c r="C10" s="2" t="s">
        <v>5</v>
      </c>
      <c r="D10" s="2" t="s">
        <v>10</v>
      </c>
      <c r="E10" s="2" t="s">
        <v>11</v>
      </c>
      <c r="F10" s="26">
        <v>1</v>
      </c>
      <c r="G10" s="7">
        <v>6.0000000000000001E-3</v>
      </c>
      <c r="H10" s="5">
        <f t="shared" si="0"/>
        <v>1.2</v>
      </c>
      <c r="I10" s="7">
        <v>5.0000000000000001E-3</v>
      </c>
      <c r="J10" s="5">
        <f t="shared" si="1"/>
        <v>2.5</v>
      </c>
      <c r="K10" s="7">
        <v>4.0000000000000001E-3</v>
      </c>
      <c r="L10" s="5">
        <f t="shared" si="2"/>
        <v>4</v>
      </c>
      <c r="N10"/>
    </row>
    <row r="11" spans="1:14">
      <c r="A11" s="114"/>
      <c r="B11" s="1">
        <v>1432447</v>
      </c>
      <c r="C11" s="1" t="s">
        <v>7</v>
      </c>
      <c r="D11" s="1" t="s">
        <v>12</v>
      </c>
      <c r="E11" s="1" t="s">
        <v>13</v>
      </c>
      <c r="F11" s="27">
        <v>1</v>
      </c>
      <c r="G11" s="8">
        <v>0.47899999999999998</v>
      </c>
      <c r="H11" s="6">
        <f t="shared" si="0"/>
        <v>95.8</v>
      </c>
      <c r="I11" s="8">
        <v>0.28299999999999997</v>
      </c>
      <c r="J11" s="6">
        <f t="shared" si="1"/>
        <v>141.5</v>
      </c>
      <c r="K11" s="8">
        <v>0.26600000000000001</v>
      </c>
      <c r="L11" s="6">
        <f t="shared" si="2"/>
        <v>266</v>
      </c>
      <c r="N11"/>
    </row>
    <row r="12" spans="1:14">
      <c r="A12" s="114"/>
      <c r="B12" s="2">
        <v>1759399</v>
      </c>
      <c r="C12" s="2" t="s">
        <v>5</v>
      </c>
      <c r="D12" s="2" t="s">
        <v>14</v>
      </c>
      <c r="E12" s="2" t="s">
        <v>15</v>
      </c>
      <c r="F12" s="26">
        <v>1</v>
      </c>
      <c r="G12" s="7">
        <v>8.0000000000000002E-3</v>
      </c>
      <c r="H12" s="5">
        <f t="shared" si="0"/>
        <v>1.6</v>
      </c>
      <c r="I12" s="7">
        <v>7.0000000000000001E-3</v>
      </c>
      <c r="J12" s="5">
        <f t="shared" si="1"/>
        <v>3.5</v>
      </c>
      <c r="K12" s="7">
        <v>6.0000000000000001E-3</v>
      </c>
      <c r="L12" s="5">
        <f t="shared" si="2"/>
        <v>6</v>
      </c>
      <c r="N12"/>
    </row>
    <row r="13" spans="1:14">
      <c r="A13" s="114"/>
      <c r="B13" s="1">
        <v>2320811</v>
      </c>
      <c r="C13" s="1" t="s">
        <v>5</v>
      </c>
      <c r="D13" s="1" t="s">
        <v>16</v>
      </c>
      <c r="E13" s="1" t="s">
        <v>17</v>
      </c>
      <c r="F13" s="27">
        <v>2</v>
      </c>
      <c r="G13" s="8">
        <v>2.1999999999999999E-2</v>
      </c>
      <c r="H13" s="6">
        <f t="shared" si="0"/>
        <v>8.7999999999999989</v>
      </c>
      <c r="I13" s="8">
        <v>1.9E-2</v>
      </c>
      <c r="J13" s="6">
        <f t="shared" si="1"/>
        <v>19</v>
      </c>
      <c r="K13" s="8">
        <v>1.4999999999999999E-2</v>
      </c>
      <c r="L13" s="6">
        <f t="shared" si="2"/>
        <v>30</v>
      </c>
      <c r="N13"/>
    </row>
    <row r="14" spans="1:14">
      <c r="A14" s="114"/>
      <c r="B14" s="2">
        <v>2059568</v>
      </c>
      <c r="C14" s="2" t="s">
        <v>2</v>
      </c>
      <c r="D14" s="2" t="s">
        <v>18</v>
      </c>
      <c r="E14" s="2" t="s">
        <v>19</v>
      </c>
      <c r="F14" s="26">
        <v>1</v>
      </c>
      <c r="G14" s="7">
        <v>1.15E-2</v>
      </c>
      <c r="H14" s="5">
        <f t="shared" si="0"/>
        <v>2.2999999999999998</v>
      </c>
      <c r="I14" s="7">
        <v>8.2000000000000007E-3</v>
      </c>
      <c r="J14" s="5">
        <f t="shared" si="1"/>
        <v>4.1000000000000005</v>
      </c>
      <c r="K14" s="7">
        <v>7.1999999999999998E-3</v>
      </c>
      <c r="L14" s="5">
        <f t="shared" si="2"/>
        <v>7.2</v>
      </c>
      <c r="N14"/>
    </row>
    <row r="15" spans="1:14">
      <c r="A15" s="114"/>
      <c r="B15" s="1">
        <v>2059570</v>
      </c>
      <c r="C15" s="1" t="s">
        <v>2</v>
      </c>
      <c r="D15" s="1" t="s">
        <v>20</v>
      </c>
      <c r="E15" s="1" t="s">
        <v>21</v>
      </c>
      <c r="F15" s="27">
        <v>1</v>
      </c>
      <c r="G15" s="8">
        <v>7.4999999999999997E-3</v>
      </c>
      <c r="H15" s="6">
        <f t="shared" si="0"/>
        <v>1.5</v>
      </c>
      <c r="I15" s="8">
        <v>6.8999999999999999E-3</v>
      </c>
      <c r="J15" s="6">
        <f t="shared" si="1"/>
        <v>3.4499999999999997</v>
      </c>
      <c r="K15" s="8">
        <v>2.8999999999999998E-3</v>
      </c>
      <c r="L15" s="6">
        <f t="shared" si="2"/>
        <v>2.9</v>
      </c>
      <c r="N15"/>
    </row>
    <row r="16" spans="1:14">
      <c r="A16" s="114"/>
      <c r="B16" s="2">
        <v>2099221</v>
      </c>
      <c r="C16" s="2" t="s">
        <v>83</v>
      </c>
      <c r="D16" s="2" t="s">
        <v>30</v>
      </c>
      <c r="E16" s="2" t="s">
        <v>31</v>
      </c>
      <c r="F16" s="26">
        <v>1</v>
      </c>
      <c r="G16" s="79">
        <v>6.4500000000000002E-2</v>
      </c>
      <c r="H16" s="80">
        <v>12.9</v>
      </c>
      <c r="I16" s="79">
        <v>4.36E-2</v>
      </c>
      <c r="J16" s="80">
        <v>21.8</v>
      </c>
      <c r="K16" s="79">
        <v>4.36E-2</v>
      </c>
      <c r="L16" s="80">
        <v>43.6</v>
      </c>
      <c r="N16"/>
    </row>
    <row r="17" spans="1:14">
      <c r="A17" s="114"/>
      <c r="B17" s="1">
        <v>2099223</v>
      </c>
      <c r="C17" s="1" t="s">
        <v>69</v>
      </c>
      <c r="D17" s="1" t="s">
        <v>25</v>
      </c>
      <c r="E17" s="1" t="s">
        <v>26</v>
      </c>
      <c r="F17" s="27">
        <v>1</v>
      </c>
      <c r="G17" s="8">
        <v>5.1999999999999998E-2</v>
      </c>
      <c r="H17" s="6">
        <v>10.4</v>
      </c>
      <c r="I17" s="8">
        <v>3.6200000000000003E-2</v>
      </c>
      <c r="J17" s="6">
        <v>18.100000000000001</v>
      </c>
      <c r="K17" s="8">
        <v>3.6200000000000003E-2</v>
      </c>
      <c r="L17" s="6">
        <v>36.200000000000003</v>
      </c>
      <c r="N17"/>
    </row>
    <row r="18" spans="1:14">
      <c r="A18" s="110" t="s">
        <v>53</v>
      </c>
      <c r="B18" s="110"/>
      <c r="C18" s="110"/>
      <c r="D18" s="110"/>
      <c r="E18" s="110"/>
      <c r="F18" s="111"/>
      <c r="G18" s="19">
        <f>H18/G4</f>
        <v>0.90500000000000014</v>
      </c>
      <c r="H18" s="15">
        <f>SUM(H6:H17)</f>
        <v>181.00000000000003</v>
      </c>
      <c r="I18" s="19">
        <f>J18/I4</f>
        <v>0.63860000000000017</v>
      </c>
      <c r="J18" s="15">
        <f>SUM(J6:J17)</f>
        <v>319.30000000000007</v>
      </c>
      <c r="K18" s="19">
        <f>L18/K4</f>
        <v>0.59210000000000018</v>
      </c>
      <c r="L18" s="15">
        <f>SUM(L6:L17)</f>
        <v>592.10000000000014</v>
      </c>
      <c r="N18"/>
    </row>
    <row r="19" spans="1:14">
      <c r="A19" s="107" t="s">
        <v>80</v>
      </c>
      <c r="B19" s="3">
        <v>2060684</v>
      </c>
      <c r="C19" s="3" t="s">
        <v>24</v>
      </c>
      <c r="D19" s="3" t="s">
        <v>22</v>
      </c>
      <c r="E19" s="3" t="s">
        <v>23</v>
      </c>
      <c r="F19" s="28">
        <v>2</v>
      </c>
      <c r="G19" s="11">
        <v>1.1299999999999999</v>
      </c>
      <c r="H19" s="9">
        <f t="shared" ref="H19:H24" si="3">$F19*G$4*G19</f>
        <v>451.99999999999994</v>
      </c>
      <c r="I19" s="11">
        <v>1.04</v>
      </c>
      <c r="J19" s="9">
        <f t="shared" ref="J19:J24" si="4">$F19*I$4*I19</f>
        <v>1040</v>
      </c>
      <c r="K19" s="11">
        <v>1.03</v>
      </c>
      <c r="L19" s="9">
        <f t="shared" ref="L19:L24" si="5">$F19*K$4*K19</f>
        <v>2060</v>
      </c>
      <c r="N19"/>
    </row>
    <row r="20" spans="1:14">
      <c r="A20" s="107"/>
      <c r="B20" s="4" t="s">
        <v>81</v>
      </c>
      <c r="C20" s="4" t="s">
        <v>29</v>
      </c>
      <c r="D20" s="4" t="s">
        <v>27</v>
      </c>
      <c r="E20" s="4" t="s">
        <v>28</v>
      </c>
      <c r="F20" s="29">
        <v>1</v>
      </c>
      <c r="G20" s="78">
        <v>0.126</v>
      </c>
      <c r="H20" s="72">
        <f t="shared" si="3"/>
        <v>25.2</v>
      </c>
      <c r="I20" s="78">
        <v>0.113</v>
      </c>
      <c r="J20" s="72">
        <f t="shared" si="4"/>
        <v>56.5</v>
      </c>
      <c r="K20" s="78">
        <v>0.111</v>
      </c>
      <c r="L20" s="72">
        <f t="shared" si="5"/>
        <v>111</v>
      </c>
      <c r="N20"/>
    </row>
    <row r="21" spans="1:14">
      <c r="A21" s="107"/>
      <c r="B21" s="3">
        <v>1679118</v>
      </c>
      <c r="C21" s="3" t="s">
        <v>34</v>
      </c>
      <c r="D21" s="3" t="s">
        <v>32</v>
      </c>
      <c r="E21" s="3" t="s">
        <v>33</v>
      </c>
      <c r="F21" s="28">
        <v>2</v>
      </c>
      <c r="G21" s="11">
        <v>0.35</v>
      </c>
      <c r="H21" s="9">
        <f t="shared" si="3"/>
        <v>140</v>
      </c>
      <c r="I21" s="11">
        <v>0.255</v>
      </c>
      <c r="J21" s="9">
        <f t="shared" si="4"/>
        <v>255</v>
      </c>
      <c r="K21" s="11">
        <v>0.255</v>
      </c>
      <c r="L21" s="9">
        <f t="shared" si="5"/>
        <v>510</v>
      </c>
      <c r="N21"/>
    </row>
    <row r="22" spans="1:14">
      <c r="A22" s="107"/>
      <c r="B22" s="4">
        <v>1679121</v>
      </c>
      <c r="C22" s="4" t="s">
        <v>37</v>
      </c>
      <c r="D22" s="4" t="s">
        <v>35</v>
      </c>
      <c r="E22" s="4" t="s">
        <v>36</v>
      </c>
      <c r="F22" s="29">
        <v>1</v>
      </c>
      <c r="G22" s="14">
        <v>0.443</v>
      </c>
      <c r="H22" s="12">
        <f t="shared" si="3"/>
        <v>88.6</v>
      </c>
      <c r="I22" s="14">
        <v>0.126</v>
      </c>
      <c r="J22" s="12">
        <f t="shared" si="4"/>
        <v>63</v>
      </c>
      <c r="K22" s="14">
        <v>0.126</v>
      </c>
      <c r="L22" s="12">
        <f t="shared" si="5"/>
        <v>126</v>
      </c>
      <c r="N22"/>
    </row>
    <row r="23" spans="1:14">
      <c r="A23" s="107"/>
      <c r="B23" s="3">
        <v>1103107</v>
      </c>
      <c r="C23" s="3" t="s">
        <v>40</v>
      </c>
      <c r="D23" s="3" t="s">
        <v>38</v>
      </c>
      <c r="E23" s="3" t="s">
        <v>39</v>
      </c>
      <c r="F23" s="28">
        <v>1</v>
      </c>
      <c r="G23" s="11">
        <v>1.22</v>
      </c>
      <c r="H23" s="9">
        <f t="shared" si="3"/>
        <v>244</v>
      </c>
      <c r="I23" s="11">
        <v>0.86599999999999999</v>
      </c>
      <c r="J23" s="9">
        <f t="shared" si="4"/>
        <v>433</v>
      </c>
      <c r="K23" s="11">
        <v>0.86599999999999999</v>
      </c>
      <c r="L23" s="9">
        <f t="shared" si="5"/>
        <v>866</v>
      </c>
      <c r="N23"/>
    </row>
    <row r="24" spans="1:14">
      <c r="A24" s="107"/>
      <c r="B24" s="4">
        <v>2432094</v>
      </c>
      <c r="C24" s="4" t="s">
        <v>43</v>
      </c>
      <c r="D24" s="4" t="s">
        <v>41</v>
      </c>
      <c r="E24" s="4" t="s">
        <v>42</v>
      </c>
      <c r="F24" s="29">
        <v>1</v>
      </c>
      <c r="G24" s="14">
        <v>2.4300000000000002</v>
      </c>
      <c r="H24" s="12">
        <f t="shared" si="3"/>
        <v>486.00000000000006</v>
      </c>
      <c r="I24" s="14">
        <v>2.04</v>
      </c>
      <c r="J24" s="12">
        <f t="shared" si="4"/>
        <v>1020</v>
      </c>
      <c r="K24" s="14">
        <v>1.64</v>
      </c>
      <c r="L24" s="12">
        <f t="shared" si="5"/>
        <v>1640</v>
      </c>
      <c r="N24"/>
    </row>
    <row r="25" spans="1:14">
      <c r="A25" s="105" t="s">
        <v>53</v>
      </c>
      <c r="B25" s="105"/>
      <c r="C25" s="105"/>
      <c r="D25" s="105"/>
      <c r="E25" s="105"/>
      <c r="F25" s="106"/>
      <c r="G25" s="20">
        <f>H25/G4</f>
        <v>7.1789999999999994</v>
      </c>
      <c r="H25" s="16">
        <f>SUM(H19:H24)</f>
        <v>1435.8</v>
      </c>
      <c r="I25" s="20">
        <f>J25/I4</f>
        <v>5.7350000000000003</v>
      </c>
      <c r="J25" s="16">
        <f>SUM(J19:J24)</f>
        <v>2867.5</v>
      </c>
      <c r="K25" s="20">
        <f>L25/K4</f>
        <v>5.3129999999999997</v>
      </c>
      <c r="L25" s="16">
        <f>SUM(L19:L24)</f>
        <v>5313</v>
      </c>
      <c r="N25"/>
    </row>
    <row r="26" spans="1:14" ht="15" customHeight="1">
      <c r="A26" s="112" t="s">
        <v>82</v>
      </c>
      <c r="B26" s="3"/>
      <c r="C26" s="17" t="s">
        <v>77</v>
      </c>
      <c r="D26" s="3"/>
      <c r="E26" s="3"/>
      <c r="F26" s="28">
        <v>1</v>
      </c>
      <c r="G26" s="11">
        <f>H26/G4</f>
        <v>1</v>
      </c>
      <c r="H26" s="9">
        <v>200</v>
      </c>
      <c r="I26" s="11">
        <f>J26/I4</f>
        <v>1.1151092437000001</v>
      </c>
      <c r="J26" s="70">
        <v>557.55462184999999</v>
      </c>
      <c r="K26" s="11">
        <f>L26/K4</f>
        <v>0.41299999999999998</v>
      </c>
      <c r="L26" s="70">
        <v>413</v>
      </c>
      <c r="N26"/>
    </row>
    <row r="27" spans="1:14">
      <c r="A27" s="112"/>
      <c r="B27" s="4"/>
      <c r="C27" s="4" t="s">
        <v>62</v>
      </c>
      <c r="D27" s="4"/>
      <c r="E27" s="4"/>
      <c r="F27" s="29">
        <v>1</v>
      </c>
      <c r="G27" s="14">
        <f t="shared" ref="G27:L27" si="6">G25</f>
        <v>7.1789999999999994</v>
      </c>
      <c r="H27" s="12">
        <f t="shared" si="6"/>
        <v>1435.8</v>
      </c>
      <c r="I27" s="14">
        <f t="shared" si="6"/>
        <v>5.7350000000000003</v>
      </c>
      <c r="J27" s="12">
        <f t="shared" si="6"/>
        <v>2867.5</v>
      </c>
      <c r="K27" s="13">
        <f t="shared" si="6"/>
        <v>5.3129999999999997</v>
      </c>
      <c r="L27" s="12">
        <f t="shared" si="6"/>
        <v>5313</v>
      </c>
      <c r="N27"/>
    </row>
    <row r="28" spans="1:14">
      <c r="A28" s="112"/>
      <c r="B28" s="3"/>
      <c r="C28" s="3" t="s">
        <v>63</v>
      </c>
      <c r="D28" s="3"/>
      <c r="E28" s="3"/>
      <c r="F28" s="28">
        <v>1</v>
      </c>
      <c r="G28" s="10">
        <v>0.72</v>
      </c>
      <c r="H28" s="9">
        <f>'Kabel V2'!F18</f>
        <v>330</v>
      </c>
      <c r="I28" s="10">
        <v>0.55000000000000004</v>
      </c>
      <c r="J28" s="9">
        <f>I28*I4</f>
        <v>275</v>
      </c>
      <c r="K28" s="10">
        <v>0.72</v>
      </c>
      <c r="L28" s="9">
        <f>'Kabel V2'!J18</f>
        <v>1070</v>
      </c>
      <c r="N28"/>
    </row>
    <row r="29" spans="1:14">
      <c r="A29" s="112"/>
      <c r="B29" s="4"/>
      <c r="C29" s="4" t="s">
        <v>61</v>
      </c>
      <c r="D29" s="4"/>
      <c r="E29" s="4"/>
      <c r="F29" s="29">
        <v>1</v>
      </c>
      <c r="G29" s="71">
        <f>4/(5000/30)</f>
        <v>2.4E-2</v>
      </c>
      <c r="H29" s="72">
        <f>$F29*G$4*G29</f>
        <v>4.8</v>
      </c>
      <c r="I29" s="71">
        <f t="shared" ref="I29" si="7">4/(5000/30)</f>
        <v>2.4E-2</v>
      </c>
      <c r="J29" s="72">
        <f>$F29*I$4*I29</f>
        <v>12</v>
      </c>
      <c r="K29" s="71">
        <f t="shared" ref="K29" si="8">4/(5000/30)</f>
        <v>2.4E-2</v>
      </c>
      <c r="L29" s="72">
        <f>$F29*K$4*K29</f>
        <v>24</v>
      </c>
      <c r="N29"/>
    </row>
    <row r="30" spans="1:14">
      <c r="A30" s="112"/>
      <c r="B30" s="3"/>
      <c r="C30" s="17" t="s">
        <v>78</v>
      </c>
      <c r="D30" s="3"/>
      <c r="E30" s="3"/>
      <c r="F30" s="28">
        <v>1</v>
      </c>
      <c r="G30" s="76"/>
      <c r="H30" s="77"/>
      <c r="I30" s="76">
        <f>J30/I4</f>
        <v>0.7</v>
      </c>
      <c r="J30" s="77">
        <v>350</v>
      </c>
      <c r="K30" s="76"/>
      <c r="L30" s="77"/>
      <c r="N30"/>
    </row>
    <row r="31" spans="1:14">
      <c r="A31" s="112"/>
      <c r="B31" s="4"/>
      <c r="C31" s="4" t="s">
        <v>76</v>
      </c>
      <c r="D31" s="4"/>
      <c r="E31" s="4"/>
      <c r="F31" s="29">
        <v>1</v>
      </c>
      <c r="G31" s="78">
        <v>2.95</v>
      </c>
      <c r="H31" s="72">
        <f t="shared" ref="H31" si="9">$F31*G$4*G31</f>
        <v>590</v>
      </c>
      <c r="I31" s="78">
        <v>2.7</v>
      </c>
      <c r="J31" s="72">
        <f t="shared" ref="J31" si="10">$F31*I$4*I31</f>
        <v>1350</v>
      </c>
      <c r="K31" s="78">
        <v>2.5499999999999998</v>
      </c>
      <c r="L31" s="72">
        <f t="shared" ref="L31" si="11">$F31*K$4*K31</f>
        <v>2550</v>
      </c>
      <c r="N31"/>
    </row>
    <row r="32" spans="1:14">
      <c r="A32" s="93"/>
      <c r="B32" s="3"/>
      <c r="C32" s="17" t="s">
        <v>93</v>
      </c>
      <c r="D32" s="3"/>
      <c r="E32" s="3"/>
      <c r="F32" s="28">
        <v>1</v>
      </c>
      <c r="G32" s="140"/>
      <c r="H32" s="77"/>
      <c r="I32" s="140">
        <f>J32/I4</f>
        <v>0.87</v>
      </c>
      <c r="J32" s="77">
        <v>435</v>
      </c>
      <c r="K32" s="140"/>
      <c r="L32" s="77"/>
      <c r="N32"/>
    </row>
    <row r="33" spans="1:14" ht="18">
      <c r="A33" s="101" t="s">
        <v>54</v>
      </c>
      <c r="B33" s="101"/>
      <c r="C33" s="101"/>
      <c r="D33" s="101"/>
      <c r="E33" s="101"/>
      <c r="F33" s="102"/>
      <c r="G33" s="21">
        <f>H33/G4</f>
        <v>12.802999999999999</v>
      </c>
      <c r="H33" s="18">
        <f>SUM(H26:H31)</f>
        <v>2560.6</v>
      </c>
      <c r="I33" s="21">
        <f>J33/I4</f>
        <v>11.6941092437</v>
      </c>
      <c r="J33" s="18">
        <f>SUM(J26:J32)</f>
        <v>5847.0546218500003</v>
      </c>
      <c r="K33" s="21">
        <f>L33/K4</f>
        <v>9.3699999999999992</v>
      </c>
      <c r="L33" s="18">
        <f>SUM(L26:L31)</f>
        <v>9370</v>
      </c>
      <c r="N33"/>
    </row>
    <row r="34" spans="1:14" ht="15" customHeight="1">
      <c r="N34"/>
    </row>
  </sheetData>
  <mergeCells count="16">
    <mergeCell ref="G3:L3"/>
    <mergeCell ref="G4:H4"/>
    <mergeCell ref="A3:F3"/>
    <mergeCell ref="A33:F33"/>
    <mergeCell ref="F4:F5"/>
    <mergeCell ref="A25:F25"/>
    <mergeCell ref="A19:A24"/>
    <mergeCell ref="B4:B5"/>
    <mergeCell ref="C4:C5"/>
    <mergeCell ref="D4:D5"/>
    <mergeCell ref="E4:E5"/>
    <mergeCell ref="A18:F18"/>
    <mergeCell ref="A26:A31"/>
    <mergeCell ref="A6:A17"/>
    <mergeCell ref="I4:J4"/>
    <mergeCell ref="K4:L4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D23" sqref="D23"/>
    </sheetView>
  </sheetViews>
  <sheetFormatPr baseColWidth="10" defaultRowHeight="15" x14ac:dyDescent="0"/>
  <cols>
    <col min="2" max="2" width="11.5" bestFit="1" customWidth="1"/>
    <col min="3" max="3" width="37.83203125" bestFit="1" customWidth="1"/>
    <col min="4" max="4" width="11.6640625" bestFit="1" customWidth="1"/>
    <col min="5" max="5" width="9.6640625" bestFit="1" customWidth="1"/>
    <col min="7" max="7" width="8.5" bestFit="1" customWidth="1"/>
    <col min="9" max="9" width="9.5" bestFit="1" customWidth="1"/>
  </cols>
  <sheetData>
    <row r="2" spans="1:10" ht="18">
      <c r="A2" s="128" t="s">
        <v>50</v>
      </c>
      <c r="B2" s="129"/>
      <c r="C2" s="129"/>
      <c r="D2" s="130"/>
      <c r="E2" s="131" t="s">
        <v>49</v>
      </c>
      <c r="F2" s="132"/>
      <c r="G2" s="132"/>
      <c r="H2" s="132"/>
      <c r="I2" s="132"/>
      <c r="J2" s="132"/>
    </row>
    <row r="3" spans="1:10">
      <c r="A3" s="32"/>
      <c r="B3" s="133" t="s">
        <v>44</v>
      </c>
      <c r="C3" s="133" t="s">
        <v>45</v>
      </c>
      <c r="D3" s="135" t="s">
        <v>46</v>
      </c>
      <c r="E3" s="137">
        <v>200</v>
      </c>
      <c r="F3" s="138"/>
      <c r="G3" s="139">
        <v>500</v>
      </c>
      <c r="H3" s="138"/>
      <c r="I3" s="139">
        <v>1000</v>
      </c>
      <c r="J3" s="138"/>
    </row>
    <row r="4" spans="1:10">
      <c r="A4" s="33"/>
      <c r="B4" s="134"/>
      <c r="C4" s="134"/>
      <c r="D4" s="136"/>
      <c r="E4" s="34" t="s">
        <v>51</v>
      </c>
      <c r="F4" s="35" t="s">
        <v>52</v>
      </c>
      <c r="G4" s="34" t="s">
        <v>51</v>
      </c>
      <c r="H4" s="35" t="s">
        <v>52</v>
      </c>
      <c r="I4" s="34" t="s">
        <v>51</v>
      </c>
      <c r="J4" s="35" t="s">
        <v>52</v>
      </c>
    </row>
    <row r="5" spans="1:10" ht="15" customHeight="1">
      <c r="A5" s="69"/>
      <c r="B5" s="36">
        <v>48010</v>
      </c>
      <c r="C5" s="36" t="s">
        <v>60</v>
      </c>
      <c r="D5" s="37">
        <v>1</v>
      </c>
      <c r="E5" s="38">
        <v>1.05</v>
      </c>
      <c r="F5" s="39">
        <f>E5*$D5</f>
        <v>1.05</v>
      </c>
      <c r="G5" s="38">
        <v>1.02</v>
      </c>
      <c r="H5" s="39">
        <f t="shared" ref="H5:H6" si="0">G5*$D5</f>
        <v>1.02</v>
      </c>
      <c r="I5" s="38">
        <v>0.99</v>
      </c>
      <c r="J5" s="39">
        <f t="shared" ref="J5:J6" si="1">I5*$D5</f>
        <v>0.99</v>
      </c>
    </row>
    <row r="6" spans="1:10" ht="15" customHeight="1">
      <c r="A6" s="73"/>
      <c r="B6" s="40"/>
      <c r="C6" s="40" t="s">
        <v>68</v>
      </c>
      <c r="D6" s="41">
        <v>1</v>
      </c>
      <c r="E6" s="42">
        <v>0.5</v>
      </c>
      <c r="F6" s="43">
        <f t="shared" ref="F6" si="2">E6*$D6</f>
        <v>0.5</v>
      </c>
      <c r="G6" s="42">
        <v>0.5</v>
      </c>
      <c r="H6" s="43">
        <f t="shared" si="0"/>
        <v>0.5</v>
      </c>
      <c r="I6" s="42">
        <v>0.5</v>
      </c>
      <c r="J6" s="43">
        <f t="shared" si="1"/>
        <v>0.5</v>
      </c>
    </row>
    <row r="7" spans="1:10" s="46" customFormat="1">
      <c r="A7" s="120" t="s">
        <v>64</v>
      </c>
      <c r="B7" s="120"/>
      <c r="C7" s="120"/>
      <c r="D7" s="121"/>
      <c r="E7" s="44">
        <f>SUM(F5:F6)</f>
        <v>1.55</v>
      </c>
      <c r="F7" s="45">
        <f>E7*E$3</f>
        <v>310</v>
      </c>
      <c r="G7" s="44">
        <f>SUM(H5:H5)</f>
        <v>1.02</v>
      </c>
      <c r="H7" s="45">
        <f t="shared" ref="H7" si="3">G7*G$3</f>
        <v>510</v>
      </c>
      <c r="I7" s="44">
        <f>SUM(J5:J5)</f>
        <v>0.99</v>
      </c>
      <c r="J7" s="45">
        <f t="shared" ref="J7" si="4">I7*I$3</f>
        <v>990</v>
      </c>
    </row>
    <row r="8" spans="1:10">
      <c r="A8" s="122"/>
      <c r="B8" s="47"/>
      <c r="C8" s="47" t="s">
        <v>56</v>
      </c>
      <c r="D8" s="48">
        <v>1</v>
      </c>
      <c r="E8" s="49">
        <v>3.31</v>
      </c>
      <c r="F8" s="50">
        <f>E8*$D8</f>
        <v>3.31</v>
      </c>
      <c r="G8" s="49">
        <v>2.94</v>
      </c>
      <c r="H8" s="50">
        <f t="shared" ref="H8:H9" si="5">G8*$D8</f>
        <v>2.94</v>
      </c>
      <c r="I8" s="49">
        <v>2.94</v>
      </c>
      <c r="J8" s="50">
        <f t="shared" ref="J8:J9" si="6">I8*$D8</f>
        <v>2.94</v>
      </c>
    </row>
    <row r="9" spans="1:10">
      <c r="A9" s="122"/>
      <c r="B9" s="51"/>
      <c r="C9" s="51" t="s">
        <v>61</v>
      </c>
      <c r="D9" s="52">
        <v>1</v>
      </c>
      <c r="E9" s="53">
        <v>0.02</v>
      </c>
      <c r="F9" s="54">
        <f>E9*$D9</f>
        <v>0.02</v>
      </c>
      <c r="G9" s="53"/>
      <c r="H9" s="54">
        <f t="shared" si="5"/>
        <v>0</v>
      </c>
      <c r="I9" s="53"/>
      <c r="J9" s="54">
        <f t="shared" si="6"/>
        <v>0</v>
      </c>
    </row>
    <row r="10" spans="1:10" s="46" customFormat="1">
      <c r="A10" s="123" t="s">
        <v>65</v>
      </c>
      <c r="B10" s="123"/>
      <c r="C10" s="123"/>
      <c r="D10" s="124"/>
      <c r="E10" s="55">
        <f>SUM(F8:F9)+E7</f>
        <v>4.88</v>
      </c>
      <c r="F10" s="56">
        <f>E10*E$3</f>
        <v>976</v>
      </c>
      <c r="G10" s="55">
        <f>SUM(H8:H9)+G7</f>
        <v>3.96</v>
      </c>
      <c r="H10" s="56">
        <f t="shared" ref="H10" si="7">G10*G$3</f>
        <v>1980</v>
      </c>
      <c r="I10" s="55">
        <f>SUM(J8:J9)+I7</f>
        <v>3.9299999999999997</v>
      </c>
      <c r="J10" s="56">
        <f t="shared" ref="J10" si="8">I10*I$3</f>
        <v>3929.9999999999995</v>
      </c>
    </row>
    <row r="11" spans="1:10" s="46" customFormat="1">
      <c r="A11" s="125" t="s">
        <v>57</v>
      </c>
      <c r="B11" s="125"/>
      <c r="C11" s="125"/>
      <c r="D11" s="126"/>
      <c r="E11" s="55">
        <f>E10*3*1.25*1.19</f>
        <v>21.777000000000001</v>
      </c>
      <c r="F11" s="56"/>
      <c r="G11" s="55">
        <f t="shared" ref="G11" si="9">G10*3*1.25*1.19</f>
        <v>17.671499999999998</v>
      </c>
      <c r="H11" s="56"/>
      <c r="I11" s="55">
        <f t="shared" ref="I11" si="10">I10*3*1.25*1.19</f>
        <v>17.537624999999998</v>
      </c>
      <c r="J11" s="56"/>
    </row>
    <row r="12" spans="1:10">
      <c r="A12" s="127"/>
      <c r="B12" s="62">
        <v>1593509</v>
      </c>
      <c r="C12" s="63" t="s">
        <v>58</v>
      </c>
      <c r="D12" s="64">
        <v>1</v>
      </c>
      <c r="E12" s="65">
        <v>0.13800000000000001</v>
      </c>
      <c r="F12" s="66">
        <f>E12*$D12</f>
        <v>0.13800000000000001</v>
      </c>
      <c r="G12" s="65">
        <v>9.98E-2</v>
      </c>
      <c r="H12" s="66">
        <f t="shared" ref="H12:H13" si="11">G12*$D12</f>
        <v>9.98E-2</v>
      </c>
      <c r="I12" s="65">
        <v>0.22800000000000001</v>
      </c>
      <c r="J12" s="66">
        <f t="shared" ref="J12:J17" si="12">I12*$D12</f>
        <v>0.22800000000000001</v>
      </c>
    </row>
    <row r="13" spans="1:10">
      <c r="A13" s="127"/>
      <c r="B13" s="57"/>
      <c r="C13" s="58"/>
      <c r="D13" s="59"/>
      <c r="E13" s="60"/>
      <c r="F13" s="61">
        <f t="shared" ref="F13" si="13">E13*$D13</f>
        <v>0</v>
      </c>
      <c r="G13" s="60"/>
      <c r="H13" s="61">
        <f t="shared" si="11"/>
        <v>0</v>
      </c>
      <c r="I13" s="60"/>
      <c r="J13" s="61">
        <f t="shared" si="12"/>
        <v>0</v>
      </c>
    </row>
    <row r="14" spans="1:10" s="46" customFormat="1">
      <c r="A14" s="115" t="s">
        <v>66</v>
      </c>
      <c r="B14" s="115"/>
      <c r="C14" s="115"/>
      <c r="D14" s="116"/>
      <c r="E14" s="67">
        <f>SUM(F12:F13)+E7</f>
        <v>1.6880000000000002</v>
      </c>
      <c r="F14" s="68">
        <f>E14*E$3</f>
        <v>337.6</v>
      </c>
      <c r="G14" s="67">
        <f>SUM(H12:H13)+G7</f>
        <v>1.1198000000000001</v>
      </c>
      <c r="H14" s="68">
        <f t="shared" ref="H14" si="14">G14*G$3</f>
        <v>559.90000000000009</v>
      </c>
      <c r="I14" s="67">
        <f>SUM(J12:J13)+I7</f>
        <v>1.218</v>
      </c>
      <c r="J14" s="68">
        <f t="shared" ref="J14" si="15">I14*I$3</f>
        <v>1218</v>
      </c>
    </row>
    <row r="15" spans="1:10" s="46" customFormat="1">
      <c r="A15" s="117" t="s">
        <v>57</v>
      </c>
      <c r="B15" s="117"/>
      <c r="C15" s="117"/>
      <c r="D15" s="118"/>
      <c r="E15" s="67">
        <f>E14*3*1.25*1.19</f>
        <v>7.5327000000000002</v>
      </c>
      <c r="F15" s="68"/>
      <c r="G15" s="67">
        <f t="shared" ref="G15" si="16">G14*3*1.25*1.19</f>
        <v>4.9971075000000003</v>
      </c>
      <c r="H15" s="68"/>
      <c r="I15" s="67">
        <f t="shared" ref="I15" si="17">I14*3*1.25*1.19</f>
        <v>5.4353249999999997</v>
      </c>
      <c r="J15" s="68"/>
    </row>
    <row r="16" spans="1:10">
      <c r="A16" s="119"/>
      <c r="B16" s="36"/>
      <c r="C16" s="36" t="s">
        <v>59</v>
      </c>
      <c r="D16" s="37">
        <v>1</v>
      </c>
      <c r="E16" s="38">
        <v>0.1</v>
      </c>
      <c r="F16" s="39">
        <f>E16*$D16</f>
        <v>0.1</v>
      </c>
      <c r="G16" s="38">
        <v>0.08</v>
      </c>
      <c r="H16" s="39">
        <f t="shared" ref="H16:H17" si="18">G16*$D16</f>
        <v>0.08</v>
      </c>
      <c r="I16" s="38">
        <v>0.08</v>
      </c>
      <c r="J16" s="39">
        <f t="shared" si="12"/>
        <v>0.08</v>
      </c>
    </row>
    <row r="17" spans="1:10">
      <c r="A17" s="119"/>
      <c r="B17" s="40"/>
      <c r="C17" s="40"/>
      <c r="D17" s="41"/>
      <c r="E17" s="42"/>
      <c r="F17" s="43">
        <f t="shared" ref="F17" si="19">E17*$D17</f>
        <v>0</v>
      </c>
      <c r="G17" s="42"/>
      <c r="H17" s="43">
        <f t="shared" si="18"/>
        <v>0</v>
      </c>
      <c r="I17" s="42"/>
      <c r="J17" s="43">
        <f t="shared" si="12"/>
        <v>0</v>
      </c>
    </row>
    <row r="18" spans="1:10" s="46" customFormat="1">
      <c r="A18" s="120" t="s">
        <v>67</v>
      </c>
      <c r="B18" s="120"/>
      <c r="C18" s="120"/>
      <c r="D18" s="121"/>
      <c r="E18" s="44">
        <f>SUM(F16:F17)+E7</f>
        <v>1.6500000000000001</v>
      </c>
      <c r="F18" s="45">
        <f>E18*E$3</f>
        <v>330</v>
      </c>
      <c r="G18" s="44">
        <f>SUM(H16:H17)+G7</f>
        <v>1.1000000000000001</v>
      </c>
      <c r="H18" s="45">
        <f t="shared" ref="H18" si="20">G18*G$3</f>
        <v>550</v>
      </c>
      <c r="I18" s="44">
        <f>SUM(J16:J17)+I7</f>
        <v>1.07</v>
      </c>
      <c r="J18" s="45">
        <f t="shared" ref="J18" si="21">I18*I$3</f>
        <v>1070</v>
      </c>
    </row>
  </sheetData>
  <mergeCells count="17">
    <mergeCell ref="A2:D2"/>
    <mergeCell ref="E2:J2"/>
    <mergeCell ref="B3:B4"/>
    <mergeCell ref="C3:C4"/>
    <mergeCell ref="D3:D4"/>
    <mergeCell ref="E3:F3"/>
    <mergeCell ref="G3:H3"/>
    <mergeCell ref="I3:J3"/>
    <mergeCell ref="A14:D14"/>
    <mergeCell ref="A15:D15"/>
    <mergeCell ref="A16:A17"/>
    <mergeCell ref="A18:D18"/>
    <mergeCell ref="A7:D7"/>
    <mergeCell ref="A8:A9"/>
    <mergeCell ref="A10:D10"/>
    <mergeCell ref="A11:D11"/>
    <mergeCell ref="A12:A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I23" sqref="I23"/>
    </sheetView>
  </sheetViews>
  <sheetFormatPr baseColWidth="10" defaultRowHeight="15" x14ac:dyDescent="0"/>
  <cols>
    <col min="1" max="1" width="13" style="74" bestFit="1" customWidth="1"/>
    <col min="2" max="2" width="14.5" style="74" customWidth="1"/>
    <col min="3" max="3" width="12.6640625" style="74" customWidth="1"/>
    <col min="4" max="4" width="17" style="74" customWidth="1"/>
    <col min="5" max="5" width="12.33203125" style="74" customWidth="1"/>
    <col min="6" max="6" width="13.5" bestFit="1" customWidth="1"/>
    <col min="7" max="7" width="11.5" style="87" bestFit="1" customWidth="1"/>
    <col min="8" max="8" width="11" style="82" bestFit="1" customWidth="1"/>
    <col min="9" max="9" width="12.33203125" style="82" bestFit="1" customWidth="1"/>
  </cols>
  <sheetData>
    <row r="1" spans="1:12">
      <c r="A1" s="74" t="s">
        <v>48</v>
      </c>
      <c r="B1" s="74" t="s">
        <v>75</v>
      </c>
      <c r="C1" s="74" t="s">
        <v>70</v>
      </c>
      <c r="D1" s="74" t="s">
        <v>47</v>
      </c>
      <c r="E1" s="74" t="s">
        <v>46</v>
      </c>
    </row>
    <row r="2" spans="1:12">
      <c r="A2" s="74" t="s">
        <v>1</v>
      </c>
      <c r="B2" s="74">
        <v>2059608</v>
      </c>
      <c r="C2" s="75" t="s">
        <v>71</v>
      </c>
      <c r="D2" s="74" t="s">
        <v>0</v>
      </c>
      <c r="E2" s="74">
        <v>2</v>
      </c>
      <c r="F2" s="74"/>
      <c r="G2" s="87" t="s">
        <v>84</v>
      </c>
      <c r="H2" s="83" t="s">
        <v>85</v>
      </c>
      <c r="I2" s="83" t="s">
        <v>86</v>
      </c>
    </row>
    <row r="3" spans="1:12">
      <c r="A3" s="74" t="s">
        <v>4</v>
      </c>
      <c r="B3" s="74">
        <v>1759016</v>
      </c>
      <c r="C3" s="75" t="s">
        <v>71</v>
      </c>
      <c r="D3" s="74" t="s">
        <v>3</v>
      </c>
      <c r="E3" s="74">
        <v>3</v>
      </c>
      <c r="F3" s="74" t="s">
        <v>62</v>
      </c>
      <c r="G3" s="87">
        <v>550</v>
      </c>
      <c r="H3" s="83">
        <v>3160.3</v>
      </c>
      <c r="I3" s="83">
        <f>H3/G3</f>
        <v>5.7460000000000004</v>
      </c>
    </row>
    <row r="4" spans="1:12">
      <c r="A4" s="74" t="s">
        <v>6</v>
      </c>
      <c r="B4" s="74">
        <v>1190132</v>
      </c>
      <c r="C4" s="75">
        <v>1206</v>
      </c>
      <c r="D4" s="74" t="s">
        <v>3</v>
      </c>
      <c r="E4" s="74">
        <v>1</v>
      </c>
      <c r="F4" s="74" t="s">
        <v>87</v>
      </c>
      <c r="G4" s="87">
        <v>750</v>
      </c>
      <c r="H4" s="83">
        <f>772.5+250</f>
        <v>1022.5</v>
      </c>
      <c r="I4" s="83">
        <f>H4/G4</f>
        <v>1.3633333333333333</v>
      </c>
      <c r="L4" t="s">
        <v>91</v>
      </c>
    </row>
    <row r="5" spans="1:12">
      <c r="A5" s="74" t="s">
        <v>9</v>
      </c>
      <c r="B5" s="74">
        <v>2059627</v>
      </c>
      <c r="C5" s="75" t="s">
        <v>71</v>
      </c>
      <c r="D5" s="74" t="s">
        <v>8</v>
      </c>
      <c r="E5" s="74">
        <v>1</v>
      </c>
      <c r="F5" s="74" t="s">
        <v>88</v>
      </c>
      <c r="G5" s="87">
        <v>750</v>
      </c>
      <c r="H5" s="83">
        <v>499.28</v>
      </c>
      <c r="I5" s="83">
        <f>H5/G5</f>
        <v>0.66570666666666667</v>
      </c>
      <c r="K5" t="s">
        <v>89</v>
      </c>
      <c r="L5">
        <f>H7/I15</f>
        <v>405.26363969242033</v>
      </c>
    </row>
    <row r="6" spans="1:12" ht="16" thickBot="1">
      <c r="A6" s="74" t="s">
        <v>11</v>
      </c>
      <c r="B6" s="74">
        <v>1759022</v>
      </c>
      <c r="C6" s="75" t="s">
        <v>71</v>
      </c>
      <c r="D6" s="74" t="s">
        <v>10</v>
      </c>
      <c r="E6" s="74">
        <v>1</v>
      </c>
      <c r="F6" s="81" t="s">
        <v>76</v>
      </c>
      <c r="G6" s="88">
        <v>500</v>
      </c>
      <c r="H6" s="84">
        <f>1350+95+175+100</f>
        <v>1720</v>
      </c>
      <c r="I6" s="84">
        <f>H6/G6</f>
        <v>3.44</v>
      </c>
      <c r="K6" t="s">
        <v>90</v>
      </c>
    </row>
    <row r="7" spans="1:12">
      <c r="A7" s="74" t="s">
        <v>13</v>
      </c>
      <c r="B7" s="74">
        <v>1432447</v>
      </c>
      <c r="C7" s="75">
        <v>1206</v>
      </c>
      <c r="D7" s="74" t="s">
        <v>12</v>
      </c>
      <c r="E7" s="74">
        <v>1</v>
      </c>
      <c r="F7" s="85" t="s">
        <v>89</v>
      </c>
      <c r="G7" s="89"/>
      <c r="H7" s="86">
        <f>H3+H4+H6</f>
        <v>5902.8</v>
      </c>
      <c r="I7" s="86">
        <f>I6+I3+I4</f>
        <v>10.549333333333333</v>
      </c>
    </row>
    <row r="8" spans="1:12">
      <c r="A8" s="74" t="s">
        <v>15</v>
      </c>
      <c r="B8" s="74">
        <v>1759399</v>
      </c>
      <c r="C8" s="75" t="s">
        <v>71</v>
      </c>
      <c r="D8" s="74" t="s">
        <v>14</v>
      </c>
      <c r="E8" s="74">
        <v>1</v>
      </c>
      <c r="F8" s="74" t="s">
        <v>90</v>
      </c>
      <c r="H8" s="83">
        <f>H3+H5+H6</f>
        <v>5379.58</v>
      </c>
      <c r="I8" s="83">
        <f>I3+I5+I6</f>
        <v>9.8517066666666668</v>
      </c>
    </row>
    <row r="9" spans="1:12">
      <c r="A9" s="74" t="s">
        <v>17</v>
      </c>
      <c r="B9" s="74">
        <v>2320811</v>
      </c>
      <c r="C9" s="75" t="s">
        <v>71</v>
      </c>
      <c r="D9" s="74" t="s">
        <v>16</v>
      </c>
      <c r="E9" s="74">
        <v>2</v>
      </c>
      <c r="F9" s="74" t="s">
        <v>92</v>
      </c>
      <c r="H9" s="82">
        <f>H5+H3</f>
        <v>3659.58</v>
      </c>
      <c r="I9" s="82">
        <f>I5+I3</f>
        <v>6.4117066666666673</v>
      </c>
    </row>
    <row r="10" spans="1:12">
      <c r="A10" s="74" t="s">
        <v>19</v>
      </c>
      <c r="B10" s="74">
        <v>2059568</v>
      </c>
      <c r="C10" s="75" t="s">
        <v>71</v>
      </c>
      <c r="D10" s="74" t="s">
        <v>18</v>
      </c>
      <c r="E10" s="74">
        <v>1</v>
      </c>
    </row>
    <row r="11" spans="1:12">
      <c r="A11" s="74" t="s">
        <v>21</v>
      </c>
      <c r="B11" s="74">
        <v>2059570</v>
      </c>
      <c r="C11" s="75" t="s">
        <v>71</v>
      </c>
      <c r="D11" s="74" t="s">
        <v>20</v>
      </c>
      <c r="E11" s="74">
        <v>1</v>
      </c>
      <c r="F11" s="74" t="s">
        <v>62</v>
      </c>
      <c r="G11" s="87">
        <v>250</v>
      </c>
      <c r="H11" s="82">
        <v>1775.5</v>
      </c>
      <c r="I11" s="82">
        <f>H11/G11</f>
        <v>7.1020000000000003</v>
      </c>
    </row>
    <row r="12" spans="1:12">
      <c r="A12" s="74" t="s">
        <v>23</v>
      </c>
      <c r="B12" s="74">
        <v>2060684</v>
      </c>
      <c r="D12" s="74" t="s">
        <v>22</v>
      </c>
      <c r="E12" s="74">
        <v>2</v>
      </c>
      <c r="F12" s="74" t="s">
        <v>87</v>
      </c>
      <c r="G12" s="87">
        <v>300</v>
      </c>
      <c r="H12" s="82">
        <f>549+250</f>
        <v>799</v>
      </c>
      <c r="I12" s="82">
        <f>H12/G12</f>
        <v>2.6633333333333336</v>
      </c>
    </row>
    <row r="13" spans="1:12">
      <c r="A13" s="74" t="s">
        <v>26</v>
      </c>
      <c r="B13" s="74">
        <v>2099223</v>
      </c>
      <c r="C13" s="75" t="s">
        <v>71</v>
      </c>
      <c r="D13" s="74" t="s">
        <v>25</v>
      </c>
      <c r="E13" s="74">
        <v>1</v>
      </c>
      <c r="F13" s="74" t="s">
        <v>88</v>
      </c>
      <c r="G13" s="87">
        <v>300</v>
      </c>
      <c r="H13" s="82">
        <v>390.41</v>
      </c>
      <c r="I13" s="82">
        <f>H13/G13</f>
        <v>1.3013666666666668</v>
      </c>
    </row>
    <row r="14" spans="1:12" ht="16" thickBot="1">
      <c r="A14" s="74" t="s">
        <v>28</v>
      </c>
      <c r="B14" s="74">
        <v>1202826</v>
      </c>
      <c r="C14" s="74" t="s">
        <v>74</v>
      </c>
      <c r="D14" s="74" t="s">
        <v>27</v>
      </c>
      <c r="E14" s="74">
        <v>1</v>
      </c>
      <c r="F14" s="81" t="s">
        <v>76</v>
      </c>
      <c r="G14" s="88">
        <v>200</v>
      </c>
      <c r="H14" s="90">
        <f>590+95+175+100</f>
        <v>960</v>
      </c>
      <c r="I14" s="90">
        <f>H14/G14</f>
        <v>4.8</v>
      </c>
    </row>
    <row r="15" spans="1:12">
      <c r="A15" s="74" t="s">
        <v>31</v>
      </c>
      <c r="B15" s="74">
        <v>2099221</v>
      </c>
      <c r="C15" s="75" t="s">
        <v>71</v>
      </c>
      <c r="D15" s="74" t="s">
        <v>30</v>
      </c>
      <c r="E15" s="74">
        <v>1</v>
      </c>
      <c r="F15" s="91" t="s">
        <v>89</v>
      </c>
      <c r="H15" s="82">
        <f>H11+H12+H14</f>
        <v>3534.5</v>
      </c>
      <c r="I15" s="82">
        <f>I11+I12+I14</f>
        <v>14.565333333333335</v>
      </c>
    </row>
    <row r="16" spans="1:12">
      <c r="A16" s="74" t="s">
        <v>33</v>
      </c>
      <c r="B16" s="74">
        <v>1679118</v>
      </c>
      <c r="D16" s="74" t="s">
        <v>32</v>
      </c>
      <c r="E16" s="74">
        <v>2</v>
      </c>
      <c r="F16" s="91" t="s">
        <v>90</v>
      </c>
      <c r="H16" s="82">
        <f>H11+H13+H14</f>
        <v>3125.91</v>
      </c>
      <c r="I16" s="82">
        <f>I11+I13+I14</f>
        <v>13.203366666666668</v>
      </c>
    </row>
    <row r="17" spans="1:5">
      <c r="A17" s="74" t="s">
        <v>36</v>
      </c>
      <c r="B17" s="74">
        <v>1679121</v>
      </c>
      <c r="D17" s="74" t="s">
        <v>35</v>
      </c>
      <c r="E17" s="74">
        <v>1</v>
      </c>
    </row>
    <row r="18" spans="1:5">
      <c r="A18" s="74" t="s">
        <v>39</v>
      </c>
      <c r="B18" s="74">
        <v>1103107</v>
      </c>
      <c r="C18" s="74" t="s">
        <v>72</v>
      </c>
      <c r="D18" s="74" t="s">
        <v>38</v>
      </c>
      <c r="E18" s="74">
        <v>1</v>
      </c>
    </row>
    <row r="19" spans="1:5">
      <c r="A19" s="74" t="s">
        <v>42</v>
      </c>
      <c r="B19" s="74">
        <v>2432094</v>
      </c>
      <c r="C19" s="74" t="s">
        <v>73</v>
      </c>
      <c r="D19" s="74" t="s">
        <v>41</v>
      </c>
      <c r="E19" s="7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Platinen</vt:lpstr>
      <vt:lpstr>Kabel V2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2014-11-09T07:44:07Z</dcterms:created>
  <dcterms:modified xsi:type="dcterms:W3CDTF">2015-06-12T06:53:26Z</dcterms:modified>
</cp:coreProperties>
</file>