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achecoPereda\OneDrive - Zech Group\Desktop\ZECHHOCHBAU\COR01-3-HDM-ROH-01\"/>
    </mc:Choice>
  </mc:AlternateContent>
  <xr:revisionPtr revIDLastSave="0" documentId="13_ncr:1_{A2951A6B-B005-4DE4-950C-EFC5EECCAFDD}" xr6:coauthVersionLast="47" xr6:coauthVersionMax="47" xr10:uidLastSave="{00000000-0000-0000-0000-000000000000}"/>
  <bookViews>
    <workbookView xWindow="-120" yWindow="-120" windowWidth="38640" windowHeight="21240" xr2:uid="{8D719C39-8ED9-4C07-BA3C-1B49DAB96155}"/>
  </bookViews>
  <sheets>
    <sheet name="LV_Neubau" sheetId="9" r:id="rId1"/>
    <sheet name="LV_Umbau" sheetId="11" r:id="rId2"/>
    <sheet name="LV_TG" sheetId="14" r:id="rId3"/>
    <sheet name="GEOMETRIE" sheetId="1" r:id="rId4"/>
    <sheet name="QM_NEUBAU" sheetId="7" r:id="rId5"/>
    <sheet name="QM_UMBAU" sheetId="12" r:id="rId6"/>
    <sheet name="QM_TG" sheetId="15" r:id="rId7"/>
    <sheet name="Z_Wand" sheetId="10" r:id="rId8"/>
    <sheet name="LV_EXPORT" sheetId="13" r:id="rId9"/>
    <sheet name="GD_DESITE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11" l="1"/>
  <c r="D69" i="11"/>
  <c r="D65" i="11"/>
  <c r="F61" i="11"/>
  <c r="F51" i="11"/>
  <c r="D51" i="11"/>
  <c r="F4" i="14"/>
  <c r="F28" i="14"/>
  <c r="J10" i="15"/>
  <c r="H10" i="15"/>
  <c r="G8" i="15"/>
  <c r="H8" i="15" s="1"/>
  <c r="F23" i="14"/>
  <c r="D22" i="14"/>
  <c r="D21" i="14"/>
  <c r="D4" i="14"/>
  <c r="F24" i="14"/>
  <c r="D24" i="14"/>
  <c r="F21" i="14"/>
  <c r="F17" i="14"/>
  <c r="D17" i="14"/>
  <c r="F9" i="14"/>
  <c r="D9" i="14"/>
  <c r="H5" i="15"/>
  <c r="J5" i="15"/>
  <c r="J16" i="15"/>
  <c r="H16" i="15"/>
  <c r="J15" i="15"/>
  <c r="H15" i="15"/>
  <c r="J18" i="15"/>
  <c r="H18" i="15"/>
  <c r="J12" i="15"/>
  <c r="H12" i="15"/>
  <c r="J7" i="15"/>
  <c r="H7" i="15"/>
  <c r="F81" i="11"/>
  <c r="F32" i="11"/>
  <c r="F24" i="11"/>
  <c r="D24" i="11"/>
  <c r="D20" i="11"/>
  <c r="D16" i="11"/>
  <c r="F13" i="11"/>
  <c r="D5" i="11"/>
  <c r="F5" i="11"/>
  <c r="J16" i="12"/>
  <c r="J15" i="12"/>
  <c r="J14" i="12"/>
  <c r="J13" i="12"/>
  <c r="J10" i="12"/>
  <c r="J12" i="12"/>
  <c r="J7" i="12"/>
  <c r="J11" i="12"/>
  <c r="N11" i="12"/>
  <c r="N9" i="12"/>
  <c r="J9" i="12"/>
  <c r="N23" i="12"/>
  <c r="L23" i="12"/>
  <c r="J23" i="12"/>
  <c r="L26" i="12"/>
  <c r="L25" i="12"/>
  <c r="L22" i="12"/>
  <c r="J22" i="12"/>
  <c r="I12" i="12"/>
  <c r="I11" i="12"/>
  <c r="I10" i="12"/>
  <c r="I9" i="12"/>
  <c r="I14" i="12"/>
  <c r="I16" i="12"/>
  <c r="N13" i="12"/>
  <c r="N15" i="12"/>
  <c r="N26" i="12"/>
  <c r="N25" i="12"/>
  <c r="L20" i="12"/>
  <c r="J20" i="12"/>
  <c r="L19" i="12"/>
  <c r="N22" i="12"/>
  <c r="N20" i="12"/>
  <c r="I7" i="12"/>
  <c r="N6" i="12"/>
  <c r="I5" i="12"/>
  <c r="J5" i="12" s="1"/>
  <c r="J6" i="12"/>
  <c r="J31" i="12"/>
  <c r="J29" i="12"/>
  <c r="J26" i="12"/>
  <c r="J25" i="12"/>
  <c r="N19" i="12"/>
  <c r="J19" i="12"/>
  <c r="N4" i="12"/>
  <c r="J4" i="12"/>
  <c r="J114" i="7"/>
  <c r="I114" i="7"/>
  <c r="J112" i="7"/>
  <c r="I112" i="7"/>
  <c r="J111" i="7"/>
  <c r="I111" i="7"/>
  <c r="F11" i="9"/>
  <c r="D11" i="9"/>
  <c r="D46" i="9"/>
  <c r="F46" i="9"/>
  <c r="D42" i="9"/>
  <c r="D38" i="9"/>
  <c r="D34" i="9"/>
  <c r="D29" i="9"/>
  <c r="D27" i="9"/>
  <c r="D23" i="9"/>
  <c r="F23" i="9"/>
  <c r="F20" i="9"/>
  <c r="D20" i="9"/>
  <c r="D17" i="9"/>
  <c r="F17" i="9"/>
  <c r="F14" i="9"/>
  <c r="H58" i="7"/>
  <c r="H57" i="7"/>
  <c r="J57" i="7" s="1"/>
  <c r="D56" i="9"/>
  <c r="F4" i="9"/>
  <c r="D4" i="9"/>
  <c r="J101" i="7"/>
  <c r="I101" i="7"/>
  <c r="J100" i="7"/>
  <c r="I100" i="7"/>
  <c r="J105" i="7"/>
  <c r="I105" i="7"/>
  <c r="H94" i="7"/>
  <c r="J94" i="7" s="1"/>
  <c r="H90" i="7"/>
  <c r="I90" i="7" s="1"/>
  <c r="J90" i="7"/>
  <c r="H86" i="7"/>
  <c r="J86" i="7" s="1"/>
  <c r="H85" i="7"/>
  <c r="I86" i="7"/>
  <c r="J93" i="7"/>
  <c r="I93" i="7"/>
  <c r="J89" i="7"/>
  <c r="I89" i="7"/>
  <c r="J85" i="7"/>
  <c r="I85" i="7"/>
  <c r="J92" i="7"/>
  <c r="I92" i="7"/>
  <c r="J88" i="7"/>
  <c r="I88" i="7"/>
  <c r="J84" i="7"/>
  <c r="I84" i="7"/>
  <c r="I45" i="7"/>
  <c r="J45" i="7"/>
  <c r="J44" i="7"/>
  <c r="I44" i="7"/>
  <c r="G40" i="7"/>
  <c r="G28" i="7"/>
  <c r="G31" i="7"/>
  <c r="G34" i="7"/>
  <c r="G37" i="7"/>
  <c r="G26" i="7"/>
  <c r="G29" i="7"/>
  <c r="G32" i="7"/>
  <c r="G35" i="7"/>
  <c r="G24" i="7"/>
  <c r="G23" i="7"/>
  <c r="N74" i="8"/>
  <c r="N61" i="8"/>
  <c r="N64" i="8"/>
  <c r="N67" i="8"/>
  <c r="N70" i="8"/>
  <c r="N73" i="8"/>
  <c r="M62" i="8"/>
  <c r="M63" i="8"/>
  <c r="M64" i="8"/>
  <c r="M65" i="8"/>
  <c r="M66" i="8"/>
  <c r="M67" i="8"/>
  <c r="M68" i="8"/>
  <c r="M69" i="8"/>
  <c r="M70" i="8"/>
  <c r="M71" i="8"/>
  <c r="M72" i="8"/>
  <c r="M73" i="8"/>
  <c r="M61" i="8"/>
  <c r="B57" i="8"/>
  <c r="J2" i="8"/>
  <c r="C2" i="8"/>
  <c r="D2" i="8"/>
  <c r="E2" i="8"/>
  <c r="F2" i="8"/>
  <c r="G2" i="8"/>
  <c r="H2" i="8"/>
  <c r="B2" i="8"/>
  <c r="H15" i="7"/>
  <c r="H77" i="7"/>
  <c r="J77" i="7" s="1"/>
  <c r="H78" i="7"/>
  <c r="J78" i="7" s="1"/>
  <c r="J66" i="7"/>
  <c r="I66" i="7"/>
  <c r="J73" i="7"/>
  <c r="I73" i="7"/>
  <c r="J80" i="7"/>
  <c r="I80" i="7"/>
  <c r="J76" i="7"/>
  <c r="I76" i="7"/>
  <c r="J69" i="7"/>
  <c r="I69" i="7"/>
  <c r="J62" i="7"/>
  <c r="I62" i="7"/>
  <c r="J58" i="7"/>
  <c r="I57" i="7"/>
  <c r="J53" i="7"/>
  <c r="I53" i="7"/>
  <c r="H13" i="7"/>
  <c r="H14" i="7" s="1"/>
  <c r="H18" i="7"/>
  <c r="J18" i="7" s="1"/>
  <c r="J17" i="7"/>
  <c r="I17" i="7"/>
  <c r="J12" i="7"/>
  <c r="I12" i="7"/>
  <c r="J7" i="7"/>
  <c r="I7" i="7"/>
  <c r="J5" i="7"/>
  <c r="I5" i="7"/>
  <c r="G95" i="7" l="1"/>
  <c r="G96" i="7" s="1"/>
  <c r="I94" i="7"/>
  <c r="G39" i="7"/>
  <c r="G41" i="7"/>
  <c r="M74" i="8"/>
  <c r="I78" i="7"/>
  <c r="I77" i="7"/>
  <c r="I58" i="7"/>
  <c r="I18" i="7"/>
</calcChain>
</file>

<file path=xl/sharedStrings.xml><?xml version="1.0" encoding="utf-8"?>
<sst xmlns="http://schemas.openxmlformats.org/spreadsheetml/2006/main" count="1811" uniqueCount="769">
  <si>
    <t>Planstand</t>
  </si>
  <si>
    <t>Modell</t>
  </si>
  <si>
    <t>TWP</t>
  </si>
  <si>
    <t>Architektur</t>
  </si>
  <si>
    <t>Datum</t>
  </si>
  <si>
    <t>Architektur Modell</t>
  </si>
  <si>
    <t>Architektur Pläne</t>
  </si>
  <si>
    <t>Ziel:</t>
  </si>
  <si>
    <t>Mengenkontrolle aktuelle LV</t>
  </si>
  <si>
    <t>Bereich:</t>
  </si>
  <si>
    <t>Erste Ermittlung Neubau Rohbau ab OKFRB- 3OG</t>
  </si>
  <si>
    <t>Zweite Ermittlung Kerne zwischen 2OG und EG</t>
  </si>
  <si>
    <t>Dritte Ermittlung Kerne zwischen 1UG und 2UG</t>
  </si>
  <si>
    <t>Import IFC ins iTwo</t>
  </si>
  <si>
    <t>Ohne Umwandlung. 2 Geometriefehler</t>
  </si>
  <si>
    <t>ZB_DEHN</t>
  </si>
  <si>
    <t>Attribute</t>
  </si>
  <si>
    <t>ins</t>
  </si>
  <si>
    <t>Default</t>
  </si>
  <si>
    <t>ZB_HERZ</t>
  </si>
  <si>
    <t>ZB_ISO</t>
  </si>
  <si>
    <t>Beam</t>
  </si>
  <si>
    <t>ZB_ORT_BAL_AU</t>
  </si>
  <si>
    <t>ZB_ORT_BAL_IN</t>
  </si>
  <si>
    <t>Slab</t>
  </si>
  <si>
    <t>ZB_ORT_DECKE</t>
  </si>
  <si>
    <t>ZB_ORT_TRH</t>
  </si>
  <si>
    <t>ZB_ORT_W</t>
  </si>
  <si>
    <t>Wall</t>
  </si>
  <si>
    <t>ZB_STB_ÜZ</t>
  </si>
  <si>
    <t>Umwandlung Attribute &gt; Bauteilen == 27 Fehlermeldungen</t>
  </si>
  <si>
    <t>487 überlappende Öffnungen</t>
  </si>
  <si>
    <t>Struktur</t>
  </si>
  <si>
    <t>Schlüssel</t>
  </si>
  <si>
    <t>Auswahlgruppe</t>
  </si>
  <si>
    <t>Bezeichnung</t>
  </si>
  <si>
    <t>Mengenabfragesyntax</t>
  </si>
  <si>
    <t>ME</t>
  </si>
  <si>
    <t>Menge</t>
  </si>
  <si>
    <t>ZB_KS_MW</t>
  </si>
  <si>
    <t>KALKSANDSTEIN_MAUERARBEITEN</t>
  </si>
  <si>
    <t>Untergrund Vorbereiten und Reinigen</t>
  </si>
  <si>
    <t>QTO(Typ:="BreiteOptOBBxy";ME:="m")</t>
  </si>
  <si>
    <t>m</t>
  </si>
  <si>
    <t>Zulage Kimmsteine; WD=@KS_WD cm</t>
  </si>
  <si>
    <t xml:space="preserve">QTO(Typ:="FlächeMax";ME:="m²";Norm:="VOB\012"; Bauteil:="HöheOptOBBxy &lt; (300 [cm])")
</t>
  </si>
  <si>
    <t>m²</t>
  </si>
  <si>
    <t>QTO(Typ:="FlächeMax";ME:="m²";Norm:="VOB\012";Bauteil:="HöheOptOBBxy &gt;= (300 [cm]) und HöheOptOBBxy &lt;= (500 [cm])")</t>
  </si>
  <si>
    <t>QTO(Typ:="FlächeMax";ME:="m²";Norm:="VOB\012"; Bauteil:="HöheOptOBBxy &gt; (500 [cm])")</t>
  </si>
  <si>
    <t>QM KS-Mauerwerk;</t>
  </si>
  <si>
    <t>QTO(Typ:="FlächeMax";ME:="m²";Norm:="VOB\012")</t>
  </si>
  <si>
    <t>MW-FT-Stürze für lichte Maueröffnungsmaße unter 60 cm; WD=@KS_WD cm</t>
  </si>
  <si>
    <t xml:space="preserve">QTO(Typ:="BreiteOptOBBxy";ME:="m";Bauteil:="Bauteiltyp =='Wall' ;Bauteiltyp =='Opening';BreiteOptOBBxy &lt;= (60[cm])")
</t>
  </si>
  <si>
    <t>MW-FT-Stürze für lichte Maueröffnungsmaße von 60cm-90 cm; WD=@KS_WD cm</t>
  </si>
  <si>
    <t>QTO(Typ:="BreiteOptOBBxy";ME:="m";Bauteil:="Bauteiltyp =='Wall' ;Bauteiltyp =='Opening';BreiteOptOBBxy &gt; (60[cm]) und BreiteOptOBBxy &lt;= (90[cm])")</t>
  </si>
  <si>
    <t>20.10.140</t>
  </si>
  <si>
    <t>QM-MW-FT-Stürze</t>
  </si>
  <si>
    <t xml:space="preserve">QTO(Typ:="BreiteOptOBBxy";ME:="m";Bauteil:="Bauteiltyp =='Wall' ;Bauteiltyp =='Opening'") </t>
  </si>
  <si>
    <t>St</t>
  </si>
  <si>
    <t>20.10.150</t>
  </si>
  <si>
    <t>Ringanker Kalksandstein; WD=@KS_WD cm</t>
  </si>
  <si>
    <t>QTO(Typ:="BreiteOptOBBxy";ME:="m"; Bauteil:="HöheOptOBBxy &gt;= (300 [cm])")</t>
  </si>
  <si>
    <t>20.10</t>
  </si>
  <si>
    <t>20.10.10</t>
  </si>
  <si>
    <t>20.10.30</t>
  </si>
  <si>
    <t>20.10.40</t>
  </si>
  <si>
    <t>20.10.50</t>
  </si>
  <si>
    <t>20.10.60</t>
  </si>
  <si>
    <t>20.10.70</t>
  </si>
  <si>
    <t>20.10.80</t>
  </si>
  <si>
    <t>20.10.90</t>
  </si>
  <si>
    <t>DESITE</t>
  </si>
  <si>
    <t>Differenz</t>
  </si>
  <si>
    <t>Prozent</t>
  </si>
  <si>
    <t>10.80.10</t>
  </si>
  <si>
    <t>ZB_RECK_ST</t>
  </si>
  <si>
    <t>RECHTECKSTÜTZEN INNEN/AUSSEN</t>
  </si>
  <si>
    <t>10.80.10.10</t>
  </si>
  <si>
    <t>Stützenbeton Rechteckstützen, innen und außen; C=@STB_C</t>
  </si>
  <si>
    <t>QTO(Typ:="Volumen";ME:="m³")</t>
  </si>
  <si>
    <t>m³</t>
  </si>
  <si>
    <t>10.80.10.50</t>
  </si>
  <si>
    <t>QM Schalung Rechteckstützen</t>
  </si>
  <si>
    <t>QTO(Typ:="Mantelfläche";ME:="m²";Abzug:="${ZECH_ATTRIBUTE\ZB_AUSWAHL} =='ZB_ORT_W' oder ${ZECH_ATTRIBUTE\ZB_AUSWAHL} =='ZB_RECK_ST' oder ${ZECH_ATTRIBUTE\ZB_AUSWAHL} =='ZB_RECK_STSR' oder ${ZECH_ATTRIBUTE\ZB_AUSWAHL} =='ZB_STB_UZ' oder ${ZECH_ATTRIBUTE\ZB_AUSWAHL} =='ZB_STB_ÜZ'")</t>
  </si>
  <si>
    <t>10.80.30</t>
  </si>
  <si>
    <t>ZB_RECK_ST_FA</t>
  </si>
  <si>
    <t>RECHTECKSTÜTZEN FASSADE 3OG-5OG</t>
  </si>
  <si>
    <t>10.80.30.10</t>
  </si>
  <si>
    <t>Stützenbeton Rechteckstützen, außen; C=@STB_C</t>
  </si>
  <si>
    <t>10.80.30.45</t>
  </si>
  <si>
    <t xml:space="preserve">QTO(Typ:="Mantelfläche";ME:="m²";Abzug:="${ZECH_ATTRIBUTE\ZB_AUSWAHL} =='ZB_ORT_W' oder ${ZECH_ATTRIBUTE\ZB_AUSWAHL} =='ZB_RECK_ST' oder ${ZECH_ATTRIBUTE\ZB_AUSWAHL} =='ZB_RECK_STSR' oder ${ZECH_ATTRIBUTE\ZB_AUSWAHL} =='ZB_STB_UZ' oder ${ZECH_ATTRIBUTE\ZB_AUSWAHL} =='ZB_STB_ÜZ'")
</t>
  </si>
  <si>
    <t>10.80.40</t>
  </si>
  <si>
    <t>ZB_BAUM_ST</t>
  </si>
  <si>
    <t>BAUMSTÜTZEN</t>
  </si>
  <si>
    <t>10.80.40.10</t>
  </si>
  <si>
    <t>Stützenbeton Baumstützen ; C=@STB_C</t>
  </si>
  <si>
    <t>10.80.50</t>
  </si>
  <si>
    <t>HERZSTÜTZEN</t>
  </si>
  <si>
    <t>10.80.50.10</t>
  </si>
  <si>
    <t>Stützenbeton Herzstützen ; C=@STB_C</t>
  </si>
  <si>
    <t>Attika</t>
  </si>
  <si>
    <t>Dicke (m)</t>
  </si>
  <si>
    <t>Schalung</t>
  </si>
  <si>
    <t>Volumen</t>
  </si>
  <si>
    <t>QTO(Typ:="Mantelfläche";ME:="m²";Abzug:="${ZECH_ATTRIBUTE\ZB_AUSWAHL} =='ZB_STB_UZ' oder ${ZECH_ATTRIBUTE\ZB_AUSWAHL} =='ZB_ORT_DECKE' oder ${ZECH_ATTRIBUTE\ZB_AUSWAHL} =='ZB_RECK_ST' oder ${ZECH_ATTRIBUTE\ZB_AUSWAHL} =='ZB_RECK_STSR' oder ${ZECH_ATTRIBUTE\ZB_AUSWAHL} =='ZB_RU_ST' oder ${ZECH_ATTRIBUTE\ZB_AUSWAHL} =='ZB_ORT_W' oder ${ZECH_ATTRIBUTE\ZB_AUSWAHL} =='ZB_ISO'")+QTO(Typ:="Mantelfläche";ME:="m²";Bauteil:="Bauteiltyp=='Slab';Bauteiltyp=='Opening'";Abzug:="${ZECH_ATTRIBUTE\ZB_AUSWAHL} =='ZB_ORT_DECKE' oder ${ZECH_ATTRIBUTE\ZB_AUSWAHL} =='ZB_ORT_POD' oder ${ZECH_ATTRIBUTE\ZB_AUSWAHL} =='ZB_ISO'")</t>
  </si>
  <si>
    <t>10.90.20</t>
  </si>
  <si>
    <t>STB-GESCHOSSDECKEN BALKON AUSSEN</t>
  </si>
  <si>
    <t>10.90.20.10</t>
  </si>
  <si>
    <t>Beton der Decken Aussenbalkon; C=@STB_C; W=@STB_W</t>
  </si>
  <si>
    <t>QTO(Typ:="Volumen";ME:="m³";Norm:="VOB\013")</t>
  </si>
  <si>
    <t>10.90.20.20</t>
  </si>
  <si>
    <t>Schalung der Decken Aussenbalkon; ST=@STB_ST</t>
  </si>
  <si>
    <t>QTO(Typ:="Bodenfläche";ME:="m²";Norm:="VOB\013";Abzug:="${ZECH_ATTRIBUTE\ZB_AUSWAHL} =='ZB_STB_UZ' oder ${ZECH_ATTRIBUTE\ZB_AUSWAHL} =='ZB_ORT_DECKE' oder ${ZECH_ATTRIBUTE\ZB_AUSWAHL} =='ZB_RECK_ST' oder ${ZECH_ATTRIBUTE\ZB_AUSWAHL} =='ZB_RECK_STSR' oder ${ZECH_ATTRIBUTE\ZB_AUSWAHL} =='ZB_RU_ST' oder ${ZECH_ATTRIBUTE\ZB_AUSWAHL} =='ZB_ORT_W' oder ${ZECH_ATTRIBUTE\ZB_AUSWAHL} =='ZB_ORT_UGW' oder ${ZECH_ATTRIBUTE\ZB_AUSWAHL} ==''ZB_ISO'")</t>
  </si>
  <si>
    <t>Zulage für Sichtbeton der Decken; SB=@STB_SB</t>
  </si>
  <si>
    <t>Zulage für Anarbeiten Stützen an Geschossdeckenschalung</t>
  </si>
  <si>
    <t>Flügelglätten der Decke</t>
  </si>
  <si>
    <t>QTO(Typ:="Deckenfläche";ME:="m²";Norm:="VOB\013";Bauteil:="${ZECH_ATTRIBUTE\STB_FG}=='ja'")</t>
  </si>
  <si>
    <t>10.90.20.90</t>
  </si>
  <si>
    <t>Schalung Deckenrand bzw. Ränder von Öffnungen</t>
  </si>
  <si>
    <t>cp:BaseAreaPartMax</t>
  </si>
  <si>
    <t>Attika Außen</t>
  </si>
  <si>
    <t>Attika Innen</t>
  </si>
  <si>
    <t>10.90.10</t>
  </si>
  <si>
    <t>STB-GESCHOSSDECKEN</t>
  </si>
  <si>
    <t>10.90.10.10</t>
  </si>
  <si>
    <t>Beton der Decken; C=@STB_C; W=@STB_W</t>
  </si>
  <si>
    <t>10.90.10.20</t>
  </si>
  <si>
    <t>QTO(Typ:="Bodenfläche";ME:="m²";Norm:="VOB\013";Abzug:="${ZECH_ATTRIBUTE\ZB_AUSWAHL} =='ZB_STB_UZ' oder ${ZECH_ATTRIBUTE\ZB_AUSWAHL} =='ZB_ORT_DECKE' oder ${ZECH_ATTRIBUTE\ZB_AUSWAHL} =='ZB_RECK_ST' oder ${ZECH_ATTRIBUTE\ZB_AUSWAHL} =='ZB_RECK_STSR' oder ${ZECH_ATTRIBUTE\ZB_AUSWAHL} =='ZB_RU_ST' oder ${ZECH_ATTRIBUTE\ZB_AUSWAHL} =='ZB_ORT_W' oder ${ZECH_ATTRIBUTE\ZB_AUSWAHL} =='ZB_ORT_UGW'";Bauteil:="${ZECH_ATTRIBUTE\STB_SB}=='SB2 1-seitig' oder ${ZECH_ATTRIBUTE\STB_SB} =='SB3 1-seitig'")</t>
  </si>
  <si>
    <t>10.90.10.30</t>
  </si>
  <si>
    <t>Schalung der Decken; ST=@STB_ST</t>
  </si>
  <si>
    <t>QTO(Typ:="Bodenfläche";ME:="m²";Norm:="VOB\013";Abzug:="${ZECH_ATTRIBUTE\ZB_AUSWAHL} =='ZB_STB_UZ' oder ${ZECH_ATTRIBUTE\ZB_AUSWAHL} =='ZB_ORT_DECKE' oder ${ZECH_ATTRIBUTE\ZB_AUSWAHL} =='ZB_RECK_ST' oder ${ZECH_ATTRIBUTE\ZB_AUSWAHL} =='ZB_RECK_STSR' oder ${ZECH_ATTRIBUTE\ZB_AUSWAHL} =='ZB_RU_ST' oder ${ZECH_ATTRIBUTE\ZB_AUSWAHL} =='ZB_ORT_W' oder ${ZECH_ATTRIBUTE\ZB_AUSWAHL} =='ZB_ORT_UGW'")</t>
  </si>
  <si>
    <t>10.90.10.40</t>
  </si>
  <si>
    <t>10.90.10.50</t>
  </si>
  <si>
    <t>QTO(Typ:="Mantelfläche";ME:="m²";Abzug:="${ZECH_ATTRIBUTE\ZB_AUSWAHL} =='ZB_STB_UZ' oder ${ZECH_ATTRIBUTE\ZB_AUSWAHL} =='ZB_ORT_DECKE' oder ${ZECH_ATTRIBUTE\ZB_AUSWAHL} =='ZB_RECK_ST' oder ${ZECH_ATTRIBUTE\ZB_AUSWAHL} =='ZB_RECK_STSR' oder ${ZECH_ATTRIBUTE\ZB_AUSWAHL} =='ZB_RU_ST' oder ${ZECH_ATTRIBUTE\ZB_AUSWAHL} =='ZB_ORT_W' oder ${ZECH_ATTRIBUTE\ZB_AUSWAHL} =='ZB_ISO' oder ${ZECH_ATTRIBUTE\ZB_AUSWAHL} =='ZB_ORT_BAL_IN' oder ${ZECH_ATTRIBUTE\ZB_AUSWAHL} =='ZB_ORT_BAL_AU'") + QTO(Typ:="Mantelfläche";ME:="m²";Bauteil:="Bauteiltyp=='Slab';Bauteiltyp=='Opening'";Abzug:="${ZECH_ATTRIBUTE\ZB_AUSWAHL} =='ZB_ORT_DECKE' oder ${ZECH_ATTRIBUTE\ZB_AUSWAHL} =='ZB_ORT_POD' oder ${ZECH_ATTRIBUTE\ZB_AUSWAHL} =='ZB_ISO' oder ${ZECH_ATTRIBUTE\ZB_AUSWAHL} =='ZB_ORT_BAL_IN' oder ${ZECH_ATTRIBUTE\ZB_AUSWAHL} =='ZB_ORT_BAL_AU'")</t>
  </si>
  <si>
    <t>DESITE Parameter</t>
  </si>
  <si>
    <t>cp:Volumen</t>
  </si>
  <si>
    <t>cp:BaseArea</t>
  </si>
  <si>
    <t>manuell</t>
  </si>
  <si>
    <t>399*0,52*0,2</t>
  </si>
  <si>
    <t>Details</t>
  </si>
  <si>
    <t>10.90.30</t>
  </si>
  <si>
    <t>STB-GESCHOSSDECKEN BALKON INNEN</t>
  </si>
  <si>
    <t>Länge</t>
  </si>
  <si>
    <t>WÄNDE ORTBETON</t>
  </si>
  <si>
    <t>10.50.10</t>
  </si>
  <si>
    <t>Beton der Wände; d &lt; 20 cm; C=@STB_C</t>
  </si>
  <si>
    <t>QTO(Typ:="Volumen";ME:="m³";Norm:="VOB\013";Bauteil:="TiefeOptOBBxy &lt; (20 [cm])")</t>
  </si>
  <si>
    <t>10.50.20</t>
  </si>
  <si>
    <t>Beton der Wände; d = 20-50 cm; C=@STB_C</t>
  </si>
  <si>
    <t>QTO(Typ:="Volumen";ME:="m³";Norm:="VOB\013";Bauteil:="TiefeOptOBBxy &gt;= (20 [cm]) und TiefeOptOBBxy &lt;= (50 [cm])")</t>
  </si>
  <si>
    <t>10.50.30</t>
  </si>
  <si>
    <t>Beton der Wände; d &gt; 50 cm; C=@STB_C</t>
  </si>
  <si>
    <t>QTO(Typ:="Volumen";ME:="m³";Norm:="VOB\013";Bauteil:="TiefeOptOBBxy &gt; (50 [cm])")</t>
  </si>
  <si>
    <t>10.50.40</t>
  </si>
  <si>
    <t>QM Beton der Außenwände</t>
  </si>
  <si>
    <t>10.50</t>
  </si>
  <si>
    <t>summe unten</t>
  </si>
  <si>
    <t>10.50.60</t>
  </si>
  <si>
    <t>Schalung Wände; h &lt; 2,70 m; SC=@STB_SC; ST=@STB_ST</t>
  </si>
  <si>
    <t>QTO(Typ:="Mantelfläche";ME:="m²";Norm:="VOB\013";Abzug:="${ZECH_ATTRIBUTE\ZB_AUSWAHL} =='ZB_ORT_W' oder ${ZECH_ATTRIBUTE\ZB_AUSWAHL} =='ZB_RECK_ST' oder ${ZECH_ATTRIBUTE\ZB_AUSWAHL} =='ZB_RECK_STSR' oder ${ZECH_ATTRIBUTE\ZB_AUSWAHL} =='ZB_STB_ÜZ' oder ${ZECH_ATTRIBUTE\ZB_AUSWAHL} =='ZB_STB_UZ' oder ${ZECH_ATTRIBUTE\ZB_AUSWAHL} =='ZB_ORT_DECKE'";Bauteil:="HöheOptOBBxy &lt; 2,70")-QTO(Typ:="FlächeMax";ME:="m²";Norm:="VOB\013";Abzug:="${ZECH_ATTRIBUTE\ZB_AUSWAHL} =='ZB_ORT_W' oder ${ZECH_ATTRIBUTE\ZB_AUSWAHL} =='ZB_RECK_ST' oder ${ZECH_ATTRIBUTE\ZB_AUSWAHL} =='ZB_RECK_STSR' oder ${ZECH_ATTRIBUTE\ZB_AUSWAHL} =='ZB_STB_ÜZ' oder ${ZECH_ATTRIBUTE\ZB_AUSWAHL} =='ZB_STB_UZ' oder ${ZECH_ATTRIBUTE\ZB_AUSWAHL} =='ZB_ORT_DECKE'";Bauteil:="HöheOptOBBxy &lt; 2,70 und Attribut{ZECH_ATTRIBUTE\STB_SC} =='Einhäuptig'")</t>
  </si>
  <si>
    <t>10.50.70</t>
  </si>
  <si>
    <t>Schalung Wände; h = 2,70-3,30 m; SC=@STB_SC; ST=@STB_ST</t>
  </si>
  <si>
    <t>QTO(Typ:="Mantelfläche";ME:="m²";Norm:="VOB\013";Abzug:="${ZECH_ATTRIBUTE\ZB_AUSWAHL} =='ZB_ORT_W' oder ${ZECH_ATTRIBUTE\ZB_AUSWAHL} =='ZB_RECK_ST' oder ${ZECH_ATTRIBUTE\ZB_AUSWAHL} =='ZB_RECK_STSR' oder ${ZECH_ATTRIBUTE\ZB_AUSWAHL} =='ZB_STB_ÜZ' oder ${ZECH_ATTRIBUTE\ZB_AUSWAHL} =='ZB_STB_UZ' oder ${ZECH_ATTRIBUTE\ZB_AUSWAHL} =='ZB_ORT_DECKE'";Bauteil:="HöheOptOBBxy &gt;= 2,70 und HöheOptOBBxy &lt;= 3,30") - QTO(Typ:="FlächeMax";ME:="m²";Norm:="VOB\013";Abzug:="${ZECH_ATTRIBUTE\ZB_AUSWAHL} =='ZB_ORT_W' oder ${ZECH_ATTRIBUTE\ZB_AUSWAHL} =='ZB_RECK_ST' oder ${ZECH_ATTRIBUTE\ZB_AUSWAHL} =='ZB_RECK_STSR' oder ${ZECH_ATTRIBUTE\ZB_AUSWAHL} =='ZB_STB_ÜZ' oder ${ZECH_ATTRIBUTE\ZB_AUSWAHL} =='ZB_STB_UZ' oder ${ZECH_ATTRIBUTE\ZB_AUSWAHL} =='ZB_ORT_DECKE'";Bauteil:="HöheOptOBBxy &gt;= 2,70 und HöheOptOBBxy &lt;= 3,30 und Attribut{ZECH_ATTRIBUTE\STB_SC} =='Einhäuptig'")</t>
  </si>
  <si>
    <t>10.50.80</t>
  </si>
  <si>
    <t>Schalung Wände; h &gt; 3,30 m; SC=@STB_SC; ST=@STB_ST</t>
  </si>
  <si>
    <t>QTO(Typ:="Mantelfläche";ME:="m²";Norm:="VOB\013";Abzug:="${ZECH_ATTRIBUTE\ZB_AUSWAHL} =='ZB_ORT_W' oder ${ZECH_ATTRIBUTE\ZB_AUSWAHL} =='ZB_RECK_ST' oder ${ZECH_ATTRIBUTE\ZB_AUSWAHL} =='ZB_RECK_STSR' oder ${ZECH_ATTRIBUTE\ZB_AUSWAHL} =='ZB_STB_ÜZ' oder ${ZECH_ATTRIBUTE\ZB_AUSWAHL} =='ZB_STB_UZ' oder ${ZECH_ATTRIBUTE\ZB_AUSWAHL} =='ZB_ORT_DECKE'";Bauteil:="HöheOptOBBxy &gt; 3,30") - QTO(Typ:="FlächeMax";ME:="m²";Norm:="VOB\013";Abzug:="${ZECH_ATTRIBUTE\ZB_AUSWAHL} =='ZB_ORT_W' oder ${ZECH_ATTRIBUTE\ZB_AUSWAHL} =='ZB_RECK_ST' oder ${ZECH_ATTRIBUTE\ZB_AUSWAHL} =='ZB_RECK_STSR' oder ${ZECH_ATTRIBUTE\ZB_AUSWAHL} =='ZB_STB_ÜZ' oder ${ZECH_ATTRIBUTE\ZB_AUSWAHL} =='ZB_STB_UZ' oder ${ZECH_ATTRIBUTE\ZB_AUSWAHL} =='ZB_ORT_DECKE'";Bauteil:="HöheOptOBBxy &gt; 3,30 und Attribut{ZECH_ATTRIBUTE\STB_SC} =='Einhäuptig'")</t>
  </si>
  <si>
    <t>10.50.90</t>
  </si>
  <si>
    <t>QM Schalung Außenwände</t>
  </si>
  <si>
    <t>QTO(Typ:="Mantelfläche";ME:="m²";Norm:="VOB\013";Abzug:="${ZECH_ATTRIBUTE\ZB_AUSWAHL} =='ZB_ORT_W' oder ${ZECH_ATTRIBUTE\ZB_AUSWAHL} =='ZB_RECK_ST' oder ${ZECH_ATTRIBUTE\ZB_AUSWAHL} =='ZB_RECK_STSR' oder ${ZECH_ATTRIBUTE\ZB_AUSWAHL} =='ZB_STB_ÜZ' oder ${ZECH_ATTRIBUTE\ZB_AUSWAHL} =='ZB_STB_UZ' oder ${ZECH_ATTRIBUTE\ZB_AUSWAHL} =='ZB_ORT_DECKE'") - QTO(Typ:="FlächeMax";ME:="m²";Norm:="VOB\013";Abzug:="${ZECH_ATTRIBUTE\ZB_AUSWAHL} =='ZB_ORT_W' oder ${ZECH_ATTRIBUTE\ZB_AUSWAHL} =='ZB_RECK_ST' oder ${ZECH_ATTRIBUTE\ZB_AUSWAHL} =='ZB_RECK_STSR' oder ${ZECH_ATTRIBUTE\ZB_AUSWAHL} =='ZB_STB_ÜZ' oder ${ZECH_ATTRIBUTE\ZB_AUSWAHL} =='ZB_STB_UZ' oder ${ZECH_ATTRIBUTE\ZB_AUSWAHL} =='ZB_ORT_DECKE'";Bauteil:="Attribut{ZECH_ATTRIBUTE\STB_S} =='Einhäuptig'")</t>
  </si>
  <si>
    <t>cp:LateralArea</t>
  </si>
  <si>
    <t>2* cp:SurfacePartAreaMax</t>
  </si>
  <si>
    <t>Kontroll1: 4 seitig netto</t>
  </si>
  <si>
    <t>10.80.10.20</t>
  </si>
  <si>
    <t>Schalung Rechteckstützen; h &lt; 2,70 m; ST=@STB_ST</t>
  </si>
  <si>
    <t>QTO(Typ:="Mantelfläche";ME:="m²";Abzug:="${ZECH_ATTRIBUTE\ZB_AUSWAHL} =='ZB_ORT_W' oder ${ZECH_ATTRIBUTE\ZB_AUSWAHL} =='ZB_ORT_UGW' oder ${ZECH_ATTRIBUTE\ZB_AUSWAHL} =='ZB_RECK_ST' oder ${ZECH_ATTRIBUTE\ZB_AUSWAHL} =='ZB_RECK_STSR' oder ${ZECH_ATTRIBUTE\ZB_AUSWAHL} =='ZB_STB_UZ' oder ${ZECH_ATTRIBUTE\ZB_AUSWAHL} =='ZB_STB_ÜZ'";Bauteil:="HöheOptOBBxy &lt; 2,70")</t>
  </si>
  <si>
    <t>10.80.10.30</t>
  </si>
  <si>
    <t>Schalung Rechteckstützen; h = 2,70-3,30 m; ST=@STB_ST</t>
  </si>
  <si>
    <t>QTO(Typ:="Mantelfläche";ME:="m²";Abzug:="${ZECH_ATTRIBUTE\ZB_AUSWAHL} =='ZB_ORT_W' oder ${ZECH_ATTRIBUTE\ZB_AUSWAHL} =='ZB_ORT_UGW' oder ${ZECH_ATTRIBUTE\ZB_AUSWAHL} =='ZB_RECK_ST' oder ${ZECH_ATTRIBUTE\ZB_AUSWAHL} =='ZB_RECK_STSR' oder ${ZECH_ATTRIBUTE\ZB_AUSWAHL} =='ZB_STB_UZ ' oder ${ZECH_ATTRIBUTE\ZB_AUSWAHL} =='ZB_STB_ÜZ'";Bauteil:="HöheOptOBBxy &gt;= 2,70 und HöheOptOBBxy &lt;= 3,30")</t>
  </si>
  <si>
    <t>10.80.10.40</t>
  </si>
  <si>
    <t>Schalung Rechteckstützen; h &gt; 3,30 m; ST=@STB_ST</t>
  </si>
  <si>
    <t>QTO(Typ:="Mantelfläche";ME:="m²";Abzug:="${ZECH_ATTRIBUTE\ZB_AUSWAHL} =='ZB_ORT_W' oder ${ZECH_ATTRIBUTE\ZB_AUSWAHL} =='ZB_ORT_UGW' oder ${ZECH_ATTRIBUTE\ZB_AUSWAHL} =='ZB_RECK_ST' oder ${ZECH_ATTRIBUTE\ZB_AUSWAHL} =='ZB_RECK_STSR' oder ${ZECH_ATTRIBUTE\ZB_AUSWAHL} =='ZB_STB_UZ' oder ${ZECH_ATTRIBUTE\ZB_AUSWAHL} =='ZB_STB_ÜZ'";Bauteil:="HöheOptOBBxy &gt; 3,30")</t>
  </si>
  <si>
    <t>Zulage für Sichtbeton der Rechteckstützen; SB=@STB_SB</t>
  </si>
  <si>
    <t>QTO(Typ:="Mantelfläche";ME:="m²";Abzug:="${ZECH_ATTRIBUTE\ZB_AUSWAHL} =='ZB_ORT_W' oder ${ZECH_ATTRIBUTE\ZB_AUSWAHL} =='ZB_ORT_UGW' oder ${ZECH_ATTRIBUTE\ZB_AUSWAHL} =='ZB_RECK_ST' oder ${ZECH_ATTRIBUTE\ZB_AUSWAHL} =='ZB_RECK_STSR' oder ${ZECH_ATTRIBUTE\ZB_AUSWAHL} =='ZB_STB_UZ'";Bauteil:="${ZECH_ATTRIBUTE\STB_SB}=='SB 2' oder ${ZECH_ATTRIBUTE\STB_SB} =='SB 3'")</t>
  </si>
  <si>
    <t>10.80.10.110</t>
  </si>
  <si>
    <t>QTO(Typ:="Deckenfläche";ME:="m²";Abzug:="Attribut{ZECH_ATTRIBUTE\ZB_AUSWAHL} =='ZB_ORT_DECKE'";Schalter:="BerechnungNurKontakt")/QTO(Typ:="Deckenfläche";ME:="m²";Abzug:="Attribut{ZECH_ATTRIBUTE\ZB_AUSWAHL} =='ZB_ORT_DECKE'";Schalter:="BerechnungNurKontakt")</t>
  </si>
  <si>
    <t>10.80.30.20</t>
  </si>
  <si>
    <t>10.80.30.30</t>
  </si>
  <si>
    <t>10.80.30.40</t>
  </si>
  <si>
    <t>10.80.30.50</t>
  </si>
  <si>
    <t>10.80.40.20</t>
  </si>
  <si>
    <t>10.80.40.30</t>
  </si>
  <si>
    <t>Schalung UZ</t>
  </si>
  <si>
    <t>QTO(Typ:="Bodenfläche";ME:="m²";Abzug:="${ZECH_ATTRIBUTE\ZB_AUSWAHL} =='ZB_STB_UZ' oder ${ZECH_ATTRIBUTE\ZB_AUSWAHL} =='ZB_STB_ÜZ' oder ${ZECH_ATTRIBUTE\ZB_AUSWAHL} =='ZB_ORT_DECKE' oder ${ZECH_ATTRIBUTE\ZB_AUSWAHL} =='ZB_ORT_W'")</t>
  </si>
  <si>
    <t>3,75 m³ * 16</t>
  </si>
  <si>
    <t>3,17 m³ * 6</t>
  </si>
  <si>
    <t>5,77 m² * 6</t>
  </si>
  <si>
    <t>19,37 m² * 6</t>
  </si>
  <si>
    <t>Länge Außenbalkon</t>
  </si>
  <si>
    <t>Außenbalkon-Attika Außenbalkon</t>
  </si>
  <si>
    <t>Schalung Außenbalkon Außenkante</t>
  </si>
  <si>
    <t>Schalung Außenbalkon Attika Außenkante</t>
  </si>
  <si>
    <t>Schalung Außenbalkon Attika Innenkante</t>
  </si>
  <si>
    <t>Länge*Höhe*Breite*Geschosse (399*0,41*1*3 )</t>
  </si>
  <si>
    <t>Name</t>
  </si>
  <si>
    <t>cp:Volume</t>
  </si>
  <si>
    <t>cp:SurfacePartAreaMax</t>
  </si>
  <si>
    <t>Dimensions:Length</t>
  </si>
  <si>
    <t>cp:BaseAreaContact</t>
  </si>
  <si>
    <t>cp:LinesLength</t>
  </si>
  <si>
    <t>Floor:FLR_ROH_STB_320:2525070</t>
  </si>
  <si>
    <t>Floor:FLR_ROH_STB_410:14598109:2</t>
  </si>
  <si>
    <t>Floor:FLR_ROH_STB_410:14598109</t>
  </si>
  <si>
    <t>Floor:FLR_ROH_STB_410:13888305</t>
  </si>
  <si>
    <t>Floor:FLR_ROH_STB_260:43926570</t>
  </si>
  <si>
    <t>Floor:FLR_ROH_STB_320:2525070:2</t>
  </si>
  <si>
    <t>Floor:FLR_ROH_STB_220:17451132</t>
  </si>
  <si>
    <t>Floor:FLR_ROH_STB_220:17431870</t>
  </si>
  <si>
    <t>Floor:FLR_ROH_STB_320:3808592</t>
  </si>
  <si>
    <t>Floor:FLR_ROH_STB_320:2357342:2</t>
  </si>
  <si>
    <t>Basic Roof:ROF_STB_260mm:54513298</t>
  </si>
  <si>
    <t>Floor:FLR_ROH_STB_260:13205140</t>
  </si>
  <si>
    <t>Floor:FLR_ROH_STB_320:3808316</t>
  </si>
  <si>
    <t>Floor:FLR_ROH_STB_410:13886589</t>
  </si>
  <si>
    <t>Floor:FLR_ROH_STB_320:2396830</t>
  </si>
  <si>
    <t>Floor:FLR_ROH_STB_260:54513289</t>
  </si>
  <si>
    <t>Floor:FLR_ROH_STB_320:3808610</t>
  </si>
  <si>
    <t>Floor:FLR_ROH_STB_410:13887988</t>
  </si>
  <si>
    <t>Floor:FLR_ROH_STB_320:2396830:2</t>
  </si>
  <si>
    <t>Floor:FLR_ROH_STB_260:43926559</t>
  </si>
  <si>
    <t>Floor:FLR_ROH_STB_320:14743726</t>
  </si>
  <si>
    <t>Floor:FLR_ROH_STB_320:3804713</t>
  </si>
  <si>
    <t>Floor:FLR_ROH_STB_320:13204881:3</t>
  </si>
  <si>
    <t>Floor:FLR_ROH_STB_320:3804903</t>
  </si>
  <si>
    <t>Floor:FLR_ROH_STB_320:16732933</t>
  </si>
  <si>
    <t>Basic Roof:ROF_STB_260mm:43926579</t>
  </si>
  <si>
    <t>Floor:FLR_ROH_STB_320:13204881:2</t>
  </si>
  <si>
    <t>Floor:FLR_ROH_STB_320:40865751</t>
  </si>
  <si>
    <t>Floor:FLR_ROH_STB_320:13204881</t>
  </si>
  <si>
    <t>Floor:FLR_ROH_STB_320:2357342</t>
  </si>
  <si>
    <t>Floor:FLR_ROH_STB_320:1202952</t>
  </si>
  <si>
    <t>Floor:FLR_ROH_STB_220:17452506</t>
  </si>
  <si>
    <t>Floor:FLR_ROH_STB_320:61341924</t>
  </si>
  <si>
    <t>Floor:FLR_ROH_STB_410:14598174:2</t>
  </si>
  <si>
    <t>Floor:FLR_ROH_STB_320:3871363</t>
  </si>
  <si>
    <t>Floor:FLR_ROH_STB_320:2396830:3</t>
  </si>
  <si>
    <t>Floor:FLR_ROH_STB_200:12355037</t>
  </si>
  <si>
    <t>Floor:FLR_ROH_STB_320:2357342:3</t>
  </si>
  <si>
    <t>Floor:FLR_ROH_STB_320:40855309</t>
  </si>
  <si>
    <t>Floor:FLR_ROH_STB_260:54513997</t>
  </si>
  <si>
    <t>Floor:FLR_ROH_STB_220:17449543</t>
  </si>
  <si>
    <t>Floor:FLR_ROH_STB_320:2525070:3</t>
  </si>
  <si>
    <t>Floor:FLR_ROH_STB_410:14598174</t>
  </si>
  <si>
    <t>Floor:FLR_ROH_STB_320:54735984</t>
  </si>
  <si>
    <t>Floor:FLR_ROH_STB_320:3804960</t>
  </si>
  <si>
    <t>Wert</t>
  </si>
  <si>
    <t>Objekt</t>
  </si>
  <si>
    <t>Instanzherkunft</t>
  </si>
  <si>
    <t>3D-Mengen</t>
  </si>
  <si>
    <t>FLR_ROH_STB_260:54513997</t>
  </si>
  <si>
    <t>FLR_ROH_STB_260:54513289</t>
  </si>
  <si>
    <t>FLR_ROH_STB_260:43926570</t>
  </si>
  <si>
    <t>FLR_ROH_STB_260:43926559</t>
  </si>
  <si>
    <t>FLR_ROH_STB_320:54735984</t>
  </si>
  <si>
    <t>FLR_ROH_STB_320:40855309</t>
  </si>
  <si>
    <t>FLR_ROH_STB_320:61341924</t>
  </si>
  <si>
    <t>FLR_ROH_STB_320:3804713</t>
  </si>
  <si>
    <t>FLR_ROH_STB_320:3804903</t>
  </si>
  <si>
    <t>FLR_ROH_STB_320:3804960</t>
  </si>
  <si>
    <t>FLR_ROH_STB_320:3808592</t>
  </si>
  <si>
    <t>FLR_ROH_STB_320:3808610</t>
  </si>
  <si>
    <t>FLR_ROH_STB_320:3808316</t>
  </si>
  <si>
    <t>FLR_ROH_STB_320:40865751</t>
  </si>
  <si>
    <t>FLR_ROH_STB_320:2525070</t>
  </si>
  <si>
    <t>FLR_ROH_STB_320:2525070:3</t>
  </si>
  <si>
    <t>FLR_ROH_STB_320:2525070:2</t>
  </si>
  <si>
    <t>FLR_ROH_STB_320:1202952</t>
  </si>
  <si>
    <t>FLR_ROH_STB_320:3871363</t>
  </si>
  <si>
    <t>FLR_ROH_STB_200:12355037</t>
  </si>
  <si>
    <t>FLR_ROH_STB_260:13205140</t>
  </si>
  <si>
    <t>FLR_ROH_STB_220:17451132</t>
  </si>
  <si>
    <t>FLR_ROH_STB_220:17431870</t>
  </si>
  <si>
    <t>FLR_ROH_STB_220:17449543</t>
  </si>
  <si>
    <t>FLR_ROH_STB_410:13887988</t>
  </si>
  <si>
    <t>FLR_ROH_STB_410:13888305</t>
  </si>
  <si>
    <t>FLR_ROH_STB_410:13886589</t>
  </si>
  <si>
    <t>FLR_ROH_STB_220:17452506</t>
  </si>
  <si>
    <t>FLR_ROH_STB_320:2396830</t>
  </si>
  <si>
    <t>FLR_ROH_STB_320:2396830:3</t>
  </si>
  <si>
    <t>FLR_ROH_STB_410:14598109:2</t>
  </si>
  <si>
    <t>FLR_ROH_STB_410:14598109</t>
  </si>
  <si>
    <t>FLR_ROH_STB_320:16732933</t>
  </si>
  <si>
    <t>FLR_ROH_STB_320:13204881</t>
  </si>
  <si>
    <t>FLR_ROH_STB_320:13204881:2</t>
  </si>
  <si>
    <t>FLR_ROH_STB_320:13204881:3</t>
  </si>
  <si>
    <t>FLR_ROH_STB_320:2357342:3</t>
  </si>
  <si>
    <t>FLR_ROH_STB_320:2357342:2</t>
  </si>
  <si>
    <t>Spalte1</t>
  </si>
  <si>
    <t>Spalte2</t>
  </si>
  <si>
    <t>Spalte3</t>
  </si>
  <si>
    <t>Spalte4</t>
  </si>
  <si>
    <t>FLR_ROH_STB_410:14598174:2</t>
  </si>
  <si>
    <t>FLR_ROH_STB_410:14598174</t>
  </si>
  <si>
    <t>FLR_ROH_STB_320:2357342</t>
  </si>
  <si>
    <t>FLR_ROH_STB_320:14743726</t>
  </si>
  <si>
    <t>FLR_ROH_STB_320:2396830:2</t>
  </si>
  <si>
    <t>Spalte5</t>
  </si>
  <si>
    <t>Spalte6</t>
  </si>
  <si>
    <t>Fehler DESITE</t>
  </si>
  <si>
    <t>Fläche (m²)</t>
  </si>
  <si>
    <t>Volumen  (m³)</t>
  </si>
  <si>
    <t>Menge in DESITE mit 1 Fehler GD_DESITE checken</t>
  </si>
  <si>
    <t>iTwo</t>
  </si>
  <si>
    <t>In itwo werden Kontaktflächen mit Stützen/Wände/UZ usw. abgezogen</t>
  </si>
  <si>
    <t>Mengenvergleich DESITE-iTwo</t>
  </si>
  <si>
    <t>Stand 2023.08.03</t>
  </si>
  <si>
    <t>Kontaktflächen zwischen Geschosdecken und Unterzuge, Überzuge, Decken, Stützen oder Wände werden in iTwo abgezogen.</t>
  </si>
  <si>
    <t>5OG Balkon Volumen</t>
  </si>
  <si>
    <t>5OG Balkon Schalung</t>
  </si>
  <si>
    <t>5OG Balkon Randschalung</t>
  </si>
  <si>
    <t>3OG Balkon Randschalung</t>
  </si>
  <si>
    <t>3OG Balkon Schalung</t>
  </si>
  <si>
    <t>3OG Balkon Volumen</t>
  </si>
  <si>
    <t>4OG Balkon Randschalung</t>
  </si>
  <si>
    <t>4OG Balkon Schalung</t>
  </si>
  <si>
    <t>4OG Balkon Volumen</t>
  </si>
  <si>
    <t>6OG Balkon Volumen</t>
  </si>
  <si>
    <t>6OG Balkon Schalung</t>
  </si>
  <si>
    <t>6OG Balkon Randschalung</t>
  </si>
  <si>
    <t>Revit Fläche</t>
  </si>
  <si>
    <t>Dicke = 0,26 m * Revit Fläche</t>
  </si>
  <si>
    <t>Perimeter Innenhof = 203 m *Dicke</t>
  </si>
  <si>
    <t>Randschalung</t>
  </si>
  <si>
    <t>7OG Atikka Volumen</t>
  </si>
  <si>
    <t>7OG Atikka Schalung</t>
  </si>
  <si>
    <t>7OG Atikka länge</t>
  </si>
  <si>
    <t>Höhe = 1,0 m / Länge = 210,25 m / *2</t>
  </si>
  <si>
    <t>Höhe = 1,0 m / Dicke = 0,20 m / Länge = 210,25 m</t>
  </si>
  <si>
    <t>nur Balkon, Ohne Attika, Ohne keinen UZ</t>
  </si>
  <si>
    <t>10.90.40</t>
  </si>
  <si>
    <t>ZB_ORT_POD</t>
  </si>
  <si>
    <t>PODESTE</t>
  </si>
  <si>
    <t>10.90.40.10</t>
  </si>
  <si>
    <t>Beton der Zwischenpodeste im TRH; C=@STB_C</t>
  </si>
  <si>
    <t>10.90.40.30</t>
  </si>
  <si>
    <t>Schalung der Zwischenpodeste TRH; ST=@STB_ST</t>
  </si>
  <si>
    <t>QTO(Typ:="Bodenfläche";ME:="m²";Norm:="VOB\013"; Abzug:="${ZECH_ATTRIBUTE\ZB_AUSWAHL} =='ZB_STB_UZ' oder ${ZECH_ATTRIBUTE\ZB_AUSWAHL} =='ZB_ORT_DECKE' oder ${ZECH_ATTRIBUTE\ZB_AUSWAHL} =='ZB_RECK_ST' oder ${ZECH_ATTRIBUTE\ZB_AUSWAHL} =='ZB_RECK_STSR' oder ${ZECH_ATTRIBUTE\ZB_AUSWAHL} =='ZB_RU_ST' oder ${ZECH_ATTRIBUTE\ZB_AUSWAHL} =='ZB_ORT_W'")</t>
  </si>
  <si>
    <t>10.90.40.60</t>
  </si>
  <si>
    <t>Randschalung Podeste</t>
  </si>
  <si>
    <t>QTO(Typ:="Mantelfläche";ME:="m²";Abzug:="${ZECH_ATTRIBUTE\ZB_AUSWAHL} =='ZB_ORT_W' oder ${ZECH_ATTRIBUTE\ZB_AUSWAHL} =='ZB_ORT_DECKE' oder ${ZECH_ATTRIBUTE\ZB_AUSWAHL} =='ZB_UNTF' oder ${ZECH_ATTRIBUTE\ZB_AUSWAHL} =='ZB_ORT_UGW'  oder ${ZECH_ATTRIBUTE\ZB_AUSWAHL} =='ZB_ORT_POD'")</t>
  </si>
  <si>
    <t>Kann wegen derzeit nicht kontrolliert werden.</t>
  </si>
  <si>
    <t>10.100.10</t>
  </si>
  <si>
    <t>ZB_STB_UZ</t>
  </si>
  <si>
    <t>STB - UNTERZÜGE</t>
  </si>
  <si>
    <t>10.100.10.10</t>
  </si>
  <si>
    <t>Unterzugbeton der Unterzüge; C=@STB_C</t>
  </si>
  <si>
    <t>10.100.10.30</t>
  </si>
  <si>
    <t>3- seitige Schalung der Unterzüge</t>
  </si>
  <si>
    <t>QTO(Typ:="FlächeSeitenflächen";ME:="m²";Abzug:="${ZECH_ATTRIBUTE\ZB_AUSWAHL} =='ZB_STB_UZ' oder ${ZECH_ATTRIBUTE\ZB_AUSWAHL} =='ZB_STB_ÜZ' oder ${ZECH_ATTRIBUTE\ZB_AUSWAHL} =='ZB_ORT_DECKE' oder ${ZECH_ATTRIBUTE\ZB_AUSWAHL} =='ZB_ORT_W'") + QTO(Typ:="Bodenfläche";ME:="m²";Abzug:="${ZECH_ATTRIBUTE\ZB_AUSWAHL} =='ZB_STB_UZ' oder ${ZECH_ATTRIBUTE\ZB_AUSWAHL} =='ZB_STB_ÜZ' oder ${ZECH_ATTRIBUTE\ZB_AUSWAHL} =='ZB_ORT_DECKE' oder ${ZECH_ATTRIBUTE\ZB_AUSWAHL} =='ZB_ORT_W'") + QTO(Typ:="FlächeStirnseite";ME:="m²";Abzug:="${ZECH_ATTRIBUTE\ZB_AUSWAHL} =='ZB_STB_UZ' oder ${ZECH_ATTRIBUTE\ZB_AUSWAHL} =='ZB_STB_ÜZ' oder ${ZECH_ATTRIBUTE\ZB_AUSWAHL} =='ZB_ORT_DECKE' oder ${ZECH_ATTRIBUTE\ZB_AUSWAHL} =='ZB_ORT_W'")</t>
  </si>
  <si>
    <t>10.100.20</t>
  </si>
  <si>
    <t>STB - ÜBERZÜGE</t>
  </si>
  <si>
    <t>10.100.20.10</t>
  </si>
  <si>
    <t>Überzugbeton der Überzüge; C=@STB_C</t>
  </si>
  <si>
    <t>10.100.20.30</t>
  </si>
  <si>
    <t>2- seitige Schalung der Überzüge</t>
  </si>
  <si>
    <t>QTO(Typ:="FlächeSeitenflächen";ME:="m²";Abzug:="${ZECH_ATTRIBUTE\ZB_AUSWAHL} =='ZB_STB_UZ' oder ${ZECH_ATTRIBUTE\ZB_AUSWAHL} =='ZB_STB_ÜZ' oder ${ZECH_ATTRIBUTE\ZB_AUSWAHL} =='ZB_ORT_DECKE' oder ${ZECH_ATTRIBUTE\ZB_AUSWAHL} =='ZB_ORT_W'") + QTO(Typ:="FlächeStirnseite";ME:="m²";Abzug:="${ZECH_ATTRIBUTE\ZB_AUSWAHL} =='ZB_STB_UZ' oder ${ZECH_ATTRIBUTE\ZB_AUSWAHL} =='ZB_STB_ÜZ' oder ${ZECH_ATTRIBUTE\ZB_AUSWAHL} =='ZB_ORT_DECKE' oder ${ZECH_ATTRIBUTE\ZB_AUSWAHL} =='ZB_ORT_W'")</t>
  </si>
  <si>
    <t>10.100.30</t>
  </si>
  <si>
    <t>ZB_STB_ATT</t>
  </si>
  <si>
    <t>STB - ATTIKEN</t>
  </si>
  <si>
    <t>10.100.30.10</t>
  </si>
  <si>
    <t>Brüstungs,- und Attikabeton; C=@STB_C</t>
  </si>
  <si>
    <t>10.100.30.30</t>
  </si>
  <si>
    <t>2-seitige Schalung der Brüstungen- und Attiken</t>
  </si>
  <si>
    <t xml:space="preserve">QTO(Typ:="FlächeSeitenflächen";ME:="m²";Abzug:="${ZECH_ATTRIBUTE\ZB_AUSWAHL} =='ZB_STB_UZ' oder ${ZECH_ATTRIBUTE\ZB_AUSWAHL} =='ZB_STB_ATT' oder ${ZECH_ATTRIBUTE\ZB_AUSWAHL} =='ZB_STB_ÜZ' oder ${ZECH_ATTRIBUTE\ZB_AUSWAHL} =='ZB_ORT_DECKE' oder ${ZECH_ATTRIBUTE\ZB_AUSWAHL} =='ZB_ORT_W'") + QTO(Typ:="FlächeStirnseite";ME:="m²";Abzug:="${ZECH_ATTRIBUTE\ZB_AUSWAHL} =='ZB_STB_UZ' oder ${ZECH_ATTRIBUTE\ZB_AUSWAHL} =='ZB_STB_ATT' oder ${ZECH_ATTRIBUTE\ZB_AUSWAHL} =='ZB_STB_ÜZ' oder ${ZECH_ATTRIBUTE\ZB_AUSWAHL} =='ZB_ORT_DECKE' oder ${ZECH_ATTRIBUTE\ZB_AUSWAHL} =='ZB_ORT_W'")
</t>
  </si>
  <si>
    <t>Brüstungs,- und Attikabeton</t>
  </si>
  <si>
    <t>Attika+ Attika 7OG + Attika 5OG</t>
  </si>
  <si>
    <t>cp:LateralArea + cp:BaseArea</t>
  </si>
  <si>
    <t>2* cp:SurfacePartAreaMax + cp:BaseArea</t>
  </si>
  <si>
    <t>Gesamt</t>
  </si>
  <si>
    <t>Vierte Ermittlung TG?</t>
  </si>
  <si>
    <t xml:space="preserve">KS-Mauerwerk; &lt; 3,00 m; </t>
  </si>
  <si>
    <t xml:space="preserve">KS-Mauerwerk; 3,00 - 5,00 m; </t>
  </si>
  <si>
    <t xml:space="preserve">KS-Mauerwerk; 5,00 - 7,50 m; </t>
  </si>
  <si>
    <t>OZ</t>
  </si>
  <si>
    <t>Kurz-Info</t>
  </si>
  <si>
    <t>Kurztext</t>
  </si>
  <si>
    <t xml:space="preserve"> 1.</t>
  </si>
  <si>
    <t>DIN 18331 „Betonarbeiten“</t>
  </si>
  <si>
    <t xml:space="preserve"> 1.12.</t>
  </si>
  <si>
    <t>ORTBETON WÄNDE</t>
  </si>
  <si>
    <t xml:space="preserve"> 1.12.  10.1</t>
  </si>
  <si>
    <t>Beton der Wände; d &lt; 20 cm; C=C30/37</t>
  </si>
  <si>
    <t xml:space="preserve"> 1.12.  20.1</t>
  </si>
  <si>
    <t>Beton der Wände; d = 20-50 cm; C=C30/37</t>
  </si>
  <si>
    <t xml:space="preserve"> 1.12.  40.0</t>
  </si>
  <si>
    <t xml:space="preserve"> 1.12.  50.0</t>
  </si>
  <si>
    <t xml:space="preserve"> 1.12.  60.0</t>
  </si>
  <si>
    <t xml:space="preserve"> 1.12.  60.1</t>
  </si>
  <si>
    <t xml:space="preserve"> 1.14.</t>
  </si>
  <si>
    <t>ORTBETON WÄNDE SONSTIGE LEISTUNGEN</t>
  </si>
  <si>
    <t xml:space="preserve"> 1.14.  70. </t>
  </si>
  <si>
    <t>Abschalen von Öffnungen in Wänden; d &lt; 20cm</t>
  </si>
  <si>
    <t xml:space="preserve"> 1.14.  80. </t>
  </si>
  <si>
    <t>Abschalen von Öffnungen in Wänden; d = 20 - 50cm</t>
  </si>
  <si>
    <t xml:space="preserve"> 1.15.</t>
  </si>
  <si>
    <t>ORTBETON RECHTECKSTÜTZEN INNEN</t>
  </si>
  <si>
    <t xml:space="preserve"> 1.15.  10.1</t>
  </si>
  <si>
    <t>Stützenbeton Rechteckstützen, innen und außen; C=C30/37</t>
  </si>
  <si>
    <t xml:space="preserve"> 1.15.  50. </t>
  </si>
  <si>
    <t xml:space="preserve"> 1.16.</t>
  </si>
  <si>
    <t>ORTBETON RECHTECKSTÜTZEN FASSADE 3OG-5OG</t>
  </si>
  <si>
    <t xml:space="preserve"> 1.16.  10. </t>
  </si>
  <si>
    <t xml:space="preserve"> 1.16.  50. </t>
  </si>
  <si>
    <t xml:space="preserve"> 1.17.</t>
  </si>
  <si>
    <t>ORTBETON RECHTECKSTÜTZEN BAUM</t>
  </si>
  <si>
    <t xml:space="preserve"> 1.17.  10. </t>
  </si>
  <si>
    <t xml:space="preserve"> 1.20.</t>
  </si>
  <si>
    <t>ORTBETON GESCHOSSDECKEN</t>
  </si>
  <si>
    <t xml:space="preserve"> 1.20.  10.0</t>
  </si>
  <si>
    <t xml:space="preserve"> 1.20.  20. </t>
  </si>
  <si>
    <t xml:space="preserve"> 1.20.  60. </t>
  </si>
  <si>
    <t xml:space="preserve"> 1.20.  90. </t>
  </si>
  <si>
    <t xml:space="preserve"> 1.21.</t>
  </si>
  <si>
    <t>ORTBETON BALKON AUSSEN</t>
  </si>
  <si>
    <t xml:space="preserve"> 1.21.  10. </t>
  </si>
  <si>
    <t xml:space="preserve"> 1.21.  20. </t>
  </si>
  <si>
    <t xml:space="preserve"> 1.21.  90. </t>
  </si>
  <si>
    <t xml:space="preserve"> 1.22.</t>
  </si>
  <si>
    <t>ORTBETON BALKON INNEN</t>
  </si>
  <si>
    <t xml:space="preserve"> 1.22.  10. </t>
  </si>
  <si>
    <t xml:space="preserve"> 1.22.  20. </t>
  </si>
  <si>
    <t xml:space="preserve"> 1.22.  90. </t>
  </si>
  <si>
    <t xml:space="preserve"> 1.23.</t>
  </si>
  <si>
    <t>ORTBETON PODESTE</t>
  </si>
  <si>
    <t xml:space="preserve"> 1.23.  10.1</t>
  </si>
  <si>
    <t>Beton der Zwischenpodeste im TRH; C=C30/37</t>
  </si>
  <si>
    <t xml:space="preserve"> 1.23.  20. </t>
  </si>
  <si>
    <t xml:space="preserve"> 1.23.  70. </t>
  </si>
  <si>
    <t xml:space="preserve"> 1.27.</t>
  </si>
  <si>
    <t>ORTBETON UNTER-/ÜBERZÜGE U. ATTIKEN</t>
  </si>
  <si>
    <t xml:space="preserve"> 1.27.  10.1</t>
  </si>
  <si>
    <t>Unterzugbeton der Unterzüge; C=C30/37</t>
  </si>
  <si>
    <t xml:space="preserve"> 1.27.  20.1</t>
  </si>
  <si>
    <t>Überzugbeton der Überzüge; C=C30/37</t>
  </si>
  <si>
    <t xml:space="preserve"> 1.27.  30.1</t>
  </si>
  <si>
    <t>Brüstungs,- und Attikabeton; C=C30/37</t>
  </si>
  <si>
    <t xml:space="preserve"> 1.27.  40. </t>
  </si>
  <si>
    <t xml:space="preserve"> 1.27.  50. </t>
  </si>
  <si>
    <t xml:space="preserve"> 1.27.  60. </t>
  </si>
  <si>
    <t xml:space="preserve"> 2.</t>
  </si>
  <si>
    <t>DIN 18330 „Mauerarbeiten“</t>
  </si>
  <si>
    <t xml:space="preserve"> 2. 0.</t>
  </si>
  <si>
    <t>KALKSANDSTEIN</t>
  </si>
  <si>
    <t xml:space="preserve"> 2. 0.  10. </t>
  </si>
  <si>
    <t xml:space="preserve"> 2. 0.  30.1</t>
  </si>
  <si>
    <t>Zulage Kimmsteine; WD=24,0 cm</t>
  </si>
  <si>
    <t xml:space="preserve"> 2. 0.  40.0</t>
  </si>
  <si>
    <t xml:space="preserve"> 2. 0.  50.0</t>
  </si>
  <si>
    <t xml:space="preserve"> 2. 0.  70.0</t>
  </si>
  <si>
    <t>MW-FT-Stürze für lichte Maueröffnungsmaße unter 60 cm; WD=24,0 cm</t>
  </si>
  <si>
    <t xml:space="preserve"> 2. 0.  80.0</t>
  </si>
  <si>
    <t>MW-FT-Stürze für lichte Maueröffnungsmaße von 60cm-90 cm; WD=24,0 cm</t>
  </si>
  <si>
    <t xml:space="preserve"> 2. 0. 130.0</t>
  </si>
  <si>
    <t>Ringanker Kalksandstein; WD=24,0 cm</t>
  </si>
  <si>
    <t xml:space="preserve"> 1.18.</t>
  </si>
  <si>
    <t>ORTBETON HERZSTÜTZEN</t>
  </si>
  <si>
    <t xml:space="preserve"> 1.18.10</t>
  </si>
  <si>
    <t xml:space="preserve"> 1.17.  20. </t>
  </si>
  <si>
    <t xml:space="preserve"> 1.17.  30. </t>
  </si>
  <si>
    <t>Schalung Baumstützen UZ</t>
  </si>
  <si>
    <t>Schalung Baumstützen Vertikal</t>
  </si>
  <si>
    <t>Brandwände</t>
  </si>
  <si>
    <t>Stützenbeton Rechteckstützen, außen; C=C30/37</t>
  </si>
  <si>
    <t>Stützenbeton Baumstützen ; C=C30/37</t>
  </si>
  <si>
    <t>Stützenbeton Herzstützen inkl. UZ; C=C30/37</t>
  </si>
  <si>
    <t>Beton der Decken; C=C30/37</t>
  </si>
  <si>
    <t>Schalung Deckenrand bzw. Ränder von Deckenöffnungen</t>
  </si>
  <si>
    <t>Beton der Decken Aussenbalkon; C=C30/37</t>
  </si>
  <si>
    <t>Schalung der Zwischenpodeste TRH</t>
  </si>
  <si>
    <t>Schalung der Decken Innenbalkon</t>
  </si>
  <si>
    <t>Beton der Decken Innenbalkon; C=C30/37</t>
  </si>
  <si>
    <t>Schalung der Decken;</t>
  </si>
  <si>
    <t>Schalung Rechteckstützen; h &gt; 3,30 m</t>
  </si>
  <si>
    <t>Schalung der Decken Aussenbalkon</t>
  </si>
  <si>
    <t>KS-Mauerwerk; &lt; 3,00 m</t>
  </si>
  <si>
    <t>KS-Mauerwerk; 3,00 - 5,00 m</t>
  </si>
  <si>
    <t>Kontroll2: 2seitig netto</t>
  </si>
  <si>
    <t>cp:LateralArea -1230 (Einseitig)</t>
  </si>
  <si>
    <t>2* cp:SurfacePartAreaMax -1230 (Einseitig)</t>
  </si>
  <si>
    <t xml:space="preserve">Schalung Wände; h &gt; 3,30 m; SC=Einhäuptig; </t>
  </si>
  <si>
    <t xml:space="preserve">Schalung Wände; h = 2,70-3,30 m; SC=Zweihäuptig; </t>
  </si>
  <si>
    <t xml:space="preserve">Schalung Wände; h &lt; 2,70 m; SC=Zweihäuptig; </t>
  </si>
  <si>
    <t>Schalung Wände; h &gt; 3,30 m; SC=Zweihäuptig;</t>
  </si>
  <si>
    <t>-</t>
  </si>
  <si>
    <t>nicht 100% auswertbar</t>
  </si>
  <si>
    <t>Kommentar</t>
  </si>
  <si>
    <t>Notizen</t>
  </si>
  <si>
    <t xml:space="preserve"> 1.13.</t>
  </si>
  <si>
    <t>ORTBETON WÄNDE TH (Z-WAND)</t>
  </si>
  <si>
    <t xml:space="preserve"> 1.13.  10. </t>
  </si>
  <si>
    <t>Beton der Wände TH (Z-Wand) DG bis UG2; C=@STB_C</t>
  </si>
  <si>
    <t xml:space="preserve"> 1.13.  20. </t>
  </si>
  <si>
    <t>Schalung Wände TH (Z-Wand) DG bis UG2; SC=@STB_SC</t>
  </si>
  <si>
    <t xml:space="preserve"> 1.32.</t>
  </si>
  <si>
    <t>FERTIGTEILE - TREPPEN / PODESTE / KRAGPLATTEN</t>
  </si>
  <si>
    <t>Beton der Wände TH (Z-Wand) DG bis UG2; C=C30/37</t>
  </si>
  <si>
    <t>Schalung Wände TH (Z-Wand) DG bis UG2; C=C30/37</t>
  </si>
  <si>
    <t xml:space="preserve"> 1.32.  10</t>
  </si>
  <si>
    <t>Liefern und Einbau FT-Treppenläufe</t>
  </si>
  <si>
    <t>BIM2AVA_ROHBAU ELEMENTUM_NEUBAU_DECKE ü. 2OG-DG</t>
  </si>
  <si>
    <t>Treppenläufe Neubau</t>
  </si>
  <si>
    <t>ZB_WAND_Z</t>
  </si>
  <si>
    <t>Walls_Treppenauge4:Walls_Treppenauge:12924656</t>
  </si>
  <si>
    <t>Basic Wall:WAL_ROH_STB-OR_200:10017236</t>
  </si>
  <si>
    <t>Walls_Treppenauge6:Walls_Treppenauge:42607824</t>
  </si>
  <si>
    <t>Basic Wall:WAL_ROH_STB-OR_240:60895361</t>
  </si>
  <si>
    <t>Basic Wall:WAL_ROH_STB-OR_200:24844983</t>
  </si>
  <si>
    <t>Basic Wall:WAL_ROH_STB-OR_200:14067871</t>
  </si>
  <si>
    <t>Basic Wall:WAL_ROH_STB-OR_200:14068513</t>
  </si>
  <si>
    <t>Walls_Treppenauge2:Walls_Treppenauge:12925226</t>
  </si>
  <si>
    <t>Basic Wall:WAL_ROH_STB-OR_200:14067078</t>
  </si>
  <si>
    <t>Basic Wall:WAL_ROH_STB-OR_240:60891414</t>
  </si>
  <si>
    <t>Basic Wall:WAL_ROH_STB-OR_240:61253057</t>
  </si>
  <si>
    <t>Basic Wall:WAL_ROH_STB-OR_300:10016614</t>
  </si>
  <si>
    <t>Basic Wall:WAL_ROH_STB-OR_200:40428261</t>
  </si>
  <si>
    <t>Walls_Treppenauge3:Walls_Treppenauge:12925748</t>
  </si>
  <si>
    <t>Basic Wall:WAL_ROH_STB-OR_200:14068535</t>
  </si>
  <si>
    <t>Basic Wall:WAL_ROH_STB-OR_200:14067939</t>
  </si>
  <si>
    <t>Walls_Treppenauge9:Walls_Treppenauge:42599211</t>
  </si>
  <si>
    <t>Basic Wall:WAL_ROH_STB-OR_200:40427720</t>
  </si>
  <si>
    <t>Basic Wall:WAL_ROH_STB-OR_200:14067231</t>
  </si>
  <si>
    <t>Basic Wall:WAL_ROH_STB-OR_200:14068557</t>
  </si>
  <si>
    <t>Basic Wall:WAL_ROH_STB-OR_200:14068491</t>
  </si>
  <si>
    <t>nach VOB, netto ist 1898 m²</t>
  </si>
  <si>
    <t>nach VOB, netto ist 186,64 m³</t>
  </si>
  <si>
    <t>ID</t>
  </si>
  <si>
    <t>10</t>
  </si>
  <si>
    <t>K17 ABDICHTUNG UND DÄMMUNG</t>
  </si>
  <si>
    <t>to</t>
  </si>
  <si>
    <t>Fläche/Schalung</t>
  </si>
  <si>
    <t>Bewehrung</t>
  </si>
  <si>
    <t>20.30</t>
  </si>
  <si>
    <t>WÄNDE UND WANDARTIGE ELEMENTE</t>
  </si>
  <si>
    <t>20.30.10</t>
  </si>
  <si>
    <t>20.40</t>
  </si>
  <si>
    <t>TRAGWERKSTÜTZEN</t>
  </si>
  <si>
    <t>20.40.10</t>
  </si>
  <si>
    <t>Rechteckstützen</t>
  </si>
  <si>
    <t>20.50</t>
  </si>
  <si>
    <t>TRÄGER (UTZ, UBZ)</t>
  </si>
  <si>
    <t>20.50.10</t>
  </si>
  <si>
    <t>20.50.20</t>
  </si>
  <si>
    <t>20.70</t>
  </si>
  <si>
    <t>GESCHOSSDECKEN UND RAMPEN</t>
  </si>
  <si>
    <t>20.70.10.10</t>
  </si>
  <si>
    <t>20.80</t>
  </si>
  <si>
    <t>KRAGPLATTEN UND PODESTE</t>
  </si>
  <si>
    <t>20.80.10</t>
  </si>
  <si>
    <t>20.90</t>
  </si>
  <si>
    <t>TREPPEN</t>
  </si>
  <si>
    <t>20.90.20</t>
  </si>
  <si>
    <t>30</t>
  </si>
  <si>
    <t>30.10</t>
  </si>
  <si>
    <t>30.20</t>
  </si>
  <si>
    <t>ZB_KS_MW_OBER</t>
  </si>
  <si>
    <t>KALKSANDSTEIN_MAUERARBEITEN_OBERIRDISCH</t>
  </si>
  <si>
    <t>MAUERWERK</t>
  </si>
  <si>
    <t xml:space="preserve">iTwo nach VOB, DESITE netto. Unterschied is i.O. </t>
  </si>
  <si>
    <t>ZB_KS_MW_UNTER</t>
  </si>
  <si>
    <t>KALKSANDSTEIN_MAUERARBEITEN_UNTERIRDISCH</t>
  </si>
  <si>
    <t>WÄNDE ORTBETON OBERIRDISCH UMBAU</t>
  </si>
  <si>
    <t>SurfaceAreaMax*2</t>
  </si>
  <si>
    <t>LateralArea</t>
  </si>
  <si>
    <t>WÄNDE ORTBETON UNTERIRDISCH UMBAU</t>
  </si>
  <si>
    <t>STB-GESCHOSSDECKEN OBERIRDISCH UMBAU</t>
  </si>
  <si>
    <t>STB-GESCHOSSDECKEN UNTERIRDISCH UMBAU</t>
  </si>
  <si>
    <t>%</t>
  </si>
  <si>
    <t>Volumen m³</t>
  </si>
  <si>
    <t>Randschalung m²</t>
  </si>
  <si>
    <t>Fläche/Schalung m²</t>
  </si>
  <si>
    <t>Randschalung i.O. DESITE zieht keine Kontaktfläche ab.</t>
  </si>
  <si>
    <t>Randschalung i.O. DESITE zieht keine Kontaktfläche ab Schalung DESITE Netto.</t>
  </si>
  <si>
    <t>ZB_ORT_DECKE_OBER</t>
  </si>
  <si>
    <t>ZB_ORT_DECKE_UNTER</t>
  </si>
  <si>
    <t>ZB_ORT_POD_OBER</t>
  </si>
  <si>
    <t>ZB_ORT_POD_UNTER</t>
  </si>
  <si>
    <t>PODESTE OBERIRDISCH UMBAU</t>
  </si>
  <si>
    <t>PODESTE UNTERIRDISCH UMBAU</t>
  </si>
  <si>
    <t>20.90.21</t>
  </si>
  <si>
    <t>Anzahl</t>
  </si>
  <si>
    <t>ZB_TREPPENLAUF_OBER</t>
  </si>
  <si>
    <t>FT-TREPPEN OBERIRDISCH UMBAU</t>
  </si>
  <si>
    <t>FT-TREPPEN UNTERIRDISCH UMBAU</t>
  </si>
  <si>
    <t>ZB_TREPPENLAUF_UNTER</t>
  </si>
  <si>
    <t>ZB_ORT_W_OBER</t>
  </si>
  <si>
    <t>ZB_ORT_W_UNTER</t>
  </si>
  <si>
    <t>SurfaceAreaMax*2 + Bodenfläche</t>
  </si>
  <si>
    <t>LateralArea + Bodenfläche</t>
  </si>
  <si>
    <t>STB - UNTERZÜGE OBERIRDISCH UMBAU</t>
  </si>
  <si>
    <t>STB - UNTERZÜGE UNTERIRDISCH UMBAU</t>
  </si>
  <si>
    <t>STB - ÜBERZÜGE OBERIRDISCH UMBAU</t>
  </si>
  <si>
    <t>STB - ÜBERZÜGE UNTERIRDISCH UMBAU</t>
  </si>
  <si>
    <t>UMBAU OBERIRDISCH</t>
  </si>
  <si>
    <t>UMBAU UNTERIRDISCH</t>
  </si>
  <si>
    <t>1</t>
  </si>
  <si>
    <t>Elementum_Umbau</t>
  </si>
  <si>
    <t>Umbau_Oberirdisch</t>
  </si>
  <si>
    <t xml:space="preserve"> 1. 1.</t>
  </si>
  <si>
    <t xml:space="preserve"> 1. 1. 1.</t>
  </si>
  <si>
    <t xml:space="preserve"> 1. 1. 1.  10. </t>
  </si>
  <si>
    <t xml:space="preserve"> 1. 1. 1.  20. </t>
  </si>
  <si>
    <t xml:space="preserve"> 1. 1. 1.  30. </t>
  </si>
  <si>
    <t>Beton der Wände; d &gt; 50 cm; C=C30/37</t>
  </si>
  <si>
    <t xml:space="preserve"> 1. 1. 1.  40. </t>
  </si>
  <si>
    <t xml:space="preserve"> 1. 1. 1.  50. </t>
  </si>
  <si>
    <t xml:space="preserve"> 1. 1. 1.  60. </t>
  </si>
  <si>
    <t xml:space="preserve"> 1. 1. 1.  70. </t>
  </si>
  <si>
    <t xml:space="preserve"> 1. 1. 2.</t>
  </si>
  <si>
    <t xml:space="preserve"> 1. 1. 2.  10. </t>
  </si>
  <si>
    <t xml:space="preserve"> 1. 1. 2.  20. </t>
  </si>
  <si>
    <t xml:space="preserve"> 1. 1. 3.</t>
  </si>
  <si>
    <t xml:space="preserve"> 1. 1. 3.  10. </t>
  </si>
  <si>
    <t xml:space="preserve"> 1. 1. 3.  20. </t>
  </si>
  <si>
    <t xml:space="preserve"> 1. 1. 3.  30. </t>
  </si>
  <si>
    <t xml:space="preserve"> 1. 1. 4.</t>
  </si>
  <si>
    <t xml:space="preserve"> 1. 1. 4.  10. </t>
  </si>
  <si>
    <t xml:space="preserve"> 1. 1. 4.  20. </t>
  </si>
  <si>
    <t xml:space="preserve"> 1. 1. 4.  30. </t>
  </si>
  <si>
    <t xml:space="preserve"> 1. 1. 5.</t>
  </si>
  <si>
    <t xml:space="preserve"> 1. 1. 5.  10. </t>
  </si>
  <si>
    <t xml:space="preserve"> 1. 1. 5.  20. </t>
  </si>
  <si>
    <t xml:space="preserve"> 1. 1. 5.  30. </t>
  </si>
  <si>
    <t xml:space="preserve"> 1. 1. 5.  40. </t>
  </si>
  <si>
    <t xml:space="preserve"> 1. 1. 6.</t>
  </si>
  <si>
    <t xml:space="preserve"> 1. 1. 6.  10. </t>
  </si>
  <si>
    <t>Liefern und Einbau FT-Treppenläufe; BFT=() m; LFT=() m; FT_SB=@STB_FT_SB</t>
  </si>
  <si>
    <t xml:space="preserve"> 1. 2.</t>
  </si>
  <si>
    <t xml:space="preserve"> 1. 2. 1.</t>
  </si>
  <si>
    <t xml:space="preserve"> 1. 2. 1.  10. </t>
  </si>
  <si>
    <t xml:space="preserve"> 1. 2. 1.  20. </t>
  </si>
  <si>
    <t>Zulage Kimmsteine; WD=11,5 cm</t>
  </si>
  <si>
    <t xml:space="preserve"> 1. 2. 1.  30. </t>
  </si>
  <si>
    <t xml:space="preserve"> 1. 2. 1.  40. </t>
  </si>
  <si>
    <t>Zulage Kimmsteine; WD=30,0 cm</t>
  </si>
  <si>
    <t xml:space="preserve"> 1. 2. 1.  50. </t>
  </si>
  <si>
    <t xml:space="preserve"> 1. 2. 1.  60. </t>
  </si>
  <si>
    <t xml:space="preserve"> 1. 2. 1.  70. </t>
  </si>
  <si>
    <t xml:space="preserve"> 1. 2. 1.  80. </t>
  </si>
  <si>
    <t xml:space="preserve"> 1. 2. 1.  90. </t>
  </si>
  <si>
    <t xml:space="preserve"> 1. 2. 1. 100. </t>
  </si>
  <si>
    <t xml:space="preserve"> 1. 2. 1. 110. </t>
  </si>
  <si>
    <t xml:space="preserve"> 1. 2. 1. 120. </t>
  </si>
  <si>
    <t>MW-FT-Stürze für lichte Maueröffnungsmaße von 121 cm-180 cm; WD=11,5 cm</t>
  </si>
  <si>
    <t xml:space="preserve"> 1. 2. 1. 130. </t>
  </si>
  <si>
    <t>MW-FT-Stürze für lichte Maueröffnungsmaße von 121 cm-180 cm; WD=24,0 cm</t>
  </si>
  <si>
    <t xml:space="preserve"> 1. 2. 1. 140. </t>
  </si>
  <si>
    <t xml:space="preserve"> 1. 2. 1. 150. </t>
  </si>
  <si>
    <t>Ringanker Kalksandstein; WD=30,0 cm</t>
  </si>
  <si>
    <t>Umbau_Unterirdisch</t>
  </si>
  <si>
    <t xml:space="preserve"> 2. 1.</t>
  </si>
  <si>
    <t xml:space="preserve"> 2. 1. 1.</t>
  </si>
  <si>
    <t xml:space="preserve"> 2. 1. 1.  10. </t>
  </si>
  <si>
    <t xml:space="preserve"> 2. 1. 1.  20. </t>
  </si>
  <si>
    <t xml:space="preserve"> 2. 1. 1.  30. </t>
  </si>
  <si>
    <t xml:space="preserve"> 2. 1. 1.  40. </t>
  </si>
  <si>
    <t xml:space="preserve"> 2. 1. 1.  50. </t>
  </si>
  <si>
    <t xml:space="preserve"> 2. 1. 1.  60. </t>
  </si>
  <si>
    <t xml:space="preserve"> 2. 1. 1.  70. </t>
  </si>
  <si>
    <t xml:space="preserve"> 2. 1. 1.  80. </t>
  </si>
  <si>
    <t xml:space="preserve"> 2. 1. 1.  90. </t>
  </si>
  <si>
    <t xml:space="preserve"> 2. 1. 2.</t>
  </si>
  <si>
    <t xml:space="preserve"> 2. 1. 2.  10. </t>
  </si>
  <si>
    <t xml:space="preserve"> 2. 1. 2.  20. </t>
  </si>
  <si>
    <t xml:space="preserve"> 2. 1. 2.  30. </t>
  </si>
  <si>
    <t>Abschalen von Öffnungen in Wänden; d &gt; 50cm</t>
  </si>
  <si>
    <t xml:space="preserve"> 2. 1. 3.</t>
  </si>
  <si>
    <t xml:space="preserve"> 2. 1. 3.  10. </t>
  </si>
  <si>
    <t xml:space="preserve"> 2. 1. 3.  20. </t>
  </si>
  <si>
    <t xml:space="preserve"> 2. 1. 3.  30. </t>
  </si>
  <si>
    <t xml:space="preserve"> 2. 1. 4.</t>
  </si>
  <si>
    <t xml:space="preserve"> 2. 1. 4.  10. </t>
  </si>
  <si>
    <t xml:space="preserve"> 2. 1. 4.  20. </t>
  </si>
  <si>
    <t xml:space="preserve"> 2. 1. 4.  30. </t>
  </si>
  <si>
    <t xml:space="preserve"> 2. 1. 5.</t>
  </si>
  <si>
    <t xml:space="preserve"> 2. 1. 5.  10. </t>
  </si>
  <si>
    <t xml:space="preserve"> 2. 1. 5.  20. </t>
  </si>
  <si>
    <t xml:space="preserve"> 2. 1. 5.  30. </t>
  </si>
  <si>
    <t xml:space="preserve"> 2. 1. 5.  40. </t>
  </si>
  <si>
    <t xml:space="preserve"> 2. 1. 6.</t>
  </si>
  <si>
    <t xml:space="preserve"> 2. 1. 6.  10. </t>
  </si>
  <si>
    <t xml:space="preserve"> 2. 2.</t>
  </si>
  <si>
    <t xml:space="preserve"> 2. 2. 1.</t>
  </si>
  <si>
    <t xml:space="preserve"> 2. 2. 1.  10. </t>
  </si>
  <si>
    <t xml:space="preserve"> 2. 2. 1.  20. </t>
  </si>
  <si>
    <t xml:space="preserve"> 2. 2. 1.  30. </t>
  </si>
  <si>
    <t>Zulage Kimmsteine; WD=17,5 cm</t>
  </si>
  <si>
    <t xml:space="preserve"> 2. 2. 1.  40. </t>
  </si>
  <si>
    <t xml:space="preserve"> 2. 2. 1.  50. </t>
  </si>
  <si>
    <t xml:space="preserve"> 2. 2. 1.  60. </t>
  </si>
  <si>
    <t xml:space="preserve"> 2. 2. 1.  70. </t>
  </si>
  <si>
    <t xml:space="preserve"> 2. 2. 1.  80. </t>
  </si>
  <si>
    <t xml:space="preserve"> 2. 2. 1.  90. </t>
  </si>
  <si>
    <t xml:space="preserve"> 2. 2. 1. 100. </t>
  </si>
  <si>
    <t>MW-FT-Stürze für lichte Maueröffnungsmaße von 60cm-90 cm; WD=20,0 cm</t>
  </si>
  <si>
    <t xml:space="preserve"> 2. 2. 1. 110. </t>
  </si>
  <si>
    <t xml:space="preserve"> 2. 2. 1. 120. </t>
  </si>
  <si>
    <t>MW-FT-Stürze für lichte Maueröffnungsmaße von 91cm-120 cm; WD=24,0 cm</t>
  </si>
  <si>
    <t xml:space="preserve"> 2. 2. 1. 130. </t>
  </si>
  <si>
    <t>MW-FT-Stürze für lichte Maueröffnungsmaße von 121 cm-180 cm; WD=17,5 cm</t>
  </si>
  <si>
    <t xml:space="preserve"> 2. 2. 1. 140. </t>
  </si>
  <si>
    <t xml:space="preserve"> 2. 2. 1. 150. </t>
  </si>
  <si>
    <t>2.</t>
  </si>
  <si>
    <t xml:space="preserve">Beton der Decken; C=C30/37; </t>
  </si>
  <si>
    <t xml:space="preserve">Schalung der Decken; </t>
  </si>
  <si>
    <t>Schalung Wände; h &lt; 2,70 m; SC=Zweihäuptig;</t>
  </si>
  <si>
    <t>Schalung Wände; h &gt; 3,30 m; SC=Einhäuptig;</t>
  </si>
  <si>
    <t xml:space="preserve">Schalung der Zwischenpodeste TRH; </t>
  </si>
  <si>
    <t>Liefern und Einbau FT-Treppenläufe;</t>
  </si>
  <si>
    <t>KS-Mauerwerk; 5,00 - 7,50 m;</t>
  </si>
  <si>
    <t>KS-Mauerwerk; 3,00 - 5,00 m;</t>
  </si>
  <si>
    <t>KS-Mauerwerk; &lt; 3,00 m;</t>
  </si>
  <si>
    <t xml:space="preserve">Schalung Wände; h &lt; 2,70 m; SC=Einhäuptig; </t>
  </si>
  <si>
    <t xml:space="preserve">Schalung Wände; h = 2,70-3,30 m; SC=Einhäuptig; </t>
  </si>
  <si>
    <t xml:space="preserve">Schalung Wände; h &gt; 3,30 m; SC=Zweihäuptig; </t>
  </si>
  <si>
    <t>20.20</t>
  </si>
  <si>
    <t>BODENPLATTEN UND RAMPEN</t>
  </si>
  <si>
    <t>20.20.10</t>
  </si>
  <si>
    <t>OBE-Bodenplatten</t>
  </si>
  <si>
    <t>Regelwände OBE</t>
  </si>
  <si>
    <t>Unterzüge OBE</t>
  </si>
  <si>
    <t>20.70.10</t>
  </si>
  <si>
    <t>MW-WÄNDE</t>
  </si>
  <si>
    <t>Geschosdecke über 1UG</t>
  </si>
  <si>
    <t>Geschosdecke über 2UG</t>
  </si>
  <si>
    <t>2190,92 m² *1,20 m =2.629,104 m³</t>
  </si>
  <si>
    <t>2134,89 m² * 0,355 m = 757,88 m³</t>
  </si>
  <si>
    <t>2568,397 m² * 0,38 m = 975,99 m³</t>
  </si>
  <si>
    <t>Vouten-Unterfarht</t>
  </si>
  <si>
    <t>Elementum_Tiefgarage_Neubau</t>
  </si>
  <si>
    <t xml:space="preserve"> 1.12.  40.1</t>
  </si>
  <si>
    <t xml:space="preserve"> 1.12.  40.2</t>
  </si>
  <si>
    <t xml:space="preserve"> 1.12.  50.1</t>
  </si>
  <si>
    <t xml:space="preserve"> 1.12.  50.2</t>
  </si>
  <si>
    <t xml:space="preserve"> 1.15.  80. </t>
  </si>
  <si>
    <t xml:space="preserve"> 1.16.  10.1</t>
  </si>
  <si>
    <t xml:space="preserve"> 1.16.  30. </t>
  </si>
  <si>
    <t xml:space="preserve"> 1.16.  40. </t>
  </si>
  <si>
    <t xml:space="preserve"> 1.28.</t>
  </si>
  <si>
    <t xml:space="preserve"> 1.28.  10. </t>
  </si>
  <si>
    <t xml:space="preserve"> 1.28.  40. </t>
  </si>
  <si>
    <t xml:space="preserve"> 2. 0.  40.1</t>
  </si>
  <si>
    <t xml:space="preserve"> 2. 0.  90.1</t>
  </si>
  <si>
    <t xml:space="preserve"> 2. 0. 100.1</t>
  </si>
  <si>
    <t>Schalung Wände; h &lt; 2,70 m; SC=Einhäuptig;</t>
  </si>
  <si>
    <t>Schalung Rechteckstützen; h = 2,70-3,30 m;</t>
  </si>
  <si>
    <t>Schalung Rechteckstützen; h &lt; 2,70 m;</t>
  </si>
  <si>
    <t>Beton Vouten; C=C30/37</t>
  </si>
  <si>
    <t>Fläche unter der Bopla</t>
  </si>
  <si>
    <t>Fläche unter den Vouten</t>
  </si>
  <si>
    <t>757,88 + 975,99</t>
  </si>
  <si>
    <t>2134,89 + 2568,38</t>
  </si>
  <si>
    <t>2190,92 m² *1,20 m</t>
  </si>
  <si>
    <t>LaterlArea</t>
  </si>
  <si>
    <t xml:space="preserve"> 2. 0.  30.2</t>
  </si>
  <si>
    <t xml:space="preserve"> 2. 0.  40.2</t>
  </si>
  <si>
    <t xml:space="preserve">KS-Mauerwerk; &lt; 3,00 m; WD=24,0 cm; </t>
  </si>
  <si>
    <t>KS-Mauerwerk; &lt; 3,00 m; WD=30,0 cm;</t>
  </si>
  <si>
    <t xml:space="preserve"> 1.7.</t>
  </si>
  <si>
    <t>BODENPLATTEN</t>
  </si>
  <si>
    <t>Beton der Bodenplatten; d = 80-150 cm; d=1,20 m; C=C30/37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</si>
</sst>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C66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4" fillId="3" borderId="2" applyNumberFormat="0" applyAlignment="0" applyProtection="0"/>
    <xf numFmtId="0" fontId="3" fillId="10" borderId="0" applyNumberFormat="0" applyBorder="0" applyAlignment="0" applyProtection="0"/>
    <xf numFmtId="43" fontId="3" fillId="0" borderId="0" applyFont="0" applyFill="0" applyBorder="0" applyAlignment="0" applyProtection="0"/>
  </cellStyleXfs>
  <cellXfs count="32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1" fillId="0" borderId="1" xfId="0" applyFont="1" applyBorder="1"/>
    <xf numFmtId="14" fontId="1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/>
    <xf numFmtId="14" fontId="2" fillId="4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4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49" fontId="4" fillId="3" borderId="1" xfId="2" applyNumberFormat="1" applyBorder="1"/>
    <xf numFmtId="0" fontId="4" fillId="3" borderId="1" xfId="2" applyBorder="1"/>
    <xf numFmtId="0" fontId="0" fillId="9" borderId="1" xfId="0" applyFill="1" applyBorder="1" applyAlignment="1">
      <alignment horizontal="center" vertical="center"/>
    </xf>
    <xf numFmtId="9" fontId="0" fillId="9" borderId="1" xfId="1" applyFont="1" applyFill="1" applyBorder="1" applyAlignment="1">
      <alignment horizontal="center" vertical="center"/>
    </xf>
    <xf numFmtId="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4" xfId="0" applyBorder="1"/>
    <xf numFmtId="49" fontId="0" fillId="9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horizontal="right"/>
    </xf>
    <xf numFmtId="4" fontId="7" fillId="9" borderId="1" xfId="0" applyNumberFormat="1" applyFont="1" applyFill="1" applyBorder="1" applyAlignment="1">
      <alignment horizontal="right"/>
    </xf>
    <xf numFmtId="49" fontId="4" fillId="3" borderId="5" xfId="2" applyNumberFormat="1" applyBorder="1"/>
    <xf numFmtId="0" fontId="4" fillId="3" borderId="5" xfId="2" applyBorder="1"/>
    <xf numFmtId="0" fontId="4" fillId="3" borderId="6" xfId="2" applyBorder="1"/>
    <xf numFmtId="49" fontId="6" fillId="0" borderId="1" xfId="0" applyNumberFormat="1" applyFont="1" applyBorder="1"/>
    <xf numFmtId="0" fontId="6" fillId="0" borderId="1" xfId="0" applyFont="1" applyBorder="1"/>
    <xf numFmtId="9" fontId="8" fillId="9" borderId="1" xfId="1" applyFont="1" applyFill="1" applyBorder="1" applyAlignment="1">
      <alignment horizontal="center" vertical="center"/>
    </xf>
    <xf numFmtId="2" fontId="0" fillId="0" borderId="1" xfId="0" applyNumberFormat="1" applyBorder="1"/>
    <xf numFmtId="2" fontId="0" fillId="9" borderId="1" xfId="0" applyNumberFormat="1" applyFill="1" applyBorder="1" applyAlignment="1">
      <alignment horizontal="right" vertical="center"/>
    </xf>
    <xf numFmtId="2" fontId="7" fillId="9" borderId="1" xfId="0" applyNumberFormat="1" applyFont="1" applyFill="1" applyBorder="1" applyAlignment="1">
      <alignment horizontal="right" vertical="center"/>
    </xf>
    <xf numFmtId="2" fontId="8" fillId="9" borderId="1" xfId="0" applyNumberFormat="1" applyFont="1" applyFill="1" applyBorder="1" applyAlignment="1">
      <alignment horizontal="right" vertical="center"/>
    </xf>
    <xf numFmtId="2" fontId="0" fillId="9" borderId="1" xfId="0" applyNumberFormat="1" applyFill="1" applyBorder="1" applyAlignment="1">
      <alignment horizontal="right"/>
    </xf>
    <xf numFmtId="2" fontId="7" fillId="9" borderId="1" xfId="0" applyNumberFormat="1" applyFon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4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/>
    <xf numFmtId="2" fontId="5" fillId="9" borderId="1" xfId="0" applyNumberFormat="1" applyFont="1" applyFill="1" applyBorder="1" applyAlignment="1">
      <alignment horizontal="right" vertical="center"/>
    </xf>
    <xf numFmtId="9" fontId="5" fillId="9" borderId="1" xfId="1" applyFont="1" applyFill="1" applyBorder="1" applyAlignment="1">
      <alignment horizontal="center" vertical="center"/>
    </xf>
    <xf numFmtId="9" fontId="3" fillId="9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49" fontId="0" fillId="12" borderId="1" xfId="0" applyNumberFormat="1" applyFill="1" applyBorder="1"/>
    <xf numFmtId="0" fontId="0" fillId="12" borderId="1" xfId="0" applyFill="1" applyBorder="1"/>
    <xf numFmtId="2" fontId="5" fillId="9" borderId="1" xfId="0" applyNumberFormat="1" applyFont="1" applyFill="1" applyBorder="1" applyAlignment="1">
      <alignment horizontal="right"/>
    </xf>
    <xf numFmtId="0" fontId="0" fillId="13" borderId="0" xfId="0" applyFill="1"/>
    <xf numFmtId="49" fontId="0" fillId="14" borderId="0" xfId="0" applyNumberFormat="1" applyFill="1" applyAlignment="1">
      <alignment wrapText="1"/>
    </xf>
    <xf numFmtId="4" fontId="0" fillId="14" borderId="0" xfId="0" applyNumberFormat="1" applyFill="1" applyAlignment="1">
      <alignment wrapText="1"/>
    </xf>
    <xf numFmtId="0" fontId="0" fillId="14" borderId="0" xfId="0" applyFill="1"/>
    <xf numFmtId="49" fontId="0" fillId="15" borderId="0" xfId="0" applyNumberFormat="1" applyFill="1" applyAlignment="1">
      <alignment wrapText="1"/>
    </xf>
    <xf numFmtId="0" fontId="0" fillId="15" borderId="0" xfId="0" applyFill="1" applyAlignment="1">
      <alignment wrapText="1"/>
    </xf>
    <xf numFmtId="4" fontId="0" fillId="15" borderId="0" xfId="0" applyNumberFormat="1" applyFill="1" applyAlignment="1">
      <alignment wrapText="1"/>
    </xf>
    <xf numFmtId="0" fontId="0" fillId="15" borderId="0" xfId="0" applyFill="1"/>
    <xf numFmtId="49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4" fontId="0" fillId="14" borderId="0" xfId="0" applyNumberFormat="1" applyFill="1"/>
    <xf numFmtId="0" fontId="3" fillId="10" borderId="0" xfId="3"/>
    <xf numFmtId="0" fontId="0" fillId="9" borderId="0" xfId="0" applyFill="1" applyAlignment="1">
      <alignment wrapText="1"/>
    </xf>
    <xf numFmtId="0" fontId="10" fillId="0" borderId="0" xfId="0" applyFont="1" applyAlignment="1">
      <alignment wrapText="1"/>
    </xf>
    <xf numFmtId="4" fontId="10" fillId="0" borderId="0" xfId="0" applyNumberFormat="1" applyFont="1" applyAlignment="1">
      <alignment wrapText="1"/>
    </xf>
    <xf numFmtId="0" fontId="10" fillId="0" borderId="0" xfId="0" applyFont="1"/>
    <xf numFmtId="49" fontId="10" fillId="0" borderId="0" xfId="0" applyNumberFormat="1" applyFont="1" applyAlignment="1">
      <alignment wrapText="1"/>
    </xf>
    <xf numFmtId="49" fontId="10" fillId="0" borderId="7" xfId="0" applyNumberFormat="1" applyFont="1" applyBorder="1" applyAlignment="1">
      <alignment wrapText="1"/>
    </xf>
    <xf numFmtId="4" fontId="0" fillId="15" borderId="0" xfId="0" applyNumberFormat="1" applyFill="1"/>
    <xf numFmtId="2" fontId="0" fillId="0" borderId="0" xfId="0" applyNumberFormat="1" applyAlignment="1">
      <alignment wrapText="1"/>
    </xf>
    <xf numFmtId="2" fontId="10" fillId="0" borderId="0" xfId="0" applyNumberFormat="1" applyFont="1" applyAlignment="1">
      <alignment wrapText="1"/>
    </xf>
    <xf numFmtId="2" fontId="0" fillId="6" borderId="0" xfId="0" applyNumberFormat="1" applyFill="1" applyAlignment="1">
      <alignment wrapText="1"/>
    </xf>
    <xf numFmtId="2" fontId="0" fillId="17" borderId="0" xfId="0" applyNumberFormat="1" applyFill="1" applyAlignment="1">
      <alignment wrapText="1"/>
    </xf>
    <xf numFmtId="2" fontId="0" fillId="20" borderId="0" xfId="0" applyNumberFormat="1" applyFill="1" applyAlignment="1">
      <alignment wrapText="1"/>
    </xf>
    <xf numFmtId="2" fontId="0" fillId="12" borderId="0" xfId="0" applyNumberFormat="1" applyFill="1" applyAlignment="1">
      <alignment wrapText="1"/>
    </xf>
    <xf numFmtId="2" fontId="0" fillId="26" borderId="0" xfId="0" applyNumberFormat="1" applyFill="1" applyAlignment="1">
      <alignment wrapText="1"/>
    </xf>
    <xf numFmtId="2" fontId="0" fillId="25" borderId="0" xfId="0" applyNumberFormat="1" applyFill="1" applyAlignment="1">
      <alignment wrapText="1"/>
    </xf>
    <xf numFmtId="2" fontId="5" fillId="24" borderId="0" xfId="0" applyNumberFormat="1" applyFont="1" applyFill="1" applyAlignment="1">
      <alignment wrapText="1"/>
    </xf>
    <xf numFmtId="2" fontId="5" fillId="23" borderId="0" xfId="0" applyNumberFormat="1" applyFont="1" applyFill="1" applyAlignment="1">
      <alignment wrapText="1"/>
    </xf>
    <xf numFmtId="2" fontId="0" fillId="23" borderId="0" xfId="0" applyNumberFormat="1" applyFill="1" applyAlignment="1">
      <alignment wrapText="1"/>
    </xf>
    <xf numFmtId="2" fontId="5" fillId="21" borderId="0" xfId="0" applyNumberFormat="1" applyFont="1" applyFill="1" applyAlignment="1">
      <alignment wrapText="1"/>
    </xf>
    <xf numFmtId="2" fontId="5" fillId="20" borderId="0" xfId="0" applyNumberFormat="1" applyFont="1" applyFill="1" applyAlignment="1">
      <alignment wrapText="1"/>
    </xf>
    <xf numFmtId="2" fontId="0" fillId="22" borderId="0" xfId="0" applyNumberFormat="1" applyFill="1" applyAlignment="1">
      <alignment wrapText="1"/>
    </xf>
    <xf numFmtId="2" fontId="5" fillId="19" borderId="0" xfId="0" applyNumberFormat="1" applyFont="1" applyFill="1" applyAlignment="1">
      <alignment wrapText="1"/>
    </xf>
    <xf numFmtId="2" fontId="0" fillId="18" borderId="0" xfId="0" applyNumberFormat="1" applyFill="1" applyAlignment="1">
      <alignment wrapText="1"/>
    </xf>
    <xf numFmtId="2" fontId="5" fillId="17" borderId="0" xfId="0" applyNumberFormat="1" applyFont="1" applyFill="1" applyAlignment="1">
      <alignment wrapText="1"/>
    </xf>
    <xf numFmtId="2" fontId="5" fillId="11" borderId="0" xfId="0" applyNumberFormat="1" applyFont="1" applyFill="1" applyAlignment="1">
      <alignment wrapText="1"/>
    </xf>
    <xf numFmtId="2" fontId="0" fillId="26" borderId="0" xfId="0" applyNumberFormat="1" applyFill="1"/>
    <xf numFmtId="2" fontId="0" fillId="25" borderId="0" xfId="0" applyNumberFormat="1" applyFill="1"/>
    <xf numFmtId="2" fontId="0" fillId="6" borderId="0" xfId="0" applyNumberFormat="1" applyFill="1"/>
    <xf numFmtId="2" fontId="5" fillId="24" borderId="0" xfId="0" applyNumberFormat="1" applyFont="1" applyFill="1"/>
    <xf numFmtId="2" fontId="5" fillId="23" borderId="0" xfId="0" applyNumberFormat="1" applyFont="1" applyFill="1"/>
    <xf numFmtId="2" fontId="0" fillId="23" borderId="0" xfId="0" applyNumberFormat="1" applyFill="1"/>
    <xf numFmtId="2" fontId="5" fillId="21" borderId="0" xfId="0" applyNumberFormat="1" applyFont="1" applyFill="1"/>
    <xf numFmtId="2" fontId="5" fillId="20" borderId="0" xfId="0" applyNumberFormat="1" applyFont="1" applyFill="1"/>
    <xf numFmtId="2" fontId="0" fillId="22" borderId="0" xfId="0" applyNumberFormat="1" applyFill="1"/>
    <xf numFmtId="2" fontId="10" fillId="0" borderId="0" xfId="0" applyNumberFormat="1" applyFont="1"/>
    <xf numFmtId="2" fontId="5" fillId="19" borderId="0" xfId="0" applyNumberFormat="1" applyFont="1" applyFill="1"/>
    <xf numFmtId="2" fontId="0" fillId="18" borderId="0" xfId="0" applyNumberFormat="1" applyFill="1"/>
    <xf numFmtId="2" fontId="0" fillId="17" borderId="0" xfId="0" applyNumberFormat="1" applyFill="1"/>
    <xf numFmtId="2" fontId="5" fillId="11" borderId="0" xfId="0" applyNumberFormat="1" applyFont="1" applyFill="1"/>
    <xf numFmtId="2" fontId="0" fillId="0" borderId="0" xfId="0" applyNumberFormat="1"/>
    <xf numFmtId="2" fontId="0" fillId="15" borderId="0" xfId="0" applyNumberFormat="1" applyFill="1"/>
    <xf numFmtId="2" fontId="0" fillId="20" borderId="0" xfId="0" applyNumberFormat="1" applyFill="1"/>
    <xf numFmtId="2" fontId="0" fillId="12" borderId="0" xfId="0" applyNumberFormat="1" applyFill="1"/>
    <xf numFmtId="2" fontId="0" fillId="8" borderId="0" xfId="0" applyNumberFormat="1" applyFill="1"/>
    <xf numFmtId="2" fontId="0" fillId="8" borderId="0" xfId="0" applyNumberFormat="1" applyFill="1" applyAlignment="1">
      <alignment wrapText="1"/>
    </xf>
    <xf numFmtId="2" fontId="11" fillId="22" borderId="0" xfId="0" applyNumberFormat="1" applyFont="1" applyFill="1" applyAlignment="1">
      <alignment wrapText="1"/>
    </xf>
    <xf numFmtId="2" fontId="11" fillId="22" borderId="0" xfId="0" applyNumberFormat="1" applyFont="1" applyFill="1"/>
    <xf numFmtId="2" fontId="0" fillId="27" borderId="0" xfId="0" applyNumberFormat="1" applyFill="1" applyAlignment="1">
      <alignment wrapText="1"/>
    </xf>
    <xf numFmtId="2" fontId="0" fillId="27" borderId="0" xfId="0" applyNumberFormat="1" applyFill="1"/>
    <xf numFmtId="2" fontId="0" fillId="11" borderId="0" xfId="0" applyNumberFormat="1" applyFill="1" applyAlignment="1">
      <alignment wrapText="1"/>
    </xf>
    <xf numFmtId="2" fontId="0" fillId="11" borderId="0" xfId="0" applyNumberFormat="1" applyFill="1"/>
    <xf numFmtId="2" fontId="11" fillId="28" borderId="0" xfId="0" applyNumberFormat="1" applyFont="1" applyFill="1"/>
    <xf numFmtId="2" fontId="11" fillId="28" borderId="0" xfId="0" applyNumberFormat="1" applyFont="1" applyFill="1" applyAlignment="1">
      <alignment wrapText="1"/>
    </xf>
    <xf numFmtId="49" fontId="0" fillId="15" borderId="1" xfId="0" applyNumberFormat="1" applyFill="1" applyBorder="1" applyAlignment="1">
      <alignment wrapText="1"/>
    </xf>
    <xf numFmtId="4" fontId="0" fillId="15" borderId="1" xfId="0" applyNumberFormat="1" applyFill="1" applyBorder="1" applyAlignment="1">
      <alignment wrapText="1"/>
    </xf>
    <xf numFmtId="0" fontId="0" fillId="15" borderId="1" xfId="0" applyFill="1" applyBorder="1" applyAlignment="1">
      <alignment wrapText="1"/>
    </xf>
    <xf numFmtId="2" fontId="11" fillId="22" borderId="1" xfId="0" applyNumberFormat="1" applyFont="1" applyFill="1" applyBorder="1"/>
    <xf numFmtId="0" fontId="0" fillId="15" borderId="1" xfId="0" applyFill="1" applyBorder="1"/>
    <xf numFmtId="0" fontId="0" fillId="16" borderId="1" xfId="0" applyFill="1" applyBorder="1"/>
    <xf numFmtId="49" fontId="0" fillId="16" borderId="1" xfId="0" applyNumberFormat="1" applyFill="1" applyBorder="1" applyAlignment="1">
      <alignment wrapText="1"/>
    </xf>
    <xf numFmtId="4" fontId="0" fillId="16" borderId="1" xfId="0" applyNumberFormat="1" applyFill="1" applyBorder="1" applyAlignment="1">
      <alignment wrapText="1"/>
    </xf>
    <xf numFmtId="0" fontId="0" fillId="16" borderId="1" xfId="0" applyFill="1" applyBorder="1" applyAlignment="1">
      <alignment wrapText="1"/>
    </xf>
    <xf numFmtId="2" fontId="11" fillId="28" borderId="1" xfId="0" applyNumberFormat="1" applyFont="1" applyFill="1" applyBorder="1"/>
    <xf numFmtId="49" fontId="0" fillId="0" borderId="1" xfId="0" applyNumberFormat="1" applyBorder="1" applyAlignment="1">
      <alignment wrapText="1"/>
    </xf>
    <xf numFmtId="4" fontId="0" fillId="0" borderId="1" xfId="0" applyNumberFormat="1" applyBorder="1" applyAlignment="1">
      <alignment wrapText="1"/>
    </xf>
    <xf numFmtId="49" fontId="10" fillId="0" borderId="1" xfId="0" applyNumberFormat="1" applyFont="1" applyBorder="1" applyAlignment="1">
      <alignment wrapText="1"/>
    </xf>
    <xf numFmtId="4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2" fontId="12" fillId="22" borderId="1" xfId="0" applyNumberFormat="1" applyFont="1" applyFill="1" applyBorder="1" applyAlignment="1">
      <alignment wrapText="1"/>
    </xf>
    <xf numFmtId="2" fontId="12" fillId="28" borderId="1" xfId="0" applyNumberFormat="1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10" xfId="0" applyBorder="1"/>
    <xf numFmtId="0" fontId="0" fillId="0" borderId="11" xfId="0" applyBorder="1"/>
    <xf numFmtId="2" fontId="0" fillId="0" borderId="12" xfId="0" applyNumberFormat="1" applyBorder="1"/>
    <xf numFmtId="0" fontId="0" fillId="17" borderId="1" xfId="0" applyFill="1" applyBorder="1"/>
    <xf numFmtId="2" fontId="0" fillId="17" borderId="1" xfId="0" applyNumberFormat="1" applyFill="1" applyBorder="1"/>
    <xf numFmtId="0" fontId="0" fillId="29" borderId="1" xfId="0" applyFill="1" applyBorder="1"/>
    <xf numFmtId="0" fontId="5" fillId="17" borderId="1" xfId="0" applyFont="1" applyFill="1" applyBorder="1"/>
    <xf numFmtId="2" fontId="5" fillId="0" borderId="1" xfId="0" applyNumberFormat="1" applyFont="1" applyBorder="1"/>
    <xf numFmtId="0" fontId="5" fillId="19" borderId="11" xfId="0" applyFont="1" applyFill="1" applyBorder="1"/>
    <xf numFmtId="0" fontId="5" fillId="19" borderId="0" xfId="0" applyFont="1" applyFill="1"/>
    <xf numFmtId="0" fontId="5" fillId="19" borderId="1" xfId="0" applyFont="1" applyFill="1" applyBorder="1"/>
    <xf numFmtId="0" fontId="0" fillId="29" borderId="1" xfId="0" applyFill="1" applyBorder="1" applyAlignment="1">
      <alignment horizontal="right"/>
    </xf>
    <xf numFmtId="2" fontId="0" fillId="29" borderId="1" xfId="0" applyNumberFormat="1" applyFill="1" applyBorder="1" applyAlignment="1">
      <alignment horizontal="right" vertical="center"/>
    </xf>
    <xf numFmtId="4" fontId="0" fillId="29" borderId="1" xfId="0" applyNumberFormat="1" applyFill="1" applyBorder="1" applyAlignment="1">
      <alignment horizontal="right"/>
    </xf>
    <xf numFmtId="2" fontId="0" fillId="29" borderId="1" xfId="0" applyNumberFormat="1" applyFill="1" applyBorder="1" applyAlignment="1">
      <alignment horizontal="right"/>
    </xf>
    <xf numFmtId="0" fontId="5" fillId="0" borderId="0" xfId="0" applyFont="1"/>
    <xf numFmtId="2" fontId="5" fillId="0" borderId="0" xfId="0" applyNumberFormat="1" applyFont="1"/>
    <xf numFmtId="2" fontId="5" fillId="17" borderId="1" xfId="0" applyNumberFormat="1" applyFont="1" applyFill="1" applyBorder="1"/>
    <xf numFmtId="49" fontId="5" fillId="17" borderId="1" xfId="0" applyNumberFormat="1" applyFont="1" applyFill="1" applyBorder="1"/>
    <xf numFmtId="4" fontId="5" fillId="17" borderId="1" xfId="0" applyNumberFormat="1" applyFont="1" applyFill="1" applyBorder="1"/>
    <xf numFmtId="49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horizontal="center"/>
    </xf>
    <xf numFmtId="2" fontId="14" fillId="0" borderId="0" xfId="0" applyNumberFormat="1" applyFont="1"/>
    <xf numFmtId="2" fontId="2" fillId="0" borderId="0" xfId="0" applyNumberFormat="1" applyFont="1"/>
    <xf numFmtId="2" fontId="15" fillId="0" borderId="0" xfId="0" applyNumberFormat="1" applyFont="1"/>
    <xf numFmtId="2" fontId="16" fillId="0" borderId="0" xfId="0" applyNumberFormat="1" applyFont="1"/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5" fillId="31" borderId="0" xfId="0" applyNumberFormat="1" applyFont="1" applyFill="1"/>
    <xf numFmtId="0" fontId="5" fillId="31" borderId="0" xfId="0" applyFont="1" applyFill="1"/>
    <xf numFmtId="2" fontId="5" fillId="31" borderId="0" xfId="0" applyNumberFormat="1" applyFont="1" applyFill="1"/>
    <xf numFmtId="0" fontId="5" fillId="31" borderId="0" xfId="0" applyFont="1" applyFill="1" applyAlignment="1">
      <alignment horizontal="center"/>
    </xf>
    <xf numFmtId="2" fontId="0" fillId="0" borderId="0" xfId="0" applyNumberFormat="1" applyAlignment="1">
      <alignment horizontal="right"/>
    </xf>
    <xf numFmtId="0" fontId="0" fillId="30" borderId="0" xfId="0" applyFill="1" applyAlignment="1">
      <alignment horizontal="center" vertical="center"/>
    </xf>
    <xf numFmtId="0" fontId="5" fillId="31" borderId="0" xfId="0" applyFont="1" applyFill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2" fontId="15" fillId="0" borderId="0" xfId="0" applyNumberFormat="1" applyFont="1" applyAlignment="1">
      <alignment horizontal="right" vertical="center"/>
    </xf>
    <xf numFmtId="49" fontId="5" fillId="12" borderId="0" xfId="0" applyNumberFormat="1" applyFont="1" applyFill="1"/>
    <xf numFmtId="0" fontId="5" fillId="12" borderId="0" xfId="0" applyFont="1" applyFill="1"/>
    <xf numFmtId="0" fontId="5" fillId="12" borderId="0" xfId="0" applyFont="1" applyFill="1" applyAlignment="1">
      <alignment horizontal="center"/>
    </xf>
    <xf numFmtId="0" fontId="5" fillId="12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49" fontId="5" fillId="30" borderId="18" xfId="0" applyNumberFormat="1" applyFont="1" applyFill="1" applyBorder="1"/>
    <xf numFmtId="0" fontId="5" fillId="30" borderId="18" xfId="0" applyFont="1" applyFill="1" applyBorder="1"/>
    <xf numFmtId="0" fontId="5" fillId="30" borderId="18" xfId="0" applyFont="1" applyFill="1" applyBorder="1" applyAlignment="1">
      <alignment horizontal="center"/>
    </xf>
    <xf numFmtId="0" fontId="5" fillId="30" borderId="18" xfId="0" applyFont="1" applyFill="1" applyBorder="1" applyAlignment="1">
      <alignment horizontal="center" vertical="center"/>
    </xf>
    <xf numFmtId="0" fontId="0" fillId="14" borderId="0" xfId="0" applyFill="1" applyAlignment="1">
      <alignment wrapText="1"/>
    </xf>
    <xf numFmtId="0" fontId="0" fillId="13" borderId="0" xfId="0" applyFill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15" borderId="0" xfId="0" applyNumberFormat="1" applyFill="1" applyAlignment="1">
      <alignment wrapText="1"/>
    </xf>
    <xf numFmtId="49" fontId="0" fillId="21" borderId="0" xfId="0" applyNumberFormat="1" applyFill="1" applyAlignment="1">
      <alignment wrapText="1"/>
    </xf>
    <xf numFmtId="0" fontId="0" fillId="21" borderId="0" xfId="0" applyFill="1"/>
    <xf numFmtId="0" fontId="0" fillId="21" borderId="0" xfId="0" applyFill="1" applyAlignment="1">
      <alignment horizontal="center" vertical="center"/>
    </xf>
    <xf numFmtId="49" fontId="0" fillId="21" borderId="1" xfId="0" applyNumberFormat="1" applyFill="1" applyBorder="1" applyAlignment="1">
      <alignment wrapText="1"/>
    </xf>
    <xf numFmtId="0" fontId="0" fillId="21" borderId="1" xfId="0" applyFill="1" applyBorder="1"/>
    <xf numFmtId="0" fontId="0" fillId="21" borderId="1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33" borderId="0" xfId="0" applyFill="1"/>
    <xf numFmtId="49" fontId="0" fillId="34" borderId="0" xfId="0" applyNumberFormat="1" applyFill="1"/>
    <xf numFmtId="0" fontId="0" fillId="34" borderId="0" xfId="0" applyFill="1"/>
    <xf numFmtId="4" fontId="0" fillId="0" borderId="1" xfId="0" applyNumberFormat="1" applyBorder="1" applyAlignment="1">
      <alignment horizontal="right" vertical="center"/>
    </xf>
    <xf numFmtId="0" fontId="0" fillId="18" borderId="4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4" fontId="6" fillId="0" borderId="1" xfId="0" applyNumberFormat="1" applyFont="1" applyBorder="1" applyAlignment="1">
      <alignment horizontal="right" vertical="center"/>
    </xf>
    <xf numFmtId="4" fontId="0" fillId="0" borderId="1" xfId="0" applyNumberFormat="1" applyBorder="1" applyAlignment="1">
      <alignment horizontal="left" vertical="center"/>
    </xf>
    <xf numFmtId="4" fontId="0" fillId="11" borderId="1" xfId="0" applyNumberFormat="1" applyFill="1" applyBorder="1" applyAlignment="1">
      <alignment horizontal="left" vertical="center"/>
    </xf>
    <xf numFmtId="9" fontId="0" fillId="18" borderId="9" xfId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11" borderId="1" xfId="1" applyFont="1" applyFill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18" borderId="9" xfId="0" applyFill="1" applyBorder="1" applyAlignment="1">
      <alignment horizontal="left" vertical="center"/>
    </xf>
    <xf numFmtId="0" fontId="0" fillId="0" borderId="0" xfId="0" applyAlignment="1">
      <alignment horizontal="left"/>
    </xf>
    <xf numFmtId="9" fontId="0" fillId="32" borderId="1" xfId="1" applyFont="1" applyFill="1" applyBorder="1" applyAlignment="1">
      <alignment horizontal="center" vertical="center"/>
    </xf>
    <xf numFmtId="49" fontId="0" fillId="33" borderId="8" xfId="0" applyNumberFormat="1" applyFill="1" applyBorder="1"/>
    <xf numFmtId="0" fontId="0" fillId="33" borderId="8" xfId="0" applyFill="1" applyBorder="1"/>
    <xf numFmtId="49" fontId="0" fillId="34" borderId="18" xfId="0" applyNumberFormat="1" applyFill="1" applyBorder="1"/>
    <xf numFmtId="0" fontId="0" fillId="34" borderId="18" xfId="0" applyFill="1" applyBorder="1"/>
    <xf numFmtId="0" fontId="0" fillId="34" borderId="19" xfId="0" applyFill="1" applyBorder="1"/>
    <xf numFmtId="9" fontId="6" fillId="0" borderId="1" xfId="1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1" xfId="4" applyNumberFormat="1" applyFont="1" applyBorder="1" applyAlignment="1">
      <alignment horizontal="center" vertical="center"/>
    </xf>
    <xf numFmtId="9" fontId="0" fillId="35" borderId="1" xfId="1" applyFont="1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6" fillId="33" borderId="0" xfId="0" applyFont="1" applyFill="1"/>
    <xf numFmtId="0" fontId="6" fillId="21" borderId="1" xfId="0" applyFont="1" applyFill="1" applyBorder="1" applyAlignment="1">
      <alignment horizontal="center" vertical="center"/>
    </xf>
    <xf numFmtId="0" fontId="6" fillId="21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4" fontId="0" fillId="0" borderId="12" xfId="0" applyNumberFormat="1" applyBorder="1" applyAlignment="1">
      <alignment horizontal="right" vertical="center"/>
    </xf>
    <xf numFmtId="4" fontId="6" fillId="0" borderId="12" xfId="0" applyNumberFormat="1" applyFont="1" applyBorder="1" applyAlignment="1">
      <alignment horizontal="right" vertical="center"/>
    </xf>
    <xf numFmtId="4" fontId="0" fillId="0" borderId="12" xfId="0" applyNumberFormat="1" applyBorder="1" applyAlignment="1">
      <alignment horizontal="center" vertical="center"/>
    </xf>
    <xf numFmtId="0" fontId="6" fillId="33" borderId="8" xfId="0" applyFont="1" applyFill="1" applyBorder="1"/>
    <xf numFmtId="9" fontId="0" fillId="11" borderId="12" xfId="1" applyFont="1" applyFill="1" applyBorder="1" applyAlignment="1">
      <alignment horizontal="center" vertical="center"/>
    </xf>
    <xf numFmtId="2" fontId="0" fillId="0" borderId="12" xfId="4" applyNumberFormat="1" applyFont="1" applyBorder="1" applyAlignment="1">
      <alignment horizontal="center" vertical="center"/>
    </xf>
    <xf numFmtId="9" fontId="0" fillId="35" borderId="12" xfId="1" applyFont="1" applyFill="1" applyBorder="1" applyAlignment="1">
      <alignment horizontal="center" vertical="center"/>
    </xf>
    <xf numFmtId="49" fontId="0" fillId="33" borderId="18" xfId="0" applyNumberFormat="1" applyFill="1" applyBorder="1"/>
    <xf numFmtId="0" fontId="0" fillId="33" borderId="18" xfId="0" applyFill="1" applyBorder="1"/>
    <xf numFmtId="0" fontId="6" fillId="33" borderId="18" xfId="0" applyFont="1" applyFill="1" applyBorder="1"/>
    <xf numFmtId="49" fontId="0" fillId="34" borderId="8" xfId="0" applyNumberFormat="1" applyFill="1" applyBorder="1"/>
    <xf numFmtId="0" fontId="0" fillId="34" borderId="8" xfId="0" applyFill="1" applyBorder="1"/>
    <xf numFmtId="0" fontId="0" fillId="34" borderId="9" xfId="0" applyFill="1" applyBorder="1"/>
    <xf numFmtId="4" fontId="2" fillId="0" borderId="1" xfId="0" applyNumberFormat="1" applyFont="1" applyBorder="1" applyAlignment="1">
      <alignment horizontal="center" vertical="center"/>
    </xf>
    <xf numFmtId="49" fontId="0" fillId="34" borderId="0" xfId="0" applyNumberFormat="1" applyFill="1" applyBorder="1"/>
    <xf numFmtId="0" fontId="0" fillId="34" borderId="0" xfId="0" applyFill="1" applyBorder="1"/>
    <xf numFmtId="4" fontId="0" fillId="0" borderId="9" xfId="0" applyNumberFormat="1" applyBorder="1" applyAlignment="1">
      <alignment horizontal="right" vertical="center"/>
    </xf>
    <xf numFmtId="4" fontId="0" fillId="0" borderId="19" xfId="0" applyNumberFormat="1" applyBorder="1" applyAlignment="1">
      <alignment horizontal="right" vertical="center"/>
    </xf>
    <xf numFmtId="0" fontId="0" fillId="34" borderId="15" xfId="0" applyFill="1" applyBorder="1"/>
    <xf numFmtId="0" fontId="0" fillId="34" borderId="16" xfId="0" applyFill="1" applyBorder="1"/>
    <xf numFmtId="0" fontId="6" fillId="18" borderId="8" xfId="0" applyFont="1" applyFill="1" applyBorder="1" applyAlignment="1">
      <alignment horizontal="center" vertical="center"/>
    </xf>
    <xf numFmtId="9" fontId="6" fillId="18" borderId="9" xfId="1" applyFont="1" applyFill="1" applyBorder="1" applyAlignment="1">
      <alignment horizontal="center" vertical="center"/>
    </xf>
    <xf numFmtId="4" fontId="6" fillId="0" borderId="12" xfId="0" applyNumberFormat="1" applyFont="1" applyBorder="1" applyAlignment="1">
      <alignment horizontal="center" vertical="center"/>
    </xf>
    <xf numFmtId="9" fontId="0" fillId="18" borderId="8" xfId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49" fontId="5" fillId="30" borderId="1" xfId="0" applyNumberFormat="1" applyFont="1" applyFill="1" applyBorder="1"/>
    <xf numFmtId="0" fontId="5" fillId="30" borderId="1" xfId="0" applyFont="1" applyFill="1" applyBorder="1"/>
    <xf numFmtId="0" fontId="5" fillId="30" borderId="1" xfId="0" applyFont="1" applyFill="1" applyBorder="1" applyAlignment="1">
      <alignment horizontal="center"/>
    </xf>
    <xf numFmtId="0" fontId="5" fillId="30" borderId="1" xfId="0" applyFont="1" applyFill="1" applyBorder="1" applyAlignment="1">
      <alignment horizontal="center" vertical="center"/>
    </xf>
    <xf numFmtId="0" fontId="0" fillId="0" borderId="0" xfId="0" applyAlignment="1"/>
    <xf numFmtId="2" fontId="0" fillId="0" borderId="0" xfId="0" applyNumberFormat="1" applyAlignment="1"/>
    <xf numFmtId="0" fontId="5" fillId="0" borderId="0" xfId="0" applyFont="1" applyAlignment="1">
      <alignment horizontal="center" vertical="center"/>
    </xf>
    <xf numFmtId="0" fontId="5" fillId="12" borderId="1" xfId="0" applyFont="1" applyFill="1" applyBorder="1"/>
    <xf numFmtId="0" fontId="5" fillId="12" borderId="1" xfId="0" applyFont="1" applyFill="1" applyBorder="1" applyAlignment="1"/>
    <xf numFmtId="0" fontId="5" fillId="12" borderId="1" xfId="0" applyFont="1" applyFill="1" applyBorder="1" applyAlignment="1">
      <alignment horizontal="center" vertical="center"/>
    </xf>
    <xf numFmtId="0" fontId="17" fillId="31" borderId="0" xfId="0" applyFont="1" applyFill="1"/>
    <xf numFmtId="2" fontId="17" fillId="31" borderId="0" xfId="0" applyNumberFormat="1" applyFont="1" applyFill="1"/>
    <xf numFmtId="2" fontId="17" fillId="31" borderId="0" xfId="0" applyNumberFormat="1" applyFont="1" applyFill="1" applyAlignment="1">
      <alignment horizontal="center" vertical="center"/>
    </xf>
    <xf numFmtId="0" fontId="17" fillId="31" borderId="0" xfId="0" applyFont="1" applyFill="1" applyAlignment="1">
      <alignment horizontal="center" vertical="center"/>
    </xf>
    <xf numFmtId="0" fontId="2" fillId="31" borderId="0" xfId="0" applyFont="1" applyFill="1" applyAlignment="1"/>
    <xf numFmtId="0" fontId="2" fillId="31" borderId="0" xfId="0" applyFont="1" applyFill="1" applyAlignment="1">
      <alignment horizontal="center" vertical="center"/>
    </xf>
    <xf numFmtId="0" fontId="2" fillId="31" borderId="0" xfId="0" applyFont="1" applyFill="1"/>
    <xf numFmtId="0" fontId="0" fillId="31" borderId="0" xfId="0" applyFill="1"/>
    <xf numFmtId="0" fontId="0" fillId="31" borderId="0" xfId="0" applyFill="1" applyAlignment="1">
      <alignment horizontal="center" vertical="center"/>
    </xf>
    <xf numFmtId="0" fontId="0" fillId="31" borderId="0" xfId="0" applyFill="1" applyAlignment="1"/>
    <xf numFmtId="0" fontId="5" fillId="31" borderId="0" xfId="0" applyFont="1" applyFill="1" applyAlignment="1"/>
    <xf numFmtId="2" fontId="0" fillId="31" borderId="0" xfId="0" applyNumberFormat="1" applyFill="1" applyAlignment="1"/>
    <xf numFmtId="0" fontId="0" fillId="32" borderId="17" xfId="0" applyFill="1" applyBorder="1" applyAlignment="1">
      <alignment horizontal="center" vertical="center"/>
    </xf>
    <xf numFmtId="0" fontId="0" fillId="32" borderId="18" xfId="0" applyFill="1" applyBorder="1" applyAlignment="1">
      <alignment horizontal="center" vertical="center"/>
    </xf>
    <xf numFmtId="0" fontId="0" fillId="32" borderId="19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right" vertical="center"/>
    </xf>
    <xf numFmtId="0" fontId="0" fillId="18" borderId="9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4" fontId="0" fillId="20" borderId="12" xfId="0" applyNumberFormat="1" applyFill="1" applyBorder="1" applyAlignment="1">
      <alignment horizontal="right" vertical="center"/>
    </xf>
    <xf numFmtId="9" fontId="0" fillId="0" borderId="12" xfId="1" applyFont="1" applyBorder="1" applyAlignment="1">
      <alignment horizontal="right" vertical="center"/>
    </xf>
    <xf numFmtId="9" fontId="0" fillId="11" borderId="12" xfId="1" applyFont="1" applyFill="1" applyBorder="1" applyAlignment="1">
      <alignment horizontal="right" vertical="center"/>
    </xf>
    <xf numFmtId="4" fontId="0" fillId="20" borderId="1" xfId="0" applyNumberFormat="1" applyFill="1" applyBorder="1" applyAlignment="1">
      <alignment horizontal="right" vertical="center"/>
    </xf>
    <xf numFmtId="0" fontId="1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30" borderId="1" xfId="0" applyFont="1" applyFill="1" applyBorder="1" applyAlignment="1">
      <alignment horizontal="right" vertical="center"/>
    </xf>
    <xf numFmtId="0" fontId="5" fillId="12" borderId="1" xfId="0" applyFont="1" applyFill="1" applyBorder="1" applyAlignment="1">
      <alignment horizontal="right" vertical="center"/>
    </xf>
    <xf numFmtId="2" fontId="17" fillId="31" borderId="0" xfId="0" applyNumberFormat="1" applyFont="1" applyFill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9" fontId="0" fillId="18" borderId="19" xfId="1" applyFont="1" applyFill="1" applyBorder="1" applyAlignment="1">
      <alignment horizontal="center" vertical="center"/>
    </xf>
    <xf numFmtId="9" fontId="0" fillId="11" borderId="1" xfId="1" applyFont="1" applyFill="1" applyBorder="1" applyAlignment="1">
      <alignment horizontal="right" vertical="center"/>
    </xf>
    <xf numFmtId="2" fontId="0" fillId="0" borderId="0" xfId="0" applyNumberFormat="1" applyAlignment="1">
      <alignment horizontal="left" vertical="center"/>
    </xf>
  </cellXfs>
  <cellStyles count="5">
    <cellStyle name="20 % - Akzent1" xfId="3" builtinId="30"/>
    <cellStyle name="Eingabe" xfId="2" builtinId="20"/>
    <cellStyle name="Komma" xfId="4" builtinId="3"/>
    <cellStyle name="Prozent" xfId="1" builtinId="5"/>
    <cellStyle name="Standard" xfId="0" builtinId="0"/>
  </cellStyles>
  <dxfs count="20">
    <dxf>
      <fill>
        <patternFill patternType="solid">
          <fgColor indexed="64"/>
          <bgColor rgb="FFF3F3F3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3F3F3"/>
        </patternFill>
      </fill>
      <alignment horizontal="general" vertical="bottom" textRotation="0" wrapText="1" indent="0" justifyLastLine="0" shrinkToFit="0" readingOrder="0"/>
    </dxf>
    <dxf>
      <numFmt numFmtId="164" formatCode="0.0"/>
      <fill>
        <patternFill patternType="solid">
          <fgColor indexed="64"/>
          <bgColor rgb="FFF3F3F3"/>
        </patternFill>
      </fill>
      <alignment horizontal="general" vertical="bottom" textRotation="0" wrapText="1" indent="0" justifyLastLine="0" shrinkToFit="0" readingOrder="0"/>
    </dxf>
    <dxf>
      <numFmt numFmtId="30" formatCode="@"/>
      <fill>
        <patternFill patternType="solid">
          <fgColor indexed="64"/>
          <bgColor rgb="FFF3F3F3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3F3F3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3F3F3"/>
        </patternFill>
      </fill>
      <alignment horizontal="general" vertical="bottom" textRotation="0" wrapText="1" indent="0" justifyLastLine="0" shrinkToFit="0" readingOrder="0"/>
    </dxf>
    <dxf>
      <numFmt numFmtId="164" formatCode="0.0"/>
    </dxf>
    <dxf>
      <fill>
        <patternFill patternType="solid">
          <fgColor indexed="64"/>
          <bgColor rgb="FFF3F3F3"/>
        </patternFill>
      </fill>
    </dxf>
    <dxf>
      <fill>
        <patternFill patternType="solid">
          <fgColor indexed="64"/>
          <bgColor rgb="FFF3F3F3"/>
        </patternFill>
      </fill>
    </dxf>
    <dxf>
      <numFmt numFmtId="2" formatCode="0.00"/>
      <fill>
        <patternFill patternType="solid">
          <fgColor indexed="64"/>
          <bgColor rgb="FFF3F3F3"/>
        </patternFill>
      </fill>
    </dxf>
    <dxf>
      <fill>
        <patternFill patternType="solid">
          <fgColor indexed="64"/>
          <bgColor rgb="FFF3F3F3"/>
        </patternFill>
      </fill>
    </dxf>
    <dxf>
      <numFmt numFmtId="2" formatCode="0.00"/>
      <fill>
        <patternFill patternType="solid">
          <fgColor indexed="64"/>
          <bgColor rgb="FFF3F3F3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3F3F3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3F3F3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3F3F3"/>
        </patternFill>
      </fill>
      <alignment horizontal="general" vertical="bottom" textRotation="0" wrapText="1" indent="0" justifyLastLine="0" shrinkToFit="0" readingOrder="0"/>
    </dxf>
    <dxf>
      <numFmt numFmtId="2" formatCode="0.00"/>
      <fill>
        <patternFill patternType="solid">
          <fgColor indexed="64"/>
          <bgColor rgb="FFF3F3F3"/>
        </patternFill>
      </fill>
      <alignment horizontal="general" vertical="bottom" textRotation="0" wrapText="1" indent="0" justifyLastLine="0" shrinkToFit="0" readingOrder="0"/>
    </dxf>
    <dxf>
      <numFmt numFmtId="30" formatCode="@"/>
      <fill>
        <patternFill patternType="solid">
          <fgColor indexed="64"/>
          <bgColor rgb="FFF3F3F3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3F3F3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3F3F3"/>
        </patternFill>
      </fill>
      <alignment horizontal="general" vertical="bottom" textRotation="0" wrapText="1" indent="0" justifyLastLine="0" shrinkToFit="0" readingOrder="0"/>
    </dxf>
    <dxf>
      <numFmt numFmtId="2" formatCode="0.00"/>
    </dxf>
  </dxfs>
  <tableStyles count="0" defaultTableStyle="TableStyleMedium2" defaultPivotStyle="PivotStyleLight16"/>
  <colors>
    <mruColors>
      <color rgb="FFCCFFCC"/>
      <color rgb="FFCCFF33"/>
      <color rgb="FFFF99FF"/>
      <color rgb="FFFF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57149</xdr:colOff>
      <xdr:row>1</xdr:row>
      <xdr:rowOff>82440</xdr:rowOff>
    </xdr:from>
    <xdr:to>
      <xdr:col>18</xdr:col>
      <xdr:colOff>725504</xdr:colOff>
      <xdr:row>22</xdr:row>
      <xdr:rowOff>9525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2424731-1B40-4F7B-A946-77826DAA13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136" b="16369"/>
        <a:stretch/>
      </xdr:blipFill>
      <xdr:spPr>
        <a:xfrm>
          <a:off x="11458574" y="272940"/>
          <a:ext cx="7526355" cy="392758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47</xdr:row>
      <xdr:rowOff>40757</xdr:rowOff>
    </xdr:from>
    <xdr:to>
      <xdr:col>18</xdr:col>
      <xdr:colOff>714968</xdr:colOff>
      <xdr:row>69</xdr:row>
      <xdr:rowOff>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37E96D8-EABF-47E6-B370-BE0AA2B10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82650" y="8994257"/>
          <a:ext cx="7525343" cy="41502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</xdr:colOff>
      <xdr:row>1</xdr:row>
      <xdr:rowOff>51933</xdr:rowOff>
    </xdr:from>
    <xdr:to>
      <xdr:col>16</xdr:col>
      <xdr:colOff>724582</xdr:colOff>
      <xdr:row>23</xdr:row>
      <xdr:rowOff>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46BBAEB-752E-8DC2-CF84-EE0054827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1050" y="242433"/>
          <a:ext cx="5239432" cy="4139067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47624</xdr:colOff>
      <xdr:row>24</xdr:row>
      <xdr:rowOff>38099</xdr:rowOff>
    </xdr:from>
    <xdr:to>
      <xdr:col>16</xdr:col>
      <xdr:colOff>742839</xdr:colOff>
      <xdr:row>56</xdr:row>
      <xdr:rowOff>171451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FFE76D9-D385-084E-C73D-A72AB4707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1524" y="4610099"/>
          <a:ext cx="5267215" cy="6229352"/>
        </a:xfrm>
        <a:prstGeom prst="rect">
          <a:avLst/>
        </a:prstGeom>
      </xdr:spPr>
    </xdr:pic>
    <xdr:clientData/>
  </xdr:twoCellAnchor>
  <xdr:twoCellAnchor editAs="oneCell">
    <xdr:from>
      <xdr:col>10</xdr:col>
      <xdr:colOff>33938</xdr:colOff>
      <xdr:row>58</xdr:row>
      <xdr:rowOff>47625</xdr:rowOff>
    </xdr:from>
    <xdr:to>
      <xdr:col>16</xdr:col>
      <xdr:colOff>723900</xdr:colOff>
      <xdr:row>75</xdr:row>
      <xdr:rowOff>180975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931FAE98-2259-EC86-BE76-85CF1F3CFD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6685"/>
        <a:stretch/>
      </xdr:blipFill>
      <xdr:spPr>
        <a:xfrm>
          <a:off x="12187838" y="11096625"/>
          <a:ext cx="5261962" cy="33718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37</xdr:row>
      <xdr:rowOff>47624</xdr:rowOff>
    </xdr:from>
    <xdr:to>
      <xdr:col>6</xdr:col>
      <xdr:colOff>457200</xdr:colOff>
      <xdr:row>60</xdr:row>
      <xdr:rowOff>13901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53B496A5-21E0-0574-74A9-A31291246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7096124"/>
          <a:ext cx="7800975" cy="43477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51005</xdr:colOff>
      <xdr:row>14</xdr:row>
      <xdr:rowOff>76199</xdr:rowOff>
    </xdr:from>
    <xdr:to>
      <xdr:col>16</xdr:col>
      <xdr:colOff>586692</xdr:colOff>
      <xdr:row>39</xdr:row>
      <xdr:rowOff>142874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12B7B921-9F3C-FC02-6827-E6858AA9E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280" y="2743199"/>
          <a:ext cx="12537187" cy="4829175"/>
        </a:xfrm>
        <a:prstGeom prst="rect">
          <a:avLst/>
        </a:prstGeom>
      </xdr:spPr>
    </xdr:pic>
    <xdr:clientData/>
  </xdr:twoCellAnchor>
  <xdr:twoCellAnchor editAs="oneCell">
    <xdr:from>
      <xdr:col>1</xdr:col>
      <xdr:colOff>46064</xdr:colOff>
      <xdr:row>41</xdr:row>
      <xdr:rowOff>66674</xdr:rowOff>
    </xdr:from>
    <xdr:to>
      <xdr:col>15</xdr:col>
      <xdr:colOff>225935</xdr:colOff>
      <xdr:row>68</xdr:row>
      <xdr:rowOff>122611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830F2919-D2F4-E035-12CD-6D66CDED2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339" y="7877174"/>
          <a:ext cx="11419371" cy="519943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70</xdr:row>
      <xdr:rowOff>76200</xdr:rowOff>
    </xdr:from>
    <xdr:to>
      <xdr:col>11</xdr:col>
      <xdr:colOff>685800</xdr:colOff>
      <xdr:row>103</xdr:row>
      <xdr:rowOff>92636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D6AC5982-3E14-2AF6-9B6A-ED03714C8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13411200"/>
          <a:ext cx="8839200" cy="6302936"/>
        </a:xfrm>
        <a:prstGeom prst="rect">
          <a:avLst/>
        </a:prstGeom>
      </xdr:spPr>
    </xdr:pic>
    <xdr:clientData/>
  </xdr:twoCellAnchor>
  <xdr:twoCellAnchor editAs="oneCell">
    <xdr:from>
      <xdr:col>12</xdr:col>
      <xdr:colOff>26195</xdr:colOff>
      <xdr:row>70</xdr:row>
      <xdr:rowOff>85725</xdr:rowOff>
    </xdr:from>
    <xdr:to>
      <xdr:col>16</xdr:col>
      <xdr:colOff>628651</xdr:colOff>
      <xdr:row>74</xdr:row>
      <xdr:rowOff>162910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B66F8F6A-FF60-6D2D-C865-3810371AB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74970" y="13420725"/>
          <a:ext cx="3650456" cy="8391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105</xdr:row>
      <xdr:rowOff>66675</xdr:rowOff>
    </xdr:from>
    <xdr:to>
      <xdr:col>15</xdr:col>
      <xdr:colOff>709600</xdr:colOff>
      <xdr:row>137</xdr:row>
      <xdr:rowOff>171450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99D4C5F-63C4-8D99-6AE3-B71D266A3E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1136" b="16369"/>
        <a:stretch/>
      </xdr:blipFill>
      <xdr:spPr>
        <a:xfrm>
          <a:off x="361950" y="20069175"/>
          <a:ext cx="11882425" cy="6200775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</xdr:colOff>
      <xdr:row>140</xdr:row>
      <xdr:rowOff>76199</xdr:rowOff>
    </xdr:from>
    <xdr:to>
      <xdr:col>15</xdr:col>
      <xdr:colOff>714374</xdr:colOff>
      <xdr:row>174</xdr:row>
      <xdr:rowOff>149762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15A636D-0F6A-D7E3-FA61-6A89844FB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1474" y="26746199"/>
          <a:ext cx="11877675" cy="65505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19</xdr:row>
      <xdr:rowOff>18850</xdr:rowOff>
    </xdr:from>
    <xdr:to>
      <xdr:col>10</xdr:col>
      <xdr:colOff>73824</xdr:colOff>
      <xdr:row>49</xdr:row>
      <xdr:rowOff>189133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1D1C159-983C-44C4-C90A-BAFE31BEA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447850"/>
          <a:ext cx="10227474" cy="58852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66675</xdr:rowOff>
    </xdr:from>
    <xdr:to>
      <xdr:col>8</xdr:col>
      <xdr:colOff>408861</xdr:colOff>
      <xdr:row>29</xdr:row>
      <xdr:rowOff>66008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66FA189-6F0C-7125-5E32-E86B80530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257175"/>
          <a:ext cx="5714286" cy="53333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720BB5-A7AC-477A-ADEC-120901E2A535}" name="Tabelle4" displayName="Tabelle4" ref="F3:H24" totalsRowShown="0">
  <autoFilter ref="F3:H24" xr:uid="{39720BB5-A7AC-477A-ADEC-120901E2A535}"/>
  <sortState xmlns:xlrd2="http://schemas.microsoft.com/office/spreadsheetml/2017/richdata2" ref="F4:H24">
    <sortCondition ref="H3:H24"/>
  </sortState>
  <tableColumns count="3">
    <tableColumn id="1" xr3:uid="{3523506E-A91E-4391-804F-D588AFA246FB}" name="Spalte1" dataDxfId="6"/>
    <tableColumn id="2" xr3:uid="{A5B3A797-81DB-42E9-818C-60F76A9BA078}" name="Spalte2"/>
    <tableColumn id="3" xr3:uid="{1962E920-2C78-44AE-B08D-0EDBAF9F1A56}" name="Spalte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1EF8C1-117E-49ED-A428-2D10007087C0}" name="Tabelle5" displayName="Tabelle5" ref="A3:D24" totalsRowShown="0" headerRowDxfId="5" dataDxfId="4">
  <autoFilter ref="A3:D24" xr:uid="{0E1EF8C1-117E-49ED-A428-2D10007087C0}"/>
  <sortState xmlns:xlrd2="http://schemas.microsoft.com/office/spreadsheetml/2017/richdata2" ref="A4:D24">
    <sortCondition ref="A3:A24"/>
  </sortState>
  <tableColumns count="4">
    <tableColumn id="1" xr3:uid="{5A4CD3CA-F6F8-4300-B594-E07A5DC902F5}" name="Spalte1" dataDxfId="3"/>
    <tableColumn id="2" xr3:uid="{ADCBB274-0DF5-4CF8-84FD-E1702F07E087}" name="Spalte2" dataDxfId="2"/>
    <tableColumn id="3" xr3:uid="{7808F13D-9B2B-4547-807F-F77824DD948D}" name="Spalte3" dataDxfId="1"/>
    <tableColumn id="4" xr3:uid="{4C90756F-D4BA-486B-8EC8-E8344682B938}" name="Spalte4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2564B3-960C-4156-A6BC-F639DED316DD}" name="Tabelle1" displayName="Tabelle1" ref="J3:M48" totalsRowShown="0">
  <autoFilter ref="J3:M48" xr:uid="{6C2564B3-960C-4156-A6BC-F639DED316DD}"/>
  <sortState xmlns:xlrd2="http://schemas.microsoft.com/office/spreadsheetml/2017/richdata2" ref="J4:M48">
    <sortCondition ref="L3:L48"/>
  </sortState>
  <tableColumns count="4">
    <tableColumn id="1" xr3:uid="{46FB7572-3FFF-4A68-B3EE-30C3FA7FAB69}" name="Spalte1" dataDxfId="19"/>
    <tableColumn id="2" xr3:uid="{2A8493FE-9D98-4146-A545-A287CC7B1EF0}" name="Spalte2"/>
    <tableColumn id="3" xr3:uid="{1ACBADFA-5DBB-490A-B72B-87DE0195A93E}" name="Spalte3"/>
    <tableColumn id="4" xr3:uid="{1534E258-8C86-47FE-8258-E157AF3B1C93}" name="Spalte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5326F8-E892-441B-8D10-B63CB023D3F6}" name="Tabelle2" displayName="Tabelle2" ref="A3:F48" totalsRowShown="0" headerRowDxfId="18" dataDxfId="17">
  <autoFilter ref="A3:F48" xr:uid="{815326F8-E892-441B-8D10-B63CB023D3F6}"/>
  <sortState xmlns:xlrd2="http://schemas.microsoft.com/office/spreadsheetml/2017/richdata2" ref="A4:F48">
    <sortCondition ref="A3:A48"/>
  </sortState>
  <tableColumns count="6">
    <tableColumn id="1" xr3:uid="{21461760-F57C-434B-9895-33C3F19670ED}" name="Spalte1" dataDxfId="16"/>
    <tableColumn id="2" xr3:uid="{E5411FEC-31B4-4BAE-9BA1-062A35985C44}" name="Spalte2" dataDxfId="15"/>
    <tableColumn id="3" xr3:uid="{D25AB896-B956-4093-8CFF-ACB6E26B53BF}" name="Spalte3" dataDxfId="14"/>
    <tableColumn id="4" xr3:uid="{073A2EB4-B809-446E-BE71-89102ECA2F27}" name="Spalte4" dataDxfId="13"/>
    <tableColumn id="5" xr3:uid="{48CE9CF2-B9AF-452C-82F4-63F3608C0615}" name="Spalte5" dataDxfId="12"/>
    <tableColumn id="6" xr3:uid="{60B0CC83-754F-4EAF-B805-CAA053E0717A}" name="Spalte6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E511B2-242A-466E-9F9A-C0B938CD51E1}" name="Tabelle3" displayName="Tabelle3" ref="O3:Q46" totalsRowShown="0" dataDxfId="10">
  <autoFilter ref="O3:Q46" xr:uid="{6DE511B2-242A-466E-9F9A-C0B938CD51E1}"/>
  <sortState xmlns:xlrd2="http://schemas.microsoft.com/office/spreadsheetml/2017/richdata2" ref="O4:Q46">
    <sortCondition ref="Q3:Q46"/>
  </sortState>
  <tableColumns count="3">
    <tableColumn id="1" xr3:uid="{64530676-841F-4614-A206-9BB65866A593}" name="Spalte1" dataDxfId="9"/>
    <tableColumn id="2" xr3:uid="{3F5ED6EF-F7FC-409C-A8D7-7EED913BE6AB}" name="Spalte2" dataDxfId="8"/>
    <tableColumn id="3" xr3:uid="{BC9384BB-737B-4691-97CB-295553E5CE3B}" name="Spalte3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78FEF-C32B-4B09-9C50-D5B60C1B810C}">
  <dimension ref="A1:I63"/>
  <sheetViews>
    <sheetView tabSelected="1" zoomScaleNormal="100" workbookViewId="0">
      <selection activeCell="B1" sqref="B1:B1048576"/>
    </sheetView>
  </sheetViews>
  <sheetFormatPr baseColWidth="10" defaultRowHeight="15" x14ac:dyDescent="0.25"/>
  <cols>
    <col min="1" max="1" width="12.28515625" style="16" customWidth="1"/>
    <col min="2" max="2" width="8.7109375" hidden="1" customWidth="1"/>
    <col min="3" max="3" width="71.42578125" customWidth="1"/>
    <col min="4" max="4" width="10" bestFit="1" customWidth="1"/>
    <col min="5" max="5" width="7.140625" style="8" customWidth="1"/>
    <col min="6" max="6" width="10" customWidth="1"/>
    <col min="7" max="7" width="7.140625" style="1" customWidth="1"/>
    <col min="8" max="8" width="32.85546875" style="24" customWidth="1"/>
    <col min="9" max="9" width="20" customWidth="1"/>
  </cols>
  <sheetData>
    <row r="1" spans="1:9" x14ac:dyDescent="0.25">
      <c r="A1" s="180" t="s">
        <v>382</v>
      </c>
      <c r="B1" s="151" t="s">
        <v>383</v>
      </c>
      <c r="C1" s="151" t="s">
        <v>384</v>
      </c>
      <c r="D1" s="151" t="s">
        <v>38</v>
      </c>
      <c r="E1" s="181" t="s">
        <v>37</v>
      </c>
      <c r="F1" s="151" t="s">
        <v>38</v>
      </c>
      <c r="G1" s="181" t="s">
        <v>37</v>
      </c>
      <c r="H1" s="182"/>
      <c r="I1" s="151"/>
    </row>
    <row r="2" spans="1:9" x14ac:dyDescent="0.25">
      <c r="A2" s="183">
        <v>1</v>
      </c>
      <c r="B2" s="184"/>
      <c r="C2" s="184" t="s">
        <v>508</v>
      </c>
      <c r="D2" s="184"/>
      <c r="E2" s="185"/>
      <c r="F2" s="184"/>
      <c r="G2" s="186"/>
      <c r="H2" s="186"/>
      <c r="I2" s="186"/>
    </row>
    <row r="3" spans="1:9" x14ac:dyDescent="0.25">
      <c r="A3" s="156" t="s">
        <v>385</v>
      </c>
      <c r="B3" s="157"/>
      <c r="C3" s="157" t="s">
        <v>386</v>
      </c>
      <c r="D3" s="157"/>
      <c r="E3" s="158"/>
      <c r="F3" s="157"/>
      <c r="G3" s="171"/>
      <c r="H3" s="171" t="s">
        <v>494</v>
      </c>
      <c r="I3" s="171" t="s">
        <v>495</v>
      </c>
    </row>
    <row r="4" spans="1:9" x14ac:dyDescent="0.25">
      <c r="A4" s="166" t="s">
        <v>387</v>
      </c>
      <c r="B4" s="167"/>
      <c r="C4" s="167" t="s">
        <v>388</v>
      </c>
      <c r="D4" s="168">
        <f>D5+D6</f>
        <v>3677.587</v>
      </c>
      <c r="E4" s="169" t="s">
        <v>80</v>
      </c>
      <c r="F4" s="168">
        <f>SUM(F7:F10)</f>
        <v>22992.733999999997</v>
      </c>
      <c r="G4" s="172" t="s">
        <v>46</v>
      </c>
      <c r="H4" s="172"/>
      <c r="I4" s="172"/>
    </row>
    <row r="5" spans="1:9" x14ac:dyDescent="0.25">
      <c r="A5" s="16" t="s">
        <v>389</v>
      </c>
      <c r="C5" t="s">
        <v>390</v>
      </c>
      <c r="D5" s="104">
        <v>37.753999999999998</v>
      </c>
      <c r="E5" s="8" t="s">
        <v>80</v>
      </c>
      <c r="F5" s="170" t="s">
        <v>492</v>
      </c>
    </row>
    <row r="6" spans="1:9" x14ac:dyDescent="0.25">
      <c r="A6" s="16" t="s">
        <v>391</v>
      </c>
      <c r="C6" t="s">
        <v>392</v>
      </c>
      <c r="D6" s="104">
        <v>3639.8330000000001</v>
      </c>
      <c r="E6" s="8" t="s">
        <v>80</v>
      </c>
      <c r="F6" s="170" t="s">
        <v>492</v>
      </c>
    </row>
    <row r="7" spans="1:9" x14ac:dyDescent="0.25">
      <c r="A7" s="16" t="s">
        <v>393</v>
      </c>
      <c r="C7" t="s">
        <v>490</v>
      </c>
      <c r="D7" s="170" t="s">
        <v>492</v>
      </c>
      <c r="F7" s="104">
        <v>824.44500000000005</v>
      </c>
      <c r="G7" s="1" t="s">
        <v>46</v>
      </c>
    </row>
    <row r="8" spans="1:9" x14ac:dyDescent="0.25">
      <c r="A8" s="16" t="s">
        <v>394</v>
      </c>
      <c r="C8" t="s">
        <v>489</v>
      </c>
      <c r="D8" s="170" t="s">
        <v>492</v>
      </c>
      <c r="F8" s="104">
        <v>52.088000000000001</v>
      </c>
      <c r="G8" s="1" t="s">
        <v>46</v>
      </c>
    </row>
    <row r="9" spans="1:9" x14ac:dyDescent="0.25">
      <c r="A9" s="16" t="s">
        <v>395</v>
      </c>
      <c r="C9" t="s">
        <v>488</v>
      </c>
      <c r="D9" s="170" t="s">
        <v>492</v>
      </c>
      <c r="F9" s="104">
        <v>1256.9749999999999</v>
      </c>
      <c r="G9" s="1" t="s">
        <v>46</v>
      </c>
      <c r="H9" s="165" t="s">
        <v>470</v>
      </c>
    </row>
    <row r="10" spans="1:9" x14ac:dyDescent="0.25">
      <c r="A10" s="16" t="s">
        <v>396</v>
      </c>
      <c r="C10" t="s">
        <v>491</v>
      </c>
      <c r="D10" s="170" t="s">
        <v>492</v>
      </c>
      <c r="F10" s="104">
        <v>20859.225999999999</v>
      </c>
      <c r="G10" s="1" t="s">
        <v>46</v>
      </c>
    </row>
    <row r="11" spans="1:9" x14ac:dyDescent="0.25">
      <c r="A11" s="166" t="s">
        <v>496</v>
      </c>
      <c r="B11" s="167"/>
      <c r="C11" s="167" t="s">
        <v>497</v>
      </c>
      <c r="D11" s="168">
        <f>D12</f>
        <v>238.78100000000001</v>
      </c>
      <c r="E11" s="169" t="s">
        <v>80</v>
      </c>
      <c r="F11" s="168">
        <f>F13</f>
        <v>2461.8380000000002</v>
      </c>
      <c r="G11" s="172" t="s">
        <v>46</v>
      </c>
      <c r="H11" s="172"/>
      <c r="I11" s="172" t="s">
        <v>71</v>
      </c>
    </row>
    <row r="12" spans="1:9" x14ac:dyDescent="0.25">
      <c r="A12" t="s">
        <v>498</v>
      </c>
      <c r="C12" t="s">
        <v>504</v>
      </c>
      <c r="D12">
        <v>238.78100000000001</v>
      </c>
      <c r="E12" t="s">
        <v>80</v>
      </c>
      <c r="F12" s="179" t="s">
        <v>492</v>
      </c>
      <c r="H12" s="165" t="s">
        <v>533</v>
      </c>
      <c r="I12" s="165">
        <v>186.64</v>
      </c>
    </row>
    <row r="13" spans="1:9" x14ac:dyDescent="0.25">
      <c r="A13" t="s">
        <v>500</v>
      </c>
      <c r="C13" t="s">
        <v>505</v>
      </c>
      <c r="D13" s="179" t="s">
        <v>492</v>
      </c>
      <c r="E13"/>
      <c r="F13">
        <v>2461.8380000000002</v>
      </c>
      <c r="G13" t="s">
        <v>46</v>
      </c>
      <c r="H13" s="165" t="s">
        <v>532</v>
      </c>
      <c r="I13" s="165">
        <v>1898</v>
      </c>
    </row>
    <row r="14" spans="1:9" x14ac:dyDescent="0.25">
      <c r="A14" s="166" t="s">
        <v>397</v>
      </c>
      <c r="B14" s="167"/>
      <c r="C14" s="167" t="s">
        <v>398</v>
      </c>
      <c r="D14" s="168"/>
      <c r="E14" s="169"/>
      <c r="F14" s="168">
        <f>SUM(F15:F16)</f>
        <v>808.00700000000006</v>
      </c>
      <c r="G14" s="172"/>
      <c r="H14" s="172"/>
      <c r="I14" s="172"/>
    </row>
    <row r="15" spans="1:9" x14ac:dyDescent="0.25">
      <c r="A15" s="16" t="s">
        <v>399</v>
      </c>
      <c r="C15" t="s">
        <v>400</v>
      </c>
      <c r="D15" s="170" t="s">
        <v>492</v>
      </c>
      <c r="F15" s="104">
        <v>19.117999999999999</v>
      </c>
      <c r="G15" s="1" t="s">
        <v>46</v>
      </c>
    </row>
    <row r="16" spans="1:9" x14ac:dyDescent="0.25">
      <c r="A16" s="16" t="s">
        <v>401</v>
      </c>
      <c r="C16" t="s">
        <v>402</v>
      </c>
      <c r="D16" s="170" t="s">
        <v>492</v>
      </c>
      <c r="F16" s="104">
        <v>788.88900000000001</v>
      </c>
      <c r="G16" s="1" t="s">
        <v>46</v>
      </c>
    </row>
    <row r="17" spans="1:9" s="151" customFormat="1" x14ac:dyDescent="0.25">
      <c r="A17" s="166" t="s">
        <v>403</v>
      </c>
      <c r="B17" s="167"/>
      <c r="C17" s="167" t="s">
        <v>404</v>
      </c>
      <c r="D17" s="168">
        <f>SUM(D18:D19)</f>
        <v>367.30799999999999</v>
      </c>
      <c r="E17" s="169" t="s">
        <v>80</v>
      </c>
      <c r="F17" s="168">
        <f>SUM(F18:F19)</f>
        <v>3490.6979999999999</v>
      </c>
      <c r="G17" s="172" t="s">
        <v>46</v>
      </c>
      <c r="H17" s="172"/>
      <c r="I17" s="172"/>
    </row>
    <row r="18" spans="1:9" x14ac:dyDescent="0.25">
      <c r="A18" s="16" t="s">
        <v>405</v>
      </c>
      <c r="C18" t="s">
        <v>406</v>
      </c>
      <c r="D18" s="104">
        <v>367.30799999999999</v>
      </c>
      <c r="E18" s="8" t="s">
        <v>80</v>
      </c>
      <c r="F18" s="170" t="s">
        <v>492</v>
      </c>
    </row>
    <row r="19" spans="1:9" x14ac:dyDescent="0.25">
      <c r="A19" s="16" t="s">
        <v>407</v>
      </c>
      <c r="C19" t="s">
        <v>481</v>
      </c>
      <c r="D19" s="170" t="s">
        <v>492</v>
      </c>
      <c r="F19" s="104">
        <v>3490.6979999999999</v>
      </c>
      <c r="G19" s="1" t="s">
        <v>46</v>
      </c>
    </row>
    <row r="20" spans="1:9" s="151" customFormat="1" x14ac:dyDescent="0.25">
      <c r="A20" s="166" t="s">
        <v>408</v>
      </c>
      <c r="B20" s="167"/>
      <c r="C20" s="167" t="s">
        <v>409</v>
      </c>
      <c r="D20" s="168">
        <f>SUM(D21:D22)</f>
        <v>155.874</v>
      </c>
      <c r="E20" s="169" t="s">
        <v>80</v>
      </c>
      <c r="F20" s="168">
        <f>SUM(F21:F22)</f>
        <v>1282.2850000000001</v>
      </c>
      <c r="G20" s="172" t="s">
        <v>46</v>
      </c>
      <c r="H20" s="172"/>
      <c r="I20" s="172"/>
    </row>
    <row r="21" spans="1:9" x14ac:dyDescent="0.25">
      <c r="A21" s="16" t="s">
        <v>410</v>
      </c>
      <c r="C21" t="s">
        <v>471</v>
      </c>
      <c r="D21" s="104">
        <v>155.874</v>
      </c>
      <c r="E21" s="8" t="s">
        <v>80</v>
      </c>
      <c r="F21" s="173" t="s">
        <v>492</v>
      </c>
    </row>
    <row r="22" spans="1:9" x14ac:dyDescent="0.25">
      <c r="A22" s="16" t="s">
        <v>411</v>
      </c>
      <c r="C22" t="s">
        <v>481</v>
      </c>
      <c r="D22" s="173" t="s">
        <v>492</v>
      </c>
      <c r="F22" s="104">
        <v>1282.2850000000001</v>
      </c>
      <c r="G22" s="1" t="s">
        <v>46</v>
      </c>
    </row>
    <row r="23" spans="1:9" s="151" customFormat="1" x14ac:dyDescent="0.25">
      <c r="A23" s="166" t="s">
        <v>412</v>
      </c>
      <c r="B23" s="167"/>
      <c r="C23" s="167" t="s">
        <v>413</v>
      </c>
      <c r="D23" s="168">
        <f>SUM(D24:D26)</f>
        <v>19.045000000000002</v>
      </c>
      <c r="E23" s="169" t="s">
        <v>80</v>
      </c>
      <c r="F23" s="168">
        <f>SUM(F24:F26)</f>
        <v>146.08600000000001</v>
      </c>
      <c r="G23" s="172" t="s">
        <v>46</v>
      </c>
      <c r="H23" s="172"/>
      <c r="I23" s="172"/>
    </row>
    <row r="24" spans="1:9" x14ac:dyDescent="0.25">
      <c r="A24" s="16" t="s">
        <v>414</v>
      </c>
      <c r="C24" t="s">
        <v>472</v>
      </c>
      <c r="D24" s="104">
        <v>19.045000000000002</v>
      </c>
      <c r="E24" s="8" t="s">
        <v>80</v>
      </c>
      <c r="F24" s="173" t="s">
        <v>492</v>
      </c>
    </row>
    <row r="25" spans="1:9" x14ac:dyDescent="0.25">
      <c r="A25" s="16" t="s">
        <v>466</v>
      </c>
      <c r="C25" t="s">
        <v>469</v>
      </c>
      <c r="D25" s="174" t="s">
        <v>492</v>
      </c>
      <c r="F25" s="161">
        <v>110.777</v>
      </c>
      <c r="G25" s="1" t="s">
        <v>46</v>
      </c>
      <c r="H25" s="163" t="s">
        <v>137</v>
      </c>
    </row>
    <row r="26" spans="1:9" x14ac:dyDescent="0.25">
      <c r="A26" s="16" t="s">
        <v>467</v>
      </c>
      <c r="C26" t="s">
        <v>468</v>
      </c>
      <c r="D26" s="174" t="s">
        <v>492</v>
      </c>
      <c r="F26" s="161">
        <v>35.308999999999997</v>
      </c>
      <c r="G26" s="1" t="s">
        <v>46</v>
      </c>
      <c r="H26" s="163" t="s">
        <v>137</v>
      </c>
    </row>
    <row r="27" spans="1:9" s="151" customFormat="1" x14ac:dyDescent="0.25">
      <c r="A27" s="166" t="s">
        <v>463</v>
      </c>
      <c r="B27" s="167"/>
      <c r="C27" s="167" t="s">
        <v>464</v>
      </c>
      <c r="D27" s="168">
        <f>SUM(D28)</f>
        <v>60.06</v>
      </c>
      <c r="E27" s="169" t="s">
        <v>80</v>
      </c>
      <c r="F27" s="168"/>
      <c r="G27" s="172"/>
      <c r="H27" s="172"/>
      <c r="I27" s="172"/>
    </row>
    <row r="28" spans="1:9" x14ac:dyDescent="0.25">
      <c r="A28" s="16" t="s">
        <v>465</v>
      </c>
      <c r="C28" t="s">
        <v>473</v>
      </c>
      <c r="D28" s="161">
        <v>60.06</v>
      </c>
      <c r="E28" s="8" t="s">
        <v>80</v>
      </c>
      <c r="F28" s="161"/>
      <c r="H28" s="163" t="s">
        <v>71</v>
      </c>
    </row>
    <row r="29" spans="1:9" s="151" customFormat="1" x14ac:dyDescent="0.25">
      <c r="A29" s="166" t="s">
        <v>415</v>
      </c>
      <c r="B29" s="167"/>
      <c r="C29" s="167" t="s">
        <v>416</v>
      </c>
      <c r="D29" s="168">
        <f>SUM(D30)</f>
        <v>11625.923000000001</v>
      </c>
      <c r="E29" s="169" t="s">
        <v>80</v>
      </c>
      <c r="F29" s="168"/>
      <c r="G29" s="172"/>
      <c r="H29" s="172"/>
      <c r="I29" s="172"/>
    </row>
    <row r="30" spans="1:9" x14ac:dyDescent="0.25">
      <c r="A30" s="16" t="s">
        <v>417</v>
      </c>
      <c r="C30" t="s">
        <v>474</v>
      </c>
      <c r="D30" s="104">
        <v>11625.923000000001</v>
      </c>
      <c r="E30" s="8" t="s">
        <v>80</v>
      </c>
      <c r="F30" s="104">
        <v>11625.923000000001</v>
      </c>
      <c r="G30" s="1" t="s">
        <v>80</v>
      </c>
    </row>
    <row r="31" spans="1:9" x14ac:dyDescent="0.25">
      <c r="A31" s="16" t="s">
        <v>418</v>
      </c>
      <c r="C31" t="s">
        <v>480</v>
      </c>
      <c r="D31" s="104">
        <v>35067.428</v>
      </c>
      <c r="E31" s="8" t="s">
        <v>46</v>
      </c>
      <c r="F31" s="104">
        <v>35067.428</v>
      </c>
      <c r="G31" s="1" t="s">
        <v>46</v>
      </c>
    </row>
    <row r="32" spans="1:9" x14ac:dyDescent="0.25">
      <c r="A32" s="16" t="s">
        <v>419</v>
      </c>
      <c r="C32" t="s">
        <v>114</v>
      </c>
      <c r="D32" s="104">
        <v>612</v>
      </c>
      <c r="E32" s="8" t="s">
        <v>58</v>
      </c>
      <c r="F32" s="104">
        <v>612</v>
      </c>
      <c r="G32" s="1" t="s">
        <v>58</v>
      </c>
    </row>
    <row r="33" spans="1:9" x14ac:dyDescent="0.25">
      <c r="A33" s="16" t="s">
        <v>420</v>
      </c>
      <c r="C33" t="s">
        <v>475</v>
      </c>
      <c r="D33" s="162">
        <v>1994.296</v>
      </c>
      <c r="E33" s="8" t="s">
        <v>46</v>
      </c>
      <c r="F33" s="162">
        <v>1994.296</v>
      </c>
      <c r="G33" s="1" t="s">
        <v>46</v>
      </c>
      <c r="H33" s="164" t="s">
        <v>493</v>
      </c>
    </row>
    <row r="34" spans="1:9" x14ac:dyDescent="0.25">
      <c r="A34" s="166" t="s">
        <v>421</v>
      </c>
      <c r="B34" s="167"/>
      <c r="C34" s="167" t="s">
        <v>422</v>
      </c>
      <c r="D34" s="168">
        <f>SUM(D35)</f>
        <v>489.08112</v>
      </c>
      <c r="E34" s="169" t="s">
        <v>80</v>
      </c>
      <c r="F34" s="168"/>
      <c r="G34" s="172"/>
      <c r="H34" s="172"/>
      <c r="I34" s="172" t="s">
        <v>311</v>
      </c>
    </row>
    <row r="35" spans="1:9" x14ac:dyDescent="0.25">
      <c r="A35" s="16" t="s">
        <v>423</v>
      </c>
      <c r="C35" t="s">
        <v>476</v>
      </c>
      <c r="D35" s="161">
        <v>489.08112</v>
      </c>
      <c r="E35" s="8" t="s">
        <v>80</v>
      </c>
      <c r="F35" s="173" t="s">
        <v>492</v>
      </c>
      <c r="H35" s="163" t="s">
        <v>137</v>
      </c>
      <c r="I35" s="159">
        <v>530.6</v>
      </c>
    </row>
    <row r="36" spans="1:9" x14ac:dyDescent="0.25">
      <c r="A36" s="16" t="s">
        <v>424</v>
      </c>
      <c r="C36" t="s">
        <v>482</v>
      </c>
      <c r="D36" s="173" t="s">
        <v>492</v>
      </c>
      <c r="F36" s="160">
        <v>1232.79</v>
      </c>
      <c r="G36" s="1" t="s">
        <v>46</v>
      </c>
      <c r="H36" s="163"/>
      <c r="I36" s="159">
        <v>1232.798</v>
      </c>
    </row>
    <row r="37" spans="1:9" x14ac:dyDescent="0.25">
      <c r="A37" s="16" t="s">
        <v>425</v>
      </c>
      <c r="C37" t="s">
        <v>118</v>
      </c>
      <c r="D37" s="173" t="s">
        <v>492</v>
      </c>
      <c r="F37" s="161">
        <v>520</v>
      </c>
      <c r="G37" s="1" t="s">
        <v>46</v>
      </c>
      <c r="H37" s="163" t="s">
        <v>137</v>
      </c>
      <c r="I37" s="159">
        <v>1136.634</v>
      </c>
    </row>
    <row r="38" spans="1:9" s="151" customFormat="1" x14ac:dyDescent="0.25">
      <c r="A38" s="166" t="s">
        <v>426</v>
      </c>
      <c r="B38" s="167"/>
      <c r="C38" s="167" t="s">
        <v>427</v>
      </c>
      <c r="D38" s="168">
        <f>SUM(D39)</f>
        <v>510.08880000000005</v>
      </c>
      <c r="E38" s="169" t="s">
        <v>80</v>
      </c>
      <c r="F38" s="168"/>
      <c r="G38" s="172"/>
      <c r="H38" s="172"/>
      <c r="I38" s="172" t="s">
        <v>311</v>
      </c>
    </row>
    <row r="39" spans="1:9" x14ac:dyDescent="0.25">
      <c r="A39" s="16" t="s">
        <v>428</v>
      </c>
      <c r="C39" t="s">
        <v>479</v>
      </c>
      <c r="D39" s="161">
        <v>510.08880000000005</v>
      </c>
      <c r="E39" s="8" t="s">
        <v>80</v>
      </c>
      <c r="F39" s="173" t="s">
        <v>492</v>
      </c>
      <c r="H39" s="163" t="s">
        <v>137</v>
      </c>
      <c r="I39" s="159">
        <v>583.24800000000005</v>
      </c>
    </row>
    <row r="40" spans="1:9" x14ac:dyDescent="0.25">
      <c r="A40" s="16" t="s">
        <v>429</v>
      </c>
      <c r="C40" t="s">
        <v>478</v>
      </c>
      <c r="D40" s="173" t="s">
        <v>492</v>
      </c>
      <c r="F40" s="161">
        <v>1961.88</v>
      </c>
      <c r="G40" s="1" t="s">
        <v>46</v>
      </c>
      <c r="H40" s="163" t="s">
        <v>137</v>
      </c>
      <c r="I40" s="159">
        <v>2162.1610000000001</v>
      </c>
    </row>
    <row r="41" spans="1:9" x14ac:dyDescent="0.25">
      <c r="A41" s="16" t="s">
        <v>430</v>
      </c>
      <c r="C41" t="s">
        <v>118</v>
      </c>
      <c r="D41" s="173" t="s">
        <v>492</v>
      </c>
      <c r="F41" s="161">
        <v>211.12</v>
      </c>
      <c r="G41" s="1" t="s">
        <v>46</v>
      </c>
      <c r="H41" s="163" t="s">
        <v>137</v>
      </c>
      <c r="I41" s="159">
        <v>1498.241</v>
      </c>
    </row>
    <row r="42" spans="1:9" s="151" customFormat="1" x14ac:dyDescent="0.25">
      <c r="A42" s="166" t="s">
        <v>431</v>
      </c>
      <c r="B42" s="167"/>
      <c r="C42" s="167" t="s">
        <v>432</v>
      </c>
      <c r="D42" s="168">
        <f>SUM(D43)</f>
        <v>127.895</v>
      </c>
      <c r="E42" s="169" t="s">
        <v>80</v>
      </c>
      <c r="F42" s="168"/>
      <c r="G42" s="172"/>
      <c r="H42" s="172"/>
      <c r="I42" s="172"/>
    </row>
    <row r="43" spans="1:9" x14ac:dyDescent="0.25">
      <c r="A43" s="16" t="s">
        <v>433</v>
      </c>
      <c r="C43" t="s">
        <v>434</v>
      </c>
      <c r="D43" s="104">
        <v>127.895</v>
      </c>
      <c r="E43" s="8" t="s">
        <v>80</v>
      </c>
      <c r="F43" s="173" t="s">
        <v>492</v>
      </c>
      <c r="H43" s="163"/>
    </row>
    <row r="44" spans="1:9" x14ac:dyDescent="0.25">
      <c r="A44" s="16" t="s">
        <v>435</v>
      </c>
      <c r="C44" t="s">
        <v>477</v>
      </c>
      <c r="D44" s="173" t="s">
        <v>492</v>
      </c>
      <c r="F44" s="104">
        <v>491.50599999999997</v>
      </c>
      <c r="G44" s="1" t="s">
        <v>46</v>
      </c>
      <c r="H44" s="163"/>
    </row>
    <row r="45" spans="1:9" x14ac:dyDescent="0.25">
      <c r="A45" s="16" t="s">
        <v>436</v>
      </c>
      <c r="C45" t="s">
        <v>347</v>
      </c>
      <c r="D45" s="173" t="s">
        <v>492</v>
      </c>
      <c r="F45" s="104">
        <v>19.838000000000001</v>
      </c>
      <c r="G45" s="1" t="s">
        <v>46</v>
      </c>
      <c r="H45" s="163"/>
    </row>
    <row r="46" spans="1:9" s="151" customFormat="1" x14ac:dyDescent="0.25">
      <c r="A46" s="166" t="s">
        <v>437</v>
      </c>
      <c r="B46" s="167"/>
      <c r="C46" s="167" t="s">
        <v>438</v>
      </c>
      <c r="D46" s="168">
        <f>SUM(D47:D52)</f>
        <v>273.18687999999997</v>
      </c>
      <c r="E46" s="169" t="s">
        <v>80</v>
      </c>
      <c r="F46" s="168">
        <f>SUM(F47:F52)</f>
        <v>2395.5998799999998</v>
      </c>
      <c r="G46" s="172" t="s">
        <v>46</v>
      </c>
      <c r="H46" s="172"/>
      <c r="I46" s="172" t="s">
        <v>311</v>
      </c>
    </row>
    <row r="47" spans="1:9" x14ac:dyDescent="0.25">
      <c r="A47" s="16" t="s">
        <v>439</v>
      </c>
      <c r="C47" t="s">
        <v>440</v>
      </c>
      <c r="D47" s="104">
        <v>24.957999999999998</v>
      </c>
      <c r="E47" s="8" t="s">
        <v>80</v>
      </c>
      <c r="F47" s="173" t="s">
        <v>492</v>
      </c>
      <c r="H47" s="163"/>
      <c r="I47" s="159"/>
    </row>
    <row r="48" spans="1:9" x14ac:dyDescent="0.25">
      <c r="A48" s="16" t="s">
        <v>441</v>
      </c>
      <c r="C48" t="s">
        <v>442</v>
      </c>
      <c r="D48" s="104">
        <v>151.49199999999999</v>
      </c>
      <c r="E48" s="8" t="s">
        <v>80</v>
      </c>
      <c r="F48" s="173" t="s">
        <v>492</v>
      </c>
      <c r="H48" s="163"/>
      <c r="I48" s="159"/>
    </row>
    <row r="49" spans="1:9" x14ac:dyDescent="0.25">
      <c r="A49" s="16" t="s">
        <v>443</v>
      </c>
      <c r="C49" t="s">
        <v>444</v>
      </c>
      <c r="D49" s="161">
        <v>96.736880000000014</v>
      </c>
      <c r="E49" s="8" t="s">
        <v>80</v>
      </c>
      <c r="F49" s="173" t="s">
        <v>492</v>
      </c>
      <c r="H49" s="163" t="s">
        <v>137</v>
      </c>
      <c r="I49" s="159">
        <v>13.167999999999999</v>
      </c>
    </row>
    <row r="50" spans="1:9" x14ac:dyDescent="0.25">
      <c r="A50" s="16" t="s">
        <v>445</v>
      </c>
      <c r="C50" t="s">
        <v>356</v>
      </c>
      <c r="D50" s="173" t="s">
        <v>492</v>
      </c>
      <c r="F50" s="104">
        <v>194.79300000000001</v>
      </c>
      <c r="G50" s="1" t="s">
        <v>46</v>
      </c>
      <c r="H50" s="163"/>
      <c r="I50" s="159"/>
    </row>
    <row r="51" spans="1:9" x14ac:dyDescent="0.25">
      <c r="A51" s="16" t="s">
        <v>446</v>
      </c>
      <c r="C51" t="s">
        <v>363</v>
      </c>
      <c r="D51" s="173" t="s">
        <v>492</v>
      </c>
      <c r="F51" s="104">
        <v>1122.57</v>
      </c>
      <c r="G51" s="1" t="s">
        <v>46</v>
      </c>
      <c r="H51" s="163"/>
      <c r="I51" s="159"/>
    </row>
    <row r="52" spans="1:9" x14ac:dyDescent="0.25">
      <c r="A52" s="16" t="s">
        <v>447</v>
      </c>
      <c r="C52" t="s">
        <v>371</v>
      </c>
      <c r="D52" s="173" t="s">
        <v>492</v>
      </c>
      <c r="F52" s="161">
        <v>1078.2368799999999</v>
      </c>
      <c r="G52" s="1" t="s">
        <v>46</v>
      </c>
      <c r="H52" s="163" t="s">
        <v>137</v>
      </c>
      <c r="I52" s="159">
        <v>136.727</v>
      </c>
    </row>
    <row r="53" spans="1:9" x14ac:dyDescent="0.25">
      <c r="A53" s="166" t="s">
        <v>502</v>
      </c>
      <c r="B53" s="167"/>
      <c r="C53" s="167" t="s">
        <v>503</v>
      </c>
      <c r="D53" s="168"/>
      <c r="E53" s="169"/>
      <c r="F53" s="168"/>
      <c r="G53" s="172"/>
      <c r="H53" s="172"/>
      <c r="I53" s="172"/>
    </row>
    <row r="54" spans="1:9" x14ac:dyDescent="0.25">
      <c r="A54" t="s">
        <v>506</v>
      </c>
      <c r="C54" t="s">
        <v>507</v>
      </c>
      <c r="D54" s="173">
        <v>89</v>
      </c>
      <c r="E54" s="8" t="s">
        <v>58</v>
      </c>
      <c r="F54" s="161"/>
      <c r="H54" s="163"/>
      <c r="I54" s="159"/>
    </row>
    <row r="55" spans="1:9" s="151" customFormat="1" x14ac:dyDescent="0.25">
      <c r="A55" s="175" t="s">
        <v>448</v>
      </c>
      <c r="B55" s="176"/>
      <c r="C55" s="176" t="s">
        <v>449</v>
      </c>
      <c r="D55" s="176"/>
      <c r="E55" s="177"/>
      <c r="F55" s="176"/>
      <c r="G55" s="178"/>
      <c r="H55" s="178"/>
      <c r="I55" s="178"/>
    </row>
    <row r="56" spans="1:9" s="151" customFormat="1" x14ac:dyDescent="0.25">
      <c r="A56" s="166" t="s">
        <v>450</v>
      </c>
      <c r="B56" s="167"/>
      <c r="C56" s="167" t="s">
        <v>451</v>
      </c>
      <c r="D56" s="168">
        <f>D59+D60</f>
        <v>1308.115</v>
      </c>
      <c r="E56" s="169" t="s">
        <v>46</v>
      </c>
      <c r="F56" s="167"/>
      <c r="G56" s="172"/>
      <c r="H56" s="172"/>
      <c r="I56" s="172"/>
    </row>
    <row r="57" spans="1:9" x14ac:dyDescent="0.25">
      <c r="A57" s="16" t="s">
        <v>452</v>
      </c>
      <c r="C57" t="s">
        <v>41</v>
      </c>
      <c r="D57" s="104">
        <v>493.68900000000002</v>
      </c>
      <c r="E57" s="8" t="s">
        <v>43</v>
      </c>
      <c r="F57" s="104">
        <v>493.68900000000002</v>
      </c>
      <c r="G57" s="1" t="s">
        <v>43</v>
      </c>
    </row>
    <row r="58" spans="1:9" x14ac:dyDescent="0.25">
      <c r="A58" s="16" t="s">
        <v>453</v>
      </c>
      <c r="C58" t="s">
        <v>454</v>
      </c>
      <c r="D58" s="104">
        <v>493.68900000000002</v>
      </c>
      <c r="E58" s="8" t="s">
        <v>43</v>
      </c>
      <c r="F58" s="104">
        <v>493.68900000000002</v>
      </c>
      <c r="G58" s="1" t="s">
        <v>43</v>
      </c>
    </row>
    <row r="59" spans="1:9" x14ac:dyDescent="0.25">
      <c r="A59" s="16" t="s">
        <v>455</v>
      </c>
      <c r="C59" t="s">
        <v>483</v>
      </c>
      <c r="D59" s="104">
        <v>647.197</v>
      </c>
      <c r="E59" s="8" t="s">
        <v>46</v>
      </c>
      <c r="F59" s="104">
        <v>647.197</v>
      </c>
      <c r="G59" s="1" t="s">
        <v>46</v>
      </c>
    </row>
    <row r="60" spans="1:9" x14ac:dyDescent="0.25">
      <c r="A60" s="16" t="s">
        <v>456</v>
      </c>
      <c r="C60" t="s">
        <v>484</v>
      </c>
      <c r="D60" s="104">
        <v>660.91800000000001</v>
      </c>
      <c r="E60" s="8" t="s">
        <v>46</v>
      </c>
      <c r="F60" s="104">
        <v>660.91800000000001</v>
      </c>
      <c r="G60" s="1" t="s">
        <v>46</v>
      </c>
    </row>
    <row r="61" spans="1:9" x14ac:dyDescent="0.25">
      <c r="A61" s="16" t="s">
        <v>457</v>
      </c>
      <c r="C61" t="s">
        <v>458</v>
      </c>
      <c r="D61" s="104">
        <v>18</v>
      </c>
      <c r="E61" s="8" t="s">
        <v>43</v>
      </c>
      <c r="F61" s="104">
        <v>18</v>
      </c>
      <c r="G61" s="1" t="s">
        <v>43</v>
      </c>
    </row>
    <row r="62" spans="1:9" x14ac:dyDescent="0.25">
      <c r="A62" s="16" t="s">
        <v>459</v>
      </c>
      <c r="C62" t="s">
        <v>460</v>
      </c>
      <c r="D62" s="104">
        <v>40.799999999999997</v>
      </c>
      <c r="E62" s="8" t="s">
        <v>43</v>
      </c>
      <c r="F62" s="104">
        <v>40.799999999999997</v>
      </c>
      <c r="G62" s="1" t="s">
        <v>43</v>
      </c>
    </row>
    <row r="63" spans="1:9" x14ac:dyDescent="0.25">
      <c r="A63" s="16" t="s">
        <v>461</v>
      </c>
      <c r="C63" t="s">
        <v>462</v>
      </c>
      <c r="D63" s="104">
        <v>191.29</v>
      </c>
      <c r="E63" s="8" t="s">
        <v>43</v>
      </c>
      <c r="F63" s="104">
        <v>191.29</v>
      </c>
      <c r="G63" s="1" t="s">
        <v>43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3B7D-CEB4-41CD-BF92-1F94767103BC}">
  <dimension ref="A1:Q83"/>
  <sheetViews>
    <sheetView topLeftCell="A37" workbookViewId="0">
      <selection activeCell="J81" sqref="J81"/>
    </sheetView>
  </sheetViews>
  <sheetFormatPr baseColWidth="10" defaultRowHeight="15" x14ac:dyDescent="0.25"/>
  <cols>
    <col min="1" max="1" width="44" customWidth="1"/>
    <col min="2" max="2" width="24.85546875" customWidth="1"/>
    <col min="3" max="3" width="21.85546875" hidden="1" customWidth="1"/>
    <col min="4" max="4" width="18.140625" hidden="1" customWidth="1"/>
    <col min="5" max="5" width="13.7109375" hidden="1" customWidth="1"/>
    <col min="6" max="6" width="11.85546875" bestFit="1" customWidth="1"/>
    <col min="7" max="7" width="19.28515625" hidden="1" customWidth="1"/>
    <col min="8" max="8" width="18.7109375" hidden="1" customWidth="1"/>
    <col min="9" max="9" width="14.140625" hidden="1" customWidth="1"/>
    <col min="10" max="10" width="17.85546875" customWidth="1"/>
    <col min="12" max="12" width="43.140625" customWidth="1"/>
    <col min="15" max="15" width="14.85546875" customWidth="1"/>
    <col min="16" max="16" width="9.7109375" customWidth="1"/>
    <col min="17" max="17" width="42.28515625" bestFit="1" customWidth="1"/>
  </cols>
  <sheetData>
    <row r="1" spans="1:17" s="53" customFormat="1" x14ac:dyDescent="0.25">
      <c r="A1" s="65" t="s">
        <v>203</v>
      </c>
      <c r="B1" s="65" t="s">
        <v>204</v>
      </c>
      <c r="C1" s="65" t="s">
        <v>205</v>
      </c>
      <c r="D1" s="65" t="s">
        <v>206</v>
      </c>
      <c r="E1" s="65" t="s">
        <v>169</v>
      </c>
      <c r="F1" s="65" t="s">
        <v>136</v>
      </c>
      <c r="G1" s="65" t="s">
        <v>119</v>
      </c>
      <c r="H1" s="65" t="s">
        <v>207</v>
      </c>
      <c r="I1" s="65" t="s">
        <v>208</v>
      </c>
      <c r="J1" s="64" t="s">
        <v>254</v>
      </c>
      <c r="K1" s="64" t="s">
        <v>37</v>
      </c>
      <c r="L1" s="64" t="s">
        <v>255</v>
      </c>
      <c r="M1" s="64" t="s">
        <v>256</v>
      </c>
      <c r="N1" s="64"/>
    </row>
    <row r="2" spans="1:17" s="56" customFormat="1" x14ac:dyDescent="0.25">
      <c r="A2" s="54" t="s">
        <v>25</v>
      </c>
      <c r="B2" s="55">
        <f>SUM(B4:B48)</f>
        <v>12303.437900000001</v>
      </c>
      <c r="C2" s="55">
        <f>SUM(C4:C48)</f>
        <v>33339.818800000015</v>
      </c>
      <c r="D2" s="55">
        <f>SUM(D4:D48)</f>
        <v>0</v>
      </c>
      <c r="E2" s="55">
        <f>SUM(E4:E48)</f>
        <v>2885.8957999999998</v>
      </c>
      <c r="F2" s="55">
        <f>SUM(F4:F48)</f>
        <v>36145.46620000001</v>
      </c>
      <c r="G2" s="55">
        <f t="shared" ref="G2:H2" si="0">SUM(G3:G47)</f>
        <v>33339.818800000008</v>
      </c>
      <c r="H2" s="55">
        <f t="shared" si="0"/>
        <v>36132.148400000005</v>
      </c>
      <c r="I2" s="55"/>
      <c r="J2" s="55">
        <f>SUM(J4:J48)</f>
        <v>11625.922999999995</v>
      </c>
      <c r="P2" s="63"/>
    </row>
    <row r="3" spans="1:17" s="60" customFormat="1" x14ac:dyDescent="0.25">
      <c r="A3" s="57" t="s">
        <v>296</v>
      </c>
      <c r="B3" s="58" t="s">
        <v>297</v>
      </c>
      <c r="C3" s="59" t="s">
        <v>298</v>
      </c>
      <c r="D3" s="58" t="s">
        <v>299</v>
      </c>
      <c r="E3" s="58" t="s">
        <v>305</v>
      </c>
      <c r="F3" s="59" t="s">
        <v>306</v>
      </c>
      <c r="G3" s="59">
        <v>1116.9170999999999</v>
      </c>
      <c r="H3" s="59">
        <v>1116.9170999999999</v>
      </c>
      <c r="I3" s="58"/>
      <c r="J3" t="s">
        <v>296</v>
      </c>
      <c r="K3" t="s">
        <v>297</v>
      </c>
      <c r="L3" t="s">
        <v>298</v>
      </c>
      <c r="M3" t="s">
        <v>299</v>
      </c>
      <c r="N3"/>
      <c r="O3" s="71" t="s">
        <v>296</v>
      </c>
      <c r="P3" s="60" t="s">
        <v>297</v>
      </c>
      <c r="Q3" s="60" t="s">
        <v>298</v>
      </c>
    </row>
    <row r="4" spans="1:17" x14ac:dyDescent="0.25">
      <c r="A4" s="61" t="s">
        <v>234</v>
      </c>
      <c r="B4" s="73">
        <v>1.4982</v>
      </c>
      <c r="C4" s="14">
        <v>6.6585999999999999</v>
      </c>
      <c r="D4" s="14"/>
      <c r="E4" s="14">
        <v>2.8317999999999999</v>
      </c>
      <c r="F4" s="72">
        <v>6.6585999999999999</v>
      </c>
      <c r="G4" s="14">
        <v>49.886400000000002</v>
      </c>
      <c r="H4" s="14">
        <v>49.886400000000002</v>
      </c>
      <c r="I4" s="14"/>
      <c r="J4" s="90">
        <v>2.5659999999999998</v>
      </c>
      <c r="K4" t="s">
        <v>80</v>
      </c>
      <c r="L4" t="s">
        <v>277</v>
      </c>
      <c r="M4" t="s">
        <v>257</v>
      </c>
      <c r="O4" s="115">
        <v>11.303000000000001</v>
      </c>
      <c r="P4" s="60" t="s">
        <v>46</v>
      </c>
      <c r="Q4" s="60" t="s">
        <v>277</v>
      </c>
    </row>
    <row r="5" spans="1:17" s="60" customFormat="1" x14ac:dyDescent="0.25">
      <c r="A5" s="61" t="s">
        <v>219</v>
      </c>
      <c r="B5" s="73">
        <v>1.4982</v>
      </c>
      <c r="C5" s="14">
        <v>6.6585999999999999</v>
      </c>
      <c r="D5" s="14"/>
      <c r="E5" s="14">
        <v>2.8317999999999999</v>
      </c>
      <c r="F5" s="72">
        <v>6.6585999999999999</v>
      </c>
      <c r="G5" s="58">
        <v>49.889299999999999</v>
      </c>
      <c r="H5" s="58">
        <v>49.889299999999999</v>
      </c>
      <c r="I5" s="58"/>
      <c r="J5" s="91">
        <v>1.353</v>
      </c>
      <c r="K5" t="s">
        <v>80</v>
      </c>
      <c r="L5" t="s">
        <v>280</v>
      </c>
      <c r="M5" t="s">
        <v>257</v>
      </c>
      <c r="N5"/>
      <c r="O5" s="115">
        <v>5.4119999999999999</v>
      </c>
      <c r="P5" t="s">
        <v>46</v>
      </c>
      <c r="Q5" t="s">
        <v>280</v>
      </c>
    </row>
    <row r="6" spans="1:17" x14ac:dyDescent="0.25">
      <c r="A6" s="57" t="s">
        <v>245</v>
      </c>
      <c r="B6" s="78">
        <v>2.5663</v>
      </c>
      <c r="C6" s="58">
        <v>12.831799999999999</v>
      </c>
      <c r="D6" s="58"/>
      <c r="E6" s="58">
        <v>3.0093000000000001</v>
      </c>
      <c r="F6" s="114">
        <v>12.831799999999999</v>
      </c>
      <c r="G6" s="14">
        <v>50.832900000000002</v>
      </c>
      <c r="H6" s="14">
        <v>50.832900000000002</v>
      </c>
      <c r="I6" s="14"/>
      <c r="J6" s="91">
        <v>1.595</v>
      </c>
      <c r="K6" t="s">
        <v>80</v>
      </c>
      <c r="L6" t="s">
        <v>281</v>
      </c>
      <c r="M6" t="s">
        <v>257</v>
      </c>
      <c r="O6" s="115">
        <v>6.38</v>
      </c>
      <c r="P6" s="60" t="s">
        <v>46</v>
      </c>
      <c r="Q6" s="60" t="s">
        <v>281</v>
      </c>
    </row>
    <row r="7" spans="1:17" s="60" customFormat="1" x14ac:dyDescent="0.25">
      <c r="A7" s="61" t="s">
        <v>216</v>
      </c>
      <c r="B7" s="79">
        <v>1.353</v>
      </c>
      <c r="C7" s="14">
        <v>6.15</v>
      </c>
      <c r="D7" s="14"/>
      <c r="E7" s="14">
        <v>2.1823999999999999</v>
      </c>
      <c r="F7" s="114">
        <v>6.15</v>
      </c>
      <c r="G7" s="58">
        <v>2.3344999999999998</v>
      </c>
      <c r="H7" s="58">
        <v>2.3344999999999998</v>
      </c>
      <c r="I7" s="58"/>
      <c r="J7" s="92">
        <v>1.2869999999999999</v>
      </c>
      <c r="K7" t="s">
        <v>80</v>
      </c>
      <c r="L7" t="s">
        <v>279</v>
      </c>
      <c r="M7" t="s">
        <v>257</v>
      </c>
      <c r="N7"/>
      <c r="O7" s="115">
        <v>5.72</v>
      </c>
      <c r="P7" s="60" t="s">
        <v>46</v>
      </c>
      <c r="Q7" s="60" t="s">
        <v>279</v>
      </c>
    </row>
    <row r="8" spans="1:17" x14ac:dyDescent="0.25">
      <c r="A8" s="57" t="s">
        <v>249</v>
      </c>
      <c r="B8" s="79">
        <v>1.595</v>
      </c>
      <c r="C8" s="58">
        <v>7.25</v>
      </c>
      <c r="D8" s="58"/>
      <c r="E8" s="58">
        <v>2.3759999999999999</v>
      </c>
      <c r="F8" s="114">
        <v>7.25</v>
      </c>
      <c r="G8" s="62">
        <v>2567.7132000000001</v>
      </c>
      <c r="H8" s="62">
        <v>2567.7132000000001</v>
      </c>
      <c r="I8" s="14"/>
      <c r="J8" s="92">
        <v>1.1910000000000001</v>
      </c>
      <c r="K8" t="s">
        <v>80</v>
      </c>
      <c r="L8" t="s">
        <v>285</v>
      </c>
      <c r="M8" t="s">
        <v>257</v>
      </c>
      <c r="O8" s="115">
        <v>4.1040000000000001</v>
      </c>
      <c r="P8" s="60" t="s">
        <v>46</v>
      </c>
      <c r="Q8" s="60" t="s">
        <v>285</v>
      </c>
    </row>
    <row r="9" spans="1:17" s="60" customFormat="1" x14ac:dyDescent="0.25">
      <c r="A9" s="57" t="s">
        <v>215</v>
      </c>
      <c r="B9" s="74">
        <v>1.2874000000000001</v>
      </c>
      <c r="C9" s="58">
        <v>5.8520000000000003</v>
      </c>
      <c r="D9" s="58"/>
      <c r="E9" s="58">
        <v>2.1383999999999999</v>
      </c>
      <c r="F9" s="114">
        <v>5.8520000000000003</v>
      </c>
      <c r="G9" s="58">
        <v>5.8520000000000003</v>
      </c>
      <c r="H9" s="58">
        <v>5.8520000000000003</v>
      </c>
      <c r="I9" s="58"/>
      <c r="J9" s="92">
        <v>5.68</v>
      </c>
      <c r="K9" t="s">
        <v>80</v>
      </c>
      <c r="L9" t="s">
        <v>278</v>
      </c>
      <c r="M9" t="s">
        <v>257</v>
      </c>
      <c r="N9"/>
      <c r="O9" s="113">
        <v>21.844999999999999</v>
      </c>
      <c r="P9" t="s">
        <v>46</v>
      </c>
      <c r="Q9" t="s">
        <v>278</v>
      </c>
    </row>
    <row r="10" spans="1:17" x14ac:dyDescent="0.25">
      <c r="A10" s="61" t="s">
        <v>240</v>
      </c>
      <c r="B10" s="74">
        <v>1.1906000000000001</v>
      </c>
      <c r="C10" s="14">
        <v>5.4119999999999999</v>
      </c>
      <c r="D10" s="14"/>
      <c r="E10" s="14">
        <v>2.0503999999999998</v>
      </c>
      <c r="F10" s="114">
        <v>5.4119999999999999</v>
      </c>
      <c r="G10" s="14">
        <v>6.15</v>
      </c>
      <c r="H10" s="14">
        <v>6.15</v>
      </c>
      <c r="I10" s="14"/>
      <c r="J10" s="92">
        <v>4.29</v>
      </c>
      <c r="K10" t="s">
        <v>80</v>
      </c>
      <c r="L10" t="s">
        <v>261</v>
      </c>
      <c r="M10" t="s">
        <v>257</v>
      </c>
      <c r="O10" s="113">
        <v>15.006</v>
      </c>
      <c r="P10" t="s">
        <v>46</v>
      </c>
      <c r="Q10" t="s">
        <v>261</v>
      </c>
    </row>
    <row r="11" spans="1:17" s="60" customFormat="1" x14ac:dyDescent="0.25">
      <c r="A11" s="61" t="s">
        <v>220</v>
      </c>
      <c r="B11" s="74">
        <v>5.6797000000000004</v>
      </c>
      <c r="C11" s="14">
        <v>10.9224</v>
      </c>
      <c r="D11" s="14"/>
      <c r="E11" s="14">
        <v>6.8743999999999996</v>
      </c>
      <c r="F11" s="112">
        <v>21.844799999999999</v>
      </c>
      <c r="G11" s="58">
        <v>20.7119</v>
      </c>
      <c r="H11" s="58">
        <v>20.7119</v>
      </c>
      <c r="I11" s="58"/>
      <c r="J11" s="92">
        <v>0.60699999999999998</v>
      </c>
      <c r="K11" t="s">
        <v>80</v>
      </c>
      <c r="L11" t="s">
        <v>260</v>
      </c>
      <c r="M11" t="s">
        <v>257</v>
      </c>
      <c r="N11"/>
      <c r="O11" s="113">
        <v>2.335</v>
      </c>
      <c r="P11" s="60" t="s">
        <v>46</v>
      </c>
      <c r="Q11" s="60" t="s">
        <v>260</v>
      </c>
    </row>
    <row r="12" spans="1:17" x14ac:dyDescent="0.25">
      <c r="A12" s="61" t="s">
        <v>228</v>
      </c>
      <c r="B12" s="74">
        <v>4.2896999999999998</v>
      </c>
      <c r="C12" s="14">
        <v>16.498799999999999</v>
      </c>
      <c r="D12" s="14"/>
      <c r="E12" s="14">
        <v>6.3830999999999998</v>
      </c>
      <c r="F12" s="112">
        <v>16.498799999999999</v>
      </c>
      <c r="G12" s="62">
        <v>1720.8857</v>
      </c>
      <c r="H12" s="62">
        <v>1720.8857</v>
      </c>
      <c r="I12" s="14"/>
      <c r="J12" s="92">
        <v>0.60699999999999998</v>
      </c>
      <c r="K12" t="s">
        <v>80</v>
      </c>
      <c r="L12" t="s">
        <v>259</v>
      </c>
      <c r="M12" t="s">
        <v>257</v>
      </c>
      <c r="O12" s="113">
        <v>2.335</v>
      </c>
      <c r="P12" t="s">
        <v>46</v>
      </c>
      <c r="Q12" t="s">
        <v>259</v>
      </c>
    </row>
    <row r="13" spans="1:17" x14ac:dyDescent="0.25">
      <c r="A13" s="57" t="s">
        <v>213</v>
      </c>
      <c r="B13" s="74">
        <v>0.60699999999999998</v>
      </c>
      <c r="C13" s="58">
        <v>2.3344999999999998</v>
      </c>
      <c r="D13" s="58"/>
      <c r="E13" s="58">
        <v>1.5911999999999999</v>
      </c>
      <c r="F13" s="112">
        <v>2.3344999999999998</v>
      </c>
      <c r="G13" s="14">
        <v>10.9224</v>
      </c>
      <c r="H13" s="14">
        <v>21.844799999999999</v>
      </c>
      <c r="I13" s="14"/>
      <c r="J13" s="92">
        <v>4.29</v>
      </c>
      <c r="K13" t="s">
        <v>80</v>
      </c>
      <c r="L13" t="s">
        <v>258</v>
      </c>
      <c r="M13" t="s">
        <v>257</v>
      </c>
      <c r="O13" s="113">
        <v>15.006</v>
      </c>
      <c r="P13" s="60" t="s">
        <v>46</v>
      </c>
      <c r="Q13" s="60" t="s">
        <v>258</v>
      </c>
    </row>
    <row r="14" spans="1:17" s="60" customFormat="1" x14ac:dyDescent="0.25">
      <c r="A14" s="61" t="s">
        <v>224</v>
      </c>
      <c r="B14" s="74">
        <v>0.60699999999999998</v>
      </c>
      <c r="C14" s="14">
        <v>2.3344999999999998</v>
      </c>
      <c r="D14" s="14"/>
      <c r="E14" s="14">
        <v>1.5911999999999999</v>
      </c>
      <c r="F14" s="112">
        <v>2.3344999999999998</v>
      </c>
      <c r="G14" s="58">
        <v>11.609400000000001</v>
      </c>
      <c r="H14" s="58">
        <v>11.609400000000001</v>
      </c>
      <c r="I14" s="58"/>
      <c r="J14" s="93">
        <v>2221.2730000000001</v>
      </c>
      <c r="K14" t="s">
        <v>80</v>
      </c>
      <c r="L14" t="s">
        <v>275</v>
      </c>
      <c r="M14" t="s">
        <v>257</v>
      </c>
      <c r="N14"/>
      <c r="O14" s="111">
        <v>6716.2520000000004</v>
      </c>
      <c r="P14" s="60" t="s">
        <v>46</v>
      </c>
      <c r="Q14" s="60" t="s">
        <v>275</v>
      </c>
    </row>
    <row r="15" spans="1:17" x14ac:dyDescent="0.25">
      <c r="A15" s="61" t="s">
        <v>248</v>
      </c>
      <c r="B15" s="74">
        <v>4.2896999999999998</v>
      </c>
      <c r="C15" s="14">
        <v>16.498799999999999</v>
      </c>
      <c r="D15" s="14"/>
      <c r="E15" s="14">
        <v>6.3830999999999998</v>
      </c>
      <c r="F15" s="112">
        <v>16.498799999999999</v>
      </c>
      <c r="G15" s="14">
        <v>15.801399999999999</v>
      </c>
      <c r="H15" s="14">
        <v>15.801399999999999</v>
      </c>
      <c r="I15" s="14"/>
      <c r="J15" s="93">
        <v>519.76499999999999</v>
      </c>
      <c r="K15" t="s">
        <v>80</v>
      </c>
      <c r="L15" t="s">
        <v>291</v>
      </c>
      <c r="M15" t="s">
        <v>257</v>
      </c>
      <c r="O15" s="111">
        <v>1568.356</v>
      </c>
      <c r="P15" s="60" t="s">
        <v>46</v>
      </c>
      <c r="Q15" s="60" t="s">
        <v>291</v>
      </c>
    </row>
    <row r="16" spans="1:17" s="60" customFormat="1" x14ac:dyDescent="0.25">
      <c r="A16" s="57" t="s">
        <v>239</v>
      </c>
      <c r="B16" s="80">
        <v>2213.4789000000001</v>
      </c>
      <c r="C16" s="59">
        <v>4122.5562</v>
      </c>
      <c r="D16" s="58"/>
      <c r="E16" s="58">
        <v>517.00869999999998</v>
      </c>
      <c r="F16" s="110">
        <v>6917.2808000000005</v>
      </c>
      <c r="G16" s="59">
        <v>1629.7936</v>
      </c>
      <c r="H16" s="59">
        <v>1629.7936</v>
      </c>
      <c r="I16" s="58"/>
      <c r="J16" s="94">
        <v>552.44200000000001</v>
      </c>
      <c r="K16" t="s">
        <v>80</v>
      </c>
      <c r="L16" t="s">
        <v>292</v>
      </c>
      <c r="M16" t="s">
        <v>257</v>
      </c>
      <c r="N16"/>
      <c r="O16" s="111">
        <v>1668.4939999999999</v>
      </c>
      <c r="P16" t="s">
        <v>46</v>
      </c>
      <c r="Q16" t="s">
        <v>292</v>
      </c>
    </row>
    <row r="17" spans="1:17" x14ac:dyDescent="0.25">
      <c r="A17" s="57" t="s">
        <v>237</v>
      </c>
      <c r="B17" s="80">
        <v>518.21600000000001</v>
      </c>
      <c r="C17" s="59">
        <v>1619.4265</v>
      </c>
      <c r="D17" s="58"/>
      <c r="E17" s="58">
        <v>132.44470000000001</v>
      </c>
      <c r="F17" s="110">
        <v>1619.4266</v>
      </c>
      <c r="G17" s="14">
        <v>2.3344999999999998</v>
      </c>
      <c r="H17" s="14">
        <v>2.3344999999999998</v>
      </c>
      <c r="I17" s="14"/>
      <c r="J17" s="94">
        <v>1471.029</v>
      </c>
      <c r="K17" t="s">
        <v>80</v>
      </c>
      <c r="L17" t="s">
        <v>293</v>
      </c>
      <c r="M17" t="s">
        <v>257</v>
      </c>
      <c r="O17" s="111">
        <v>4452.0420000000004</v>
      </c>
      <c r="P17" s="60" t="s">
        <v>46</v>
      </c>
      <c r="Q17" s="60" t="s">
        <v>293</v>
      </c>
    </row>
    <row r="18" spans="1:17" s="60" customFormat="1" x14ac:dyDescent="0.25">
      <c r="A18" s="57" t="s">
        <v>235</v>
      </c>
      <c r="B18" s="81">
        <v>550.68280000000004</v>
      </c>
      <c r="C18" s="59">
        <v>1720.8857</v>
      </c>
      <c r="D18" s="58"/>
      <c r="E18" s="58">
        <v>130.89590000000001</v>
      </c>
      <c r="F18" s="110">
        <v>1720.8857</v>
      </c>
      <c r="G18" s="58">
        <v>12.4879</v>
      </c>
      <c r="H18" s="58">
        <v>12.4879</v>
      </c>
      <c r="I18" s="58"/>
      <c r="J18" s="95">
        <v>4.4809999999999999</v>
      </c>
      <c r="K18" t="s">
        <v>80</v>
      </c>
      <c r="L18" t="s">
        <v>303</v>
      </c>
      <c r="M18" t="s">
        <v>257</v>
      </c>
      <c r="N18"/>
      <c r="O18" s="108">
        <v>14.003</v>
      </c>
      <c r="P18" t="s">
        <v>46</v>
      </c>
      <c r="Q18" t="s">
        <v>303</v>
      </c>
    </row>
    <row r="19" spans="1:17" x14ac:dyDescent="0.25">
      <c r="A19" s="57" t="s">
        <v>231</v>
      </c>
      <c r="B19" s="81">
        <v>1465.7986000000001</v>
      </c>
      <c r="C19" s="59">
        <v>4580.6251000000002</v>
      </c>
      <c r="D19" s="58"/>
      <c r="E19" s="58">
        <v>333.94479999999999</v>
      </c>
      <c r="F19" s="110">
        <v>4580.6251000000002</v>
      </c>
      <c r="G19" s="14">
        <v>50.8324</v>
      </c>
      <c r="H19" s="14">
        <v>50.8324</v>
      </c>
      <c r="I19" s="14"/>
      <c r="J19" s="95">
        <v>4.4809999999999999</v>
      </c>
      <c r="K19" t="s">
        <v>80</v>
      </c>
      <c r="L19" t="s">
        <v>290</v>
      </c>
      <c r="M19" t="s">
        <v>257</v>
      </c>
      <c r="O19" s="108">
        <v>14.003</v>
      </c>
      <c r="P19" t="s">
        <v>46</v>
      </c>
      <c r="Q19" t="s">
        <v>290</v>
      </c>
    </row>
    <row r="20" spans="1:17" s="60" customFormat="1" x14ac:dyDescent="0.25">
      <c r="A20" s="57" t="s">
        <v>229</v>
      </c>
      <c r="B20" s="82">
        <v>4.4813000000000001</v>
      </c>
      <c r="C20" s="58">
        <v>14.004200000000001</v>
      </c>
      <c r="D20" s="58"/>
      <c r="E20" s="58">
        <v>8.2528000000000006</v>
      </c>
      <c r="F20" s="109">
        <v>14.004200000000001</v>
      </c>
      <c r="G20" s="59">
        <v>1738.2284</v>
      </c>
      <c r="H20" s="59">
        <v>1738.2284</v>
      </c>
      <c r="I20" s="58"/>
      <c r="J20" s="96">
        <v>519.76499999999999</v>
      </c>
      <c r="K20" t="s">
        <v>80</v>
      </c>
      <c r="L20" t="s">
        <v>302</v>
      </c>
      <c r="M20" t="s">
        <v>257</v>
      </c>
      <c r="N20"/>
      <c r="O20" s="116">
        <v>1568.3130000000001</v>
      </c>
      <c r="P20" s="60" t="s">
        <v>46</v>
      </c>
      <c r="Q20" s="60" t="s">
        <v>302</v>
      </c>
    </row>
    <row r="21" spans="1:17" x14ac:dyDescent="0.25">
      <c r="A21" s="57" t="s">
        <v>233</v>
      </c>
      <c r="B21" s="82">
        <v>4.4813000000000001</v>
      </c>
      <c r="C21" s="58">
        <v>14.004200000000001</v>
      </c>
      <c r="D21" s="58"/>
      <c r="E21" s="58">
        <v>8.2528000000000006</v>
      </c>
      <c r="F21" s="109">
        <v>14.004200000000001</v>
      </c>
      <c r="G21" s="14">
        <v>16.498799999999999</v>
      </c>
      <c r="H21" s="14">
        <v>16.498799999999999</v>
      </c>
      <c r="I21" s="14"/>
      <c r="J21" s="96">
        <v>552.44200000000001</v>
      </c>
      <c r="K21" t="s">
        <v>80</v>
      </c>
      <c r="L21" t="s">
        <v>295</v>
      </c>
      <c r="M21" t="s">
        <v>257</v>
      </c>
      <c r="O21" s="116">
        <v>1668.4090000000001</v>
      </c>
      <c r="P21" s="60" t="s">
        <v>46</v>
      </c>
      <c r="Q21" s="60" t="s">
        <v>295</v>
      </c>
    </row>
    <row r="22" spans="1:17" s="60" customFormat="1" x14ac:dyDescent="0.25">
      <c r="A22" s="61" t="s">
        <v>238</v>
      </c>
      <c r="B22" s="83">
        <v>518.21749999999997</v>
      </c>
      <c r="C22" s="62">
        <v>1619.4265</v>
      </c>
      <c r="D22" s="14"/>
      <c r="E22" s="14">
        <v>132.4451</v>
      </c>
      <c r="F22" s="117">
        <v>1619.4266</v>
      </c>
      <c r="G22" s="58">
        <v>14.004200000000001</v>
      </c>
      <c r="H22" s="58">
        <v>14.004200000000001</v>
      </c>
      <c r="I22" s="58"/>
      <c r="J22" s="96">
        <v>1471.019</v>
      </c>
      <c r="K22" t="s">
        <v>80</v>
      </c>
      <c r="L22" t="s">
        <v>294</v>
      </c>
      <c r="M22" t="s">
        <v>257</v>
      </c>
      <c r="N22"/>
      <c r="O22" s="116">
        <v>4443.4650000000001</v>
      </c>
      <c r="P22" t="s">
        <v>46</v>
      </c>
      <c r="Q22" t="s">
        <v>294</v>
      </c>
    </row>
    <row r="23" spans="1:17" x14ac:dyDescent="0.25">
      <c r="A23" s="61" t="s">
        <v>218</v>
      </c>
      <c r="B23" s="83">
        <v>550.68449999999996</v>
      </c>
      <c r="C23" s="62">
        <v>1720.8857</v>
      </c>
      <c r="D23" s="14"/>
      <c r="E23" s="14">
        <v>130.8963</v>
      </c>
      <c r="F23" s="117">
        <v>1720.8857</v>
      </c>
      <c r="G23" s="14">
        <v>11.6004</v>
      </c>
      <c r="H23" s="14">
        <v>11.6004</v>
      </c>
      <c r="I23" s="14"/>
      <c r="J23" s="96">
        <v>522.90099999999995</v>
      </c>
      <c r="K23" t="s">
        <v>80</v>
      </c>
      <c r="L23" t="s">
        <v>286</v>
      </c>
      <c r="M23" t="s">
        <v>257</v>
      </c>
      <c r="O23" s="116">
        <v>1576.886</v>
      </c>
      <c r="P23" t="s">
        <v>46</v>
      </c>
      <c r="Q23" t="s">
        <v>286</v>
      </c>
    </row>
    <row r="24" spans="1:17" s="60" customFormat="1" x14ac:dyDescent="0.25">
      <c r="A24" s="61" t="s">
        <v>246</v>
      </c>
      <c r="B24" s="83">
        <v>1465.7774999999999</v>
      </c>
      <c r="C24" s="62">
        <v>4580.5456000000004</v>
      </c>
      <c r="D24" s="14"/>
      <c r="E24" s="14">
        <v>333.9314</v>
      </c>
      <c r="F24" s="117">
        <v>4580.5456000000004</v>
      </c>
      <c r="G24" s="59">
        <v>4580.6251000000002</v>
      </c>
      <c r="H24" s="59">
        <v>4580.6251000000002</v>
      </c>
      <c r="I24" s="58"/>
      <c r="J24" s="97">
        <v>558.029</v>
      </c>
      <c r="K24" t="s">
        <v>80</v>
      </c>
      <c r="L24" t="s">
        <v>304</v>
      </c>
      <c r="M24" t="s">
        <v>257</v>
      </c>
      <c r="N24"/>
      <c r="O24" s="116">
        <v>1685.077</v>
      </c>
      <c r="P24" s="60" t="s">
        <v>46</v>
      </c>
      <c r="Q24" s="60" t="s">
        <v>304</v>
      </c>
    </row>
    <row r="25" spans="1:17" x14ac:dyDescent="0.25">
      <c r="A25" s="57" t="s">
        <v>223</v>
      </c>
      <c r="B25" s="83">
        <v>521.53340000000003</v>
      </c>
      <c r="C25" s="59">
        <v>1629.7936</v>
      </c>
      <c r="D25" s="58"/>
      <c r="E25" s="58">
        <v>129.8527</v>
      </c>
      <c r="F25" s="117">
        <v>1629.7936</v>
      </c>
      <c r="G25" s="14">
        <v>11.6</v>
      </c>
      <c r="H25" s="14">
        <v>11.6</v>
      </c>
      <c r="I25" s="14"/>
      <c r="J25" s="97">
        <v>1483.96</v>
      </c>
      <c r="K25" t="s">
        <v>80</v>
      </c>
      <c r="L25" t="s">
        <v>287</v>
      </c>
      <c r="M25" t="s">
        <v>257</v>
      </c>
      <c r="O25" s="116">
        <v>4489.4650000000001</v>
      </c>
      <c r="P25" t="s">
        <v>46</v>
      </c>
      <c r="Q25" t="s">
        <v>287</v>
      </c>
    </row>
    <row r="26" spans="1:17" s="60" customFormat="1" x14ac:dyDescent="0.25">
      <c r="A26" s="57" t="s">
        <v>227</v>
      </c>
      <c r="B26" s="84">
        <v>556.23249999999996</v>
      </c>
      <c r="C26" s="59">
        <v>1738.2284</v>
      </c>
      <c r="D26" s="58"/>
      <c r="E26" s="58">
        <v>123.3439</v>
      </c>
      <c r="F26" s="117">
        <v>1738.2284999999999</v>
      </c>
      <c r="G26" s="58">
        <v>14.004200000000001</v>
      </c>
      <c r="H26" s="58">
        <v>14.004200000000001</v>
      </c>
      <c r="I26" s="58"/>
      <c r="J26" s="98">
        <v>359.57299999999998</v>
      </c>
      <c r="K26" t="s">
        <v>80</v>
      </c>
      <c r="L26" t="s">
        <v>272</v>
      </c>
      <c r="M26" t="s">
        <v>257</v>
      </c>
      <c r="N26"/>
      <c r="O26" s="116">
        <v>1079.08</v>
      </c>
      <c r="P26" t="s">
        <v>46</v>
      </c>
      <c r="Q26" t="s">
        <v>272</v>
      </c>
    </row>
    <row r="27" spans="1:17" x14ac:dyDescent="0.25">
      <c r="A27" s="61" t="s">
        <v>244</v>
      </c>
      <c r="B27" s="84">
        <v>1478.8142</v>
      </c>
      <c r="C27" s="62">
        <v>4621.2987999999996</v>
      </c>
      <c r="D27" s="14"/>
      <c r="E27" s="14">
        <v>315.99380000000002</v>
      </c>
      <c r="F27" s="117">
        <v>4621.2988999999998</v>
      </c>
      <c r="G27" s="14">
        <v>6.6585999999999999</v>
      </c>
      <c r="H27" s="14">
        <v>0</v>
      </c>
      <c r="I27" s="14"/>
      <c r="J27" s="99">
        <v>826.80200000000002</v>
      </c>
      <c r="K27" s="68" t="s">
        <v>80</v>
      </c>
      <c r="L27" s="68" t="s">
        <v>274</v>
      </c>
      <c r="M27" s="68" t="s">
        <v>257</v>
      </c>
      <c r="O27" s="116">
        <v>2495.0329999999999</v>
      </c>
      <c r="P27" t="s">
        <v>46</v>
      </c>
      <c r="Q27" t="s">
        <v>274</v>
      </c>
    </row>
    <row r="28" spans="1:17" s="60" customFormat="1" x14ac:dyDescent="0.25">
      <c r="A28" s="57" t="s">
        <v>209</v>
      </c>
      <c r="B28" s="85">
        <v>357.41309999999999</v>
      </c>
      <c r="C28" s="59">
        <v>1116.9170999999999</v>
      </c>
      <c r="D28" s="58"/>
      <c r="E28" s="58">
        <v>108.7469</v>
      </c>
      <c r="F28" s="117">
        <v>1116.9170999999999</v>
      </c>
      <c r="G28" s="59">
        <v>1720.8857</v>
      </c>
      <c r="H28" s="59">
        <v>1720.8857</v>
      </c>
      <c r="I28" s="58"/>
      <c r="J28" s="100">
        <v>363.89600000000002</v>
      </c>
      <c r="K28" t="s">
        <v>80</v>
      </c>
      <c r="L28" t="s">
        <v>273</v>
      </c>
      <c r="M28" t="s">
        <v>257</v>
      </c>
      <c r="N28"/>
      <c r="O28" s="116">
        <v>1097.866</v>
      </c>
      <c r="P28" s="60" t="s">
        <v>46</v>
      </c>
      <c r="Q28" s="60" t="s">
        <v>273</v>
      </c>
    </row>
    <row r="29" spans="1:17" x14ac:dyDescent="0.25">
      <c r="A29" s="69" t="s">
        <v>214</v>
      </c>
      <c r="B29" s="73">
        <v>1539.6659</v>
      </c>
      <c r="C29" s="67">
        <v>2567.7132000000001</v>
      </c>
      <c r="D29" s="66"/>
      <c r="E29" s="66">
        <v>190.44560000000001</v>
      </c>
      <c r="F29" s="117">
        <v>2567.7132000000001</v>
      </c>
      <c r="G29" s="14">
        <v>11.013500000000001</v>
      </c>
      <c r="H29" s="14">
        <v>11.013500000000001</v>
      </c>
      <c r="I29" s="14"/>
      <c r="J29" s="101">
        <v>3.7120000000000002</v>
      </c>
      <c r="K29" t="s">
        <v>80</v>
      </c>
      <c r="L29" t="s">
        <v>265</v>
      </c>
      <c r="M29" t="s">
        <v>257</v>
      </c>
      <c r="O29" s="92">
        <v>11.106999999999999</v>
      </c>
      <c r="P29" t="s">
        <v>46</v>
      </c>
      <c r="Q29" t="s">
        <v>265</v>
      </c>
    </row>
    <row r="30" spans="1:17" s="60" customFormat="1" x14ac:dyDescent="0.25">
      <c r="A30" s="61" t="s">
        <v>250</v>
      </c>
      <c r="B30" s="86">
        <v>362.16820000000001</v>
      </c>
      <c r="C30" s="62">
        <v>1131.7766999999999</v>
      </c>
      <c r="D30" s="14"/>
      <c r="E30" s="14">
        <v>109.611</v>
      </c>
      <c r="F30" s="117">
        <v>1131.7766999999999</v>
      </c>
      <c r="G30" s="59">
        <v>1619.4265</v>
      </c>
      <c r="H30" s="59">
        <v>1619.4265</v>
      </c>
      <c r="I30" s="58"/>
      <c r="J30" s="101">
        <v>3.7120000000000002</v>
      </c>
      <c r="K30" t="s">
        <v>80</v>
      </c>
      <c r="L30" t="s">
        <v>266</v>
      </c>
      <c r="M30" t="s">
        <v>257</v>
      </c>
      <c r="N30"/>
      <c r="O30" s="92">
        <v>11.106999999999999</v>
      </c>
      <c r="P30" t="s">
        <v>46</v>
      </c>
      <c r="Q30" t="s">
        <v>266</v>
      </c>
    </row>
    <row r="31" spans="1:17" x14ac:dyDescent="0.25">
      <c r="A31" s="61" t="s">
        <v>230</v>
      </c>
      <c r="B31" s="87">
        <v>3.5971000000000002</v>
      </c>
      <c r="C31" s="14">
        <v>11.6004</v>
      </c>
      <c r="D31" s="14"/>
      <c r="E31" s="14">
        <v>5.0601000000000003</v>
      </c>
      <c r="F31" s="74">
        <v>11.6004</v>
      </c>
      <c r="G31" s="62">
        <v>1619.4265</v>
      </c>
      <c r="H31" s="62">
        <v>1619.4265</v>
      </c>
      <c r="I31" s="14"/>
      <c r="J31" s="101">
        <v>3.7120000000000002</v>
      </c>
      <c r="K31" t="s">
        <v>80</v>
      </c>
      <c r="L31" t="s">
        <v>267</v>
      </c>
      <c r="M31" t="s">
        <v>257</v>
      </c>
      <c r="O31" s="92">
        <v>11.106999999999999</v>
      </c>
      <c r="P31" s="60" t="s">
        <v>46</v>
      </c>
      <c r="Q31" s="60" t="s">
        <v>267</v>
      </c>
    </row>
    <row r="32" spans="1:17" s="60" customFormat="1" x14ac:dyDescent="0.25">
      <c r="A32" s="61" t="s">
        <v>232</v>
      </c>
      <c r="B32" s="87">
        <v>3.597</v>
      </c>
      <c r="C32" s="14">
        <v>11.6</v>
      </c>
      <c r="D32" s="14"/>
      <c r="E32" s="14">
        <v>5.0599999999999996</v>
      </c>
      <c r="F32" s="74">
        <v>11.6</v>
      </c>
      <c r="G32" s="59">
        <v>4122.5562</v>
      </c>
      <c r="H32" s="59">
        <v>6917.2806</v>
      </c>
      <c r="I32" s="58"/>
      <c r="J32" s="101">
        <v>3.7149999999999999</v>
      </c>
      <c r="K32" t="s">
        <v>80</v>
      </c>
      <c r="L32" t="s">
        <v>270</v>
      </c>
      <c r="M32" t="s">
        <v>257</v>
      </c>
      <c r="N32"/>
      <c r="O32" s="92">
        <v>11.106999999999999</v>
      </c>
      <c r="P32" t="s">
        <v>46</v>
      </c>
      <c r="Q32" t="s">
        <v>270</v>
      </c>
    </row>
    <row r="33" spans="1:17" x14ac:dyDescent="0.25">
      <c r="A33" s="57" t="s">
        <v>253</v>
      </c>
      <c r="B33" s="87">
        <v>3.597</v>
      </c>
      <c r="C33" s="58">
        <v>11.6</v>
      </c>
      <c r="D33" s="58"/>
      <c r="E33" s="58">
        <v>5.0599999999999996</v>
      </c>
      <c r="F33" s="74">
        <v>11.6</v>
      </c>
      <c r="G33" s="14">
        <v>5.4119999999999999</v>
      </c>
      <c r="H33" s="14">
        <v>5.4119999999999999</v>
      </c>
      <c r="I33" s="14"/>
      <c r="J33" s="102">
        <v>6.6269999999999998</v>
      </c>
      <c r="K33" t="s">
        <v>80</v>
      </c>
      <c r="L33" t="s">
        <v>268</v>
      </c>
      <c r="M33" t="s">
        <v>257</v>
      </c>
      <c r="O33" s="92">
        <v>19.960999999999999</v>
      </c>
      <c r="P33" t="s">
        <v>46</v>
      </c>
      <c r="Q33" t="s">
        <v>268</v>
      </c>
    </row>
    <row r="34" spans="1:17" s="60" customFormat="1" x14ac:dyDescent="0.25">
      <c r="A34" s="57" t="s">
        <v>221</v>
      </c>
      <c r="B34" s="87">
        <v>3.6</v>
      </c>
      <c r="C34" s="58">
        <v>11.609400000000001</v>
      </c>
      <c r="D34" s="58"/>
      <c r="E34" s="58">
        <v>5.0621</v>
      </c>
      <c r="F34" s="74">
        <v>11.609400000000001</v>
      </c>
      <c r="G34" s="58">
        <v>5.5849000000000002</v>
      </c>
      <c r="H34" s="58">
        <v>5.5849000000000002</v>
      </c>
      <c r="I34" s="58"/>
      <c r="J34" s="102">
        <v>3.9969999999999999</v>
      </c>
      <c r="K34" t="s">
        <v>80</v>
      </c>
      <c r="L34" t="s">
        <v>269</v>
      </c>
      <c r="M34" t="s">
        <v>257</v>
      </c>
      <c r="N34"/>
      <c r="O34" s="92">
        <v>12.49</v>
      </c>
      <c r="P34" s="60" t="s">
        <v>46</v>
      </c>
      <c r="Q34" s="60" t="s">
        <v>269</v>
      </c>
    </row>
    <row r="35" spans="1:17" x14ac:dyDescent="0.25">
      <c r="A35" s="57" t="s">
        <v>217</v>
      </c>
      <c r="B35" s="88">
        <v>6.4564000000000004</v>
      </c>
      <c r="C35" s="58">
        <v>20.7119</v>
      </c>
      <c r="D35" s="58"/>
      <c r="E35" s="58">
        <v>7.9866999999999999</v>
      </c>
      <c r="F35" s="74">
        <v>20.7119</v>
      </c>
      <c r="G35" s="14">
        <v>49.886400000000002</v>
      </c>
      <c r="H35" s="14">
        <v>49.886400000000002</v>
      </c>
      <c r="I35" s="14"/>
      <c r="J35" s="102">
        <v>1.6319999999999999</v>
      </c>
      <c r="K35" t="s">
        <v>80</v>
      </c>
      <c r="L35" t="s">
        <v>276</v>
      </c>
      <c r="M35" t="s">
        <v>257</v>
      </c>
      <c r="O35" s="102">
        <v>5.0999999999999996</v>
      </c>
      <c r="P35" t="s">
        <v>46</v>
      </c>
      <c r="Q35" t="s">
        <v>276</v>
      </c>
    </row>
    <row r="36" spans="1:17" s="60" customFormat="1" x14ac:dyDescent="0.25">
      <c r="A36" s="57" t="s">
        <v>225</v>
      </c>
      <c r="B36" s="88">
        <v>3.8811</v>
      </c>
      <c r="C36" s="58">
        <v>12.4879</v>
      </c>
      <c r="D36" s="58"/>
      <c r="E36" s="58">
        <v>5.3959999999999999</v>
      </c>
      <c r="F36" s="74">
        <v>12.4879</v>
      </c>
      <c r="G36" s="58">
        <v>4.74</v>
      </c>
      <c r="H36" s="58">
        <v>4.74</v>
      </c>
      <c r="I36" s="58"/>
      <c r="J36" s="102">
        <v>5.63</v>
      </c>
      <c r="K36" t="s">
        <v>80</v>
      </c>
      <c r="L36" t="s">
        <v>263</v>
      </c>
      <c r="M36" t="s">
        <v>257</v>
      </c>
      <c r="N36"/>
      <c r="O36" s="102">
        <v>17.594999999999999</v>
      </c>
      <c r="P36" t="s">
        <v>46</v>
      </c>
      <c r="Q36" t="s">
        <v>263</v>
      </c>
    </row>
    <row r="37" spans="1:17" x14ac:dyDescent="0.25">
      <c r="A37" s="57" t="s">
        <v>243</v>
      </c>
      <c r="B37" s="88">
        <v>1.5167999999999999</v>
      </c>
      <c r="C37" s="58">
        <v>4.74</v>
      </c>
      <c r="D37" s="58"/>
      <c r="E37" s="58">
        <v>3.68</v>
      </c>
      <c r="F37" s="75">
        <v>4.74</v>
      </c>
      <c r="G37" s="62">
        <v>4621.2987999999996</v>
      </c>
      <c r="H37" s="62">
        <v>4621.2987999999996</v>
      </c>
      <c r="I37" s="14"/>
      <c r="J37" s="102">
        <v>3.7290000000000001</v>
      </c>
      <c r="K37" t="s">
        <v>80</v>
      </c>
      <c r="L37" t="s">
        <v>271</v>
      </c>
      <c r="M37" t="s">
        <v>257</v>
      </c>
      <c r="O37" s="102">
        <v>11.654</v>
      </c>
      <c r="P37" s="60" t="s">
        <v>46</v>
      </c>
      <c r="Q37" s="60" t="s">
        <v>271</v>
      </c>
    </row>
    <row r="38" spans="1:17" x14ac:dyDescent="0.25">
      <c r="A38" s="57" t="s">
        <v>247</v>
      </c>
      <c r="B38" s="88">
        <v>5.4256000000000002</v>
      </c>
      <c r="C38" s="58">
        <v>16.954999999999998</v>
      </c>
      <c r="D38" s="58"/>
      <c r="E38" s="58">
        <v>7.0720000000000001</v>
      </c>
      <c r="F38" s="75">
        <v>16.954999999999998</v>
      </c>
      <c r="G38" s="14">
        <v>6.6585999999999999</v>
      </c>
      <c r="H38" s="14">
        <v>0</v>
      </c>
      <c r="I38" s="14"/>
      <c r="J38" s="102">
        <v>2.3719999999999999</v>
      </c>
      <c r="K38" t="s">
        <v>80</v>
      </c>
      <c r="L38" t="s">
        <v>262</v>
      </c>
      <c r="M38" t="s">
        <v>257</v>
      </c>
      <c r="O38" s="102">
        <v>7.4119999999999999</v>
      </c>
      <c r="P38" s="60" t="s">
        <v>46</v>
      </c>
      <c r="Q38" s="60" t="s">
        <v>262</v>
      </c>
    </row>
    <row r="39" spans="1:17" s="60" customFormat="1" x14ac:dyDescent="0.25">
      <c r="A39" s="61" t="s">
        <v>236</v>
      </c>
      <c r="B39" s="88">
        <v>3.5243000000000002</v>
      </c>
      <c r="C39" s="14">
        <v>11.013500000000001</v>
      </c>
      <c r="D39" s="14"/>
      <c r="E39" s="14">
        <v>5.5808</v>
      </c>
      <c r="F39" s="75">
        <v>11.013500000000001</v>
      </c>
      <c r="G39" s="58">
        <v>12.831799999999999</v>
      </c>
      <c r="H39" s="58">
        <v>12.831799999999999</v>
      </c>
      <c r="I39" s="58"/>
      <c r="J39" s="102">
        <v>1.7869999999999999</v>
      </c>
      <c r="K39" t="s">
        <v>80</v>
      </c>
      <c r="L39" t="s">
        <v>264</v>
      </c>
      <c r="M39" t="s">
        <v>257</v>
      </c>
      <c r="N39"/>
      <c r="O39" s="106">
        <v>5.5839999999999996</v>
      </c>
      <c r="P39" s="60" t="s">
        <v>46</v>
      </c>
      <c r="Q39" s="60" t="s">
        <v>264</v>
      </c>
    </row>
    <row r="40" spans="1:17" x14ac:dyDescent="0.25">
      <c r="A40" s="61" t="s">
        <v>252</v>
      </c>
      <c r="B40" s="88">
        <v>2.3715000000000002</v>
      </c>
      <c r="C40" s="14">
        <v>7.4111000000000002</v>
      </c>
      <c r="D40" s="14"/>
      <c r="E40" s="14">
        <v>3.6383000000000001</v>
      </c>
      <c r="F40" s="75">
        <v>7.4111000000000002</v>
      </c>
      <c r="G40" s="62">
        <v>4580.5456000000004</v>
      </c>
      <c r="H40" s="62">
        <v>4580.5456000000004</v>
      </c>
      <c r="I40" s="14"/>
      <c r="J40" s="102">
        <v>6.48</v>
      </c>
      <c r="K40" t="s">
        <v>80</v>
      </c>
      <c r="L40" t="s">
        <v>284</v>
      </c>
      <c r="M40" t="s">
        <v>257</v>
      </c>
      <c r="O40" s="106">
        <v>15.804</v>
      </c>
      <c r="P40" t="s">
        <v>46</v>
      </c>
      <c r="Q40" t="s">
        <v>284</v>
      </c>
    </row>
    <row r="41" spans="1:17" s="60" customFormat="1" x14ac:dyDescent="0.25">
      <c r="A41" s="57" t="s">
        <v>241</v>
      </c>
      <c r="B41" s="88">
        <v>1.7871999999999999</v>
      </c>
      <c r="C41" s="58">
        <v>5.5849000000000002</v>
      </c>
      <c r="D41" s="58"/>
      <c r="E41" s="58">
        <v>3.0907</v>
      </c>
      <c r="F41" s="76">
        <v>5.5849000000000002</v>
      </c>
      <c r="G41" s="58">
        <v>16.954999999999998</v>
      </c>
      <c r="H41" s="58">
        <v>16.954999999999998</v>
      </c>
      <c r="I41" s="58"/>
      <c r="J41" s="103">
        <v>20.841000000000001</v>
      </c>
      <c r="K41" t="s">
        <v>80</v>
      </c>
      <c r="L41" t="s">
        <v>282</v>
      </c>
      <c r="M41" t="s">
        <v>257</v>
      </c>
      <c r="N41"/>
      <c r="O41" s="106">
        <v>50.832999999999998</v>
      </c>
      <c r="P41" t="s">
        <v>46</v>
      </c>
      <c r="Q41" t="s">
        <v>282</v>
      </c>
    </row>
    <row r="42" spans="1:17" x14ac:dyDescent="0.25">
      <c r="A42" s="61" t="s">
        <v>222</v>
      </c>
      <c r="B42" s="88">
        <v>6.4786000000000001</v>
      </c>
      <c r="C42" s="14">
        <v>15.801399999999999</v>
      </c>
      <c r="D42" s="14"/>
      <c r="E42" s="14">
        <v>9.8310999999999993</v>
      </c>
      <c r="F42" s="76">
        <v>15.801399999999999</v>
      </c>
      <c r="G42" s="14">
        <v>16.498799999999999</v>
      </c>
      <c r="H42" s="14">
        <v>16.498799999999999</v>
      </c>
      <c r="I42" s="14"/>
      <c r="J42" s="103">
        <v>20.841000000000001</v>
      </c>
      <c r="K42" t="s">
        <v>80</v>
      </c>
      <c r="L42" t="s">
        <v>283</v>
      </c>
      <c r="M42" t="s">
        <v>257</v>
      </c>
      <c r="O42" s="106">
        <v>50.832999999999998</v>
      </c>
      <c r="P42" s="60" t="s">
        <v>46</v>
      </c>
      <c r="Q42" s="60" t="s">
        <v>283</v>
      </c>
    </row>
    <row r="43" spans="1:17" s="60" customFormat="1" x14ac:dyDescent="0.25">
      <c r="A43" s="61" t="s">
        <v>226</v>
      </c>
      <c r="B43" s="89">
        <v>20.8413</v>
      </c>
      <c r="C43" s="14">
        <v>50.8324</v>
      </c>
      <c r="D43" s="14"/>
      <c r="E43" s="14">
        <v>13.065899999999999</v>
      </c>
      <c r="F43" s="76">
        <v>50.8324</v>
      </c>
      <c r="G43" s="58">
        <v>7.25</v>
      </c>
      <c r="H43" s="58">
        <v>7.25</v>
      </c>
      <c r="I43" s="58"/>
      <c r="J43" s="103">
        <v>20.452999999999999</v>
      </c>
      <c r="K43" t="s">
        <v>80</v>
      </c>
      <c r="L43" t="s">
        <v>289</v>
      </c>
      <c r="M43" t="s">
        <v>257</v>
      </c>
      <c r="N43"/>
      <c r="O43" s="107">
        <v>49.886000000000003</v>
      </c>
      <c r="P43" t="s">
        <v>46</v>
      </c>
      <c r="Q43" t="s">
        <v>289</v>
      </c>
    </row>
    <row r="44" spans="1:17" x14ac:dyDescent="0.25">
      <c r="A44" s="61" t="s">
        <v>212</v>
      </c>
      <c r="B44" s="89">
        <v>20.8415</v>
      </c>
      <c r="C44" s="14">
        <v>50.832900000000002</v>
      </c>
      <c r="D44" s="14"/>
      <c r="E44" s="14">
        <v>13.065799999999999</v>
      </c>
      <c r="F44" s="76">
        <v>50.832900000000002</v>
      </c>
      <c r="G44" s="62">
        <v>1131.7766999999999</v>
      </c>
      <c r="H44" s="62">
        <v>1131.7766999999999</v>
      </c>
      <c r="I44" s="14"/>
      <c r="J44" s="103">
        <v>20.452999999999999</v>
      </c>
      <c r="K44" t="s">
        <v>80</v>
      </c>
      <c r="L44" t="s">
        <v>288</v>
      </c>
      <c r="M44" t="s">
        <v>257</v>
      </c>
      <c r="O44" s="107">
        <v>49.886000000000003</v>
      </c>
      <c r="P44" s="60" t="s">
        <v>46</v>
      </c>
      <c r="Q44" s="60" t="s">
        <v>288</v>
      </c>
    </row>
    <row r="45" spans="1:17" s="60" customFormat="1" x14ac:dyDescent="0.25">
      <c r="A45" s="57" t="s">
        <v>211</v>
      </c>
      <c r="B45" s="89">
        <v>20.454599999999999</v>
      </c>
      <c r="C45" s="58">
        <v>49.889299999999999</v>
      </c>
      <c r="D45" s="58"/>
      <c r="E45" s="58">
        <v>11.7342</v>
      </c>
      <c r="F45" s="77">
        <v>49.889299999999999</v>
      </c>
      <c r="G45" s="58">
        <v>49.886400000000002</v>
      </c>
      <c r="H45" s="58">
        <v>49.886400000000002</v>
      </c>
      <c r="I45" s="58"/>
      <c r="J45" s="103">
        <v>20.452999999999999</v>
      </c>
      <c r="K45" t="s">
        <v>80</v>
      </c>
      <c r="L45" t="s">
        <v>301</v>
      </c>
      <c r="M45" t="s">
        <v>257</v>
      </c>
      <c r="N45"/>
      <c r="O45" s="107">
        <v>49.886000000000003</v>
      </c>
      <c r="P45" t="s">
        <v>46</v>
      </c>
      <c r="Q45" t="s">
        <v>301</v>
      </c>
    </row>
    <row r="46" spans="1:17" x14ac:dyDescent="0.25">
      <c r="A46" s="61" t="s">
        <v>210</v>
      </c>
      <c r="B46" s="89">
        <v>20.453399999999998</v>
      </c>
      <c r="C46" s="14">
        <v>49.886400000000002</v>
      </c>
      <c r="D46" s="14"/>
      <c r="E46" s="14">
        <v>11.7342</v>
      </c>
      <c r="F46" s="77">
        <v>49.886400000000002</v>
      </c>
      <c r="G46" s="14">
        <v>7.4111000000000002</v>
      </c>
      <c r="H46" s="14">
        <v>7.4111000000000002</v>
      </c>
      <c r="I46" s="14"/>
      <c r="J46" s="103">
        <v>20.452999999999999</v>
      </c>
      <c r="K46" t="s">
        <v>80</v>
      </c>
      <c r="L46" t="s">
        <v>300</v>
      </c>
      <c r="M46" t="s">
        <v>257</v>
      </c>
      <c r="O46" s="107">
        <v>49.886000000000003</v>
      </c>
      <c r="P46" s="60" t="s">
        <v>46</v>
      </c>
      <c r="Q46" s="60" t="s">
        <v>300</v>
      </c>
    </row>
    <row r="47" spans="1:17" s="60" customFormat="1" x14ac:dyDescent="0.25">
      <c r="A47" s="57" t="s">
        <v>251</v>
      </c>
      <c r="B47" s="89">
        <v>20.453499999999998</v>
      </c>
      <c r="C47" s="58">
        <v>49.886400000000002</v>
      </c>
      <c r="D47" s="58"/>
      <c r="E47" s="58">
        <v>11.7342</v>
      </c>
      <c r="F47" s="77">
        <v>49.886400000000002</v>
      </c>
      <c r="G47" s="58">
        <v>11.6</v>
      </c>
      <c r="H47" s="58">
        <v>11.6</v>
      </c>
      <c r="I47" s="58"/>
      <c r="J47" s="104"/>
      <c r="K47"/>
      <c r="L47"/>
      <c r="M47"/>
    </row>
    <row r="48" spans="1:17" x14ac:dyDescent="0.25">
      <c r="A48" s="61" t="s">
        <v>242</v>
      </c>
      <c r="B48" s="89">
        <v>20.453499999999998</v>
      </c>
      <c r="C48" s="14">
        <v>49.886400000000002</v>
      </c>
      <c r="D48" s="14"/>
      <c r="E48" s="14">
        <v>11.7342</v>
      </c>
      <c r="F48" s="77">
        <v>49.886400000000002</v>
      </c>
      <c r="J48" s="105"/>
      <c r="K48" s="60"/>
      <c r="L48" s="60"/>
      <c r="M48" s="60"/>
    </row>
    <row r="54" spans="1:14" x14ac:dyDescent="0.25">
      <c r="A54" s="70" t="s">
        <v>214</v>
      </c>
      <c r="B54" s="70" t="s">
        <v>307</v>
      </c>
    </row>
    <row r="55" spans="1:14" x14ac:dyDescent="0.25">
      <c r="A55" t="s">
        <v>308</v>
      </c>
      <c r="B55">
        <v>2567.23</v>
      </c>
    </row>
    <row r="56" spans="1:14" x14ac:dyDescent="0.25">
      <c r="A56" t="s">
        <v>101</v>
      </c>
      <c r="B56">
        <v>0.32</v>
      </c>
    </row>
    <row r="57" spans="1:14" x14ac:dyDescent="0.25">
      <c r="A57" t="s">
        <v>309</v>
      </c>
      <c r="B57">
        <f>B55*B56</f>
        <v>821.5136</v>
      </c>
    </row>
    <row r="58" spans="1:14" x14ac:dyDescent="0.25">
      <c r="G58" s="15"/>
    </row>
    <row r="60" spans="1:14" x14ac:dyDescent="0.25">
      <c r="A60" s="235" t="s">
        <v>71</v>
      </c>
      <c r="B60" s="236"/>
      <c r="C60" s="236"/>
      <c r="D60" s="236"/>
      <c r="E60" s="236"/>
      <c r="F60" s="237"/>
      <c r="G60" s="7"/>
      <c r="H60" s="7"/>
      <c r="I60" s="7"/>
      <c r="J60" s="235" t="s">
        <v>311</v>
      </c>
      <c r="K60" s="236"/>
      <c r="L60" s="237"/>
      <c r="M60" s="7" t="s">
        <v>72</v>
      </c>
    </row>
    <row r="61" spans="1:14" x14ac:dyDescent="0.25">
      <c r="A61" s="118" t="s">
        <v>239</v>
      </c>
      <c r="B61" s="7"/>
      <c r="C61" s="119">
        <v>4122.5562</v>
      </c>
      <c r="D61" s="120"/>
      <c r="E61" s="120">
        <v>517.00869999999998</v>
      </c>
      <c r="F61" s="133">
        <v>6917.2808000000005</v>
      </c>
      <c r="G61" s="7"/>
      <c r="H61" s="7"/>
      <c r="I61" s="7"/>
      <c r="J61" s="121">
        <v>6716.2520000000004</v>
      </c>
      <c r="K61" s="122" t="s">
        <v>46</v>
      </c>
      <c r="L61" s="122" t="s">
        <v>275</v>
      </c>
      <c r="M61" s="35">
        <f t="shared" ref="M61:M73" si="1">F61-J61</f>
        <v>201.02880000000005</v>
      </c>
      <c r="N61" s="35">
        <f>M61</f>
        <v>201.02880000000005</v>
      </c>
    </row>
    <row r="62" spans="1:14" x14ac:dyDescent="0.25">
      <c r="A62" s="118" t="s">
        <v>237</v>
      </c>
      <c r="B62" s="7"/>
      <c r="C62" s="119">
        <v>1619.4265</v>
      </c>
      <c r="D62" s="120"/>
      <c r="E62" s="120">
        <v>132.44470000000001</v>
      </c>
      <c r="F62" s="133">
        <v>1619.4266</v>
      </c>
      <c r="G62" s="7"/>
      <c r="H62" s="7"/>
      <c r="I62" s="7"/>
      <c r="J62" s="121">
        <v>1568.356</v>
      </c>
      <c r="K62" s="122" t="s">
        <v>46</v>
      </c>
      <c r="L62" s="122" t="s">
        <v>291</v>
      </c>
      <c r="M62" s="35">
        <f t="shared" si="1"/>
        <v>51.070600000000013</v>
      </c>
      <c r="N62" s="136"/>
    </row>
    <row r="63" spans="1:14" x14ac:dyDescent="0.25">
      <c r="A63" s="118" t="s">
        <v>235</v>
      </c>
      <c r="B63" s="7"/>
      <c r="C63" s="119">
        <v>1720.8857</v>
      </c>
      <c r="D63" s="120"/>
      <c r="E63" s="120">
        <v>130.89590000000001</v>
      </c>
      <c r="F63" s="133">
        <v>1720.8857</v>
      </c>
      <c r="G63" s="22"/>
      <c r="H63" s="7"/>
      <c r="I63" s="7"/>
      <c r="J63" s="121">
        <v>1668.4939999999999</v>
      </c>
      <c r="K63" s="123" t="s">
        <v>46</v>
      </c>
      <c r="L63" s="123" t="s">
        <v>292</v>
      </c>
      <c r="M63" s="35">
        <f t="shared" si="1"/>
        <v>52.391700000000128</v>
      </c>
      <c r="N63" s="137"/>
    </row>
    <row r="64" spans="1:14" x14ac:dyDescent="0.25">
      <c r="A64" s="118" t="s">
        <v>231</v>
      </c>
      <c r="B64" s="7"/>
      <c r="C64" s="119">
        <v>4580.6251000000002</v>
      </c>
      <c r="D64" s="120"/>
      <c r="E64" s="120">
        <v>333.94479999999999</v>
      </c>
      <c r="F64" s="133">
        <v>4580.6251000000002</v>
      </c>
      <c r="G64" s="7"/>
      <c r="H64" s="7"/>
      <c r="I64" s="7"/>
      <c r="J64" s="121">
        <v>4452.0420000000004</v>
      </c>
      <c r="K64" s="122" t="s">
        <v>46</v>
      </c>
      <c r="L64" s="122" t="s">
        <v>293</v>
      </c>
      <c r="M64" s="35">
        <f t="shared" si="1"/>
        <v>128.58309999999983</v>
      </c>
      <c r="N64" s="138">
        <f>M64+M63+M62</f>
        <v>232.04539999999997</v>
      </c>
    </row>
    <row r="65" spans="1:14" x14ac:dyDescent="0.25">
      <c r="A65" s="124" t="s">
        <v>238</v>
      </c>
      <c r="B65" s="7"/>
      <c r="C65" s="125">
        <v>1619.4265</v>
      </c>
      <c r="D65" s="126"/>
      <c r="E65" s="126">
        <v>132.4451</v>
      </c>
      <c r="F65" s="134">
        <v>1619.4266</v>
      </c>
      <c r="G65" s="7"/>
      <c r="H65" s="7"/>
      <c r="I65" s="7"/>
      <c r="J65" s="127">
        <v>1568.3130000000001</v>
      </c>
      <c r="K65" s="122" t="s">
        <v>46</v>
      </c>
      <c r="L65" s="122" t="s">
        <v>302</v>
      </c>
      <c r="M65" s="35">
        <f t="shared" si="1"/>
        <v>51.113599999999906</v>
      </c>
      <c r="N65" s="136"/>
    </row>
    <row r="66" spans="1:14" x14ac:dyDescent="0.25">
      <c r="A66" s="128" t="s">
        <v>218</v>
      </c>
      <c r="B66" s="7"/>
      <c r="C66" s="129">
        <v>1720.8857</v>
      </c>
      <c r="D66" s="23"/>
      <c r="E66" s="23">
        <v>130.8963</v>
      </c>
      <c r="F66" s="134">
        <v>1720.8857</v>
      </c>
      <c r="G66" s="7"/>
      <c r="H66" s="7"/>
      <c r="I66" s="7"/>
      <c r="J66" s="127">
        <v>1668.4090000000001</v>
      </c>
      <c r="K66" s="122" t="s">
        <v>46</v>
      </c>
      <c r="L66" s="122" t="s">
        <v>295</v>
      </c>
      <c r="M66" s="35">
        <f t="shared" si="1"/>
        <v>52.476699999999937</v>
      </c>
      <c r="N66" s="137"/>
    </row>
    <row r="67" spans="1:14" x14ac:dyDescent="0.25">
      <c r="A67" s="124" t="s">
        <v>246</v>
      </c>
      <c r="B67" s="7"/>
      <c r="C67" s="125">
        <v>4580.5456000000004</v>
      </c>
      <c r="D67" s="126"/>
      <c r="E67" s="126">
        <v>333.9314</v>
      </c>
      <c r="F67" s="134">
        <v>4580.5456000000004</v>
      </c>
      <c r="G67" s="22"/>
      <c r="H67" s="7"/>
      <c r="I67" s="7"/>
      <c r="J67" s="127">
        <v>4443.4650000000001</v>
      </c>
      <c r="K67" s="123" t="s">
        <v>46</v>
      </c>
      <c r="L67" s="123" t="s">
        <v>294</v>
      </c>
      <c r="M67" s="35">
        <f t="shared" si="1"/>
        <v>137.08060000000023</v>
      </c>
      <c r="N67" s="138">
        <f>M67+M66+M65</f>
        <v>240.67090000000007</v>
      </c>
    </row>
    <row r="68" spans="1:14" x14ac:dyDescent="0.25">
      <c r="A68" s="118" t="s">
        <v>223</v>
      </c>
      <c r="B68" s="7"/>
      <c r="C68" s="119">
        <v>1629.7936</v>
      </c>
      <c r="D68" s="120"/>
      <c r="E68" s="120">
        <v>129.8527</v>
      </c>
      <c r="F68" s="134">
        <v>1629.7936</v>
      </c>
      <c r="G68" s="7"/>
      <c r="H68" s="7"/>
      <c r="I68" s="7"/>
      <c r="J68" s="127">
        <v>1576.886</v>
      </c>
      <c r="K68" s="7" t="s">
        <v>46</v>
      </c>
      <c r="L68" s="7" t="s">
        <v>286</v>
      </c>
      <c r="M68" s="35">
        <f t="shared" si="1"/>
        <v>52.907600000000002</v>
      </c>
      <c r="N68" s="136"/>
    </row>
    <row r="69" spans="1:14" x14ac:dyDescent="0.25">
      <c r="A69" s="118" t="s">
        <v>227</v>
      </c>
      <c r="B69" s="7"/>
      <c r="C69" s="119">
        <v>1738.2284</v>
      </c>
      <c r="D69" s="120"/>
      <c r="E69" s="120">
        <v>123.3439</v>
      </c>
      <c r="F69" s="134">
        <v>1738.2284999999999</v>
      </c>
      <c r="G69" s="7"/>
      <c r="H69" s="7"/>
      <c r="I69" s="7"/>
      <c r="J69" s="127">
        <v>1685.077</v>
      </c>
      <c r="K69" s="122" t="s">
        <v>46</v>
      </c>
      <c r="L69" s="122" t="s">
        <v>304</v>
      </c>
      <c r="M69" s="35">
        <f t="shared" si="1"/>
        <v>53.151499999999942</v>
      </c>
      <c r="N69" s="137"/>
    </row>
    <row r="70" spans="1:14" x14ac:dyDescent="0.25">
      <c r="A70" s="128" t="s">
        <v>244</v>
      </c>
      <c r="B70" s="7"/>
      <c r="C70" s="129">
        <v>4621.2987999999996</v>
      </c>
      <c r="D70" s="23"/>
      <c r="E70" s="23">
        <v>315.99380000000002</v>
      </c>
      <c r="F70" s="134">
        <v>4621.2988999999998</v>
      </c>
      <c r="G70" s="7"/>
      <c r="H70" s="7"/>
      <c r="I70" s="7"/>
      <c r="J70" s="127">
        <v>4489.4650000000001</v>
      </c>
      <c r="K70" s="7" t="s">
        <v>46</v>
      </c>
      <c r="L70" s="7" t="s">
        <v>287</v>
      </c>
      <c r="M70" s="35">
        <f t="shared" si="1"/>
        <v>131.83389999999963</v>
      </c>
      <c r="N70" s="138">
        <f>M70+M69+M68</f>
        <v>237.89299999999957</v>
      </c>
    </row>
    <row r="71" spans="1:14" x14ac:dyDescent="0.25">
      <c r="A71" s="118" t="s">
        <v>209</v>
      </c>
      <c r="B71" s="7"/>
      <c r="C71" s="119">
        <v>1116.9170999999999</v>
      </c>
      <c r="D71" s="120"/>
      <c r="E71" s="120">
        <v>108.7469</v>
      </c>
      <c r="F71" s="134">
        <v>1116.9170999999999</v>
      </c>
      <c r="G71" s="7"/>
      <c r="H71" s="7"/>
      <c r="I71" s="7"/>
      <c r="J71" s="127">
        <v>1079.08</v>
      </c>
      <c r="K71" s="123" t="s">
        <v>46</v>
      </c>
      <c r="L71" s="123" t="s">
        <v>272</v>
      </c>
      <c r="M71" s="35">
        <f t="shared" si="1"/>
        <v>37.837099999999964</v>
      </c>
      <c r="N71" s="136"/>
    </row>
    <row r="72" spans="1:14" x14ac:dyDescent="0.25">
      <c r="A72" s="130" t="s">
        <v>214</v>
      </c>
      <c r="B72" s="7"/>
      <c r="C72" s="131">
        <v>2567.7132000000001</v>
      </c>
      <c r="D72" s="132"/>
      <c r="E72" s="132">
        <v>190.44560000000001</v>
      </c>
      <c r="F72" s="134">
        <v>2567.7132000000001</v>
      </c>
      <c r="G72" s="7"/>
      <c r="H72" s="7"/>
      <c r="I72" s="7"/>
      <c r="J72" s="127">
        <v>2495.0329999999999</v>
      </c>
      <c r="K72" s="7" t="s">
        <v>46</v>
      </c>
      <c r="L72" s="7" t="s">
        <v>274</v>
      </c>
      <c r="M72" s="35">
        <f t="shared" si="1"/>
        <v>72.680200000000241</v>
      </c>
      <c r="N72" s="137"/>
    </row>
    <row r="73" spans="1:14" x14ac:dyDescent="0.25">
      <c r="A73" s="124" t="s">
        <v>250</v>
      </c>
      <c r="B73" s="7"/>
      <c r="C73" s="125">
        <v>1131.7766999999999</v>
      </c>
      <c r="D73" s="126"/>
      <c r="E73" s="126">
        <v>109.611</v>
      </c>
      <c r="F73" s="134">
        <v>1131.7766999999999</v>
      </c>
      <c r="G73" s="7"/>
      <c r="H73" s="7"/>
      <c r="I73" s="7"/>
      <c r="J73" s="127">
        <v>1097.866</v>
      </c>
      <c r="K73" s="122" t="s">
        <v>46</v>
      </c>
      <c r="L73" s="122" t="s">
        <v>273</v>
      </c>
      <c r="M73" s="35">
        <f t="shared" si="1"/>
        <v>33.910699999999906</v>
      </c>
      <c r="N73" s="138">
        <f>M73+M72+M71</f>
        <v>144.42800000000011</v>
      </c>
    </row>
    <row r="74" spans="1:14" x14ac:dyDescent="0.25">
      <c r="M74" s="104">
        <f>SUM(M61:M73)</f>
        <v>1056.0660999999998</v>
      </c>
      <c r="N74" s="104">
        <f>SUM(N61:N73)</f>
        <v>1056.0660999999998</v>
      </c>
    </row>
    <row r="75" spans="1:14" x14ac:dyDescent="0.25">
      <c r="A75" s="235" t="s">
        <v>315</v>
      </c>
      <c r="B75" s="236"/>
      <c r="C75" s="236"/>
      <c r="D75" s="236"/>
      <c r="E75" s="236"/>
      <c r="F75" s="236"/>
      <c r="G75" s="236"/>
      <c r="H75" s="236"/>
      <c r="I75" s="236"/>
      <c r="J75" s="236"/>
      <c r="K75" s="236"/>
      <c r="L75" s="236"/>
      <c r="M75" s="236"/>
      <c r="N75" s="237"/>
    </row>
    <row r="76" spans="1:14" s="135" customFormat="1" ht="15" customHeight="1" x14ac:dyDescent="0.25">
      <c r="A76" s="238" t="s">
        <v>130</v>
      </c>
      <c r="B76" s="239"/>
      <c r="C76" s="239"/>
      <c r="D76" s="239"/>
      <c r="E76" s="239"/>
      <c r="F76" s="239"/>
      <c r="G76" s="239"/>
      <c r="H76" s="239"/>
      <c r="I76" s="239"/>
      <c r="J76" s="239"/>
      <c r="K76" s="239"/>
      <c r="L76" s="239"/>
      <c r="M76" s="239"/>
      <c r="N76" s="240"/>
    </row>
    <row r="77" spans="1:14" s="135" customFormat="1" x14ac:dyDescent="0.25">
      <c r="A77" s="241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3"/>
    </row>
    <row r="78" spans="1:14" s="135" customFormat="1" x14ac:dyDescent="0.25">
      <c r="A78" s="244"/>
      <c r="B78" s="245"/>
      <c r="C78" s="245"/>
      <c r="D78" s="245"/>
      <c r="E78" s="245"/>
      <c r="F78" s="245"/>
      <c r="G78" s="245"/>
      <c r="H78" s="245"/>
      <c r="I78" s="245"/>
      <c r="J78" s="245"/>
      <c r="K78" s="245"/>
      <c r="L78" s="245"/>
      <c r="M78" s="245"/>
      <c r="N78" s="246"/>
    </row>
    <row r="79" spans="1:14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4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</sheetData>
  <mergeCells count="4">
    <mergeCell ref="J60:L60"/>
    <mergeCell ref="A60:F60"/>
    <mergeCell ref="A76:N78"/>
    <mergeCell ref="A75:N75"/>
  </mergeCell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C27B-7EE2-435E-8CD6-EA1467DEAEDD}">
  <dimension ref="A1:I96"/>
  <sheetViews>
    <sheetView topLeftCell="A4" workbookViewId="0">
      <selection activeCell="H77" sqref="H77"/>
    </sheetView>
  </sheetViews>
  <sheetFormatPr baseColWidth="10" defaultRowHeight="15" x14ac:dyDescent="0.25"/>
  <cols>
    <col min="1" max="1" width="12.28515625" customWidth="1"/>
    <col min="2" max="2" width="0" hidden="1" customWidth="1"/>
    <col min="3" max="3" width="71.5703125" customWidth="1"/>
    <col min="4" max="4" width="10" customWidth="1"/>
    <col min="5" max="5" width="7.140625" style="1" customWidth="1"/>
    <col min="6" max="6" width="10" customWidth="1"/>
    <col min="7" max="7" width="7.140625" style="1" customWidth="1"/>
    <col min="8" max="8" width="32.85546875" customWidth="1"/>
    <col min="9" max="9" width="20" customWidth="1"/>
  </cols>
  <sheetData>
    <row r="1" spans="1:9" x14ac:dyDescent="0.25">
      <c r="A1" s="180" t="s">
        <v>382</v>
      </c>
      <c r="B1" s="151" t="s">
        <v>383</v>
      </c>
      <c r="C1" s="151" t="s">
        <v>384</v>
      </c>
      <c r="D1" s="151" t="s">
        <v>38</v>
      </c>
      <c r="E1" s="279" t="s">
        <v>37</v>
      </c>
      <c r="F1" s="151" t="s">
        <v>38</v>
      </c>
      <c r="G1" s="279" t="s">
        <v>37</v>
      </c>
      <c r="H1" s="182"/>
      <c r="I1" s="151"/>
    </row>
    <row r="2" spans="1:9" x14ac:dyDescent="0.25">
      <c r="A2" s="273" t="s">
        <v>603</v>
      </c>
      <c r="B2" s="274"/>
      <c r="C2" s="274" t="s">
        <v>604</v>
      </c>
      <c r="D2" s="274"/>
      <c r="E2" s="276"/>
      <c r="F2" s="274"/>
      <c r="G2" s="276"/>
      <c r="H2" s="276"/>
      <c r="I2" s="276"/>
    </row>
    <row r="3" spans="1:9" x14ac:dyDescent="0.25">
      <c r="A3" s="273" t="s">
        <v>385</v>
      </c>
      <c r="B3" s="274"/>
      <c r="C3" s="274" t="s">
        <v>605</v>
      </c>
      <c r="D3" s="274"/>
      <c r="E3" s="276"/>
      <c r="F3" s="274"/>
      <c r="G3" s="276"/>
      <c r="H3" s="276" t="s">
        <v>494</v>
      </c>
      <c r="I3" s="276" t="s">
        <v>495</v>
      </c>
    </row>
    <row r="4" spans="1:9" x14ac:dyDescent="0.25">
      <c r="A4" s="280" t="s">
        <v>606</v>
      </c>
      <c r="B4" s="280"/>
      <c r="C4" s="280" t="s">
        <v>386</v>
      </c>
      <c r="D4" s="281"/>
      <c r="E4" s="282"/>
      <c r="F4" s="280"/>
      <c r="G4" s="282"/>
      <c r="H4" s="280"/>
      <c r="I4" s="280"/>
    </row>
    <row r="5" spans="1:9" x14ac:dyDescent="0.25">
      <c r="A5" s="283" t="s">
        <v>607</v>
      </c>
      <c r="B5" s="283"/>
      <c r="C5" s="283" t="s">
        <v>388</v>
      </c>
      <c r="D5" s="284">
        <f t="shared" ref="D5" si="0">SUM(D6:D12)</f>
        <v>2443.1530000000002</v>
      </c>
      <c r="E5" s="285" t="s">
        <v>80</v>
      </c>
      <c r="F5" s="284">
        <f>SUM(F6:F12)</f>
        <v>15692.036</v>
      </c>
      <c r="G5" s="286" t="s">
        <v>46</v>
      </c>
      <c r="H5" s="283"/>
      <c r="I5" s="283"/>
    </row>
    <row r="6" spans="1:9" x14ac:dyDescent="0.25">
      <c r="A6" t="s">
        <v>608</v>
      </c>
      <c r="C6" t="s">
        <v>390</v>
      </c>
      <c r="D6" s="278">
        <v>22.957999999999998</v>
      </c>
      <c r="E6" s="1" t="s">
        <v>80</v>
      </c>
    </row>
    <row r="7" spans="1:9" x14ac:dyDescent="0.25">
      <c r="A7" t="s">
        <v>609</v>
      </c>
      <c r="C7" t="s">
        <v>392</v>
      </c>
      <c r="D7" s="278">
        <v>2418.4780000000001</v>
      </c>
      <c r="E7" s="1" t="s">
        <v>80</v>
      </c>
    </row>
    <row r="8" spans="1:9" x14ac:dyDescent="0.25">
      <c r="A8" t="s">
        <v>610</v>
      </c>
      <c r="C8" t="s">
        <v>611</v>
      </c>
      <c r="D8" s="278">
        <v>1.7170000000000001</v>
      </c>
      <c r="E8" s="1" t="s">
        <v>80</v>
      </c>
    </row>
    <row r="9" spans="1:9" x14ac:dyDescent="0.25">
      <c r="A9" t="s">
        <v>612</v>
      </c>
      <c r="C9" t="s">
        <v>713</v>
      </c>
      <c r="D9" s="278"/>
      <c r="F9" s="278">
        <v>133.096</v>
      </c>
      <c r="G9" s="1" t="s">
        <v>46</v>
      </c>
    </row>
    <row r="10" spans="1:9" x14ac:dyDescent="0.25">
      <c r="A10" t="s">
        <v>613</v>
      </c>
      <c r="C10" t="s">
        <v>489</v>
      </c>
      <c r="D10" s="278"/>
      <c r="F10" s="278">
        <v>53.317</v>
      </c>
      <c r="G10" s="1" t="s">
        <v>46</v>
      </c>
    </row>
    <row r="11" spans="1:9" x14ac:dyDescent="0.25">
      <c r="A11" t="s">
        <v>614</v>
      </c>
      <c r="C11" t="s">
        <v>714</v>
      </c>
      <c r="D11" s="278"/>
      <c r="F11" s="278">
        <v>931.20799999999997</v>
      </c>
      <c r="G11" s="1" t="s">
        <v>46</v>
      </c>
    </row>
    <row r="12" spans="1:9" x14ac:dyDescent="0.25">
      <c r="A12" t="s">
        <v>615</v>
      </c>
      <c r="C12" t="s">
        <v>491</v>
      </c>
      <c r="D12" s="278"/>
      <c r="F12" s="278">
        <v>14574.415000000001</v>
      </c>
      <c r="G12" s="1" t="s">
        <v>46</v>
      </c>
    </row>
    <row r="13" spans="1:9" x14ac:dyDescent="0.25">
      <c r="A13" s="283" t="s">
        <v>616</v>
      </c>
      <c r="B13" s="283"/>
      <c r="C13" s="283" t="s">
        <v>398</v>
      </c>
      <c r="D13" s="287"/>
      <c r="E13" s="288"/>
      <c r="F13" s="284">
        <f>SUM(F14:F15)</f>
        <v>429.471</v>
      </c>
      <c r="G13" s="286" t="s">
        <v>46</v>
      </c>
      <c r="H13" s="289"/>
      <c r="I13" s="289"/>
    </row>
    <row r="14" spans="1:9" x14ac:dyDescent="0.25">
      <c r="A14" t="s">
        <v>617</v>
      </c>
      <c r="C14" t="s">
        <v>400</v>
      </c>
      <c r="D14" s="277"/>
      <c r="F14" s="278">
        <v>14.487</v>
      </c>
      <c r="G14" s="1" t="s">
        <v>46</v>
      </c>
    </row>
    <row r="15" spans="1:9" x14ac:dyDescent="0.25">
      <c r="A15" t="s">
        <v>618</v>
      </c>
      <c r="C15" t="s">
        <v>402</v>
      </c>
      <c r="D15" s="277"/>
      <c r="F15" s="278">
        <v>414.98399999999998</v>
      </c>
      <c r="G15" s="1" t="s">
        <v>46</v>
      </c>
    </row>
    <row r="16" spans="1:9" x14ac:dyDescent="0.25">
      <c r="A16" s="167" t="s">
        <v>619</v>
      </c>
      <c r="B16" s="167"/>
      <c r="C16" s="167" t="s">
        <v>416</v>
      </c>
      <c r="D16" s="284">
        <f>SUM(D17:D19)</f>
        <v>1.4530000000000001</v>
      </c>
      <c r="E16" s="285" t="s">
        <v>80</v>
      </c>
      <c r="F16" s="290"/>
      <c r="G16" s="291"/>
      <c r="H16" s="290"/>
      <c r="I16" s="290"/>
    </row>
    <row r="17" spans="1:9" x14ac:dyDescent="0.25">
      <c r="A17" t="s">
        <v>620</v>
      </c>
      <c r="C17" t="s">
        <v>711</v>
      </c>
      <c r="D17" s="278">
        <v>1.4530000000000001</v>
      </c>
      <c r="E17" s="1" t="s">
        <v>80</v>
      </c>
    </row>
    <row r="18" spans="1:9" x14ac:dyDescent="0.25">
      <c r="A18" t="s">
        <v>621</v>
      </c>
      <c r="C18" t="s">
        <v>712</v>
      </c>
      <c r="D18" s="277"/>
      <c r="F18" s="277">
        <v>5.59</v>
      </c>
      <c r="G18" s="1" t="s">
        <v>46</v>
      </c>
    </row>
    <row r="19" spans="1:9" x14ac:dyDescent="0.25">
      <c r="A19" t="s">
        <v>622</v>
      </c>
      <c r="C19" t="s">
        <v>118</v>
      </c>
      <c r="D19" s="277"/>
      <c r="F19" s="278">
        <v>1.456</v>
      </c>
      <c r="G19" s="1" t="s">
        <v>46</v>
      </c>
    </row>
    <row r="20" spans="1:9" x14ac:dyDescent="0.25">
      <c r="A20" s="167" t="s">
        <v>623</v>
      </c>
      <c r="B20" s="167"/>
      <c r="C20" s="167" t="s">
        <v>432</v>
      </c>
      <c r="D20" s="284">
        <f>SUM(D21:D23)</f>
        <v>106.277</v>
      </c>
      <c r="E20" s="285" t="s">
        <v>80</v>
      </c>
      <c r="F20" s="290"/>
      <c r="G20" s="291"/>
      <c r="H20" s="290"/>
      <c r="I20" s="290"/>
    </row>
    <row r="21" spans="1:9" x14ac:dyDescent="0.25">
      <c r="A21" t="s">
        <v>624</v>
      </c>
      <c r="C21" t="s">
        <v>434</v>
      </c>
      <c r="D21" s="278">
        <v>106.277</v>
      </c>
      <c r="E21" s="1" t="s">
        <v>80</v>
      </c>
    </row>
    <row r="22" spans="1:9" x14ac:dyDescent="0.25">
      <c r="A22" t="s">
        <v>625</v>
      </c>
      <c r="C22" t="s">
        <v>715</v>
      </c>
      <c r="D22" s="277"/>
      <c r="F22" s="277">
        <v>435.79</v>
      </c>
      <c r="G22" s="1" t="s">
        <v>46</v>
      </c>
    </row>
    <row r="23" spans="1:9" x14ac:dyDescent="0.25">
      <c r="A23" t="s">
        <v>626</v>
      </c>
      <c r="C23" t="s">
        <v>347</v>
      </c>
      <c r="D23" s="277"/>
      <c r="F23" s="278">
        <v>72.100999999999999</v>
      </c>
      <c r="G23" s="1" t="s">
        <v>46</v>
      </c>
    </row>
    <row r="24" spans="1:9" x14ac:dyDescent="0.25">
      <c r="A24" s="167" t="s">
        <v>627</v>
      </c>
      <c r="B24" s="167"/>
      <c r="C24" s="167" t="s">
        <v>438</v>
      </c>
      <c r="D24" s="284">
        <f>SUM(D25:D28)</f>
        <v>109.511</v>
      </c>
      <c r="E24" s="285" t="s">
        <v>80</v>
      </c>
      <c r="F24" s="284">
        <f>SUM(F25:F28)</f>
        <v>756.45600000000002</v>
      </c>
      <c r="G24" s="286" t="s">
        <v>46</v>
      </c>
      <c r="H24" s="290"/>
      <c r="I24" s="290"/>
    </row>
    <row r="25" spans="1:9" x14ac:dyDescent="0.25">
      <c r="A25" t="s">
        <v>628</v>
      </c>
      <c r="C25" t="s">
        <v>440</v>
      </c>
      <c r="D25" s="278">
        <v>7.9880000000000004</v>
      </c>
      <c r="E25" s="1" t="s">
        <v>80</v>
      </c>
    </row>
    <row r="26" spans="1:9" x14ac:dyDescent="0.25">
      <c r="A26" t="s">
        <v>629</v>
      </c>
      <c r="C26" t="s">
        <v>442</v>
      </c>
      <c r="D26" s="278">
        <v>101.523</v>
      </c>
      <c r="E26" s="1" t="s">
        <v>80</v>
      </c>
    </row>
    <row r="27" spans="1:9" x14ac:dyDescent="0.25">
      <c r="A27" t="s">
        <v>630</v>
      </c>
      <c r="C27" t="s">
        <v>356</v>
      </c>
      <c r="D27" s="277"/>
      <c r="F27" s="278">
        <v>73.736999999999995</v>
      </c>
      <c r="G27" s="1" t="s">
        <v>46</v>
      </c>
    </row>
    <row r="28" spans="1:9" x14ac:dyDescent="0.25">
      <c r="A28" t="s">
        <v>631</v>
      </c>
      <c r="C28" t="s">
        <v>363</v>
      </c>
      <c r="D28" s="277"/>
      <c r="F28" s="278">
        <v>682.71900000000005</v>
      </c>
      <c r="G28" s="1" t="s">
        <v>46</v>
      </c>
    </row>
    <row r="29" spans="1:9" x14ac:dyDescent="0.25">
      <c r="A29" s="167" t="s">
        <v>632</v>
      </c>
      <c r="B29" s="167"/>
      <c r="C29" s="167" t="s">
        <v>503</v>
      </c>
      <c r="D29" s="292"/>
      <c r="E29" s="291"/>
      <c r="F29" s="290"/>
      <c r="G29" s="291"/>
      <c r="H29" s="290"/>
      <c r="I29" s="290"/>
    </row>
    <row r="30" spans="1:9" x14ac:dyDescent="0.25">
      <c r="A30" t="s">
        <v>633</v>
      </c>
      <c r="C30" t="s">
        <v>716</v>
      </c>
      <c r="D30" s="277">
        <v>75</v>
      </c>
      <c r="E30" s="1" t="s">
        <v>58</v>
      </c>
    </row>
    <row r="31" spans="1:9" x14ac:dyDescent="0.25">
      <c r="A31" s="280" t="s">
        <v>635</v>
      </c>
      <c r="B31" s="280"/>
      <c r="C31" s="280" t="s">
        <v>449</v>
      </c>
      <c r="D31" s="281"/>
      <c r="E31" s="282"/>
      <c r="F31" s="280"/>
      <c r="G31" s="282"/>
      <c r="H31" s="280"/>
      <c r="I31" s="280"/>
    </row>
    <row r="32" spans="1:9" x14ac:dyDescent="0.25">
      <c r="A32" s="167" t="s">
        <v>636</v>
      </c>
      <c r="B32" s="167"/>
      <c r="C32" s="167" t="s">
        <v>451</v>
      </c>
      <c r="D32" s="293"/>
      <c r="E32" s="172"/>
      <c r="F32" s="284">
        <f>SUM(F33:F47)</f>
        <v>851.31499999999994</v>
      </c>
      <c r="G32" s="286" t="s">
        <v>46</v>
      </c>
      <c r="H32" s="167"/>
      <c r="I32" s="167"/>
    </row>
    <row r="33" spans="1:9" x14ac:dyDescent="0.25">
      <c r="A33" t="s">
        <v>637</v>
      </c>
      <c r="C33" t="s">
        <v>41</v>
      </c>
      <c r="D33" s="278">
        <v>311.41699999999997</v>
      </c>
      <c r="E33" s="1" t="s">
        <v>43</v>
      </c>
    </row>
    <row r="34" spans="1:9" x14ac:dyDescent="0.25">
      <c r="A34" t="s">
        <v>638</v>
      </c>
      <c r="C34" t="s">
        <v>639</v>
      </c>
      <c r="D34" s="278">
        <v>3.1080000000000001</v>
      </c>
      <c r="E34" s="1" t="s">
        <v>43</v>
      </c>
    </row>
    <row r="35" spans="1:9" x14ac:dyDescent="0.25">
      <c r="A35" t="s">
        <v>640</v>
      </c>
      <c r="C35" t="s">
        <v>454</v>
      </c>
      <c r="D35" s="278">
        <v>305.47899999999998</v>
      </c>
      <c r="E35" s="1" t="s">
        <v>43</v>
      </c>
    </row>
    <row r="36" spans="1:9" x14ac:dyDescent="0.25">
      <c r="A36" t="s">
        <v>641</v>
      </c>
      <c r="C36" t="s">
        <v>642</v>
      </c>
      <c r="D36" s="278">
        <v>2.83</v>
      </c>
      <c r="E36" s="1" t="s">
        <v>43</v>
      </c>
    </row>
    <row r="37" spans="1:9" x14ac:dyDescent="0.25">
      <c r="A37" t="s">
        <v>643</v>
      </c>
      <c r="C37" t="s">
        <v>379</v>
      </c>
      <c r="D37" s="278"/>
      <c r="F37" s="278">
        <v>2.492</v>
      </c>
      <c r="G37" s="1" t="s">
        <v>46</v>
      </c>
    </row>
    <row r="38" spans="1:9" x14ac:dyDescent="0.25">
      <c r="A38" t="s">
        <v>644</v>
      </c>
      <c r="C38" t="s">
        <v>719</v>
      </c>
      <c r="D38" s="278"/>
      <c r="F38" s="278">
        <v>371.94200000000001</v>
      </c>
      <c r="G38" s="1" t="s">
        <v>46</v>
      </c>
    </row>
    <row r="39" spans="1:9" x14ac:dyDescent="0.25">
      <c r="A39" t="s">
        <v>645</v>
      </c>
      <c r="C39" t="s">
        <v>718</v>
      </c>
      <c r="D39" s="278"/>
      <c r="F39" s="278">
        <v>409.34</v>
      </c>
      <c r="G39" s="1" t="s">
        <v>46</v>
      </c>
    </row>
    <row r="40" spans="1:9" x14ac:dyDescent="0.25">
      <c r="A40" t="s">
        <v>646</v>
      </c>
      <c r="C40" t="s">
        <v>381</v>
      </c>
      <c r="D40" s="278"/>
      <c r="F40" s="278">
        <v>53.15</v>
      </c>
      <c r="G40" s="1" t="s">
        <v>46</v>
      </c>
    </row>
    <row r="41" spans="1:9" x14ac:dyDescent="0.25">
      <c r="A41" t="s">
        <v>647</v>
      </c>
      <c r="C41" t="s">
        <v>717</v>
      </c>
      <c r="D41" s="278"/>
      <c r="F41" s="278">
        <v>14.391</v>
      </c>
      <c r="G41" s="1" t="s">
        <v>46</v>
      </c>
    </row>
    <row r="42" spans="1:9" x14ac:dyDescent="0.25">
      <c r="A42" t="s">
        <v>648</v>
      </c>
      <c r="C42" t="s">
        <v>458</v>
      </c>
      <c r="D42" s="278">
        <v>4.8</v>
      </c>
      <c r="E42" s="1" t="s">
        <v>43</v>
      </c>
    </row>
    <row r="43" spans="1:9" x14ac:dyDescent="0.25">
      <c r="A43" t="s">
        <v>649</v>
      </c>
      <c r="C43" t="s">
        <v>460</v>
      </c>
      <c r="D43" s="278">
        <v>39.984000000000002</v>
      </c>
      <c r="E43" s="1" t="s">
        <v>43</v>
      </c>
    </row>
    <row r="44" spans="1:9" x14ac:dyDescent="0.25">
      <c r="A44" t="s">
        <v>650</v>
      </c>
      <c r="C44" t="s">
        <v>651</v>
      </c>
      <c r="D44" s="278">
        <v>2.6</v>
      </c>
      <c r="E44" s="1" t="s">
        <v>43</v>
      </c>
    </row>
    <row r="45" spans="1:9" x14ac:dyDescent="0.25">
      <c r="A45" t="s">
        <v>652</v>
      </c>
      <c r="C45" t="s">
        <v>653</v>
      </c>
      <c r="D45" s="278">
        <v>2.9</v>
      </c>
      <c r="E45" s="1" t="s">
        <v>43</v>
      </c>
    </row>
    <row r="46" spans="1:9" x14ac:dyDescent="0.25">
      <c r="A46" t="s">
        <v>654</v>
      </c>
      <c r="C46" t="s">
        <v>462</v>
      </c>
      <c r="D46" s="278">
        <v>132.607</v>
      </c>
      <c r="E46" s="1" t="s">
        <v>43</v>
      </c>
    </row>
    <row r="47" spans="1:9" x14ac:dyDescent="0.25">
      <c r="A47" t="s">
        <v>655</v>
      </c>
      <c r="C47" t="s">
        <v>656</v>
      </c>
      <c r="D47" s="278">
        <v>2.83</v>
      </c>
      <c r="E47" s="1" t="s">
        <v>43</v>
      </c>
    </row>
    <row r="48" spans="1:9" x14ac:dyDescent="0.25">
      <c r="A48" s="273" t="s">
        <v>710</v>
      </c>
      <c r="B48" s="274"/>
      <c r="C48" s="274" t="s">
        <v>604</v>
      </c>
      <c r="D48" s="274"/>
      <c r="E48" s="276"/>
      <c r="F48" s="275"/>
      <c r="G48" s="276"/>
      <c r="H48" s="276"/>
      <c r="I48" s="276"/>
    </row>
    <row r="49" spans="1:9" x14ac:dyDescent="0.25">
      <c r="A49" s="273" t="s">
        <v>448</v>
      </c>
      <c r="B49" s="273"/>
      <c r="C49" s="274" t="s">
        <v>657</v>
      </c>
      <c r="D49" s="274"/>
      <c r="E49" s="276"/>
      <c r="F49" s="274"/>
      <c r="G49" s="276"/>
      <c r="H49" s="276" t="s">
        <v>494</v>
      </c>
      <c r="I49" s="276" t="s">
        <v>495</v>
      </c>
    </row>
    <row r="50" spans="1:9" x14ac:dyDescent="0.25">
      <c r="A50" s="280" t="s">
        <v>658</v>
      </c>
      <c r="B50" s="280"/>
      <c r="C50" s="280" t="s">
        <v>386</v>
      </c>
      <c r="D50" s="281"/>
      <c r="E50" s="282"/>
      <c r="F50" s="280"/>
      <c r="G50" s="282"/>
      <c r="H50" s="280"/>
      <c r="I50" s="280"/>
    </row>
    <row r="51" spans="1:9" x14ac:dyDescent="0.25">
      <c r="A51" s="167" t="s">
        <v>659</v>
      </c>
      <c r="B51" s="167"/>
      <c r="C51" s="167" t="s">
        <v>388</v>
      </c>
      <c r="D51" s="284">
        <f>SUM(D52:D60)</f>
        <v>1272.2350000000001</v>
      </c>
      <c r="E51" s="285" t="s">
        <v>80</v>
      </c>
      <c r="F51" s="284">
        <f>SUM(F52:F60)</f>
        <v>8078.0330000000004</v>
      </c>
      <c r="G51" s="286" t="s">
        <v>46</v>
      </c>
      <c r="H51" s="290"/>
      <c r="I51" s="290"/>
    </row>
    <row r="52" spans="1:9" x14ac:dyDescent="0.25">
      <c r="A52" t="s">
        <v>660</v>
      </c>
      <c r="C52" t="s">
        <v>390</v>
      </c>
      <c r="D52" s="104">
        <v>14.474</v>
      </c>
      <c r="E52" s="1" t="s">
        <v>80</v>
      </c>
    </row>
    <row r="53" spans="1:9" x14ac:dyDescent="0.25">
      <c r="A53" t="s">
        <v>661</v>
      </c>
      <c r="C53" t="s">
        <v>392</v>
      </c>
      <c r="D53" s="104">
        <v>1244.1790000000001</v>
      </c>
      <c r="E53" s="1" t="s">
        <v>80</v>
      </c>
    </row>
    <row r="54" spans="1:9" x14ac:dyDescent="0.25">
      <c r="A54" t="s">
        <v>662</v>
      </c>
      <c r="C54" t="s">
        <v>611</v>
      </c>
      <c r="D54" s="104">
        <v>13.582000000000001</v>
      </c>
      <c r="E54" s="1" t="s">
        <v>80</v>
      </c>
    </row>
    <row r="55" spans="1:9" x14ac:dyDescent="0.25">
      <c r="A55" t="s">
        <v>663</v>
      </c>
      <c r="C55" t="s">
        <v>720</v>
      </c>
      <c r="D55" s="104"/>
      <c r="E55" s="1" t="s">
        <v>46</v>
      </c>
      <c r="F55" s="104">
        <v>224.364</v>
      </c>
    </row>
    <row r="56" spans="1:9" x14ac:dyDescent="0.25">
      <c r="A56" t="s">
        <v>664</v>
      </c>
      <c r="C56" t="s">
        <v>490</v>
      </c>
      <c r="D56" s="104"/>
      <c r="E56" s="1" t="s">
        <v>46</v>
      </c>
      <c r="F56" s="104">
        <v>2597.9769999999999</v>
      </c>
    </row>
    <row r="57" spans="1:9" x14ac:dyDescent="0.25">
      <c r="A57" t="s">
        <v>665</v>
      </c>
      <c r="C57" t="s">
        <v>721</v>
      </c>
      <c r="D57" s="104"/>
      <c r="E57" s="1" t="s">
        <v>46</v>
      </c>
      <c r="F57" s="104">
        <v>81.325999999999993</v>
      </c>
    </row>
    <row r="58" spans="1:9" x14ac:dyDescent="0.25">
      <c r="A58" t="s">
        <v>666</v>
      </c>
      <c r="C58" t="s">
        <v>489</v>
      </c>
      <c r="D58" s="104"/>
      <c r="E58" s="1" t="s">
        <v>46</v>
      </c>
      <c r="F58" s="104">
        <v>3027.308</v>
      </c>
    </row>
    <row r="59" spans="1:9" x14ac:dyDescent="0.25">
      <c r="A59" t="s">
        <v>667</v>
      </c>
      <c r="C59" t="s">
        <v>488</v>
      </c>
      <c r="D59" s="104"/>
      <c r="E59" s="1" t="s">
        <v>46</v>
      </c>
      <c r="F59" s="104">
        <v>69.597999999999999</v>
      </c>
    </row>
    <row r="60" spans="1:9" x14ac:dyDescent="0.25">
      <c r="A60" t="s">
        <v>668</v>
      </c>
      <c r="C60" t="s">
        <v>722</v>
      </c>
      <c r="D60" s="104"/>
      <c r="E60" s="1" t="s">
        <v>46</v>
      </c>
      <c r="F60" s="104">
        <v>2077.46</v>
      </c>
    </row>
    <row r="61" spans="1:9" x14ac:dyDescent="0.25">
      <c r="A61" s="167" t="s">
        <v>669</v>
      </c>
      <c r="B61" s="167"/>
      <c r="C61" s="167" t="s">
        <v>398</v>
      </c>
      <c r="D61" s="294"/>
      <c r="E61" s="291"/>
      <c r="F61" s="284">
        <f>SUM(F62:F64)</f>
        <v>277.08299999999997</v>
      </c>
      <c r="G61" s="286" t="s">
        <v>46</v>
      </c>
      <c r="H61" s="290"/>
      <c r="I61" s="290"/>
    </row>
    <row r="62" spans="1:9" x14ac:dyDescent="0.25">
      <c r="A62" t="s">
        <v>670</v>
      </c>
      <c r="C62" t="s">
        <v>400</v>
      </c>
      <c r="D62" s="104"/>
      <c r="F62" s="104">
        <v>12.097</v>
      </c>
      <c r="G62" s="1" t="s">
        <v>46</v>
      </c>
    </row>
    <row r="63" spans="1:9" x14ac:dyDescent="0.25">
      <c r="A63" t="s">
        <v>671</v>
      </c>
      <c r="C63" t="s">
        <v>402</v>
      </c>
      <c r="D63" s="104"/>
      <c r="F63" s="104">
        <v>261.702</v>
      </c>
      <c r="G63" s="1" t="s">
        <v>46</v>
      </c>
    </row>
    <row r="64" spans="1:9" x14ac:dyDescent="0.25">
      <c r="A64" t="s">
        <v>672</v>
      </c>
      <c r="C64" t="s">
        <v>673</v>
      </c>
      <c r="D64" s="104"/>
      <c r="F64" s="104">
        <v>3.2839999999999998</v>
      </c>
      <c r="G64" s="1" t="s">
        <v>46</v>
      </c>
    </row>
    <row r="65" spans="1:9" x14ac:dyDescent="0.25">
      <c r="A65" s="167" t="s">
        <v>674</v>
      </c>
      <c r="B65" s="167"/>
      <c r="C65" s="167" t="s">
        <v>416</v>
      </c>
      <c r="D65" s="284">
        <f>SUM(D66:D68)</f>
        <v>32.213000000000001</v>
      </c>
      <c r="E65" s="285" t="s">
        <v>80</v>
      </c>
      <c r="F65" s="290"/>
      <c r="G65" s="291"/>
      <c r="H65" s="290"/>
      <c r="I65" s="290"/>
    </row>
    <row r="66" spans="1:9" x14ac:dyDescent="0.25">
      <c r="A66" t="s">
        <v>675</v>
      </c>
      <c r="C66" t="s">
        <v>711</v>
      </c>
      <c r="D66" s="104">
        <v>32.213000000000001</v>
      </c>
      <c r="E66" s="1" t="s">
        <v>80</v>
      </c>
    </row>
    <row r="67" spans="1:9" x14ac:dyDescent="0.25">
      <c r="A67" t="s">
        <v>676</v>
      </c>
      <c r="C67" t="s">
        <v>712</v>
      </c>
      <c r="D67" s="104"/>
      <c r="F67" s="104">
        <v>139.857</v>
      </c>
      <c r="G67" s="1" t="s">
        <v>46</v>
      </c>
    </row>
    <row r="68" spans="1:9" x14ac:dyDescent="0.25">
      <c r="A68" t="s">
        <v>677</v>
      </c>
      <c r="C68" t="s">
        <v>118</v>
      </c>
      <c r="D68" s="104"/>
      <c r="F68" s="104">
        <v>28.702999999999999</v>
      </c>
      <c r="G68" s="1" t="s">
        <v>46</v>
      </c>
    </row>
    <row r="69" spans="1:9" x14ac:dyDescent="0.25">
      <c r="A69" s="167" t="s">
        <v>678</v>
      </c>
      <c r="B69" s="167"/>
      <c r="C69" s="167" t="s">
        <v>432</v>
      </c>
      <c r="D69" s="284">
        <f>SUM(D70:D72)</f>
        <v>24.524999999999999</v>
      </c>
      <c r="E69" s="285" t="s">
        <v>80</v>
      </c>
      <c r="F69" s="290"/>
      <c r="G69" s="291"/>
      <c r="H69" s="290"/>
      <c r="I69" s="290"/>
    </row>
    <row r="70" spans="1:9" x14ac:dyDescent="0.25">
      <c r="A70" t="s">
        <v>679</v>
      </c>
      <c r="C70" t="s">
        <v>434</v>
      </c>
      <c r="D70" s="104">
        <v>24.524999999999999</v>
      </c>
      <c r="E70" s="1" t="s">
        <v>80</v>
      </c>
    </row>
    <row r="71" spans="1:9" x14ac:dyDescent="0.25">
      <c r="A71" t="s">
        <v>680</v>
      </c>
      <c r="C71" t="s">
        <v>715</v>
      </c>
      <c r="D71" s="104"/>
      <c r="F71" s="104">
        <v>169.80799999999999</v>
      </c>
      <c r="G71" s="1" t="s">
        <v>46</v>
      </c>
    </row>
    <row r="72" spans="1:9" x14ac:dyDescent="0.25">
      <c r="A72" t="s">
        <v>681</v>
      </c>
      <c r="C72" t="s">
        <v>347</v>
      </c>
      <c r="D72" s="104"/>
      <c r="F72" s="104">
        <v>39.78</v>
      </c>
      <c r="G72" s="1" t="s">
        <v>46</v>
      </c>
    </row>
    <row r="73" spans="1:9" x14ac:dyDescent="0.25">
      <c r="A73" s="167" t="s">
        <v>682</v>
      </c>
      <c r="B73" s="167"/>
      <c r="C73" s="167" t="s">
        <v>438</v>
      </c>
      <c r="D73" s="284">
        <f>SUM(D74:D76)</f>
        <v>6.2100000000000009</v>
      </c>
      <c r="E73" s="285" t="s">
        <v>80</v>
      </c>
      <c r="F73" s="290"/>
      <c r="G73" s="291"/>
      <c r="H73" s="290"/>
      <c r="I73" s="290"/>
    </row>
    <row r="74" spans="1:9" x14ac:dyDescent="0.25">
      <c r="A74" t="s">
        <v>683</v>
      </c>
      <c r="C74" t="s">
        <v>440</v>
      </c>
      <c r="D74" s="104">
        <v>2.9660000000000002</v>
      </c>
      <c r="E74" s="1" t="s">
        <v>80</v>
      </c>
    </row>
    <row r="75" spans="1:9" x14ac:dyDescent="0.25">
      <c r="A75" t="s">
        <v>684</v>
      </c>
      <c r="C75" t="s">
        <v>442</v>
      </c>
      <c r="D75" s="104">
        <v>3.2440000000000002</v>
      </c>
      <c r="E75" s="1" t="s">
        <v>80</v>
      </c>
    </row>
    <row r="76" spans="1:9" x14ac:dyDescent="0.25">
      <c r="A76" t="s">
        <v>685</v>
      </c>
      <c r="C76" t="s">
        <v>356</v>
      </c>
      <c r="D76" s="104"/>
      <c r="F76" s="104">
        <v>23.620999999999999</v>
      </c>
      <c r="G76" s="1" t="s">
        <v>46</v>
      </c>
    </row>
    <row r="77" spans="1:9" x14ac:dyDescent="0.25">
      <c r="A77" t="s">
        <v>686</v>
      </c>
      <c r="C77" t="s">
        <v>363</v>
      </c>
      <c r="D77" s="104"/>
      <c r="F77" s="104">
        <v>22.591999999999999</v>
      </c>
      <c r="G77" s="1" t="s">
        <v>46</v>
      </c>
    </row>
    <row r="78" spans="1:9" x14ac:dyDescent="0.25">
      <c r="A78" s="167" t="s">
        <v>687</v>
      </c>
      <c r="B78" s="167"/>
      <c r="C78" s="167" t="s">
        <v>503</v>
      </c>
      <c r="D78" s="292"/>
      <c r="E78" s="291"/>
      <c r="F78" s="290"/>
      <c r="G78" s="291"/>
      <c r="H78" s="290"/>
      <c r="I78" s="290"/>
    </row>
    <row r="79" spans="1:9" x14ac:dyDescent="0.25">
      <c r="A79" t="s">
        <v>688</v>
      </c>
      <c r="C79" t="s">
        <v>634</v>
      </c>
      <c r="D79">
        <v>33</v>
      </c>
      <c r="E79" s="1" t="s">
        <v>58</v>
      </c>
    </row>
    <row r="80" spans="1:9" x14ac:dyDescent="0.25">
      <c r="A80" s="280" t="s">
        <v>689</v>
      </c>
      <c r="B80" s="280"/>
      <c r="C80" s="280" t="s">
        <v>449</v>
      </c>
      <c r="D80" s="281"/>
      <c r="E80" s="282"/>
      <c r="F80" s="280"/>
      <c r="G80" s="282"/>
      <c r="H80" s="280"/>
      <c r="I80" s="280"/>
    </row>
    <row r="81" spans="1:9" x14ac:dyDescent="0.25">
      <c r="A81" s="167" t="s">
        <v>690</v>
      </c>
      <c r="B81" s="167"/>
      <c r="C81" s="167" t="s">
        <v>451</v>
      </c>
      <c r="D81" s="292"/>
      <c r="E81" s="291"/>
      <c r="F81" s="284">
        <f>SUM(F82:F96)</f>
        <v>181.50800000000001</v>
      </c>
      <c r="G81" s="286" t="s">
        <v>46</v>
      </c>
      <c r="H81" s="290"/>
      <c r="I81" s="290"/>
    </row>
    <row r="82" spans="1:9" x14ac:dyDescent="0.25">
      <c r="A82" t="s">
        <v>691</v>
      </c>
      <c r="C82" t="s">
        <v>41</v>
      </c>
      <c r="D82" s="104">
        <v>91.533000000000001</v>
      </c>
      <c r="E82" s="1" t="s">
        <v>43</v>
      </c>
    </row>
    <row r="83" spans="1:9" x14ac:dyDescent="0.25">
      <c r="A83" t="s">
        <v>692</v>
      </c>
      <c r="C83" t="s">
        <v>639</v>
      </c>
      <c r="D83" s="104">
        <v>25.346</v>
      </c>
      <c r="E83" s="1" t="s">
        <v>43</v>
      </c>
    </row>
    <row r="84" spans="1:9" x14ac:dyDescent="0.25">
      <c r="A84" t="s">
        <v>693</v>
      </c>
      <c r="C84" t="s">
        <v>694</v>
      </c>
      <c r="D84" s="104">
        <v>22.992000000000001</v>
      </c>
      <c r="E84" s="1" t="s">
        <v>43</v>
      </c>
    </row>
    <row r="85" spans="1:9" x14ac:dyDescent="0.25">
      <c r="A85" t="s">
        <v>695</v>
      </c>
      <c r="C85" t="s">
        <v>454</v>
      </c>
      <c r="D85" s="104">
        <v>43.195</v>
      </c>
      <c r="E85" s="1" t="s">
        <v>43</v>
      </c>
    </row>
    <row r="86" spans="1:9" x14ac:dyDescent="0.25">
      <c r="A86" t="s">
        <v>696</v>
      </c>
      <c r="C86" t="s">
        <v>379</v>
      </c>
      <c r="D86" s="104"/>
      <c r="F86" s="104">
        <v>5.5510000000000002</v>
      </c>
      <c r="G86" s="1" t="s">
        <v>46</v>
      </c>
    </row>
    <row r="87" spans="1:9" x14ac:dyDescent="0.25">
      <c r="A87" t="s">
        <v>697</v>
      </c>
      <c r="C87" t="s">
        <v>379</v>
      </c>
      <c r="D87" s="104"/>
      <c r="F87" s="104">
        <v>3.5830000000000002</v>
      </c>
      <c r="G87" s="1" t="s">
        <v>46</v>
      </c>
    </row>
    <row r="88" spans="1:9" x14ac:dyDescent="0.25">
      <c r="A88" t="s">
        <v>698</v>
      </c>
      <c r="C88" t="s">
        <v>379</v>
      </c>
      <c r="D88" s="104"/>
      <c r="F88" s="104">
        <v>37.054000000000002</v>
      </c>
      <c r="G88" s="1" t="s">
        <v>46</v>
      </c>
    </row>
    <row r="89" spans="1:9" x14ac:dyDescent="0.25">
      <c r="A89" t="s">
        <v>699</v>
      </c>
      <c r="C89" t="s">
        <v>380</v>
      </c>
      <c r="D89" s="104"/>
      <c r="F89" s="104">
        <v>33.134999999999998</v>
      </c>
      <c r="G89" s="1" t="s">
        <v>46</v>
      </c>
    </row>
    <row r="90" spans="1:9" x14ac:dyDescent="0.25">
      <c r="A90" t="s">
        <v>700</v>
      </c>
      <c r="C90" t="s">
        <v>381</v>
      </c>
      <c r="D90" s="104"/>
      <c r="F90" s="104">
        <v>102.185</v>
      </c>
      <c r="G90" s="1" t="s">
        <v>46</v>
      </c>
    </row>
    <row r="91" spans="1:9" x14ac:dyDescent="0.25">
      <c r="A91" t="s">
        <v>701</v>
      </c>
      <c r="C91" t="s">
        <v>702</v>
      </c>
      <c r="D91" s="104">
        <v>0.86</v>
      </c>
      <c r="E91" s="1" t="s">
        <v>43</v>
      </c>
    </row>
    <row r="92" spans="1:9" x14ac:dyDescent="0.25">
      <c r="A92" t="s">
        <v>703</v>
      </c>
      <c r="C92" t="s">
        <v>460</v>
      </c>
      <c r="D92" s="104">
        <v>0.7</v>
      </c>
      <c r="E92" s="1" t="s">
        <v>43</v>
      </c>
    </row>
    <row r="93" spans="1:9" x14ac:dyDescent="0.25">
      <c r="A93" t="s">
        <v>704</v>
      </c>
      <c r="C93" t="s">
        <v>705</v>
      </c>
      <c r="D93" s="104">
        <v>2.02</v>
      </c>
      <c r="E93" s="1" t="s">
        <v>43</v>
      </c>
    </row>
    <row r="94" spans="1:9" x14ac:dyDescent="0.25">
      <c r="A94" t="s">
        <v>706</v>
      </c>
      <c r="C94" t="s">
        <v>707</v>
      </c>
      <c r="D94" s="104">
        <v>1.26</v>
      </c>
      <c r="E94" s="1" t="s">
        <v>43</v>
      </c>
    </row>
    <row r="95" spans="1:9" x14ac:dyDescent="0.25">
      <c r="A95" t="s">
        <v>708</v>
      </c>
      <c r="C95" t="s">
        <v>653</v>
      </c>
      <c r="D95" s="104">
        <v>5.04</v>
      </c>
      <c r="E95" s="1" t="s">
        <v>43</v>
      </c>
    </row>
    <row r="96" spans="1:9" x14ac:dyDescent="0.25">
      <c r="A96" t="s">
        <v>709</v>
      </c>
      <c r="C96" t="s">
        <v>462</v>
      </c>
      <c r="D96" s="104">
        <v>24.934000000000001</v>
      </c>
      <c r="E96" s="1" t="s">
        <v>43</v>
      </c>
    </row>
  </sheetData>
  <phoneticPr fontId="9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4F72-1082-4097-9F46-914129D1EDF0}">
  <dimension ref="A1:I36"/>
  <sheetViews>
    <sheetView workbookViewId="0">
      <selection activeCell="T69" sqref="T69"/>
    </sheetView>
  </sheetViews>
  <sheetFormatPr baseColWidth="10" defaultRowHeight="15" x14ac:dyDescent="0.25"/>
  <cols>
    <col min="1" max="1" width="12.28515625" customWidth="1"/>
    <col min="2" max="2" width="9.140625" hidden="1" customWidth="1"/>
    <col min="3" max="3" width="71.42578125" customWidth="1"/>
    <col min="4" max="4" width="10" style="310" customWidth="1"/>
    <col min="5" max="5" width="7.140625" style="1" customWidth="1"/>
    <col min="6" max="6" width="10" style="310" customWidth="1"/>
    <col min="7" max="7" width="7.140625" style="1" customWidth="1"/>
    <col min="8" max="8" width="32.85546875" customWidth="1"/>
    <col min="9" max="9" width="20" customWidth="1"/>
  </cols>
  <sheetData>
    <row r="1" spans="1:9" x14ac:dyDescent="0.25">
      <c r="A1" s="44" t="s">
        <v>382</v>
      </c>
      <c r="B1" s="45" t="s">
        <v>383</v>
      </c>
      <c r="C1" s="45" t="s">
        <v>384</v>
      </c>
      <c r="D1" s="311" t="s">
        <v>38</v>
      </c>
      <c r="E1" s="308" t="s">
        <v>37</v>
      </c>
      <c r="F1" s="311" t="s">
        <v>38</v>
      </c>
      <c r="G1" s="308" t="s">
        <v>37</v>
      </c>
      <c r="H1" s="309"/>
      <c r="I1" s="45"/>
    </row>
    <row r="2" spans="1:9" x14ac:dyDescent="0.25">
      <c r="A2" s="273" t="s">
        <v>603</v>
      </c>
      <c r="B2" s="274"/>
      <c r="C2" s="274" t="s">
        <v>737</v>
      </c>
      <c r="D2" s="312"/>
      <c r="E2" s="276"/>
      <c r="F2" s="312"/>
      <c r="G2" s="276"/>
      <c r="H2" s="276" t="s">
        <v>494</v>
      </c>
      <c r="I2" s="276" t="s">
        <v>495</v>
      </c>
    </row>
    <row r="3" spans="1:9" x14ac:dyDescent="0.25">
      <c r="A3" s="280" t="s">
        <v>385</v>
      </c>
      <c r="B3" s="280"/>
      <c r="C3" s="280" t="s">
        <v>386</v>
      </c>
      <c r="D3" s="313"/>
      <c r="E3" s="282"/>
      <c r="F3" s="313"/>
      <c r="G3" s="282"/>
      <c r="H3" s="280"/>
      <c r="I3" s="280"/>
    </row>
    <row r="4" spans="1:9" x14ac:dyDescent="0.25">
      <c r="A4" s="283" t="s">
        <v>766</v>
      </c>
      <c r="B4" s="283"/>
      <c r="C4" s="283" t="s">
        <v>767</v>
      </c>
      <c r="D4" s="314">
        <f>SUM(D5:D6)</f>
        <v>2785.74</v>
      </c>
      <c r="E4" s="285" t="s">
        <v>80</v>
      </c>
      <c r="F4" s="314">
        <f>SUM(F5:F8)</f>
        <v>2280.4700000000003</v>
      </c>
      <c r="G4" s="286" t="s">
        <v>46</v>
      </c>
      <c r="H4" s="283"/>
      <c r="I4" s="283"/>
    </row>
    <row r="5" spans="1:9" x14ac:dyDescent="0.25">
      <c r="C5" t="s">
        <v>768</v>
      </c>
      <c r="D5" s="174">
        <v>2629.1</v>
      </c>
      <c r="E5" s="316" t="s">
        <v>80</v>
      </c>
      <c r="F5" s="315" t="s">
        <v>492</v>
      </c>
      <c r="G5" s="316"/>
      <c r="H5" s="163" t="s">
        <v>137</v>
      </c>
      <c r="I5" s="307" t="s">
        <v>760</v>
      </c>
    </row>
    <row r="6" spans="1:9" x14ac:dyDescent="0.25">
      <c r="C6" t="s">
        <v>755</v>
      </c>
      <c r="D6" s="174">
        <v>156.63999999999999</v>
      </c>
      <c r="E6" s="316" t="s">
        <v>80</v>
      </c>
      <c r="F6" s="315" t="s">
        <v>492</v>
      </c>
      <c r="G6" s="316"/>
      <c r="H6" s="163" t="s">
        <v>71</v>
      </c>
      <c r="I6" s="307"/>
    </row>
    <row r="7" spans="1:9" x14ac:dyDescent="0.25">
      <c r="C7" t="s">
        <v>756</v>
      </c>
      <c r="D7" s="174" t="s">
        <v>492</v>
      </c>
      <c r="E7" s="316"/>
      <c r="F7" s="315">
        <v>2190.92</v>
      </c>
      <c r="G7" s="316" t="s">
        <v>46</v>
      </c>
      <c r="H7" s="163" t="s">
        <v>137</v>
      </c>
      <c r="I7" s="307">
        <v>2190.92</v>
      </c>
    </row>
    <row r="8" spans="1:9" x14ac:dyDescent="0.25">
      <c r="C8" t="s">
        <v>757</v>
      </c>
      <c r="D8" s="174" t="s">
        <v>492</v>
      </c>
      <c r="E8" s="316"/>
      <c r="F8" s="307">
        <v>89.55</v>
      </c>
      <c r="G8" s="316" t="s">
        <v>46</v>
      </c>
      <c r="H8" s="163" t="s">
        <v>71</v>
      </c>
      <c r="I8" s="307">
        <v>89.55</v>
      </c>
    </row>
    <row r="9" spans="1:9" x14ac:dyDescent="0.25">
      <c r="A9" s="283" t="s">
        <v>387</v>
      </c>
      <c r="B9" s="283"/>
      <c r="C9" s="283" t="s">
        <v>388</v>
      </c>
      <c r="D9" s="314">
        <f>SUM(D10:D14)</f>
        <v>154.029</v>
      </c>
      <c r="E9" s="285" t="s">
        <v>80</v>
      </c>
      <c r="F9" s="314">
        <f>SUM(F10:F14)</f>
        <v>909.67200000000003</v>
      </c>
      <c r="G9" s="286" t="s">
        <v>46</v>
      </c>
      <c r="H9" s="283"/>
      <c r="I9" s="283"/>
    </row>
    <row r="10" spans="1:9" x14ac:dyDescent="0.25">
      <c r="A10" t="s">
        <v>391</v>
      </c>
      <c r="C10" t="s">
        <v>392</v>
      </c>
      <c r="D10" s="173">
        <v>154.029</v>
      </c>
      <c r="E10" s="1" t="s">
        <v>80</v>
      </c>
      <c r="F10" s="310" t="s">
        <v>492</v>
      </c>
    </row>
    <row r="11" spans="1:9" x14ac:dyDescent="0.25">
      <c r="A11" t="s">
        <v>738</v>
      </c>
      <c r="C11" t="s">
        <v>752</v>
      </c>
      <c r="D11" s="173" t="s">
        <v>492</v>
      </c>
      <c r="F11" s="173">
        <v>90.841999999999999</v>
      </c>
      <c r="G11" s="1" t="s">
        <v>46</v>
      </c>
    </row>
    <row r="12" spans="1:9" x14ac:dyDescent="0.25">
      <c r="A12" t="s">
        <v>739</v>
      </c>
      <c r="C12" t="s">
        <v>713</v>
      </c>
      <c r="D12" s="173" t="s">
        <v>492</v>
      </c>
      <c r="F12" s="173">
        <v>322.20800000000003</v>
      </c>
      <c r="G12" s="1" t="s">
        <v>46</v>
      </c>
    </row>
    <row r="13" spans="1:9" x14ac:dyDescent="0.25">
      <c r="A13" t="s">
        <v>740</v>
      </c>
      <c r="C13" t="s">
        <v>721</v>
      </c>
      <c r="D13" s="173" t="s">
        <v>492</v>
      </c>
      <c r="F13" s="173">
        <v>27.66</v>
      </c>
      <c r="G13" s="1" t="s">
        <v>46</v>
      </c>
    </row>
    <row r="14" spans="1:9" x14ac:dyDescent="0.25">
      <c r="A14" t="s">
        <v>741</v>
      </c>
      <c r="C14" t="s">
        <v>489</v>
      </c>
      <c r="D14" s="173" t="s">
        <v>492</v>
      </c>
      <c r="F14" s="173">
        <v>468.96199999999999</v>
      </c>
      <c r="G14" s="1" t="s">
        <v>46</v>
      </c>
    </row>
    <row r="15" spans="1:9" x14ac:dyDescent="0.25">
      <c r="A15" s="283" t="s">
        <v>403</v>
      </c>
      <c r="B15" s="283"/>
      <c r="C15" s="283" t="s">
        <v>398</v>
      </c>
      <c r="D15" s="314"/>
      <c r="E15" s="285"/>
      <c r="F15" s="314"/>
      <c r="G15" s="286"/>
      <c r="H15" s="283"/>
      <c r="I15" s="283"/>
    </row>
    <row r="16" spans="1:9" x14ac:dyDescent="0.25">
      <c r="A16" t="s">
        <v>742</v>
      </c>
      <c r="C16" t="s">
        <v>402</v>
      </c>
      <c r="D16" s="173">
        <v>19.131</v>
      </c>
      <c r="E16" s="1" t="s">
        <v>46</v>
      </c>
    </row>
    <row r="17" spans="1:9" x14ac:dyDescent="0.25">
      <c r="A17" s="283" t="s">
        <v>408</v>
      </c>
      <c r="B17" s="283"/>
      <c r="C17" s="283" t="s">
        <v>404</v>
      </c>
      <c r="D17" s="314">
        <f>SUM(D18:D20)</f>
        <v>36.076999999999998</v>
      </c>
      <c r="E17" s="285" t="s">
        <v>80</v>
      </c>
      <c r="F17" s="314">
        <f>SUM(F18:F20)</f>
        <v>335.48599999999999</v>
      </c>
      <c r="G17" s="286" t="s">
        <v>46</v>
      </c>
      <c r="H17" s="283"/>
      <c r="I17" s="283"/>
    </row>
    <row r="18" spans="1:9" x14ac:dyDescent="0.25">
      <c r="A18" t="s">
        <v>743</v>
      </c>
      <c r="C18" t="s">
        <v>406</v>
      </c>
      <c r="D18" s="173">
        <v>36.076999999999998</v>
      </c>
      <c r="E18" s="1" t="s">
        <v>80</v>
      </c>
      <c r="F18" s="310" t="s">
        <v>492</v>
      </c>
    </row>
    <row r="19" spans="1:9" x14ac:dyDescent="0.25">
      <c r="A19" t="s">
        <v>744</v>
      </c>
      <c r="C19" t="s">
        <v>754</v>
      </c>
      <c r="D19" s="173"/>
      <c r="F19" s="173">
        <v>139.06</v>
      </c>
      <c r="G19" s="1" t="s">
        <v>46</v>
      </c>
    </row>
    <row r="20" spans="1:9" x14ac:dyDescent="0.25">
      <c r="A20" t="s">
        <v>745</v>
      </c>
      <c r="C20" t="s">
        <v>753</v>
      </c>
      <c r="D20" s="173"/>
      <c r="F20" s="173">
        <v>196.42599999999999</v>
      </c>
      <c r="G20" s="1" t="s">
        <v>46</v>
      </c>
    </row>
    <row r="21" spans="1:9" x14ac:dyDescent="0.25">
      <c r="A21" s="283" t="s">
        <v>421</v>
      </c>
      <c r="B21" s="283"/>
      <c r="C21" s="283" t="s">
        <v>416</v>
      </c>
      <c r="D21" s="314">
        <f>SUM(D22:D23)</f>
        <v>1733.87</v>
      </c>
      <c r="E21" s="285" t="s">
        <v>80</v>
      </c>
      <c r="F21" s="314">
        <f>SUM(F22:F23)</f>
        <v>4703.2700000000004</v>
      </c>
      <c r="G21" s="286" t="s">
        <v>46</v>
      </c>
      <c r="H21" s="283"/>
      <c r="I21" s="283"/>
    </row>
    <row r="22" spans="1:9" x14ac:dyDescent="0.25">
      <c r="A22" t="s">
        <v>423</v>
      </c>
      <c r="C22" t="s">
        <v>474</v>
      </c>
      <c r="D22" s="174">
        <f>757.88+975.99</f>
        <v>1733.87</v>
      </c>
      <c r="E22" s="316" t="s">
        <v>80</v>
      </c>
      <c r="F22" s="315" t="s">
        <v>492</v>
      </c>
      <c r="G22" s="316"/>
      <c r="H22" s="163" t="s">
        <v>137</v>
      </c>
      <c r="I22" s="307" t="s">
        <v>758</v>
      </c>
    </row>
    <row r="23" spans="1:9" x14ac:dyDescent="0.25">
      <c r="A23" t="s">
        <v>424</v>
      </c>
      <c r="C23" t="s">
        <v>480</v>
      </c>
      <c r="D23" s="174" t="s">
        <v>492</v>
      </c>
      <c r="E23" s="316"/>
      <c r="F23" s="174">
        <f>2134.89+2568.38</f>
        <v>4703.2700000000004</v>
      </c>
      <c r="G23" s="316" t="s">
        <v>46</v>
      </c>
      <c r="H23" s="163" t="s">
        <v>137</v>
      </c>
      <c r="I23" s="307" t="s">
        <v>759</v>
      </c>
    </row>
    <row r="24" spans="1:9" x14ac:dyDescent="0.25">
      <c r="A24" s="283" t="s">
        <v>746</v>
      </c>
      <c r="B24" s="283"/>
      <c r="C24" s="283" t="s">
        <v>438</v>
      </c>
      <c r="D24" s="314">
        <f>SUM(D25:D26)</f>
        <v>6.0949999999999998</v>
      </c>
      <c r="E24" s="285" t="s">
        <v>80</v>
      </c>
      <c r="F24" s="314">
        <f>SUM(F25:F26)</f>
        <v>25.558</v>
      </c>
      <c r="G24" s="286" t="s">
        <v>46</v>
      </c>
      <c r="H24" s="283"/>
      <c r="I24" s="283"/>
    </row>
    <row r="25" spans="1:9" x14ac:dyDescent="0.25">
      <c r="A25" t="s">
        <v>747</v>
      </c>
      <c r="C25" t="s">
        <v>440</v>
      </c>
      <c r="D25" s="173">
        <v>6.0949999999999998</v>
      </c>
      <c r="E25" s="1" t="s">
        <v>80</v>
      </c>
    </row>
    <row r="26" spans="1:9" x14ac:dyDescent="0.25">
      <c r="A26" t="s">
        <v>748</v>
      </c>
      <c r="C26" t="s">
        <v>356</v>
      </c>
      <c r="F26" s="310">
        <v>25.558</v>
      </c>
      <c r="G26" s="1" t="s">
        <v>46</v>
      </c>
    </row>
    <row r="27" spans="1:9" x14ac:dyDescent="0.25">
      <c r="A27" s="280" t="s">
        <v>448</v>
      </c>
      <c r="B27" s="280"/>
      <c r="C27" s="280" t="s">
        <v>449</v>
      </c>
      <c r="D27" s="313"/>
      <c r="E27" s="282"/>
      <c r="F27" s="313"/>
      <c r="G27" s="282"/>
      <c r="H27" s="280"/>
      <c r="I27" s="280"/>
    </row>
    <row r="28" spans="1:9" x14ac:dyDescent="0.25">
      <c r="A28" s="283" t="s">
        <v>450</v>
      </c>
      <c r="B28" s="283"/>
      <c r="C28" s="283" t="s">
        <v>451</v>
      </c>
      <c r="D28" s="314"/>
      <c r="E28" s="285"/>
      <c r="F28" s="314">
        <f>SUM(F29:F35)</f>
        <v>104.70700000000001</v>
      </c>
      <c r="G28" s="286" t="s">
        <v>46</v>
      </c>
      <c r="H28" s="283"/>
      <c r="I28" s="283"/>
    </row>
    <row r="29" spans="1:9" x14ac:dyDescent="0.25">
      <c r="A29" t="s">
        <v>452</v>
      </c>
      <c r="C29" s="319" t="s">
        <v>41</v>
      </c>
      <c r="D29" s="310">
        <v>42.529000000000003</v>
      </c>
      <c r="E29" s="310" t="s">
        <v>43</v>
      </c>
      <c r="F29" s="310" t="s">
        <v>492</v>
      </c>
      <c r="G29" s="310"/>
    </row>
    <row r="30" spans="1:9" x14ac:dyDescent="0.25">
      <c r="A30" t="s">
        <v>453</v>
      </c>
      <c r="C30" s="319" t="s">
        <v>454</v>
      </c>
      <c r="D30" s="310">
        <v>38.024000000000001</v>
      </c>
      <c r="E30" s="173" t="s">
        <v>43</v>
      </c>
      <c r="F30" s="173" t="s">
        <v>492</v>
      </c>
      <c r="G30" s="310"/>
    </row>
    <row r="31" spans="1:9" x14ac:dyDescent="0.25">
      <c r="A31" t="s">
        <v>762</v>
      </c>
      <c r="C31" s="319" t="s">
        <v>642</v>
      </c>
      <c r="D31" s="310">
        <v>4.5049999999999999</v>
      </c>
      <c r="E31" s="310" t="s">
        <v>43</v>
      </c>
      <c r="F31" s="310" t="s">
        <v>492</v>
      </c>
      <c r="G31" s="310"/>
    </row>
    <row r="32" spans="1:9" x14ac:dyDescent="0.25">
      <c r="A32" t="s">
        <v>749</v>
      </c>
      <c r="C32" s="319" t="s">
        <v>764</v>
      </c>
      <c r="D32" s="310" t="s">
        <v>492</v>
      </c>
      <c r="E32" s="310"/>
      <c r="F32" s="310">
        <v>91.665000000000006</v>
      </c>
      <c r="G32" s="310" t="s">
        <v>46</v>
      </c>
    </row>
    <row r="33" spans="1:7" x14ac:dyDescent="0.25">
      <c r="A33" t="s">
        <v>763</v>
      </c>
      <c r="C33" s="24" t="s">
        <v>765</v>
      </c>
      <c r="D33" s="310" t="s">
        <v>492</v>
      </c>
      <c r="E33" s="310"/>
      <c r="F33" s="310">
        <v>13.042</v>
      </c>
      <c r="G33" s="310" t="s">
        <v>46</v>
      </c>
    </row>
    <row r="34" spans="1:7" x14ac:dyDescent="0.25">
      <c r="A34" t="s">
        <v>750</v>
      </c>
      <c r="C34" s="24" t="s">
        <v>705</v>
      </c>
      <c r="D34" s="310">
        <v>4.54</v>
      </c>
      <c r="E34" s="310" t="s">
        <v>43</v>
      </c>
      <c r="F34" s="310" t="s">
        <v>492</v>
      </c>
      <c r="G34" s="310"/>
    </row>
    <row r="35" spans="1:7" x14ac:dyDescent="0.25">
      <c r="A35" t="s">
        <v>751</v>
      </c>
      <c r="C35" s="24" t="s">
        <v>653</v>
      </c>
      <c r="D35" s="310">
        <v>1.43</v>
      </c>
      <c r="E35" s="310" t="s">
        <v>43</v>
      </c>
      <c r="F35" s="310" t="s">
        <v>492</v>
      </c>
      <c r="G35" s="310"/>
    </row>
    <row r="36" spans="1:7" x14ac:dyDescent="0.25">
      <c r="C36" s="310"/>
      <c r="D36" s="1"/>
      <c r="E36" s="310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A3EC-2F98-4322-9190-73D66CD26F47}">
  <dimension ref="B2:U140"/>
  <sheetViews>
    <sheetView topLeftCell="A145" workbookViewId="0">
      <selection activeCell="R146" sqref="R146"/>
    </sheetView>
  </sheetViews>
  <sheetFormatPr baseColWidth="10" defaultRowHeight="15" x14ac:dyDescent="0.25"/>
  <cols>
    <col min="1" max="1" width="4.42578125" customWidth="1"/>
    <col min="2" max="2" width="20" customWidth="1"/>
    <col min="18" max="18" width="17.140625" customWidth="1"/>
  </cols>
  <sheetData>
    <row r="2" spans="2:17" x14ac:dyDescent="0.25">
      <c r="D2" s="1"/>
    </row>
    <row r="3" spans="2:17" x14ac:dyDescent="0.25">
      <c r="B3" s="2" t="s">
        <v>0</v>
      </c>
      <c r="C3" s="2" t="s">
        <v>4</v>
      </c>
      <c r="D3" s="1"/>
      <c r="E3" s="25" t="s">
        <v>7</v>
      </c>
      <c r="F3" s="231" t="s">
        <v>8</v>
      </c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</row>
    <row r="4" spans="2:17" x14ac:dyDescent="0.25">
      <c r="B4" s="3" t="s">
        <v>1</v>
      </c>
      <c r="C4" s="4">
        <v>44530</v>
      </c>
      <c r="D4" s="1"/>
      <c r="E4" s="25" t="s">
        <v>9</v>
      </c>
      <c r="F4" s="231" t="s">
        <v>10</v>
      </c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</row>
    <row r="5" spans="2:17" x14ac:dyDescent="0.25">
      <c r="B5" s="3" t="s">
        <v>2</v>
      </c>
      <c r="C5" s="4">
        <v>44270</v>
      </c>
      <c r="D5" s="1"/>
      <c r="F5" s="231" t="s">
        <v>11</v>
      </c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</row>
    <row r="6" spans="2:17" x14ac:dyDescent="0.25">
      <c r="B6" s="3" t="s">
        <v>3</v>
      </c>
      <c r="C6" s="4">
        <v>44274</v>
      </c>
      <c r="D6" s="1"/>
      <c r="F6" s="231" t="s">
        <v>12</v>
      </c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</row>
    <row r="7" spans="2:17" x14ac:dyDescent="0.25">
      <c r="B7" s="3" t="s">
        <v>3</v>
      </c>
      <c r="C7" s="4">
        <v>44911</v>
      </c>
      <c r="F7" s="231" t="s">
        <v>378</v>
      </c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</row>
    <row r="8" spans="2:17" x14ac:dyDescent="0.25">
      <c r="B8" s="5" t="s">
        <v>5</v>
      </c>
      <c r="C8" s="6">
        <v>44911</v>
      </c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230"/>
      <c r="Q8" s="230"/>
    </row>
    <row r="9" spans="2:17" x14ac:dyDescent="0.25">
      <c r="B9" s="5" t="s">
        <v>6</v>
      </c>
      <c r="C9" s="6">
        <v>44911</v>
      </c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</row>
    <row r="14" spans="2:17" x14ac:dyDescent="0.25">
      <c r="B14" s="2" t="s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41" spans="2:17" x14ac:dyDescent="0.25">
      <c r="B41" s="2" t="s">
        <v>14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70" spans="2:21" x14ac:dyDescent="0.25">
      <c r="B70" s="2" t="s">
        <v>30</v>
      </c>
      <c r="C70" s="2"/>
      <c r="D70" s="2"/>
      <c r="E70" s="2"/>
      <c r="F70" s="2" t="s">
        <v>31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2:21" x14ac:dyDescent="0.25">
      <c r="R71" s="9" t="s">
        <v>15</v>
      </c>
      <c r="S71" s="9" t="s">
        <v>16</v>
      </c>
      <c r="T71" s="9" t="s">
        <v>17</v>
      </c>
      <c r="U71" s="12" t="s">
        <v>18</v>
      </c>
    </row>
    <row r="72" spans="2:21" x14ac:dyDescent="0.25">
      <c r="R72" s="9" t="s">
        <v>19</v>
      </c>
      <c r="S72" s="9" t="s">
        <v>16</v>
      </c>
      <c r="T72" s="9" t="s">
        <v>17</v>
      </c>
      <c r="U72" s="12" t="s">
        <v>18</v>
      </c>
    </row>
    <row r="73" spans="2:21" x14ac:dyDescent="0.25">
      <c r="R73" s="9" t="s">
        <v>20</v>
      </c>
      <c r="S73" s="9" t="s">
        <v>16</v>
      </c>
      <c r="T73" s="9" t="s">
        <v>17</v>
      </c>
      <c r="U73" s="10" t="s">
        <v>21</v>
      </c>
    </row>
    <row r="74" spans="2:21" x14ac:dyDescent="0.25">
      <c r="R74" s="9" t="s">
        <v>22</v>
      </c>
      <c r="S74" s="9" t="s">
        <v>16</v>
      </c>
      <c r="T74" s="9" t="s">
        <v>17</v>
      </c>
      <c r="U74" s="11" t="s">
        <v>24</v>
      </c>
    </row>
    <row r="75" spans="2:21" x14ac:dyDescent="0.25">
      <c r="R75" s="9" t="s">
        <v>23</v>
      </c>
      <c r="S75" s="9" t="s">
        <v>16</v>
      </c>
      <c r="T75" s="9" t="s">
        <v>17</v>
      </c>
      <c r="U75" s="11" t="s">
        <v>24</v>
      </c>
    </row>
    <row r="76" spans="2:21" x14ac:dyDescent="0.25">
      <c r="R76" s="9" t="s">
        <v>25</v>
      </c>
      <c r="S76" s="9" t="s">
        <v>16</v>
      </c>
      <c r="T76" s="9" t="s">
        <v>17</v>
      </c>
      <c r="U76" s="11" t="s">
        <v>24</v>
      </c>
    </row>
    <row r="77" spans="2:21" x14ac:dyDescent="0.25">
      <c r="R77" s="9" t="s">
        <v>26</v>
      </c>
      <c r="S77" s="9" t="s">
        <v>16</v>
      </c>
      <c r="T77" s="9" t="s">
        <v>17</v>
      </c>
      <c r="U77" s="12" t="s">
        <v>18</v>
      </c>
    </row>
    <row r="78" spans="2:21" x14ac:dyDescent="0.25">
      <c r="R78" s="9" t="s">
        <v>27</v>
      </c>
      <c r="S78" s="9" t="s">
        <v>16</v>
      </c>
      <c r="T78" s="9" t="s">
        <v>17</v>
      </c>
      <c r="U78" s="13" t="s">
        <v>28</v>
      </c>
    </row>
    <row r="79" spans="2:21" x14ac:dyDescent="0.25">
      <c r="R79" s="9" t="s">
        <v>29</v>
      </c>
      <c r="S79" s="9" t="s">
        <v>16</v>
      </c>
      <c r="T79" s="9" t="s">
        <v>17</v>
      </c>
      <c r="U79" s="13" t="s">
        <v>28</v>
      </c>
    </row>
    <row r="105" spans="2:16" x14ac:dyDescent="0.25">
      <c r="B105" s="271" t="s">
        <v>601</v>
      </c>
      <c r="C105" s="27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40" spans="2:16" x14ac:dyDescent="0.25">
      <c r="B140" s="271" t="s">
        <v>602</v>
      </c>
      <c r="C140" s="27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</sheetData>
  <mergeCells count="9">
    <mergeCell ref="B140:C140"/>
    <mergeCell ref="B105:C105"/>
    <mergeCell ref="F8:Q8"/>
    <mergeCell ref="F9:Q9"/>
    <mergeCell ref="F3:Q3"/>
    <mergeCell ref="F4:Q4"/>
    <mergeCell ref="F5:Q5"/>
    <mergeCell ref="F6:Q6"/>
    <mergeCell ref="F7:Q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B05-D715-4BB8-880E-F8973EAD1068}">
  <dimension ref="A1:L123"/>
  <sheetViews>
    <sheetView topLeftCell="C1" zoomScale="98" zoomScaleNormal="98" workbookViewId="0">
      <selection activeCell="L3" sqref="L3"/>
    </sheetView>
  </sheetViews>
  <sheetFormatPr baseColWidth="10" defaultRowHeight="15" x14ac:dyDescent="0.25"/>
  <cols>
    <col min="1" max="1" width="13.140625" customWidth="1"/>
    <col min="2" max="2" width="17.140625" style="16" customWidth="1"/>
    <col min="3" max="3" width="18.28515625" customWidth="1"/>
    <col min="4" max="4" width="73.42578125" bestFit="1" customWidth="1"/>
    <col min="5" max="5" width="9.85546875" hidden="1" customWidth="1"/>
    <col min="6" max="6" width="10.7109375" customWidth="1"/>
    <col min="7" max="7" width="14.42578125" customWidth="1"/>
    <col min="11" max="11" width="39.42578125" customWidth="1"/>
    <col min="12" max="12" width="66.5703125" customWidth="1"/>
  </cols>
  <sheetData>
    <row r="1" spans="1:12" s="24" customFormat="1" ht="21" x14ac:dyDescent="0.25">
      <c r="A1" s="232" t="s">
        <v>313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2" x14ac:dyDescent="0.25">
      <c r="A2" t="s">
        <v>314</v>
      </c>
    </row>
    <row r="3" spans="1:12" x14ac:dyDescent="0.25">
      <c r="A3" s="50" t="s">
        <v>32</v>
      </c>
      <c r="B3" s="50" t="s">
        <v>33</v>
      </c>
      <c r="C3" s="50" t="s">
        <v>34</v>
      </c>
      <c r="D3" s="50" t="s">
        <v>35</v>
      </c>
      <c r="E3" s="51" t="s">
        <v>36</v>
      </c>
      <c r="F3" s="51" t="s">
        <v>37</v>
      </c>
      <c r="G3" s="51" t="s">
        <v>38</v>
      </c>
      <c r="H3" s="26" t="s">
        <v>71</v>
      </c>
      <c r="I3" s="20" t="s">
        <v>72</v>
      </c>
      <c r="J3" s="20" t="s">
        <v>73</v>
      </c>
      <c r="K3" s="26" t="s">
        <v>134</v>
      </c>
      <c r="L3" s="26" t="s">
        <v>139</v>
      </c>
    </row>
    <row r="4" spans="1:12" x14ac:dyDescent="0.25">
      <c r="A4" s="29"/>
      <c r="B4" s="29" t="s">
        <v>122</v>
      </c>
      <c r="C4" s="29" t="s">
        <v>25</v>
      </c>
      <c r="D4" s="29" t="s">
        <v>123</v>
      </c>
      <c r="E4" s="30"/>
      <c r="F4" s="30"/>
      <c r="G4" s="30"/>
      <c r="H4" s="30"/>
      <c r="I4" s="30"/>
      <c r="J4" s="31"/>
      <c r="K4" s="31"/>
      <c r="L4" s="31"/>
    </row>
    <row r="5" spans="1:12" x14ac:dyDescent="0.25">
      <c r="A5" s="7"/>
      <c r="B5" s="17" t="s">
        <v>124</v>
      </c>
      <c r="C5" s="17"/>
      <c r="D5" s="17" t="s">
        <v>125</v>
      </c>
      <c r="E5" s="7" t="s">
        <v>109</v>
      </c>
      <c r="F5" s="7" t="s">
        <v>80</v>
      </c>
      <c r="G5" s="43">
        <v>11625.923000000001</v>
      </c>
      <c r="H5" s="36">
        <v>12303</v>
      </c>
      <c r="I5" s="36">
        <f>G5-H5</f>
        <v>-677.07699999999932</v>
      </c>
      <c r="J5" s="21">
        <f>G5/H5</f>
        <v>0.94496651223278882</v>
      </c>
      <c r="K5" s="7" t="s">
        <v>135</v>
      </c>
      <c r="L5" s="7" t="s">
        <v>310</v>
      </c>
    </row>
    <row r="6" spans="1:12" x14ac:dyDescent="0.25">
      <c r="A6" s="7"/>
      <c r="B6" s="32" t="s">
        <v>126</v>
      </c>
      <c r="C6" s="32"/>
      <c r="D6" s="32" t="s">
        <v>113</v>
      </c>
      <c r="E6" s="33" t="s">
        <v>127</v>
      </c>
      <c r="F6" s="33" t="s">
        <v>46</v>
      </c>
      <c r="G6" s="33">
        <v>0</v>
      </c>
      <c r="H6" s="42"/>
      <c r="I6" s="42"/>
      <c r="J6" s="33"/>
      <c r="K6" s="7"/>
      <c r="L6" s="7"/>
    </row>
    <row r="7" spans="1:12" x14ac:dyDescent="0.25">
      <c r="A7" s="7"/>
      <c r="B7" s="17" t="s">
        <v>128</v>
      </c>
      <c r="C7" s="17"/>
      <c r="D7" s="17" t="s">
        <v>129</v>
      </c>
      <c r="E7" s="7" t="s">
        <v>130</v>
      </c>
      <c r="F7" s="7" t="s">
        <v>46</v>
      </c>
      <c r="G7" s="43">
        <v>35067.428</v>
      </c>
      <c r="H7" s="36">
        <v>36158</v>
      </c>
      <c r="I7" s="36">
        <f>G7-H7</f>
        <v>-1090.5720000000001</v>
      </c>
      <c r="J7" s="21">
        <f>G7/H7</f>
        <v>0.96983870789313564</v>
      </c>
      <c r="K7" s="7" t="s">
        <v>136</v>
      </c>
      <c r="L7" s="7" t="s">
        <v>312</v>
      </c>
    </row>
    <row r="8" spans="1:12" x14ac:dyDescent="0.25">
      <c r="A8" s="7"/>
      <c r="B8" s="32" t="s">
        <v>131</v>
      </c>
      <c r="C8" s="32"/>
      <c r="D8" s="32" t="s">
        <v>115</v>
      </c>
      <c r="E8" s="33" t="s">
        <v>116</v>
      </c>
      <c r="F8" s="33" t="s">
        <v>46</v>
      </c>
      <c r="G8" s="33">
        <v>0</v>
      </c>
      <c r="H8" s="33"/>
      <c r="I8" s="33"/>
      <c r="J8" s="33"/>
      <c r="K8" s="7"/>
      <c r="L8" s="7"/>
    </row>
    <row r="9" spans="1:12" x14ac:dyDescent="0.25">
      <c r="A9" s="7"/>
      <c r="B9" s="17" t="s">
        <v>132</v>
      </c>
      <c r="C9" s="17"/>
      <c r="D9" s="17" t="s">
        <v>118</v>
      </c>
      <c r="E9" s="7" t="s">
        <v>133</v>
      </c>
      <c r="F9" s="7" t="s">
        <v>46</v>
      </c>
      <c r="G9" s="22">
        <v>1994.296</v>
      </c>
      <c r="H9" s="7"/>
      <c r="I9" s="7"/>
      <c r="J9" s="7"/>
      <c r="K9" s="7"/>
      <c r="L9" s="7" t="s">
        <v>349</v>
      </c>
    </row>
    <row r="10" spans="1:12" x14ac:dyDescent="0.25">
      <c r="A10" s="7"/>
      <c r="B10" s="1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18"/>
      <c r="B11" s="18" t="s">
        <v>105</v>
      </c>
      <c r="C11" s="18" t="s">
        <v>22</v>
      </c>
      <c r="D11" s="18" t="s">
        <v>106</v>
      </c>
      <c r="E11" s="19"/>
      <c r="F11" s="19"/>
      <c r="G11" s="19"/>
      <c r="H11" s="19"/>
      <c r="I11" s="19"/>
      <c r="J11" s="19"/>
      <c r="K11" s="19"/>
      <c r="L11" s="19"/>
    </row>
    <row r="12" spans="1:12" x14ac:dyDescent="0.25">
      <c r="A12" s="7"/>
      <c r="B12" s="17" t="s">
        <v>107</v>
      </c>
      <c r="C12" s="17"/>
      <c r="D12" s="44" t="s">
        <v>108</v>
      </c>
      <c r="E12" s="45" t="s">
        <v>109</v>
      </c>
      <c r="F12" s="45" t="s">
        <v>80</v>
      </c>
      <c r="G12" s="7">
        <v>533.42499999999995</v>
      </c>
      <c r="H12" s="36">
        <v>530.6</v>
      </c>
      <c r="I12" s="36">
        <f>G12-H12</f>
        <v>2.8249999999999318</v>
      </c>
      <c r="J12" s="21">
        <f>G12/H12</f>
        <v>1.0053241613267998</v>
      </c>
      <c r="K12" s="7" t="s">
        <v>135</v>
      </c>
      <c r="L12" s="7"/>
    </row>
    <row r="13" spans="1:12" x14ac:dyDescent="0.25">
      <c r="A13" s="7"/>
      <c r="B13" s="17"/>
      <c r="C13" s="17"/>
      <c r="D13" s="17"/>
      <c r="E13" s="7"/>
      <c r="F13" s="7" t="s">
        <v>80</v>
      </c>
      <c r="G13" s="147" t="s">
        <v>100</v>
      </c>
      <c r="H13" s="148">
        <f>399.22*0.52*0.2</f>
        <v>41.518880000000003</v>
      </c>
      <c r="I13" s="36"/>
      <c r="J13" s="21"/>
      <c r="K13" s="7" t="s">
        <v>137</v>
      </c>
      <c r="L13" s="7" t="s">
        <v>138</v>
      </c>
    </row>
    <row r="14" spans="1:12" x14ac:dyDescent="0.25">
      <c r="A14" s="7"/>
      <c r="B14" s="17"/>
      <c r="C14" s="17"/>
      <c r="D14" s="17"/>
      <c r="E14" s="7"/>
      <c r="F14" s="7" t="s">
        <v>80</v>
      </c>
      <c r="G14" s="27" t="s">
        <v>103</v>
      </c>
      <c r="H14" s="37">
        <f>H12-H13</f>
        <v>489.08112</v>
      </c>
      <c r="I14" s="38"/>
      <c r="J14" s="34"/>
      <c r="K14" s="7" t="s">
        <v>137</v>
      </c>
      <c r="L14" s="7" t="s">
        <v>198</v>
      </c>
    </row>
    <row r="15" spans="1:12" x14ac:dyDescent="0.25">
      <c r="A15" s="7"/>
      <c r="B15" s="17"/>
      <c r="C15" s="17"/>
      <c r="D15" s="17"/>
      <c r="E15" s="7"/>
      <c r="F15" s="7"/>
      <c r="G15" s="27"/>
      <c r="H15" s="36">
        <f>399*0.41*1*3</f>
        <v>490.77</v>
      </c>
      <c r="I15" s="38"/>
      <c r="J15" s="34"/>
      <c r="K15" s="7" t="s">
        <v>137</v>
      </c>
      <c r="L15" s="7" t="s">
        <v>202</v>
      </c>
    </row>
    <row r="16" spans="1:12" x14ac:dyDescent="0.25">
      <c r="A16" s="7"/>
      <c r="B16" s="17"/>
      <c r="C16" s="17"/>
      <c r="D16" s="17"/>
      <c r="E16" s="7"/>
      <c r="F16" s="7" t="s">
        <v>80</v>
      </c>
      <c r="G16" s="27" t="s">
        <v>142</v>
      </c>
      <c r="H16" s="37">
        <v>399.22</v>
      </c>
      <c r="I16" s="38"/>
      <c r="J16" s="34"/>
      <c r="K16" s="7" t="s">
        <v>137</v>
      </c>
      <c r="L16" s="7" t="s">
        <v>197</v>
      </c>
    </row>
    <row r="17" spans="1:12" x14ac:dyDescent="0.25">
      <c r="A17" s="7"/>
      <c r="B17" s="17" t="s">
        <v>110</v>
      </c>
      <c r="C17" s="17"/>
      <c r="D17" s="44" t="s">
        <v>111</v>
      </c>
      <c r="E17" s="45" t="s">
        <v>112</v>
      </c>
      <c r="F17" s="45" t="s">
        <v>46</v>
      </c>
      <c r="G17" s="43">
        <v>1232.79</v>
      </c>
      <c r="H17" s="52">
        <v>1226</v>
      </c>
      <c r="I17" s="46">
        <f t="shared" ref="I17:I18" si="0">G17-H17</f>
        <v>6.7899999999999636</v>
      </c>
      <c r="J17" s="47">
        <f t="shared" ref="J17:J18" si="1">G17/H17</f>
        <v>1.0055383360522023</v>
      </c>
      <c r="K17" s="7" t="s">
        <v>136</v>
      </c>
      <c r="L17" s="7"/>
    </row>
    <row r="18" spans="1:12" x14ac:dyDescent="0.25">
      <c r="A18" s="7"/>
      <c r="B18" s="17" t="s">
        <v>117</v>
      </c>
      <c r="C18" s="17"/>
      <c r="D18" s="17" t="s">
        <v>118</v>
      </c>
      <c r="E18" s="7" t="s">
        <v>104</v>
      </c>
      <c r="F18" s="7" t="s">
        <v>46</v>
      </c>
      <c r="G18" s="22">
        <v>1136.634</v>
      </c>
      <c r="H18" s="39">
        <f>H20+H19+H21</f>
        <v>1081</v>
      </c>
      <c r="I18" s="36">
        <f t="shared" si="0"/>
        <v>55.634000000000015</v>
      </c>
      <c r="J18" s="21">
        <f t="shared" si="1"/>
        <v>1.0514653098982423</v>
      </c>
      <c r="K18" s="7" t="s">
        <v>156</v>
      </c>
      <c r="L18" s="7"/>
    </row>
    <row r="19" spans="1:12" x14ac:dyDescent="0.25">
      <c r="A19" s="7"/>
      <c r="B19" s="17"/>
      <c r="C19" s="7"/>
      <c r="D19" s="7"/>
      <c r="E19" s="7"/>
      <c r="F19" s="7" t="s">
        <v>46</v>
      </c>
      <c r="G19" s="28" t="s">
        <v>102</v>
      </c>
      <c r="H19" s="40">
        <v>520</v>
      </c>
      <c r="I19" s="41"/>
      <c r="J19" s="7"/>
      <c r="K19" s="7" t="s">
        <v>137</v>
      </c>
      <c r="L19" s="7" t="s">
        <v>199</v>
      </c>
    </row>
    <row r="20" spans="1:12" x14ac:dyDescent="0.25">
      <c r="A20" s="7"/>
      <c r="B20" s="17"/>
      <c r="C20" s="7"/>
      <c r="D20" s="7"/>
      <c r="E20" s="7"/>
      <c r="F20" s="7" t="s">
        <v>46</v>
      </c>
      <c r="G20" s="149" t="s">
        <v>120</v>
      </c>
      <c r="H20" s="150">
        <v>207</v>
      </c>
      <c r="I20" s="41"/>
      <c r="J20" s="7"/>
      <c r="K20" s="7" t="s">
        <v>137</v>
      </c>
      <c r="L20" s="7" t="s">
        <v>200</v>
      </c>
    </row>
    <row r="21" spans="1:12" x14ac:dyDescent="0.25">
      <c r="A21" s="7"/>
      <c r="B21" s="17"/>
      <c r="C21" s="7"/>
      <c r="D21" s="7"/>
      <c r="E21" s="7"/>
      <c r="F21" s="7" t="s">
        <v>46</v>
      </c>
      <c r="G21" s="149" t="s">
        <v>121</v>
      </c>
      <c r="H21" s="150">
        <v>354</v>
      </c>
      <c r="I21" s="41"/>
      <c r="J21" s="7"/>
      <c r="K21" s="7" t="s">
        <v>137</v>
      </c>
      <c r="L21" s="7" t="s">
        <v>201</v>
      </c>
    </row>
    <row r="22" spans="1:12" x14ac:dyDescent="0.25">
      <c r="A22" s="18"/>
      <c r="B22" s="18" t="s">
        <v>140</v>
      </c>
      <c r="C22" s="18" t="s">
        <v>23</v>
      </c>
      <c r="D22" s="18" t="s">
        <v>141</v>
      </c>
      <c r="E22" s="19"/>
      <c r="F22" s="19"/>
      <c r="G22" s="19"/>
      <c r="H22" s="19"/>
      <c r="I22" s="19"/>
      <c r="J22" s="19"/>
      <c r="K22" s="19"/>
      <c r="L22" s="19"/>
    </row>
    <row r="23" spans="1:12" x14ac:dyDescent="0.25">
      <c r="A23" s="7"/>
      <c r="B23" s="17"/>
      <c r="C23" s="7"/>
      <c r="D23" s="141" t="s">
        <v>332</v>
      </c>
      <c r="E23" s="141"/>
      <c r="F23" s="141" t="s">
        <v>80</v>
      </c>
      <c r="G23" s="141">
        <f>1*0.2*210.25</f>
        <v>42.050000000000004</v>
      </c>
      <c r="H23" s="141"/>
      <c r="I23" s="141"/>
      <c r="J23" s="141"/>
      <c r="K23" s="141" t="s">
        <v>137</v>
      </c>
      <c r="L23" s="141" t="s">
        <v>336</v>
      </c>
    </row>
    <row r="24" spans="1:12" x14ac:dyDescent="0.25">
      <c r="A24" s="7"/>
      <c r="B24" s="17"/>
      <c r="C24" s="7"/>
      <c r="D24" s="141" t="s">
        <v>333</v>
      </c>
      <c r="E24" s="141"/>
      <c r="F24" s="141" t="s">
        <v>46</v>
      </c>
      <c r="G24" s="141">
        <f>1*2*210.25</f>
        <v>420.5</v>
      </c>
      <c r="H24" s="141"/>
      <c r="I24" s="141"/>
      <c r="J24" s="141"/>
      <c r="K24" s="141" t="s">
        <v>137</v>
      </c>
      <c r="L24" s="141" t="s">
        <v>335</v>
      </c>
    </row>
    <row r="25" spans="1:12" x14ac:dyDescent="0.25">
      <c r="A25" s="7"/>
      <c r="B25" s="17"/>
      <c r="C25" s="7"/>
      <c r="D25" s="141" t="s">
        <v>334</v>
      </c>
      <c r="E25" s="141"/>
      <c r="F25" s="141" t="s">
        <v>43</v>
      </c>
      <c r="G25" s="141">
        <v>210.25</v>
      </c>
      <c r="H25" s="141"/>
      <c r="I25" s="141"/>
      <c r="J25" s="141"/>
      <c r="K25" s="141" t="s">
        <v>137</v>
      </c>
      <c r="L25" s="141"/>
    </row>
    <row r="26" spans="1:12" x14ac:dyDescent="0.25">
      <c r="A26" s="7"/>
      <c r="B26" s="17"/>
      <c r="C26" s="7"/>
      <c r="D26" s="139" t="s">
        <v>325</v>
      </c>
      <c r="E26" s="7"/>
      <c r="F26" s="139" t="s">
        <v>80</v>
      </c>
      <c r="G26" s="140">
        <f>490.47*0.26</f>
        <v>127.52220000000001</v>
      </c>
      <c r="H26" s="139"/>
      <c r="I26" s="139"/>
      <c r="J26" s="139"/>
      <c r="K26" s="139" t="s">
        <v>137</v>
      </c>
      <c r="L26" s="139" t="s">
        <v>329</v>
      </c>
    </row>
    <row r="27" spans="1:12" x14ac:dyDescent="0.25">
      <c r="A27" s="7"/>
      <c r="B27" s="17"/>
      <c r="C27" s="7"/>
      <c r="D27" s="7" t="s">
        <v>326</v>
      </c>
      <c r="E27" s="7"/>
      <c r="F27" s="7" t="s">
        <v>46</v>
      </c>
      <c r="G27" s="7">
        <v>490.47</v>
      </c>
      <c r="H27" s="7"/>
      <c r="I27" s="7"/>
      <c r="J27" s="7"/>
      <c r="K27" s="7" t="s">
        <v>137</v>
      </c>
      <c r="L27" s="7" t="s">
        <v>328</v>
      </c>
    </row>
    <row r="28" spans="1:12" x14ac:dyDescent="0.25">
      <c r="A28" s="7"/>
      <c r="B28" s="17"/>
      <c r="C28" s="7"/>
      <c r="D28" s="7" t="s">
        <v>327</v>
      </c>
      <c r="E28" s="7"/>
      <c r="F28" s="7" t="s">
        <v>46</v>
      </c>
      <c r="G28" s="7">
        <f>203*0.26</f>
        <v>52.78</v>
      </c>
      <c r="H28" s="7"/>
      <c r="I28" s="7"/>
      <c r="J28" s="7"/>
      <c r="K28" s="7" t="s">
        <v>137</v>
      </c>
      <c r="L28" s="7" t="s">
        <v>330</v>
      </c>
    </row>
    <row r="29" spans="1:12" x14ac:dyDescent="0.25">
      <c r="A29" s="7"/>
      <c r="B29" s="17"/>
      <c r="C29" s="7"/>
      <c r="D29" s="139" t="s">
        <v>316</v>
      </c>
      <c r="E29" s="7"/>
      <c r="F29" s="139" t="s">
        <v>80</v>
      </c>
      <c r="G29" s="140">
        <f>490.47*0.26</f>
        <v>127.52220000000001</v>
      </c>
      <c r="H29" s="139"/>
      <c r="I29" s="139"/>
      <c r="J29" s="139"/>
      <c r="K29" s="139" t="s">
        <v>137</v>
      </c>
      <c r="L29" s="139" t="s">
        <v>329</v>
      </c>
    </row>
    <row r="30" spans="1:12" x14ac:dyDescent="0.25">
      <c r="A30" s="7"/>
      <c r="B30" s="17"/>
      <c r="C30" s="7"/>
      <c r="D30" s="7" t="s">
        <v>317</v>
      </c>
      <c r="E30" s="7"/>
      <c r="F30" s="7" t="s">
        <v>46</v>
      </c>
      <c r="G30" s="7">
        <v>490.47</v>
      </c>
      <c r="H30" s="7"/>
      <c r="I30" s="7"/>
      <c r="J30" s="7"/>
      <c r="K30" s="7" t="s">
        <v>137</v>
      </c>
      <c r="L30" s="7" t="s">
        <v>328</v>
      </c>
    </row>
    <row r="31" spans="1:12" x14ac:dyDescent="0.25">
      <c r="A31" s="7"/>
      <c r="B31" s="17"/>
      <c r="C31" s="7"/>
      <c r="D31" s="7" t="s">
        <v>318</v>
      </c>
      <c r="E31" s="7"/>
      <c r="F31" s="7" t="s">
        <v>46</v>
      </c>
      <c r="G31" s="7">
        <f>203*0.26</f>
        <v>52.78</v>
      </c>
      <c r="H31" s="7"/>
      <c r="I31" s="7"/>
      <c r="J31" s="7"/>
      <c r="K31" s="7" t="s">
        <v>137</v>
      </c>
      <c r="L31" s="7" t="s">
        <v>330</v>
      </c>
    </row>
    <row r="32" spans="1:12" x14ac:dyDescent="0.25">
      <c r="A32" s="7"/>
      <c r="B32" s="17"/>
      <c r="C32" s="7"/>
      <c r="D32" s="139" t="s">
        <v>324</v>
      </c>
      <c r="E32" s="7"/>
      <c r="F32" s="139" t="s">
        <v>80</v>
      </c>
      <c r="G32" s="140">
        <f>490.47*0.26</f>
        <v>127.52220000000001</v>
      </c>
      <c r="H32" s="139"/>
      <c r="I32" s="139"/>
      <c r="J32" s="139"/>
      <c r="K32" s="139" t="s">
        <v>137</v>
      </c>
      <c r="L32" s="139" t="s">
        <v>329</v>
      </c>
    </row>
    <row r="33" spans="1:12" x14ac:dyDescent="0.25">
      <c r="A33" s="7"/>
      <c r="B33" s="17"/>
      <c r="C33" s="7"/>
      <c r="D33" s="7" t="s">
        <v>323</v>
      </c>
      <c r="E33" s="7"/>
      <c r="F33" s="7" t="s">
        <v>46</v>
      </c>
      <c r="G33" s="7">
        <v>490.47</v>
      </c>
      <c r="H33" s="7"/>
      <c r="I33" s="7"/>
      <c r="J33" s="7"/>
      <c r="K33" s="7" t="s">
        <v>137</v>
      </c>
      <c r="L33" s="7" t="s">
        <v>328</v>
      </c>
    </row>
    <row r="34" spans="1:12" x14ac:dyDescent="0.25">
      <c r="A34" s="7"/>
      <c r="B34" s="17"/>
      <c r="C34" s="7"/>
      <c r="D34" s="7" t="s">
        <v>322</v>
      </c>
      <c r="E34" s="7"/>
      <c r="F34" s="7" t="s">
        <v>46</v>
      </c>
      <c r="G34" s="7">
        <f>203*0.26</f>
        <v>52.78</v>
      </c>
      <c r="H34" s="7"/>
      <c r="I34" s="7"/>
      <c r="J34" s="7"/>
      <c r="K34" s="7" t="s">
        <v>137</v>
      </c>
      <c r="L34" s="7" t="s">
        <v>330</v>
      </c>
    </row>
    <row r="35" spans="1:12" x14ac:dyDescent="0.25">
      <c r="A35" s="7"/>
      <c r="B35" s="17"/>
      <c r="C35" s="7"/>
      <c r="D35" s="139" t="s">
        <v>321</v>
      </c>
      <c r="E35" s="7"/>
      <c r="F35" s="139" t="s">
        <v>80</v>
      </c>
      <c r="G35" s="140">
        <f>490.47*0.26</f>
        <v>127.52220000000001</v>
      </c>
      <c r="H35" s="139"/>
      <c r="I35" s="139"/>
      <c r="J35" s="139"/>
      <c r="K35" s="139" t="s">
        <v>137</v>
      </c>
      <c r="L35" s="139" t="s">
        <v>329</v>
      </c>
    </row>
    <row r="36" spans="1:12" x14ac:dyDescent="0.25">
      <c r="A36" s="7"/>
      <c r="B36" s="17"/>
      <c r="C36" s="7"/>
      <c r="D36" s="7" t="s">
        <v>320</v>
      </c>
      <c r="E36" s="7"/>
      <c r="F36" s="7" t="s">
        <v>46</v>
      </c>
      <c r="G36" s="7">
        <v>490.47</v>
      </c>
      <c r="H36" s="7"/>
      <c r="I36" s="7"/>
      <c r="J36" s="7"/>
      <c r="K36" s="7" t="s">
        <v>137</v>
      </c>
      <c r="L36" s="7" t="s">
        <v>328</v>
      </c>
    </row>
    <row r="37" spans="1:12" x14ac:dyDescent="0.25">
      <c r="A37" s="7"/>
      <c r="B37" s="17"/>
      <c r="C37" s="7"/>
      <c r="D37" s="7" t="s">
        <v>319</v>
      </c>
      <c r="E37" s="7"/>
      <c r="F37" s="7" t="s">
        <v>46</v>
      </c>
      <c r="G37" s="7">
        <f>203*0.26</f>
        <v>52.78</v>
      </c>
      <c r="H37" s="7"/>
      <c r="I37" s="7"/>
      <c r="J37" s="7"/>
      <c r="K37" s="7" t="s">
        <v>137</v>
      </c>
      <c r="L37" s="7" t="s">
        <v>330</v>
      </c>
    </row>
    <row r="38" spans="1:12" x14ac:dyDescent="0.25">
      <c r="D38" s="144" t="s">
        <v>337</v>
      </c>
      <c r="E38" s="145"/>
      <c r="F38" s="145"/>
      <c r="G38" s="145"/>
    </row>
    <row r="39" spans="1:12" x14ac:dyDescent="0.25">
      <c r="D39" s="45" t="s">
        <v>103</v>
      </c>
      <c r="E39" s="45"/>
      <c r="F39" s="146" t="s">
        <v>80</v>
      </c>
      <c r="G39" s="143">
        <f>G26+G29+G32+G35</f>
        <v>510.08880000000005</v>
      </c>
    </row>
    <row r="40" spans="1:12" x14ac:dyDescent="0.25">
      <c r="D40" s="45" t="s">
        <v>102</v>
      </c>
      <c r="E40" s="45"/>
      <c r="F40" s="146" t="s">
        <v>46</v>
      </c>
      <c r="G40" s="143">
        <f t="shared" ref="G40:G41" si="2">G27+G30+G33+G36</f>
        <v>1961.88</v>
      </c>
    </row>
    <row r="41" spans="1:12" x14ac:dyDescent="0.25">
      <c r="D41" s="45" t="s">
        <v>331</v>
      </c>
      <c r="E41" s="45"/>
      <c r="F41" s="146" t="s">
        <v>46</v>
      </c>
      <c r="G41" s="143">
        <f t="shared" si="2"/>
        <v>211.12</v>
      </c>
    </row>
    <row r="42" spans="1:12" x14ac:dyDescent="0.25">
      <c r="D42" s="151"/>
      <c r="E42" s="151"/>
      <c r="F42" s="151"/>
      <c r="G42" s="152"/>
    </row>
    <row r="43" spans="1:12" x14ac:dyDescent="0.25">
      <c r="A43" s="18"/>
      <c r="B43" s="18" t="s">
        <v>338</v>
      </c>
      <c r="C43" s="18" t="s">
        <v>339</v>
      </c>
      <c r="D43" s="18" t="s">
        <v>340</v>
      </c>
      <c r="E43" s="19"/>
      <c r="F43" s="19"/>
      <c r="G43" s="19"/>
      <c r="H43" s="19"/>
      <c r="I43" s="19"/>
      <c r="J43" s="19"/>
      <c r="K43" s="19"/>
      <c r="L43" s="19"/>
    </row>
    <row r="44" spans="1:12" x14ac:dyDescent="0.25">
      <c r="A44" s="7"/>
      <c r="B44" s="17" t="s">
        <v>341</v>
      </c>
      <c r="C44" s="7"/>
      <c r="D44" s="45" t="s">
        <v>342</v>
      </c>
      <c r="E44" s="45" t="s">
        <v>109</v>
      </c>
      <c r="F44" s="146" t="s">
        <v>80</v>
      </c>
      <c r="G44" s="143">
        <v>127.895</v>
      </c>
      <c r="H44" s="46">
        <v>120.34</v>
      </c>
      <c r="I44" s="36">
        <f>G44-H44</f>
        <v>7.5549999999999926</v>
      </c>
      <c r="J44" s="21">
        <f>G44/H44</f>
        <v>1.0627804553764333</v>
      </c>
      <c r="K44" s="7" t="s">
        <v>135</v>
      </c>
      <c r="L44" s="7"/>
    </row>
    <row r="45" spans="1:12" x14ac:dyDescent="0.25">
      <c r="A45" s="7"/>
      <c r="B45" s="17" t="s">
        <v>343</v>
      </c>
      <c r="C45" s="7"/>
      <c r="D45" s="45" t="s">
        <v>344</v>
      </c>
      <c r="E45" s="45" t="s">
        <v>345</v>
      </c>
      <c r="F45" s="146" t="s">
        <v>46</v>
      </c>
      <c r="G45" s="143">
        <v>491.50599999999997</v>
      </c>
      <c r="H45" s="46">
        <v>475</v>
      </c>
      <c r="I45" s="36">
        <f t="shared" ref="I45" si="3">G45-H45</f>
        <v>16.505999999999972</v>
      </c>
      <c r="J45" s="21">
        <f t="shared" ref="J45" si="4">G45/H45</f>
        <v>1.0347494736842104</v>
      </c>
      <c r="K45" s="7" t="s">
        <v>136</v>
      </c>
      <c r="L45" s="7"/>
    </row>
    <row r="46" spans="1:12" x14ac:dyDescent="0.25">
      <c r="A46" s="7"/>
      <c r="B46" s="17" t="s">
        <v>346</v>
      </c>
      <c r="C46" s="7"/>
      <c r="D46" s="45" t="s">
        <v>347</v>
      </c>
      <c r="E46" s="45" t="s">
        <v>348</v>
      </c>
      <c r="F46" s="146" t="s">
        <v>46</v>
      </c>
      <c r="G46" s="143">
        <v>19.838000000000001</v>
      </c>
      <c r="H46" s="45"/>
      <c r="I46" s="7"/>
      <c r="J46" s="7"/>
      <c r="K46" s="7"/>
      <c r="L46" s="7" t="s">
        <v>349</v>
      </c>
    </row>
    <row r="48" spans="1:12" x14ac:dyDescent="0.25">
      <c r="A48" s="50" t="s">
        <v>32</v>
      </c>
      <c r="B48" s="50" t="s">
        <v>33</v>
      </c>
      <c r="C48" s="50" t="s">
        <v>34</v>
      </c>
      <c r="D48" s="50" t="s">
        <v>35</v>
      </c>
      <c r="E48" s="51" t="s">
        <v>36</v>
      </c>
      <c r="F48" s="51" t="s">
        <v>37</v>
      </c>
      <c r="G48" s="51" t="s">
        <v>38</v>
      </c>
      <c r="H48" s="26" t="s">
        <v>71</v>
      </c>
      <c r="I48" s="20" t="s">
        <v>72</v>
      </c>
      <c r="J48" s="20" t="s">
        <v>73</v>
      </c>
      <c r="K48" s="26" t="s">
        <v>134</v>
      </c>
      <c r="L48" s="26" t="s">
        <v>139</v>
      </c>
    </row>
    <row r="49" spans="1:12" x14ac:dyDescent="0.25">
      <c r="A49" s="18"/>
      <c r="B49" s="18" t="s">
        <v>155</v>
      </c>
      <c r="C49" s="18" t="s">
        <v>27</v>
      </c>
      <c r="D49" s="18" t="s">
        <v>143</v>
      </c>
      <c r="E49" s="19"/>
      <c r="F49" s="19"/>
      <c r="G49" s="19"/>
      <c r="H49" s="19"/>
      <c r="I49" s="19"/>
      <c r="J49" s="19"/>
      <c r="K49" s="19"/>
      <c r="L49" s="19"/>
    </row>
    <row r="50" spans="1:12" x14ac:dyDescent="0.25">
      <c r="A50" s="7"/>
      <c r="B50" s="17" t="s">
        <v>144</v>
      </c>
      <c r="C50" s="7"/>
      <c r="D50" s="7" t="s">
        <v>145</v>
      </c>
      <c r="E50" s="7" t="s">
        <v>146</v>
      </c>
      <c r="F50" s="7" t="s">
        <v>80</v>
      </c>
      <c r="G50" s="7">
        <v>37.753999999999998</v>
      </c>
      <c r="H50" s="7"/>
      <c r="I50" s="7"/>
      <c r="J50" s="7"/>
      <c r="K50" s="7"/>
      <c r="L50" s="7"/>
    </row>
    <row r="51" spans="1:12" x14ac:dyDescent="0.25">
      <c r="A51" s="7"/>
      <c r="B51" s="17" t="s">
        <v>147</v>
      </c>
      <c r="C51" s="7"/>
      <c r="D51" s="7" t="s">
        <v>148</v>
      </c>
      <c r="E51" s="7" t="s">
        <v>149</v>
      </c>
      <c r="F51" s="7" t="s">
        <v>80</v>
      </c>
      <c r="G51" s="22">
        <v>3639.8330000000001</v>
      </c>
      <c r="H51" s="7"/>
      <c r="I51" s="7"/>
      <c r="J51" s="7"/>
      <c r="K51" s="7"/>
      <c r="L51" s="7"/>
    </row>
    <row r="52" spans="1:12" x14ac:dyDescent="0.25">
      <c r="A52" s="7"/>
      <c r="B52" s="17" t="s">
        <v>150</v>
      </c>
      <c r="C52" s="7"/>
      <c r="D52" s="7" t="s">
        <v>151</v>
      </c>
      <c r="E52" s="7" t="s">
        <v>152</v>
      </c>
      <c r="F52" s="7" t="s">
        <v>80</v>
      </c>
      <c r="G52" s="7">
        <v>0</v>
      </c>
      <c r="H52" s="7"/>
      <c r="I52" s="7"/>
      <c r="J52" s="7"/>
      <c r="K52" s="7"/>
      <c r="L52" s="7"/>
    </row>
    <row r="53" spans="1:12" x14ac:dyDescent="0.25">
      <c r="A53" s="7"/>
      <c r="B53" s="44" t="s">
        <v>153</v>
      </c>
      <c r="C53" s="45"/>
      <c r="D53" s="45" t="s">
        <v>154</v>
      </c>
      <c r="E53" s="45" t="s">
        <v>109</v>
      </c>
      <c r="F53" s="45" t="s">
        <v>80</v>
      </c>
      <c r="G53" s="43">
        <v>3677.587</v>
      </c>
      <c r="H53" s="46">
        <v>3622.69</v>
      </c>
      <c r="I53" s="46">
        <f>G53-H53</f>
        <v>54.896999999999935</v>
      </c>
      <c r="J53" s="47">
        <f>G53/H53</f>
        <v>1.0151536565369932</v>
      </c>
      <c r="K53" s="45" t="s">
        <v>135</v>
      </c>
      <c r="L53" s="45"/>
    </row>
    <row r="54" spans="1:12" x14ac:dyDescent="0.25">
      <c r="A54" s="7"/>
      <c r="B54" s="17" t="s">
        <v>157</v>
      </c>
      <c r="C54" s="7"/>
      <c r="D54" s="7" t="s">
        <v>158</v>
      </c>
      <c r="E54" s="7" t="s">
        <v>159</v>
      </c>
      <c r="F54" s="7" t="s">
        <v>46</v>
      </c>
      <c r="G54" s="7">
        <v>824.44500000000005</v>
      </c>
      <c r="H54" s="7"/>
      <c r="I54" s="7"/>
      <c r="J54" s="7"/>
      <c r="K54" s="7"/>
      <c r="L54" s="7"/>
    </row>
    <row r="55" spans="1:12" x14ac:dyDescent="0.25">
      <c r="A55" s="7"/>
      <c r="B55" s="17" t="s">
        <v>160</v>
      </c>
      <c r="C55" s="7"/>
      <c r="D55" s="7" t="s">
        <v>161</v>
      </c>
      <c r="E55" s="7" t="s">
        <v>162</v>
      </c>
      <c r="F55" s="7" t="s">
        <v>46</v>
      </c>
      <c r="G55" s="7">
        <v>52.088000000000001</v>
      </c>
      <c r="H55" s="7"/>
      <c r="I55" s="7"/>
      <c r="J55" s="7"/>
      <c r="K55" s="7"/>
      <c r="L55" s="7"/>
    </row>
    <row r="56" spans="1:12" x14ac:dyDescent="0.25">
      <c r="A56" s="7"/>
      <c r="B56" s="17" t="s">
        <v>163</v>
      </c>
      <c r="C56" s="7"/>
      <c r="D56" s="7" t="s">
        <v>164</v>
      </c>
      <c r="E56" s="7" t="s">
        <v>165</v>
      </c>
      <c r="F56" s="7" t="s">
        <v>46</v>
      </c>
      <c r="G56" s="22">
        <v>22116.201000000001</v>
      </c>
      <c r="H56" s="7"/>
      <c r="I56" s="7"/>
      <c r="J56" s="7"/>
      <c r="K56" s="7"/>
      <c r="L56" s="7"/>
    </row>
    <row r="57" spans="1:12" x14ac:dyDescent="0.25">
      <c r="A57" s="7"/>
      <c r="B57" s="44" t="s">
        <v>166</v>
      </c>
      <c r="C57" s="45"/>
      <c r="D57" s="45" t="s">
        <v>167</v>
      </c>
      <c r="E57" s="45" t="s">
        <v>168</v>
      </c>
      <c r="F57" s="45" t="s">
        <v>46</v>
      </c>
      <c r="G57" s="43">
        <v>22992.733999999997</v>
      </c>
      <c r="H57" s="36">
        <f>26584.53-1230</f>
        <v>25354.53</v>
      </c>
      <c r="I57" s="36">
        <f>G57-H57</f>
        <v>-2361.7960000000021</v>
      </c>
      <c r="J57" s="48">
        <f>G57/H57</f>
        <v>0.90684915082235784</v>
      </c>
      <c r="K57" s="7" t="s">
        <v>486</v>
      </c>
      <c r="L57" s="7" t="s">
        <v>171</v>
      </c>
    </row>
    <row r="58" spans="1:12" x14ac:dyDescent="0.25">
      <c r="A58" s="7"/>
      <c r="B58" s="17"/>
      <c r="C58" s="7"/>
      <c r="D58" s="7"/>
      <c r="E58" s="7"/>
      <c r="F58" s="7" t="s">
        <v>46</v>
      </c>
      <c r="G58" s="43">
        <v>22992.733999999997</v>
      </c>
      <c r="H58" s="46">
        <f>(2*12155.82)-1230</f>
        <v>23081.64</v>
      </c>
      <c r="I58" s="46">
        <f>G58-H58</f>
        <v>-88.906000000002678</v>
      </c>
      <c r="J58" s="47">
        <f>G58/H58</f>
        <v>0.99614819397581789</v>
      </c>
      <c r="K58" s="7" t="s">
        <v>487</v>
      </c>
      <c r="L58" s="7" t="s">
        <v>485</v>
      </c>
    </row>
    <row r="60" spans="1:12" x14ac:dyDescent="0.25">
      <c r="A60" s="50" t="s">
        <v>32</v>
      </c>
      <c r="B60" s="50" t="s">
        <v>33</v>
      </c>
      <c r="C60" s="50" t="s">
        <v>34</v>
      </c>
      <c r="D60" s="50" t="s">
        <v>35</v>
      </c>
      <c r="E60" s="51" t="s">
        <v>36</v>
      </c>
      <c r="F60" s="51" t="s">
        <v>37</v>
      </c>
      <c r="G60" s="51" t="s">
        <v>38</v>
      </c>
      <c r="H60" s="26" t="s">
        <v>71</v>
      </c>
      <c r="I60" s="20" t="s">
        <v>72</v>
      </c>
      <c r="J60" s="20" t="s">
        <v>73</v>
      </c>
      <c r="K60" s="26" t="s">
        <v>134</v>
      </c>
      <c r="L60" s="26" t="s">
        <v>139</v>
      </c>
    </row>
    <row r="61" spans="1:12" x14ac:dyDescent="0.25">
      <c r="A61" s="18"/>
      <c r="B61" s="18" t="s">
        <v>74</v>
      </c>
      <c r="C61" s="18" t="s">
        <v>75</v>
      </c>
      <c r="D61" s="18" t="s">
        <v>76</v>
      </c>
      <c r="E61" s="19"/>
      <c r="F61" s="19"/>
      <c r="G61" s="19"/>
      <c r="H61" s="19"/>
      <c r="I61" s="19"/>
      <c r="J61" s="19"/>
      <c r="K61" s="19"/>
      <c r="L61" s="19"/>
    </row>
    <row r="62" spans="1:12" x14ac:dyDescent="0.25">
      <c r="A62" s="7"/>
      <c r="B62" s="17" t="s">
        <v>77</v>
      </c>
      <c r="C62" s="7"/>
      <c r="D62" s="45" t="s">
        <v>78</v>
      </c>
      <c r="E62" s="45" t="s">
        <v>79</v>
      </c>
      <c r="F62" s="45" t="s">
        <v>80</v>
      </c>
      <c r="G62" s="45">
        <v>367.30799999999999</v>
      </c>
      <c r="H62" s="46">
        <v>367.1</v>
      </c>
      <c r="I62" s="46">
        <f>G62-H62</f>
        <v>0.20799999999996999</v>
      </c>
      <c r="J62" s="47">
        <f>G62/H62</f>
        <v>1.0005666031054208</v>
      </c>
      <c r="K62" s="45" t="s">
        <v>135</v>
      </c>
      <c r="L62" s="7"/>
    </row>
    <row r="63" spans="1:12" x14ac:dyDescent="0.25">
      <c r="A63" s="7"/>
      <c r="B63" s="17" t="s">
        <v>172</v>
      </c>
      <c r="C63" s="7"/>
      <c r="D63" s="7" t="s">
        <v>173</v>
      </c>
      <c r="E63" s="7" t="s">
        <v>174</v>
      </c>
      <c r="F63" s="7" t="s">
        <v>46</v>
      </c>
      <c r="G63" s="7">
        <v>0</v>
      </c>
      <c r="H63" s="7"/>
      <c r="I63" s="7"/>
      <c r="J63" s="7"/>
      <c r="K63" s="7"/>
      <c r="L63" s="7"/>
    </row>
    <row r="64" spans="1:12" x14ac:dyDescent="0.25">
      <c r="A64" s="7"/>
      <c r="B64" s="17" t="s">
        <v>175</v>
      </c>
      <c r="C64" s="7"/>
      <c r="D64" s="7" t="s">
        <v>176</v>
      </c>
      <c r="E64" s="7" t="s">
        <v>177</v>
      </c>
      <c r="F64" s="7" t="s">
        <v>46</v>
      </c>
      <c r="G64" s="7">
        <v>0</v>
      </c>
      <c r="H64" s="7"/>
      <c r="I64" s="7"/>
      <c r="J64" s="7"/>
      <c r="K64" s="7"/>
      <c r="L64" s="7"/>
    </row>
    <row r="65" spans="1:12" x14ac:dyDescent="0.25">
      <c r="A65" s="7"/>
      <c r="B65" s="17" t="s">
        <v>178</v>
      </c>
      <c r="C65" s="7"/>
      <c r="D65" s="7" t="s">
        <v>179</v>
      </c>
      <c r="E65" s="7" t="s">
        <v>180</v>
      </c>
      <c r="F65" s="7" t="s">
        <v>46</v>
      </c>
      <c r="G65" s="22">
        <v>3490.6979999999999</v>
      </c>
      <c r="H65" s="7"/>
      <c r="I65" s="7"/>
      <c r="J65" s="7"/>
      <c r="K65" s="7"/>
      <c r="L65" s="7"/>
    </row>
    <row r="66" spans="1:12" x14ac:dyDescent="0.25">
      <c r="A66" s="7"/>
      <c r="B66" s="17" t="s">
        <v>81</v>
      </c>
      <c r="C66" s="7"/>
      <c r="D66" s="45" t="s">
        <v>82</v>
      </c>
      <c r="E66" s="45" t="s">
        <v>83</v>
      </c>
      <c r="F66" s="45" t="s">
        <v>46</v>
      </c>
      <c r="G66" s="43">
        <v>3490.6979999999999</v>
      </c>
      <c r="H66" s="46">
        <v>3500.95</v>
      </c>
      <c r="I66" s="46">
        <f>G66-H66</f>
        <v>-10.251999999999953</v>
      </c>
      <c r="J66" s="47">
        <f>G66/H66</f>
        <v>0.99707165198017678</v>
      </c>
      <c r="K66" s="45" t="s">
        <v>169</v>
      </c>
      <c r="L66" s="7" t="s">
        <v>171</v>
      </c>
    </row>
    <row r="67" spans="1:12" x14ac:dyDescent="0.25">
      <c r="A67" s="7"/>
      <c r="B67" s="17" t="s">
        <v>183</v>
      </c>
      <c r="C67" s="7"/>
      <c r="D67" s="7" t="s">
        <v>114</v>
      </c>
      <c r="E67" s="7" t="s">
        <v>184</v>
      </c>
      <c r="F67" s="7" t="s">
        <v>58</v>
      </c>
      <c r="G67" s="7">
        <v>612</v>
      </c>
      <c r="H67" s="7"/>
      <c r="I67" s="7"/>
      <c r="J67" s="7"/>
      <c r="K67" s="7"/>
      <c r="L67" s="7"/>
    </row>
    <row r="68" spans="1:12" x14ac:dyDescent="0.25">
      <c r="A68" s="19"/>
      <c r="B68" s="18" t="s">
        <v>84</v>
      </c>
      <c r="C68" s="19" t="s">
        <v>85</v>
      </c>
      <c r="D68" s="19" t="s">
        <v>86</v>
      </c>
      <c r="E68" s="19"/>
      <c r="F68" s="19"/>
      <c r="G68" s="19"/>
      <c r="H68" s="19"/>
      <c r="I68" s="19"/>
      <c r="J68" s="19"/>
      <c r="K68" s="19"/>
      <c r="L68" s="19"/>
    </row>
    <row r="69" spans="1:12" x14ac:dyDescent="0.25">
      <c r="A69" s="7"/>
      <c r="B69" s="17" t="s">
        <v>87</v>
      </c>
      <c r="C69" s="7"/>
      <c r="D69" s="45" t="s">
        <v>88</v>
      </c>
      <c r="E69" s="45" t="s">
        <v>79</v>
      </c>
      <c r="F69" s="45" t="s">
        <v>80</v>
      </c>
      <c r="G69" s="45">
        <v>155.874</v>
      </c>
      <c r="H69" s="46">
        <v>155.84</v>
      </c>
      <c r="I69" s="46">
        <f>G69-H69</f>
        <v>3.3999999999991815E-2</v>
      </c>
      <c r="J69" s="47">
        <f>G69/H69</f>
        <v>1.0002181724845995</v>
      </c>
      <c r="K69" s="45" t="s">
        <v>135</v>
      </c>
      <c r="L69" s="7"/>
    </row>
    <row r="70" spans="1:12" x14ac:dyDescent="0.25">
      <c r="A70" s="7"/>
      <c r="B70" s="17" t="s">
        <v>185</v>
      </c>
      <c r="C70" s="7"/>
      <c r="D70" s="7" t="s">
        <v>173</v>
      </c>
      <c r="E70" s="7" t="s">
        <v>174</v>
      </c>
      <c r="F70" s="7" t="s">
        <v>46</v>
      </c>
      <c r="G70" s="7">
        <v>0</v>
      </c>
      <c r="H70" s="7"/>
      <c r="I70" s="7"/>
      <c r="J70" s="7"/>
      <c r="K70" s="7"/>
      <c r="L70" s="7"/>
    </row>
    <row r="71" spans="1:12" x14ac:dyDescent="0.25">
      <c r="A71" s="7"/>
      <c r="B71" s="17" t="s">
        <v>186</v>
      </c>
      <c r="C71" s="7"/>
      <c r="D71" s="7" t="s">
        <v>176</v>
      </c>
      <c r="E71" s="7" t="s">
        <v>177</v>
      </c>
      <c r="F71" s="7" t="s">
        <v>46</v>
      </c>
      <c r="G71" s="7">
        <v>0</v>
      </c>
      <c r="H71" s="7"/>
      <c r="I71" s="7"/>
      <c r="J71" s="7"/>
      <c r="K71" s="7"/>
      <c r="L71" s="7"/>
    </row>
    <row r="72" spans="1:12" x14ac:dyDescent="0.25">
      <c r="A72" s="7"/>
      <c r="B72" s="17" t="s">
        <v>187</v>
      </c>
      <c r="C72" s="7"/>
      <c r="D72" s="7" t="s">
        <v>179</v>
      </c>
      <c r="E72" s="7" t="s">
        <v>180</v>
      </c>
      <c r="F72" s="7" t="s">
        <v>46</v>
      </c>
      <c r="G72" s="22">
        <v>1282.2850000000001</v>
      </c>
      <c r="H72" s="7"/>
      <c r="I72" s="7"/>
      <c r="J72" s="7"/>
      <c r="K72" s="7"/>
      <c r="L72" s="7"/>
    </row>
    <row r="73" spans="1:12" ht="15" customHeight="1" x14ac:dyDescent="0.25">
      <c r="A73" s="7"/>
      <c r="B73" s="17" t="s">
        <v>89</v>
      </c>
      <c r="C73" s="7"/>
      <c r="D73" s="45" t="s">
        <v>82</v>
      </c>
      <c r="E73" s="49" t="s">
        <v>90</v>
      </c>
      <c r="F73" s="45" t="s">
        <v>46</v>
      </c>
      <c r="G73" s="43">
        <v>1282.2850000000001</v>
      </c>
      <c r="H73" s="46">
        <v>1283.4100000000001</v>
      </c>
      <c r="I73" s="46">
        <f>G73-H73</f>
        <v>-1.125</v>
      </c>
      <c r="J73" s="47">
        <f>G73/H73</f>
        <v>0.99912342898995643</v>
      </c>
      <c r="K73" s="7" t="s">
        <v>169</v>
      </c>
      <c r="L73" s="7" t="s">
        <v>171</v>
      </c>
    </row>
    <row r="74" spans="1:12" x14ac:dyDescent="0.25">
      <c r="A74" s="7"/>
      <c r="B74" s="17" t="s">
        <v>188</v>
      </c>
      <c r="C74" s="7"/>
      <c r="D74" s="7" t="s">
        <v>181</v>
      </c>
      <c r="E74" s="7" t="s">
        <v>182</v>
      </c>
      <c r="F74" s="7" t="s">
        <v>46</v>
      </c>
      <c r="G74" s="7">
        <v>0</v>
      </c>
      <c r="H74" s="7"/>
      <c r="I74" s="7"/>
      <c r="J74" s="7"/>
      <c r="K74" s="7"/>
      <c r="L74" s="7"/>
    </row>
    <row r="75" spans="1:12" x14ac:dyDescent="0.25">
      <c r="A75" s="19"/>
      <c r="B75" s="18" t="s">
        <v>91</v>
      </c>
      <c r="C75" s="19" t="s">
        <v>92</v>
      </c>
      <c r="D75" s="19" t="s">
        <v>93</v>
      </c>
      <c r="E75" s="19"/>
      <c r="F75" s="19"/>
      <c r="G75" s="19"/>
      <c r="H75" s="19"/>
      <c r="I75" s="19"/>
      <c r="J75" s="19"/>
      <c r="K75" s="19"/>
      <c r="L75" s="19"/>
    </row>
    <row r="76" spans="1:12" x14ac:dyDescent="0.25">
      <c r="A76" s="7"/>
      <c r="B76" s="17" t="s">
        <v>94</v>
      </c>
      <c r="C76" s="7"/>
      <c r="D76" s="45" t="s">
        <v>95</v>
      </c>
      <c r="E76" s="45" t="s">
        <v>79</v>
      </c>
      <c r="F76" s="45" t="s">
        <v>80</v>
      </c>
      <c r="G76" s="45">
        <v>19.045000000000002</v>
      </c>
      <c r="H76" s="36">
        <v>19.04</v>
      </c>
      <c r="I76" s="36">
        <f>G76-H76</f>
        <v>5.000000000002558E-3</v>
      </c>
      <c r="J76" s="48">
        <f>G76/H76</f>
        <v>1.0002626050420169</v>
      </c>
      <c r="K76" s="45" t="s">
        <v>135</v>
      </c>
      <c r="L76" s="7" t="s">
        <v>194</v>
      </c>
    </row>
    <row r="77" spans="1:12" ht="15.75" customHeight="1" x14ac:dyDescent="0.25">
      <c r="A77" s="7"/>
      <c r="B77" s="17" t="s">
        <v>189</v>
      </c>
      <c r="C77" s="7"/>
      <c r="D77" s="45" t="s">
        <v>102</v>
      </c>
      <c r="E77" s="49" t="s">
        <v>90</v>
      </c>
      <c r="F77" s="45" t="s">
        <v>46</v>
      </c>
      <c r="G77" s="45">
        <v>110.777</v>
      </c>
      <c r="H77" s="36">
        <f>19.37 * 6</f>
        <v>116.22</v>
      </c>
      <c r="I77" s="36">
        <f t="shared" ref="I77:I78" si="5">G77-H77</f>
        <v>-5.4429999999999978</v>
      </c>
      <c r="J77" s="48">
        <f t="shared" ref="J77:J78" si="6">G77/H77</f>
        <v>0.95316640853553602</v>
      </c>
      <c r="K77" s="7" t="s">
        <v>137</v>
      </c>
      <c r="L77" s="7" t="s">
        <v>196</v>
      </c>
    </row>
    <row r="78" spans="1:12" x14ac:dyDescent="0.25">
      <c r="A78" s="7"/>
      <c r="B78" s="17" t="s">
        <v>190</v>
      </c>
      <c r="C78" s="7"/>
      <c r="D78" s="45" t="s">
        <v>191</v>
      </c>
      <c r="E78" s="45" t="s">
        <v>192</v>
      </c>
      <c r="F78" s="45" t="s">
        <v>46</v>
      </c>
      <c r="G78" s="45">
        <v>35.308999999999997</v>
      </c>
      <c r="H78" s="36">
        <f>5.77* 6</f>
        <v>34.619999999999997</v>
      </c>
      <c r="I78" s="36">
        <f t="shared" si="5"/>
        <v>0.68900000000000006</v>
      </c>
      <c r="J78" s="48">
        <f t="shared" si="6"/>
        <v>1.0199017908723282</v>
      </c>
      <c r="K78" s="7" t="s">
        <v>137</v>
      </c>
      <c r="L78" s="7" t="s">
        <v>195</v>
      </c>
    </row>
    <row r="79" spans="1:12" x14ac:dyDescent="0.25">
      <c r="A79" s="19"/>
      <c r="B79" s="18" t="s">
        <v>96</v>
      </c>
      <c r="C79" s="19" t="s">
        <v>19</v>
      </c>
      <c r="D79" s="19" t="s">
        <v>97</v>
      </c>
      <c r="E79" s="19"/>
      <c r="F79" s="19"/>
      <c r="G79" s="19"/>
      <c r="H79" s="19"/>
      <c r="I79" s="19"/>
      <c r="J79" s="19"/>
      <c r="K79" s="19"/>
      <c r="L79" s="19"/>
    </row>
    <row r="80" spans="1:12" x14ac:dyDescent="0.25">
      <c r="A80" s="7"/>
      <c r="B80" s="17" t="s">
        <v>98</v>
      </c>
      <c r="C80" s="7"/>
      <c r="D80" s="45" t="s">
        <v>99</v>
      </c>
      <c r="E80" s="7" t="s">
        <v>79</v>
      </c>
      <c r="F80" s="7" t="s">
        <v>80</v>
      </c>
      <c r="G80" s="7">
        <v>0</v>
      </c>
      <c r="H80" s="46">
        <v>60.06</v>
      </c>
      <c r="I80" s="36">
        <f>G80-H80</f>
        <v>-60.06</v>
      </c>
      <c r="J80" s="48">
        <f>G80/H80</f>
        <v>0</v>
      </c>
      <c r="K80" s="45" t="s">
        <v>135</v>
      </c>
      <c r="L80" s="7" t="s">
        <v>193</v>
      </c>
    </row>
    <row r="82" spans="1:12" x14ac:dyDescent="0.25">
      <c r="A82" s="50" t="s">
        <v>32</v>
      </c>
      <c r="B82" s="50" t="s">
        <v>33</v>
      </c>
      <c r="C82" s="50" t="s">
        <v>34</v>
      </c>
      <c r="D82" s="50" t="s">
        <v>35</v>
      </c>
      <c r="E82" s="51" t="s">
        <v>36</v>
      </c>
      <c r="F82" s="51" t="s">
        <v>37</v>
      </c>
      <c r="G82" s="51" t="s">
        <v>38</v>
      </c>
      <c r="H82" s="26" t="s">
        <v>71</v>
      </c>
      <c r="I82" s="20" t="s">
        <v>72</v>
      </c>
      <c r="J82" s="20" t="s">
        <v>73</v>
      </c>
      <c r="K82" s="26" t="s">
        <v>134</v>
      </c>
      <c r="L82" s="26" t="s">
        <v>139</v>
      </c>
    </row>
    <row r="83" spans="1:12" x14ac:dyDescent="0.25">
      <c r="A83" s="19"/>
      <c r="B83" s="18" t="s">
        <v>350</v>
      </c>
      <c r="C83" s="19" t="s">
        <v>351</v>
      </c>
      <c r="D83" s="19" t="s">
        <v>352</v>
      </c>
      <c r="E83" s="19"/>
      <c r="F83" s="19"/>
      <c r="G83" s="19"/>
      <c r="H83" s="19"/>
      <c r="I83" s="19"/>
      <c r="J83" s="19"/>
      <c r="K83" s="19"/>
      <c r="L83" s="19"/>
    </row>
    <row r="84" spans="1:12" x14ac:dyDescent="0.25">
      <c r="A84" s="7"/>
      <c r="B84" s="17" t="s">
        <v>353</v>
      </c>
      <c r="C84" s="7"/>
      <c r="D84" s="45" t="s">
        <v>354</v>
      </c>
      <c r="E84" s="45" t="s">
        <v>79</v>
      </c>
      <c r="F84" s="45" t="s">
        <v>80</v>
      </c>
      <c r="G84" s="45">
        <v>24.957999999999998</v>
      </c>
      <c r="H84" s="36">
        <v>24.95</v>
      </c>
      <c r="I84" s="36">
        <f>G84-H84</f>
        <v>7.9999999999991189E-3</v>
      </c>
      <c r="J84" s="48">
        <f>G84/H84</f>
        <v>1.0003206412825651</v>
      </c>
      <c r="K84" s="45" t="s">
        <v>135</v>
      </c>
      <c r="L84" s="7"/>
    </row>
    <row r="85" spans="1:12" x14ac:dyDescent="0.25">
      <c r="A85" s="7"/>
      <c r="B85" s="17" t="s">
        <v>355</v>
      </c>
      <c r="C85" s="7"/>
      <c r="D85" s="45" t="s">
        <v>356</v>
      </c>
      <c r="E85" s="45" t="s">
        <v>357</v>
      </c>
      <c r="F85" s="45" t="s">
        <v>46</v>
      </c>
      <c r="G85" s="45">
        <v>194.79300000000001</v>
      </c>
      <c r="H85" s="36">
        <f>(2*82.84)+31.98</f>
        <v>197.66</v>
      </c>
      <c r="I85" s="36">
        <f>G85-H85</f>
        <v>-2.8669999999999902</v>
      </c>
      <c r="J85" s="48">
        <f>G85/H85</f>
        <v>0.98549529495092592</v>
      </c>
      <c r="K85" s="7" t="s">
        <v>376</v>
      </c>
      <c r="L85" s="7"/>
    </row>
    <row r="86" spans="1:12" x14ac:dyDescent="0.25">
      <c r="A86" s="7"/>
      <c r="B86" s="17"/>
      <c r="C86" s="7"/>
      <c r="D86" s="7"/>
      <c r="E86" s="7"/>
      <c r="F86" s="7"/>
      <c r="G86" s="7">
        <v>194.79300000000001</v>
      </c>
      <c r="H86" s="36">
        <f>175.25+31.98</f>
        <v>207.23</v>
      </c>
      <c r="I86" s="36">
        <f>G86-H86</f>
        <v>-12.436999999999983</v>
      </c>
      <c r="J86" s="48">
        <f>G86/H86</f>
        <v>0.939984558220335</v>
      </c>
      <c r="K86" s="7" t="s">
        <v>375</v>
      </c>
      <c r="L86" s="7"/>
    </row>
    <row r="87" spans="1:12" x14ac:dyDescent="0.25">
      <c r="A87" s="19"/>
      <c r="B87" s="18" t="s">
        <v>358</v>
      </c>
      <c r="C87" s="19" t="s">
        <v>29</v>
      </c>
      <c r="D87" s="19" t="s">
        <v>359</v>
      </c>
      <c r="E87" s="19"/>
      <c r="F87" s="19"/>
      <c r="G87" s="19"/>
      <c r="H87" s="19"/>
      <c r="I87" s="19"/>
      <c r="J87" s="19"/>
      <c r="K87" s="19"/>
      <c r="L87" s="19"/>
    </row>
    <row r="88" spans="1:12" x14ac:dyDescent="0.25">
      <c r="A88" s="7"/>
      <c r="B88" s="17" t="s">
        <v>360</v>
      </c>
      <c r="C88" s="7"/>
      <c r="D88" s="45" t="s">
        <v>361</v>
      </c>
      <c r="E88" s="45" t="s">
        <v>79</v>
      </c>
      <c r="F88" s="45" t="s">
        <v>80</v>
      </c>
      <c r="G88" s="45">
        <v>151.49199999999999</v>
      </c>
      <c r="H88" s="36">
        <v>151.5</v>
      </c>
      <c r="I88" s="36">
        <f>G88-H88</f>
        <v>-8.0000000000097771E-3</v>
      </c>
      <c r="J88" s="48">
        <f>G88/H88</f>
        <v>0.99994719471947191</v>
      </c>
      <c r="K88" s="45" t="s">
        <v>135</v>
      </c>
      <c r="L88" s="7"/>
    </row>
    <row r="89" spans="1:12" x14ac:dyDescent="0.25">
      <c r="A89" s="7"/>
      <c r="B89" s="17" t="s">
        <v>362</v>
      </c>
      <c r="C89" s="7"/>
      <c r="D89" s="45" t="s">
        <v>363</v>
      </c>
      <c r="E89" s="45" t="s">
        <v>364</v>
      </c>
      <c r="F89" s="45" t="s">
        <v>46</v>
      </c>
      <c r="G89" s="43">
        <v>1122.57</v>
      </c>
      <c r="H89" s="36">
        <v>1193.19</v>
      </c>
      <c r="I89" s="36">
        <f>G89-H89</f>
        <v>-70.620000000000118</v>
      </c>
      <c r="J89" s="48">
        <f>G89/H89</f>
        <v>0.94081412013174759</v>
      </c>
      <c r="K89" s="7" t="s">
        <v>169</v>
      </c>
      <c r="L89" s="7"/>
    </row>
    <row r="90" spans="1:12" x14ac:dyDescent="0.25">
      <c r="A90" s="7"/>
      <c r="B90" s="17"/>
      <c r="C90" s="7"/>
      <c r="D90" s="7"/>
      <c r="E90" s="7"/>
      <c r="F90" s="7"/>
      <c r="G90" s="22">
        <v>1122.57</v>
      </c>
      <c r="H90" s="36">
        <f>2*564</f>
        <v>1128</v>
      </c>
      <c r="I90" s="36">
        <f>G90-H90</f>
        <v>-5.4300000000000637</v>
      </c>
      <c r="J90" s="48">
        <f>G90/H90</f>
        <v>0.9951861702127659</v>
      </c>
      <c r="K90" s="7" t="s">
        <v>170</v>
      </c>
      <c r="L90" s="7"/>
    </row>
    <row r="91" spans="1:12" x14ac:dyDescent="0.25">
      <c r="A91" s="19"/>
      <c r="B91" s="18" t="s">
        <v>365</v>
      </c>
      <c r="C91" s="19" t="s">
        <v>366</v>
      </c>
      <c r="D91" s="19" t="s">
        <v>367</v>
      </c>
      <c r="E91" s="19"/>
      <c r="F91" s="19"/>
      <c r="G91" s="19"/>
      <c r="H91" s="19"/>
      <c r="I91" s="19"/>
      <c r="J91" s="19"/>
      <c r="K91" s="19"/>
      <c r="L91" s="19"/>
    </row>
    <row r="92" spans="1:12" x14ac:dyDescent="0.25">
      <c r="A92" s="7"/>
      <c r="B92" s="17" t="s">
        <v>368</v>
      </c>
      <c r="C92" s="7"/>
      <c r="D92" s="45" t="s">
        <v>369</v>
      </c>
      <c r="E92" s="45" t="s">
        <v>109</v>
      </c>
      <c r="F92" s="45" t="s">
        <v>80</v>
      </c>
      <c r="G92" s="45">
        <v>13.167999999999999</v>
      </c>
      <c r="H92" s="36">
        <v>13.13</v>
      </c>
      <c r="I92" s="36">
        <f>G92-H92</f>
        <v>3.7999999999998479E-2</v>
      </c>
      <c r="J92" s="48">
        <f>G92/H92</f>
        <v>1.0028941355674028</v>
      </c>
      <c r="K92" s="45" t="s">
        <v>135</v>
      </c>
      <c r="L92" s="7"/>
    </row>
    <row r="93" spans="1:12" ht="15.75" customHeight="1" x14ac:dyDescent="0.25">
      <c r="A93" s="7"/>
      <c r="B93" s="17" t="s">
        <v>370</v>
      </c>
      <c r="C93" s="7"/>
      <c r="D93" s="45" t="s">
        <v>371</v>
      </c>
      <c r="E93" s="49" t="s">
        <v>372</v>
      </c>
      <c r="F93" s="45" t="s">
        <v>46</v>
      </c>
      <c r="G93" s="45">
        <v>136.727</v>
      </c>
      <c r="H93" s="36">
        <v>139.53</v>
      </c>
      <c r="I93" s="36">
        <f>G93-H93</f>
        <v>-2.8029999999999973</v>
      </c>
      <c r="J93" s="48">
        <f>G93/H93</f>
        <v>0.97991113022289111</v>
      </c>
      <c r="K93" s="7" t="s">
        <v>169</v>
      </c>
      <c r="L93" s="7"/>
    </row>
    <row r="94" spans="1:12" x14ac:dyDescent="0.25">
      <c r="A94" s="7"/>
      <c r="B94" s="17"/>
      <c r="C94" s="7"/>
      <c r="D94" s="7"/>
      <c r="E94" s="23"/>
      <c r="F94" s="7"/>
      <c r="G94" s="7">
        <v>136.727</v>
      </c>
      <c r="H94" s="36">
        <f>2*68.55</f>
        <v>137.1</v>
      </c>
      <c r="I94" s="36">
        <f>G94-H94</f>
        <v>-0.37299999999999045</v>
      </c>
      <c r="J94" s="48">
        <f>G94/H94</f>
        <v>0.99727935813274993</v>
      </c>
      <c r="K94" s="7" t="s">
        <v>170</v>
      </c>
      <c r="L94" s="7"/>
    </row>
    <row r="95" spans="1:12" x14ac:dyDescent="0.25">
      <c r="A95" s="7"/>
      <c r="B95" s="17"/>
      <c r="C95" s="7" t="s">
        <v>377</v>
      </c>
      <c r="D95" s="142" t="s">
        <v>373</v>
      </c>
      <c r="E95" s="142"/>
      <c r="F95" s="142" t="s">
        <v>80</v>
      </c>
      <c r="G95" s="153">
        <f>G92+G23+H13</f>
        <v>96.736880000000014</v>
      </c>
      <c r="H95" s="7"/>
      <c r="I95" s="7"/>
      <c r="J95" s="7"/>
      <c r="K95" s="7"/>
      <c r="L95" s="7" t="s">
        <v>374</v>
      </c>
    </row>
    <row r="96" spans="1:12" x14ac:dyDescent="0.25">
      <c r="A96" s="7"/>
      <c r="B96" s="17"/>
      <c r="C96" s="7" t="s">
        <v>377</v>
      </c>
      <c r="D96" s="142" t="s">
        <v>371</v>
      </c>
      <c r="E96" s="142"/>
      <c r="F96" s="142" t="s">
        <v>46</v>
      </c>
      <c r="G96" s="153">
        <f>G95+G24+H20+H21</f>
        <v>1078.2368799999999</v>
      </c>
      <c r="H96" s="7"/>
      <c r="I96" s="7"/>
      <c r="J96" s="7"/>
      <c r="K96" s="7"/>
      <c r="L96" s="7" t="s">
        <v>374</v>
      </c>
    </row>
    <row r="98" spans="1:12" x14ac:dyDescent="0.25">
      <c r="A98" s="50" t="s">
        <v>32</v>
      </c>
      <c r="B98" s="50" t="s">
        <v>33</v>
      </c>
      <c r="C98" s="50" t="s">
        <v>34</v>
      </c>
      <c r="D98" s="50" t="s">
        <v>35</v>
      </c>
      <c r="E98" s="51" t="s">
        <v>36</v>
      </c>
      <c r="F98" s="51" t="s">
        <v>37</v>
      </c>
      <c r="G98" s="51" t="s">
        <v>38</v>
      </c>
      <c r="H98" s="26" t="s">
        <v>71</v>
      </c>
      <c r="I98" s="20" t="s">
        <v>72</v>
      </c>
      <c r="J98" s="20" t="s">
        <v>73</v>
      </c>
      <c r="K98" s="26" t="s">
        <v>134</v>
      </c>
      <c r="L98" s="26" t="s">
        <v>139</v>
      </c>
    </row>
    <row r="99" spans="1:12" x14ac:dyDescent="0.25">
      <c r="A99" s="19"/>
      <c r="B99" s="18" t="s">
        <v>62</v>
      </c>
      <c r="C99" s="19" t="s">
        <v>39</v>
      </c>
      <c r="D99" s="19" t="s">
        <v>40</v>
      </c>
      <c r="E99" s="19"/>
      <c r="F99" s="19"/>
      <c r="G99" s="19"/>
      <c r="H99" s="19"/>
      <c r="I99" s="19"/>
      <c r="J99" s="19"/>
      <c r="K99" s="19"/>
      <c r="L99" s="19"/>
    </row>
    <row r="100" spans="1:12" x14ac:dyDescent="0.25">
      <c r="A100" s="7"/>
      <c r="B100" s="44" t="s">
        <v>63</v>
      </c>
      <c r="C100" s="45"/>
      <c r="D100" s="7" t="s">
        <v>41</v>
      </c>
      <c r="E100" s="7" t="s">
        <v>42</v>
      </c>
      <c r="F100" s="7" t="s">
        <v>43</v>
      </c>
      <c r="G100" s="7">
        <v>493.68900000000002</v>
      </c>
      <c r="H100" s="36">
        <v>495.96</v>
      </c>
      <c r="I100" s="36">
        <f>G100-H100</f>
        <v>-2.2709999999999582</v>
      </c>
      <c r="J100" s="48">
        <f>G100/H100</f>
        <v>0.99542100169368508</v>
      </c>
      <c r="K100" s="7" t="s">
        <v>206</v>
      </c>
      <c r="L100" s="7"/>
    </row>
    <row r="101" spans="1:12" x14ac:dyDescent="0.25">
      <c r="A101" s="7"/>
      <c r="B101" s="44" t="s">
        <v>64</v>
      </c>
      <c r="C101" s="45"/>
      <c r="D101" s="7" t="s">
        <v>44</v>
      </c>
      <c r="E101" s="7" t="s">
        <v>42</v>
      </c>
      <c r="F101" s="7" t="s">
        <v>43</v>
      </c>
      <c r="G101" s="7">
        <v>493.68900000000002</v>
      </c>
      <c r="H101" s="36">
        <v>495.96</v>
      </c>
      <c r="I101" s="36">
        <f>G101-H101</f>
        <v>-2.2709999999999582</v>
      </c>
      <c r="J101" s="48">
        <f>G101/H101</f>
        <v>0.99542100169368508</v>
      </c>
      <c r="K101" s="7" t="s">
        <v>206</v>
      </c>
      <c r="L101" s="7"/>
    </row>
    <row r="102" spans="1:12" ht="15.75" customHeight="1" x14ac:dyDescent="0.25">
      <c r="A102" s="7"/>
      <c r="B102" s="17" t="s">
        <v>65</v>
      </c>
      <c r="C102" s="7"/>
      <c r="D102" s="7" t="s">
        <v>379</v>
      </c>
      <c r="E102" s="23" t="s">
        <v>45</v>
      </c>
      <c r="F102" s="7" t="s">
        <v>46</v>
      </c>
      <c r="G102" s="7">
        <v>647.197</v>
      </c>
      <c r="H102" s="7"/>
      <c r="I102" s="7"/>
      <c r="J102" s="7"/>
      <c r="K102" s="7"/>
      <c r="L102" s="7"/>
    </row>
    <row r="103" spans="1:12" x14ac:dyDescent="0.25">
      <c r="A103" s="7"/>
      <c r="B103" s="17" t="s">
        <v>66</v>
      </c>
      <c r="C103" s="7"/>
      <c r="D103" s="7" t="s">
        <v>380</v>
      </c>
      <c r="E103" s="7" t="s">
        <v>47</v>
      </c>
      <c r="F103" s="7" t="s">
        <v>46</v>
      </c>
      <c r="G103" s="7">
        <v>660.91800000000001</v>
      </c>
      <c r="H103" s="7"/>
      <c r="I103" s="7"/>
      <c r="J103" s="7"/>
      <c r="K103" s="7"/>
      <c r="L103" s="7"/>
    </row>
    <row r="104" spans="1:12" x14ac:dyDescent="0.25">
      <c r="A104" s="7"/>
      <c r="B104" s="17" t="s">
        <v>67</v>
      </c>
      <c r="C104" s="7"/>
      <c r="D104" s="7" t="s">
        <v>381</v>
      </c>
      <c r="E104" s="7" t="s">
        <v>48</v>
      </c>
      <c r="F104" s="7" t="s">
        <v>46</v>
      </c>
      <c r="G104" s="7">
        <v>0</v>
      </c>
      <c r="H104" s="7"/>
      <c r="I104" s="7"/>
      <c r="J104" s="7"/>
      <c r="K104" s="7"/>
      <c r="L104" s="7"/>
    </row>
    <row r="105" spans="1:12" x14ac:dyDescent="0.25">
      <c r="A105" s="7"/>
      <c r="B105" s="154" t="s">
        <v>68</v>
      </c>
      <c r="C105" s="142" t="s">
        <v>377</v>
      </c>
      <c r="D105" s="142" t="s">
        <v>49</v>
      </c>
      <c r="E105" s="142" t="s">
        <v>50</v>
      </c>
      <c r="F105" s="142" t="s">
        <v>46</v>
      </c>
      <c r="G105" s="155">
        <v>1308.115</v>
      </c>
      <c r="H105" s="36">
        <v>1264</v>
      </c>
      <c r="I105" s="36">
        <f>G105-H105</f>
        <v>44.115000000000009</v>
      </c>
      <c r="J105" s="48">
        <f>G105/H105</f>
        <v>1.0349011075949368</v>
      </c>
      <c r="K105" s="7" t="s">
        <v>205</v>
      </c>
      <c r="L105" s="7"/>
    </row>
    <row r="106" spans="1:12" ht="13.5" customHeight="1" x14ac:dyDescent="0.25">
      <c r="A106" s="7"/>
      <c r="B106" s="17" t="s">
        <v>69</v>
      </c>
      <c r="C106" s="7"/>
      <c r="D106" s="7" t="s">
        <v>51</v>
      </c>
      <c r="E106" s="23" t="s">
        <v>52</v>
      </c>
      <c r="F106" s="7" t="s">
        <v>43</v>
      </c>
      <c r="G106" s="7">
        <v>18</v>
      </c>
      <c r="H106" s="7"/>
      <c r="I106" s="7"/>
      <c r="J106" s="7"/>
      <c r="K106" s="7"/>
      <c r="L106" s="7"/>
    </row>
    <row r="107" spans="1:12" x14ac:dyDescent="0.25">
      <c r="A107" s="7"/>
      <c r="B107" s="17" t="s">
        <v>70</v>
      </c>
      <c r="C107" s="7"/>
      <c r="D107" s="7" t="s">
        <v>53</v>
      </c>
      <c r="E107" s="7" t="s">
        <v>54</v>
      </c>
      <c r="F107" s="7" t="s">
        <v>43</v>
      </c>
      <c r="G107" s="7">
        <v>40.799999999999997</v>
      </c>
      <c r="H107" s="7"/>
      <c r="I107" s="7"/>
      <c r="J107" s="7"/>
      <c r="K107" s="7"/>
      <c r="L107" s="7"/>
    </row>
    <row r="108" spans="1:12" x14ac:dyDescent="0.25">
      <c r="A108" s="7"/>
      <c r="B108" s="17" t="s">
        <v>55</v>
      </c>
      <c r="C108" s="7" t="s">
        <v>377</v>
      </c>
      <c r="D108" s="7" t="s">
        <v>56</v>
      </c>
      <c r="E108" s="7" t="s">
        <v>57</v>
      </c>
      <c r="F108" s="7" t="s">
        <v>58</v>
      </c>
      <c r="G108" s="7">
        <v>58.8</v>
      </c>
      <c r="H108" s="7"/>
      <c r="I108" s="7"/>
      <c r="J108" s="7"/>
      <c r="K108" s="7"/>
      <c r="L108" s="7"/>
    </row>
    <row r="109" spans="1:12" x14ac:dyDescent="0.25">
      <c r="A109" s="7"/>
      <c r="B109" s="17" t="s">
        <v>59</v>
      </c>
      <c r="C109" s="7"/>
      <c r="D109" s="7" t="s">
        <v>60</v>
      </c>
      <c r="E109" s="7" t="s">
        <v>61</v>
      </c>
      <c r="F109" s="7" t="s">
        <v>43</v>
      </c>
      <c r="G109" s="7">
        <v>191.29</v>
      </c>
      <c r="H109" s="7"/>
      <c r="I109" s="7"/>
      <c r="J109" s="7"/>
      <c r="K109" s="7"/>
      <c r="L109" s="7"/>
    </row>
    <row r="110" spans="1:12" x14ac:dyDescent="0.25">
      <c r="A110" s="50" t="s">
        <v>32</v>
      </c>
      <c r="B110" s="50" t="s">
        <v>33</v>
      </c>
      <c r="C110" s="50" t="s">
        <v>34</v>
      </c>
      <c r="D110" s="50" t="s">
        <v>35</v>
      </c>
      <c r="E110" s="51" t="s">
        <v>36</v>
      </c>
      <c r="F110" s="51" t="s">
        <v>37</v>
      </c>
      <c r="G110" s="51" t="s">
        <v>38</v>
      </c>
      <c r="H110" s="26" t="s">
        <v>71</v>
      </c>
      <c r="I110" s="20" t="s">
        <v>72</v>
      </c>
      <c r="J110" s="20" t="s">
        <v>73</v>
      </c>
      <c r="K110" s="26" t="s">
        <v>134</v>
      </c>
      <c r="L110" s="26" t="s">
        <v>139</v>
      </c>
    </row>
    <row r="111" spans="1:12" x14ac:dyDescent="0.25">
      <c r="A111" s="7"/>
      <c r="B111" s="17" t="s">
        <v>498</v>
      </c>
      <c r="C111" s="7"/>
      <c r="D111" s="7" t="s">
        <v>499</v>
      </c>
      <c r="E111" s="7">
        <v>238.78100000000001</v>
      </c>
      <c r="F111" s="7" t="s">
        <v>80</v>
      </c>
      <c r="G111" s="7">
        <v>238.78100000000001</v>
      </c>
      <c r="H111" s="36">
        <v>186</v>
      </c>
      <c r="I111" s="36">
        <f>G111-H111</f>
        <v>52.781000000000006</v>
      </c>
      <c r="J111" s="48">
        <f>G111/H111</f>
        <v>1.2837688172043011</v>
      </c>
      <c r="K111" s="7"/>
      <c r="L111" s="7"/>
    </row>
    <row r="112" spans="1:12" x14ac:dyDescent="0.25">
      <c r="A112" s="7"/>
      <c r="B112" s="17" t="s">
        <v>500</v>
      </c>
      <c r="C112" s="7"/>
      <c r="D112" s="7" t="s">
        <v>501</v>
      </c>
      <c r="E112" s="7">
        <v>2461.8380000000002</v>
      </c>
      <c r="F112" s="7" t="s">
        <v>46</v>
      </c>
      <c r="G112" s="7">
        <v>2461.8380000000002</v>
      </c>
      <c r="H112" s="36">
        <v>1898</v>
      </c>
      <c r="I112" s="36">
        <f>G112-H112</f>
        <v>563.83800000000019</v>
      </c>
      <c r="J112" s="48">
        <f>G112/H112</f>
        <v>1.2970695468914648</v>
      </c>
      <c r="K112" s="7"/>
      <c r="L112" s="7"/>
    </row>
    <row r="113" spans="1:12" x14ac:dyDescent="0.25">
      <c r="A113" s="50" t="s">
        <v>32</v>
      </c>
      <c r="B113" s="50" t="s">
        <v>33</v>
      </c>
      <c r="C113" s="50" t="s">
        <v>34</v>
      </c>
      <c r="D113" s="50" t="s">
        <v>35</v>
      </c>
      <c r="E113" s="51" t="s">
        <v>36</v>
      </c>
      <c r="F113" s="51" t="s">
        <v>37</v>
      </c>
      <c r="G113" s="51" t="s">
        <v>38</v>
      </c>
      <c r="H113" s="26" t="s">
        <v>71</v>
      </c>
      <c r="I113" s="20" t="s">
        <v>72</v>
      </c>
      <c r="J113" s="20" t="s">
        <v>73</v>
      </c>
      <c r="K113" s="26" t="s">
        <v>134</v>
      </c>
      <c r="L113" s="26" t="s">
        <v>139</v>
      </c>
    </row>
    <row r="114" spans="1:12" x14ac:dyDescent="0.25">
      <c r="A114" s="7"/>
      <c r="B114" s="17"/>
      <c r="C114" s="7"/>
      <c r="D114" s="7" t="s">
        <v>509</v>
      </c>
      <c r="E114" s="7"/>
      <c r="F114" s="7" t="s">
        <v>58</v>
      </c>
      <c r="G114" s="7">
        <v>89</v>
      </c>
      <c r="H114" s="36">
        <v>89</v>
      </c>
      <c r="I114" s="36">
        <f>G114-H114</f>
        <v>0</v>
      </c>
      <c r="J114" s="48">
        <f>G114/H114</f>
        <v>1</v>
      </c>
      <c r="K114" s="7"/>
      <c r="L114" s="7"/>
    </row>
    <row r="122" spans="1:12" x14ac:dyDescent="0.25">
      <c r="D122" s="14"/>
    </row>
    <row r="123" spans="1:12" x14ac:dyDescent="0.25">
      <c r="D123" s="14"/>
    </row>
  </sheetData>
  <mergeCells count="1">
    <mergeCell ref="A1:L1"/>
  </mergeCells>
  <phoneticPr fontId="9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24AC-71F7-4D3F-A25F-20517E86A7AA}">
  <dimension ref="A1:O32"/>
  <sheetViews>
    <sheetView workbookViewId="0">
      <selection activeCell="F36" sqref="F36"/>
    </sheetView>
  </sheetViews>
  <sheetFormatPr baseColWidth="10" defaultRowHeight="15" x14ac:dyDescent="0.25"/>
  <cols>
    <col min="2" max="2" width="24" customWidth="1"/>
    <col min="3" max="3" width="49.5703125" customWidth="1"/>
    <col min="4" max="4" width="13.7109375" customWidth="1"/>
    <col min="5" max="5" width="16.28515625" customWidth="1"/>
    <col min="6" max="6" width="14.85546875" customWidth="1"/>
    <col min="7" max="7" width="14" customWidth="1"/>
    <col min="8" max="8" width="13.140625" customWidth="1"/>
    <col min="9" max="9" width="18.42578125" style="1" bestFit="1" customWidth="1"/>
    <col min="10" max="10" width="7.7109375" style="1" bestFit="1" customWidth="1"/>
    <col min="11" max="11" width="16.140625" style="1" bestFit="1" customWidth="1"/>
    <col min="12" max="12" width="9.7109375" style="1" customWidth="1"/>
    <col min="13" max="13" width="14.28515625" style="1" customWidth="1"/>
    <col min="14" max="14" width="8.28515625" style="223" customWidth="1"/>
    <col min="15" max="15" width="105.28515625" style="215" customWidth="1"/>
  </cols>
  <sheetData>
    <row r="1" spans="1:15" x14ac:dyDescent="0.25">
      <c r="A1" s="192" t="s">
        <v>535</v>
      </c>
      <c r="B1" s="193"/>
      <c r="C1" s="193" t="s">
        <v>536</v>
      </c>
      <c r="D1" s="194" t="s">
        <v>80</v>
      </c>
      <c r="E1" s="194" t="s">
        <v>46</v>
      </c>
      <c r="F1" s="194" t="s">
        <v>46</v>
      </c>
      <c r="G1" s="194" t="s">
        <v>43</v>
      </c>
      <c r="H1" s="194" t="s">
        <v>537</v>
      </c>
      <c r="I1" s="233" t="s">
        <v>71</v>
      </c>
      <c r="J1" s="234"/>
      <c r="K1" s="234"/>
      <c r="L1" s="234"/>
      <c r="M1" s="234"/>
      <c r="N1" s="234"/>
      <c r="O1" s="234"/>
    </row>
    <row r="2" spans="1:15" x14ac:dyDescent="0.25">
      <c r="A2" s="195"/>
      <c r="B2" s="196"/>
      <c r="C2" s="196"/>
      <c r="D2" s="197" t="s">
        <v>103</v>
      </c>
      <c r="E2" s="197" t="s">
        <v>538</v>
      </c>
      <c r="F2" s="197" t="s">
        <v>331</v>
      </c>
      <c r="G2" s="197" t="s">
        <v>142</v>
      </c>
      <c r="H2" s="198" t="s">
        <v>539</v>
      </c>
      <c r="I2" s="20" t="s">
        <v>578</v>
      </c>
      <c r="J2" s="20" t="s">
        <v>575</v>
      </c>
      <c r="K2" s="20" t="s">
        <v>577</v>
      </c>
      <c r="L2" s="20" t="s">
        <v>575</v>
      </c>
      <c r="M2" s="20" t="s">
        <v>576</v>
      </c>
      <c r="N2" s="21" t="s">
        <v>575</v>
      </c>
      <c r="O2" s="213" t="s">
        <v>494</v>
      </c>
    </row>
    <row r="3" spans="1:15" x14ac:dyDescent="0.25">
      <c r="A3" s="217" t="s">
        <v>540</v>
      </c>
      <c r="B3" s="218"/>
      <c r="C3" s="218" t="s">
        <v>541</v>
      </c>
      <c r="D3" s="199"/>
      <c r="E3" s="199"/>
      <c r="F3" s="199"/>
      <c r="G3" s="199"/>
      <c r="H3" s="199"/>
      <c r="I3" s="203"/>
      <c r="J3" s="204"/>
      <c r="K3" s="204"/>
      <c r="L3" s="204"/>
      <c r="M3" s="204"/>
      <c r="N3" s="208"/>
      <c r="O3" s="214"/>
    </row>
    <row r="4" spans="1:15" x14ac:dyDescent="0.25">
      <c r="A4" s="200" t="s">
        <v>542</v>
      </c>
      <c r="B4" s="201" t="s">
        <v>593</v>
      </c>
      <c r="C4" s="201" t="s">
        <v>569</v>
      </c>
      <c r="D4" s="202">
        <v>2503.1889999999999</v>
      </c>
      <c r="E4" s="202">
        <v>15692.036</v>
      </c>
      <c r="F4" s="205">
        <v>0</v>
      </c>
      <c r="G4" s="205">
        <v>0</v>
      </c>
      <c r="H4" s="205">
        <v>0</v>
      </c>
      <c r="I4" s="209">
        <v>18418.900000000001</v>
      </c>
      <c r="J4" s="216">
        <f t="shared" ref="J4" si="0">I4/E4</f>
        <v>1.1737737537691095</v>
      </c>
      <c r="K4" s="222"/>
      <c r="L4" s="212"/>
      <c r="M4" s="209">
        <v>2481.09</v>
      </c>
      <c r="N4" s="211">
        <f>M4/D4</f>
        <v>0.99117166142868174</v>
      </c>
      <c r="O4" s="206" t="s">
        <v>571</v>
      </c>
    </row>
    <row r="5" spans="1:15" x14ac:dyDescent="0.25">
      <c r="A5" s="219"/>
      <c r="B5" s="220"/>
      <c r="C5" s="221"/>
      <c r="D5" s="202"/>
      <c r="E5" s="202">
        <v>15692.036</v>
      </c>
      <c r="F5" s="205"/>
      <c r="G5" s="205"/>
      <c r="H5" s="205"/>
      <c r="I5" s="209">
        <f>8369.49*2</f>
        <v>16738.98</v>
      </c>
      <c r="J5" s="216">
        <f>I5/E5</f>
        <v>1.0667181747480059</v>
      </c>
      <c r="K5" s="222"/>
      <c r="L5" s="212"/>
      <c r="M5" s="209"/>
      <c r="N5" s="210"/>
      <c r="O5" s="206" t="s">
        <v>570</v>
      </c>
    </row>
    <row r="6" spans="1:15" x14ac:dyDescent="0.25">
      <c r="A6" s="200"/>
      <c r="B6" s="201" t="s">
        <v>594</v>
      </c>
      <c r="C6" s="201" t="s">
        <v>572</v>
      </c>
      <c r="D6" s="202">
        <v>1304.7</v>
      </c>
      <c r="E6" s="202">
        <v>8077.18</v>
      </c>
      <c r="F6" s="205">
        <v>0</v>
      </c>
      <c r="G6" s="205">
        <v>0</v>
      </c>
      <c r="H6" s="205">
        <v>0</v>
      </c>
      <c r="I6" s="209">
        <v>9414.7999999999993</v>
      </c>
      <c r="J6" s="216">
        <f t="shared" ref="J6" si="1">I6/E6</f>
        <v>1.165604827427394</v>
      </c>
      <c r="K6" s="222"/>
      <c r="L6" s="212"/>
      <c r="M6" s="209">
        <v>1292.9100000000001</v>
      </c>
      <c r="N6" s="211">
        <f>M6/D6</f>
        <v>0.99096343987123481</v>
      </c>
      <c r="O6" s="206" t="s">
        <v>571</v>
      </c>
    </row>
    <row r="7" spans="1:15" x14ac:dyDescent="0.25">
      <c r="A7" s="219"/>
      <c r="B7" s="220"/>
      <c r="C7" s="221"/>
      <c r="D7" s="202"/>
      <c r="E7" s="202">
        <v>8077.18</v>
      </c>
      <c r="F7" s="205"/>
      <c r="G7" s="205"/>
      <c r="H7" s="205"/>
      <c r="I7" s="209">
        <f>2*4226.13</f>
        <v>8452.26</v>
      </c>
      <c r="J7" s="211">
        <f>I7/E6</f>
        <v>1.0464369990516491</v>
      </c>
      <c r="K7" s="222"/>
      <c r="L7" s="212"/>
      <c r="M7" s="209"/>
      <c r="N7" s="210"/>
      <c r="O7" s="206" t="s">
        <v>570</v>
      </c>
    </row>
    <row r="8" spans="1:15" x14ac:dyDescent="0.25">
      <c r="A8" s="217" t="s">
        <v>547</v>
      </c>
      <c r="B8" s="218"/>
      <c r="C8" s="218" t="s">
        <v>548</v>
      </c>
      <c r="D8" s="218"/>
      <c r="E8" s="218"/>
      <c r="F8" s="250"/>
      <c r="G8" s="250"/>
      <c r="H8" s="250"/>
      <c r="I8" s="203"/>
      <c r="J8" s="204"/>
      <c r="K8" s="204"/>
      <c r="L8" s="204"/>
      <c r="M8" s="204"/>
      <c r="N8" s="208"/>
      <c r="O8" s="214"/>
    </row>
    <row r="9" spans="1:15" x14ac:dyDescent="0.25">
      <c r="A9" s="200" t="s">
        <v>549</v>
      </c>
      <c r="B9" s="201"/>
      <c r="C9" s="265" t="s">
        <v>597</v>
      </c>
      <c r="D9" s="264">
        <v>10.811999999999999</v>
      </c>
      <c r="E9" s="247">
        <v>73.736999999999995</v>
      </c>
      <c r="F9" s="248">
        <v>0</v>
      </c>
      <c r="G9" s="248">
        <v>0</v>
      </c>
      <c r="H9" s="248">
        <v>0</v>
      </c>
      <c r="I9" s="249">
        <f>66.71+11.15</f>
        <v>77.86</v>
      </c>
      <c r="J9" s="216">
        <f t="shared" ref="J7:J15" si="2">I9/E9</f>
        <v>1.0559149409387418</v>
      </c>
      <c r="K9" s="269"/>
      <c r="L9" s="212"/>
      <c r="M9" s="249">
        <v>10.81</v>
      </c>
      <c r="N9" s="211">
        <f>M9/D9</f>
        <v>0.99981502034776182</v>
      </c>
      <c r="O9" s="206" t="s">
        <v>596</v>
      </c>
    </row>
    <row r="10" spans="1:15" x14ac:dyDescent="0.25">
      <c r="A10" s="219"/>
      <c r="B10" s="220"/>
      <c r="C10" s="221" t="s">
        <v>492</v>
      </c>
      <c r="D10" s="264"/>
      <c r="E10" s="247">
        <v>73.736999999999995</v>
      </c>
      <c r="F10" s="248"/>
      <c r="G10" s="248"/>
      <c r="H10" s="248"/>
      <c r="I10" s="249">
        <f>(2*31.03)+11.15</f>
        <v>73.210000000000008</v>
      </c>
      <c r="J10" s="211">
        <f>I10/E10</f>
        <v>0.99285297747399559</v>
      </c>
      <c r="K10" s="269"/>
      <c r="L10" s="212"/>
      <c r="M10" s="249"/>
      <c r="N10" s="222"/>
      <c r="O10" s="206" t="s">
        <v>595</v>
      </c>
    </row>
    <row r="11" spans="1:15" x14ac:dyDescent="0.25">
      <c r="A11" s="261" t="s">
        <v>549</v>
      </c>
      <c r="B11" s="262"/>
      <c r="C11" s="266" t="s">
        <v>598</v>
      </c>
      <c r="D11" s="263">
        <v>2.9660000000000002</v>
      </c>
      <c r="E11" s="202">
        <v>23.620999999999999</v>
      </c>
      <c r="F11" s="205">
        <v>0</v>
      </c>
      <c r="G11" s="205">
        <v>0</v>
      </c>
      <c r="H11" s="205">
        <v>0</v>
      </c>
      <c r="I11" s="209">
        <f>21.23+4.91</f>
        <v>26.14</v>
      </c>
      <c r="J11" s="216">
        <f t="shared" si="2"/>
        <v>1.1066423944794888</v>
      </c>
      <c r="K11" s="212"/>
      <c r="L11" s="212"/>
      <c r="M11" s="209">
        <v>2.96</v>
      </c>
      <c r="N11" s="211">
        <f>M11/D11</f>
        <v>0.9979770734996628</v>
      </c>
      <c r="O11" s="206" t="s">
        <v>596</v>
      </c>
    </row>
    <row r="12" spans="1:15" x14ac:dyDescent="0.25">
      <c r="A12" s="219"/>
      <c r="B12" s="220"/>
      <c r="C12" s="221" t="s">
        <v>492</v>
      </c>
      <c r="D12" s="263"/>
      <c r="E12" s="202">
        <v>23.620999999999999</v>
      </c>
      <c r="F12" s="205"/>
      <c r="G12" s="205"/>
      <c r="H12" s="205"/>
      <c r="I12" s="209">
        <f>(2*9.51)+4.91</f>
        <v>23.93</v>
      </c>
      <c r="J12" s="211">
        <f>I12/E12</f>
        <v>1.0130815799500446</v>
      </c>
      <c r="K12" s="212"/>
      <c r="L12" s="212"/>
      <c r="M12" s="209"/>
      <c r="N12" s="222"/>
      <c r="O12" s="206" t="s">
        <v>595</v>
      </c>
    </row>
    <row r="13" spans="1:15" x14ac:dyDescent="0.25">
      <c r="A13" s="200" t="s">
        <v>550</v>
      </c>
      <c r="B13" s="201"/>
      <c r="C13" s="201" t="s">
        <v>599</v>
      </c>
      <c r="D13" s="202">
        <v>101.523</v>
      </c>
      <c r="E13" s="202">
        <v>682.71900000000005</v>
      </c>
      <c r="F13" s="205">
        <v>0</v>
      </c>
      <c r="G13" s="205">
        <v>0</v>
      </c>
      <c r="H13" s="205">
        <v>0</v>
      </c>
      <c r="I13" s="209">
        <v>718.75</v>
      </c>
      <c r="J13" s="216">
        <f t="shared" si="2"/>
        <v>1.0527757393598245</v>
      </c>
      <c r="K13" s="212"/>
      <c r="L13" s="212"/>
      <c r="M13" s="209">
        <v>101.52</v>
      </c>
      <c r="N13" s="211">
        <f t="shared" ref="N9:N15" si="3">M13/D13</f>
        <v>0.99997045004580243</v>
      </c>
      <c r="O13" s="206" t="s">
        <v>571</v>
      </c>
    </row>
    <row r="14" spans="1:15" x14ac:dyDescent="0.25">
      <c r="A14" s="219"/>
      <c r="B14" s="220"/>
      <c r="C14" s="221" t="s">
        <v>492</v>
      </c>
      <c r="D14" s="202"/>
      <c r="E14" s="202">
        <v>682.71900000000005</v>
      </c>
      <c r="F14" s="205"/>
      <c r="G14" s="205"/>
      <c r="H14" s="205"/>
      <c r="I14" s="209">
        <f>2*341.28</f>
        <v>682.56</v>
      </c>
      <c r="J14" s="211">
        <f>I14/E14</f>
        <v>0.99976710769731014</v>
      </c>
      <c r="K14" s="212"/>
      <c r="L14" s="212"/>
      <c r="M14" s="209"/>
      <c r="N14" s="222"/>
      <c r="O14" s="206" t="s">
        <v>570</v>
      </c>
    </row>
    <row r="15" spans="1:15" x14ac:dyDescent="0.25">
      <c r="A15" s="200" t="s">
        <v>550</v>
      </c>
      <c r="B15" s="201"/>
      <c r="C15" s="201" t="s">
        <v>600</v>
      </c>
      <c r="D15" s="202">
        <v>3.2440000000000002</v>
      </c>
      <c r="E15" s="202">
        <v>22.591999999999999</v>
      </c>
      <c r="F15" s="205">
        <v>0</v>
      </c>
      <c r="G15" s="205">
        <v>0</v>
      </c>
      <c r="H15" s="205">
        <v>0</v>
      </c>
      <c r="I15" s="209">
        <v>25.77</v>
      </c>
      <c r="J15" s="216">
        <f t="shared" si="2"/>
        <v>1.1406692634560907</v>
      </c>
      <c r="K15" s="212"/>
      <c r="L15" s="212"/>
      <c r="M15" s="209">
        <v>3.24</v>
      </c>
      <c r="N15" s="211">
        <f t="shared" si="3"/>
        <v>0.998766954377312</v>
      </c>
      <c r="O15" s="206" t="s">
        <v>571</v>
      </c>
    </row>
    <row r="16" spans="1:15" x14ac:dyDescent="0.25">
      <c r="A16" s="200"/>
      <c r="B16" s="201"/>
      <c r="C16" s="201" t="s">
        <v>492</v>
      </c>
      <c r="D16" s="202"/>
      <c r="E16" s="202">
        <v>22.591999999999999</v>
      </c>
      <c r="F16" s="205"/>
      <c r="G16" s="205"/>
      <c r="H16" s="205"/>
      <c r="I16" s="209">
        <f>(12.22)*2</f>
        <v>24.44</v>
      </c>
      <c r="J16" s="216">
        <f>I16/E16</f>
        <v>1.0817988668555243</v>
      </c>
      <c r="K16" s="212"/>
      <c r="L16" s="212"/>
      <c r="M16" s="209"/>
      <c r="N16" s="222"/>
      <c r="O16" s="206" t="s">
        <v>570</v>
      </c>
    </row>
    <row r="17" spans="1:15" x14ac:dyDescent="0.25">
      <c r="A17" s="195"/>
      <c r="B17" s="196"/>
      <c r="C17" s="196"/>
      <c r="D17" s="197" t="s">
        <v>103</v>
      </c>
      <c r="E17" s="197" t="s">
        <v>538</v>
      </c>
      <c r="F17" s="197" t="s">
        <v>331</v>
      </c>
      <c r="G17" s="228" t="s">
        <v>142</v>
      </c>
      <c r="H17" s="229" t="s">
        <v>539</v>
      </c>
      <c r="I17" s="20" t="s">
        <v>578</v>
      </c>
      <c r="J17" s="21" t="s">
        <v>575</v>
      </c>
      <c r="K17" s="20" t="s">
        <v>577</v>
      </c>
      <c r="L17" s="20" t="s">
        <v>575</v>
      </c>
      <c r="M17" s="20" t="s">
        <v>576</v>
      </c>
      <c r="N17" s="21" t="s">
        <v>575</v>
      </c>
      <c r="O17" s="213" t="s">
        <v>494</v>
      </c>
    </row>
    <row r="18" spans="1:15" x14ac:dyDescent="0.25">
      <c r="A18" s="217" t="s">
        <v>551</v>
      </c>
      <c r="B18" s="218"/>
      <c r="C18" s="218" t="s">
        <v>552</v>
      </c>
      <c r="D18" s="218"/>
      <c r="E18" s="218"/>
      <c r="F18" s="218"/>
      <c r="G18" s="250"/>
      <c r="H18" s="250"/>
      <c r="I18" s="203"/>
      <c r="J18" s="270"/>
      <c r="K18" s="204"/>
      <c r="L18" s="204"/>
      <c r="M18" s="204"/>
      <c r="N18" s="208"/>
      <c r="O18" s="214"/>
    </row>
    <row r="19" spans="1:15" x14ac:dyDescent="0.25">
      <c r="A19" s="200" t="s">
        <v>553</v>
      </c>
      <c r="B19" s="201" t="s">
        <v>581</v>
      </c>
      <c r="C19" s="201" t="s">
        <v>573</v>
      </c>
      <c r="D19" s="247">
        <v>1.4530000000000001</v>
      </c>
      <c r="E19" s="247">
        <v>5.59</v>
      </c>
      <c r="F19" s="247">
        <v>1.456</v>
      </c>
      <c r="G19" s="248">
        <v>0</v>
      </c>
      <c r="H19" s="248">
        <v>0</v>
      </c>
      <c r="I19" s="249">
        <v>5.59</v>
      </c>
      <c r="J19" s="251">
        <f>I19/E19</f>
        <v>1</v>
      </c>
      <c r="K19" s="252">
        <v>2.91</v>
      </c>
      <c r="L19" s="253">
        <f>K19/F19</f>
        <v>1.9986263736263739</v>
      </c>
      <c r="M19" s="249">
        <v>1.45</v>
      </c>
      <c r="N19" s="211">
        <f>M19/D19</f>
        <v>0.99793530626290428</v>
      </c>
      <c r="O19" s="206" t="s">
        <v>579</v>
      </c>
    </row>
    <row r="20" spans="1:15" x14ac:dyDescent="0.25">
      <c r="A20" s="219"/>
      <c r="B20" s="220" t="s">
        <v>582</v>
      </c>
      <c r="C20" s="221" t="s">
        <v>574</v>
      </c>
      <c r="D20" s="202">
        <v>40.929000000000002</v>
      </c>
      <c r="E20" s="202">
        <v>139.857</v>
      </c>
      <c r="F20" s="202">
        <v>28.702999999999999</v>
      </c>
      <c r="G20" s="205">
        <v>0</v>
      </c>
      <c r="H20" s="205">
        <v>0</v>
      </c>
      <c r="I20" s="209">
        <v>149.6</v>
      </c>
      <c r="J20" s="216">
        <f t="shared" ref="J20" si="4">I20/E20</f>
        <v>1.0696640139571132</v>
      </c>
      <c r="K20" s="224">
        <v>45.17</v>
      </c>
      <c r="L20" s="225">
        <f>K20/F20</f>
        <v>1.5737030972372228</v>
      </c>
      <c r="M20" s="209">
        <v>40.92</v>
      </c>
      <c r="N20" s="211">
        <f>M20/D20</f>
        <v>0.99978010701458619</v>
      </c>
      <c r="O20" s="206" t="s">
        <v>580</v>
      </c>
    </row>
    <row r="21" spans="1:15" x14ac:dyDescent="0.25">
      <c r="A21" s="254" t="s">
        <v>554</v>
      </c>
      <c r="B21" s="255"/>
      <c r="C21" s="255" t="s">
        <v>555</v>
      </c>
      <c r="D21" s="255"/>
      <c r="E21" s="255"/>
      <c r="F21" s="255"/>
      <c r="G21" s="256"/>
      <c r="H21" s="256"/>
      <c r="I21" s="203"/>
      <c r="J21" s="270"/>
      <c r="K21" s="204"/>
      <c r="L21" s="204"/>
      <c r="M21" s="204"/>
      <c r="N21" s="208"/>
      <c r="O21" s="214"/>
    </row>
    <row r="22" spans="1:15" x14ac:dyDescent="0.25">
      <c r="A22" s="200" t="s">
        <v>556</v>
      </c>
      <c r="B22" s="201" t="s">
        <v>583</v>
      </c>
      <c r="C22" s="201" t="s">
        <v>585</v>
      </c>
      <c r="D22" s="247">
        <v>113.65900000000001</v>
      </c>
      <c r="E22" s="247">
        <v>435.79</v>
      </c>
      <c r="F22" s="247">
        <v>72.100999999999999</v>
      </c>
      <c r="G22" s="248">
        <v>0</v>
      </c>
      <c r="H22" s="248">
        <v>0</v>
      </c>
      <c r="I22" s="249">
        <v>427.01</v>
      </c>
      <c r="J22" s="251">
        <f>I22/E22</f>
        <v>0.97985268133734127</v>
      </c>
      <c r="K22" s="209">
        <v>426.87</v>
      </c>
      <c r="L22" s="225">
        <f>K22/F22</f>
        <v>5.9204449314156529</v>
      </c>
      <c r="M22" s="249">
        <v>107.89</v>
      </c>
      <c r="N22" s="216">
        <f>M22/D22</f>
        <v>0.94924291081216616</v>
      </c>
      <c r="O22" s="206" t="s">
        <v>579</v>
      </c>
    </row>
    <row r="23" spans="1:15" x14ac:dyDescent="0.25">
      <c r="A23" s="219" t="s">
        <v>556</v>
      </c>
      <c r="B23" s="220" t="s">
        <v>584</v>
      </c>
      <c r="C23" s="221" t="s">
        <v>586</v>
      </c>
      <c r="D23" s="202">
        <v>44.970999999999997</v>
      </c>
      <c r="E23" s="202">
        <v>169.80799999999999</v>
      </c>
      <c r="F23" s="202">
        <v>39.78</v>
      </c>
      <c r="G23" s="205">
        <v>0</v>
      </c>
      <c r="H23" s="205">
        <v>0</v>
      </c>
      <c r="I23" s="209">
        <v>173.62</v>
      </c>
      <c r="J23" s="251">
        <f>I23/E23</f>
        <v>1.022448883444832</v>
      </c>
      <c r="K23" s="209">
        <v>173.62</v>
      </c>
      <c r="L23" s="225">
        <f>K23/F23</f>
        <v>4.3645047762694817</v>
      </c>
      <c r="M23" s="209">
        <v>44.3</v>
      </c>
      <c r="N23" s="211">
        <f>M23/D23</f>
        <v>0.9850792733094661</v>
      </c>
      <c r="O23" s="206" t="s">
        <v>580</v>
      </c>
    </row>
    <row r="24" spans="1:15" x14ac:dyDescent="0.25">
      <c r="A24" s="217" t="s">
        <v>557</v>
      </c>
      <c r="B24" s="218"/>
      <c r="C24" s="218" t="s">
        <v>558</v>
      </c>
      <c r="D24" s="226" t="s">
        <v>588</v>
      </c>
      <c r="E24" s="199"/>
      <c r="F24" s="199"/>
      <c r="G24" s="227"/>
      <c r="H24" s="227"/>
      <c r="I24" s="204" t="s">
        <v>588</v>
      </c>
      <c r="J24" s="270"/>
      <c r="K24" s="204"/>
      <c r="L24" s="204"/>
      <c r="M24" s="204" t="s">
        <v>588</v>
      </c>
      <c r="N24" s="208"/>
      <c r="O24" s="214"/>
    </row>
    <row r="25" spans="1:15" x14ac:dyDescent="0.25">
      <c r="A25" s="200" t="s">
        <v>559</v>
      </c>
      <c r="B25" s="201" t="s">
        <v>589</v>
      </c>
      <c r="C25" s="201" t="s">
        <v>590</v>
      </c>
      <c r="D25" s="202">
        <v>75</v>
      </c>
      <c r="E25" s="205">
        <v>0</v>
      </c>
      <c r="F25" s="205">
        <v>0</v>
      </c>
      <c r="G25" s="205">
        <v>0</v>
      </c>
      <c r="H25" s="205">
        <v>0</v>
      </c>
      <c r="I25" s="212" t="s">
        <v>492</v>
      </c>
      <c r="J25" s="222" t="e">
        <f>I25/E25</f>
        <v>#VALUE!</v>
      </c>
      <c r="K25" s="212" t="s">
        <v>492</v>
      </c>
      <c r="L25" s="212" t="e">
        <f>K25/F25</f>
        <v>#VALUE!</v>
      </c>
      <c r="M25" s="260">
        <v>75</v>
      </c>
      <c r="N25" s="211">
        <f>M25/D25</f>
        <v>1</v>
      </c>
      <c r="O25" s="206"/>
    </row>
    <row r="26" spans="1:15" x14ac:dyDescent="0.25">
      <c r="A26" s="200" t="s">
        <v>587</v>
      </c>
      <c r="B26" s="201" t="s">
        <v>592</v>
      </c>
      <c r="C26" s="201" t="s">
        <v>591</v>
      </c>
      <c r="D26" s="202">
        <v>33</v>
      </c>
      <c r="E26" s="205">
        <v>0</v>
      </c>
      <c r="F26" s="205">
        <v>0</v>
      </c>
      <c r="G26" s="205">
        <v>0</v>
      </c>
      <c r="H26" s="205">
        <v>0</v>
      </c>
      <c r="I26" s="212" t="s">
        <v>492</v>
      </c>
      <c r="J26" s="222" t="e">
        <f>I26/E26</f>
        <v>#VALUE!</v>
      </c>
      <c r="K26" s="212" t="s">
        <v>492</v>
      </c>
      <c r="L26" s="212" t="e">
        <f>K26/F26</f>
        <v>#VALUE!</v>
      </c>
      <c r="M26" s="260">
        <v>33</v>
      </c>
      <c r="N26" s="211">
        <f>M26/D26</f>
        <v>1</v>
      </c>
      <c r="O26" s="206"/>
    </row>
    <row r="27" spans="1:15" x14ac:dyDescent="0.25">
      <c r="A27" s="195" t="s">
        <v>560</v>
      </c>
      <c r="B27" s="196"/>
      <c r="C27" s="196" t="s">
        <v>565</v>
      </c>
      <c r="D27" s="197" t="s">
        <v>103</v>
      </c>
      <c r="E27" s="197" t="s">
        <v>538</v>
      </c>
      <c r="F27" s="197" t="s">
        <v>331</v>
      </c>
      <c r="G27" s="228" t="s">
        <v>142</v>
      </c>
      <c r="H27" s="229" t="s">
        <v>539</v>
      </c>
      <c r="I27" s="20" t="s">
        <v>578</v>
      </c>
      <c r="J27" s="21" t="s">
        <v>575</v>
      </c>
      <c r="K27" s="20" t="s">
        <v>577</v>
      </c>
      <c r="L27" s="20" t="s">
        <v>575</v>
      </c>
      <c r="M27" s="20" t="s">
        <v>576</v>
      </c>
      <c r="N27" s="21" t="s">
        <v>575</v>
      </c>
      <c r="O27" s="213" t="s">
        <v>494</v>
      </c>
    </row>
    <row r="28" spans="1:15" x14ac:dyDescent="0.25">
      <c r="A28" s="217" t="s">
        <v>561</v>
      </c>
      <c r="B28" s="218" t="s">
        <v>563</v>
      </c>
      <c r="C28" s="218" t="s">
        <v>564</v>
      </c>
      <c r="D28" s="199"/>
      <c r="E28" s="199"/>
      <c r="F28" s="199"/>
      <c r="G28" s="227"/>
      <c r="H28" s="227"/>
      <c r="I28" s="203"/>
      <c r="J28" s="270"/>
      <c r="K28" s="204"/>
      <c r="L28" s="204"/>
      <c r="M28" s="204"/>
      <c r="N28" s="208"/>
      <c r="O28" s="214"/>
    </row>
    <row r="29" spans="1:15" x14ac:dyDescent="0.25">
      <c r="A29" s="257"/>
      <c r="B29" s="258"/>
      <c r="C29" s="259"/>
      <c r="D29" s="205">
        <v>0</v>
      </c>
      <c r="E29" s="202">
        <v>851.31500000000005</v>
      </c>
      <c r="F29" s="205">
        <v>0</v>
      </c>
      <c r="G29" s="205">
        <v>0</v>
      </c>
      <c r="H29" s="205">
        <v>0</v>
      </c>
      <c r="I29" s="209">
        <v>815.45</v>
      </c>
      <c r="J29" s="211">
        <f>I29/E29</f>
        <v>0.95787105830391805</v>
      </c>
      <c r="K29" s="212"/>
      <c r="L29" s="212"/>
      <c r="M29" s="212"/>
      <c r="N29" s="222"/>
      <c r="O29" s="207" t="s">
        <v>566</v>
      </c>
    </row>
    <row r="30" spans="1:15" x14ac:dyDescent="0.25">
      <c r="A30" s="254" t="s">
        <v>562</v>
      </c>
      <c r="B30" s="255" t="s">
        <v>567</v>
      </c>
      <c r="C30" s="255" t="s">
        <v>568</v>
      </c>
      <c r="D30" s="199"/>
      <c r="E30" s="199"/>
      <c r="F30" s="199"/>
      <c r="G30" s="227"/>
      <c r="H30" s="227"/>
      <c r="I30" s="203"/>
      <c r="J30" s="270"/>
      <c r="K30" s="267"/>
      <c r="L30" s="267"/>
      <c r="M30" s="267"/>
      <c r="N30" s="268"/>
      <c r="O30" s="214"/>
    </row>
    <row r="31" spans="1:15" x14ac:dyDescent="0.25">
      <c r="A31" s="257"/>
      <c r="B31" s="258"/>
      <c r="C31" s="259"/>
      <c r="D31" s="205">
        <v>0</v>
      </c>
      <c r="E31" s="202">
        <v>181.50800000000001</v>
      </c>
      <c r="F31" s="205">
        <v>0</v>
      </c>
      <c r="G31" s="205">
        <v>0</v>
      </c>
      <c r="H31" s="205">
        <v>0</v>
      </c>
      <c r="I31" s="209">
        <v>177.74</v>
      </c>
      <c r="J31" s="211">
        <f>I31/E31</f>
        <v>0.97924058443704964</v>
      </c>
      <c r="K31" s="212"/>
      <c r="L31" s="212"/>
      <c r="M31" s="212"/>
      <c r="N31" s="222"/>
      <c r="O31" s="207" t="s">
        <v>566</v>
      </c>
    </row>
    <row r="32" spans="1:15" x14ac:dyDescent="0.25">
      <c r="J32" s="223"/>
    </row>
  </sheetData>
  <mergeCells count="1">
    <mergeCell ref="I1:O1"/>
  </mergeCells>
  <phoneticPr fontId="9" type="noConversion"/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B0B3-FD54-4C9D-96E4-719B8B950C21}">
  <dimension ref="A1:K18"/>
  <sheetViews>
    <sheetView workbookViewId="0">
      <selection activeCell="E7" sqref="E7"/>
    </sheetView>
  </sheetViews>
  <sheetFormatPr baseColWidth="10" defaultRowHeight="15" x14ac:dyDescent="0.25"/>
  <cols>
    <col min="2" max="2" width="16.7109375" bestFit="1" customWidth="1"/>
    <col min="3" max="3" width="37.7109375" bestFit="1" customWidth="1"/>
    <col min="5" max="5" width="15.42578125" bestFit="1" customWidth="1"/>
    <col min="6" max="6" width="13.140625" bestFit="1" customWidth="1"/>
    <col min="7" max="7" width="12.7109375" customWidth="1"/>
    <col min="11" max="11" width="37.5703125" customWidth="1"/>
  </cols>
  <sheetData>
    <row r="1" spans="1:11" x14ac:dyDescent="0.25">
      <c r="A1" s="192" t="s">
        <v>535</v>
      </c>
      <c r="B1" s="193"/>
      <c r="C1" s="193" t="s">
        <v>536</v>
      </c>
      <c r="D1" s="194" t="s">
        <v>80</v>
      </c>
      <c r="E1" s="194" t="s">
        <v>46</v>
      </c>
      <c r="F1" s="194" t="s">
        <v>46</v>
      </c>
      <c r="G1" s="295" t="s">
        <v>71</v>
      </c>
      <c r="H1" s="296"/>
      <c r="I1" s="296"/>
      <c r="J1" s="297"/>
      <c r="K1" s="26" t="s">
        <v>139</v>
      </c>
    </row>
    <row r="2" spans="1:11" x14ac:dyDescent="0.25">
      <c r="A2" s="195"/>
      <c r="B2" s="196"/>
      <c r="C2" s="196"/>
      <c r="D2" s="197" t="s">
        <v>103</v>
      </c>
      <c r="E2" s="197" t="s">
        <v>538</v>
      </c>
      <c r="F2" s="197" t="s">
        <v>331</v>
      </c>
      <c r="G2" s="298" t="s">
        <v>46</v>
      </c>
      <c r="H2" s="298"/>
      <c r="I2" s="298" t="s">
        <v>80</v>
      </c>
      <c r="J2" s="298"/>
    </row>
    <row r="3" spans="1:11" x14ac:dyDescent="0.25">
      <c r="A3" s="217" t="s">
        <v>723</v>
      </c>
      <c r="B3" s="218"/>
      <c r="C3" s="218" t="s">
        <v>724</v>
      </c>
      <c r="D3" s="218"/>
      <c r="E3" s="218"/>
      <c r="F3" s="218"/>
      <c r="G3" s="203"/>
      <c r="H3" s="204"/>
      <c r="I3" s="204"/>
      <c r="J3" s="300"/>
      <c r="K3" s="307" t="s">
        <v>137</v>
      </c>
    </row>
    <row r="4" spans="1:11" x14ac:dyDescent="0.25">
      <c r="A4" s="257" t="s">
        <v>725</v>
      </c>
      <c r="B4" s="258"/>
      <c r="C4" s="258" t="s">
        <v>726</v>
      </c>
      <c r="D4" s="306">
        <v>2629.1</v>
      </c>
      <c r="E4" s="306">
        <v>2190.92</v>
      </c>
      <c r="F4" s="202"/>
      <c r="G4" s="202"/>
      <c r="H4" s="202"/>
      <c r="I4" s="202"/>
      <c r="J4" s="299"/>
      <c r="K4" s="307" t="s">
        <v>733</v>
      </c>
    </row>
    <row r="5" spans="1:11" x14ac:dyDescent="0.25">
      <c r="A5" s="219"/>
      <c r="B5" s="220"/>
      <c r="C5" s="220" t="s">
        <v>736</v>
      </c>
      <c r="D5" s="202"/>
      <c r="E5" s="202"/>
      <c r="F5" s="202"/>
      <c r="G5" s="306">
        <v>89.55</v>
      </c>
      <c r="H5" s="202" t="e">
        <f>G5/E5</f>
        <v>#DIV/0!</v>
      </c>
      <c r="I5" s="306">
        <v>156.63999999999999</v>
      </c>
      <c r="J5" s="299" t="e">
        <f>I5/D5</f>
        <v>#DIV/0!</v>
      </c>
      <c r="K5" s="307" t="s">
        <v>71</v>
      </c>
    </row>
    <row r="6" spans="1:11" x14ac:dyDescent="0.25">
      <c r="A6" s="254" t="s">
        <v>540</v>
      </c>
      <c r="B6" s="255"/>
      <c r="C6" s="255" t="s">
        <v>541</v>
      </c>
      <c r="D6" s="255"/>
      <c r="E6" s="255"/>
      <c r="F6" s="255"/>
      <c r="G6" s="301"/>
      <c r="H6" s="302"/>
      <c r="I6" s="302"/>
      <c r="J6" s="317"/>
    </row>
    <row r="7" spans="1:11" x14ac:dyDescent="0.25">
      <c r="A7" s="257" t="s">
        <v>542</v>
      </c>
      <c r="B7" s="258"/>
      <c r="C7" s="258" t="s">
        <v>727</v>
      </c>
      <c r="D7" s="202">
        <v>154.029</v>
      </c>
      <c r="E7" s="202">
        <v>1021.8819999999999</v>
      </c>
      <c r="F7" s="202"/>
      <c r="G7" s="202">
        <v>1055</v>
      </c>
      <c r="H7" s="318">
        <f>G7/E7</f>
        <v>1.0324088299823269</v>
      </c>
      <c r="I7" s="202">
        <v>154.5</v>
      </c>
      <c r="J7" s="318">
        <f>I7/D7</f>
        <v>1.0030578657265841</v>
      </c>
    </row>
    <row r="8" spans="1:11" x14ac:dyDescent="0.25">
      <c r="A8" s="257"/>
      <c r="B8" s="258"/>
      <c r="C8" s="258"/>
      <c r="D8" s="202"/>
      <c r="E8" s="202">
        <v>1021.8819999999999</v>
      </c>
      <c r="F8" s="202"/>
      <c r="G8" s="202">
        <f>505*2</f>
        <v>1010</v>
      </c>
      <c r="H8" s="318">
        <f>G8/E8</f>
        <v>0.98837243439066358</v>
      </c>
      <c r="I8" s="202"/>
      <c r="J8" s="299"/>
    </row>
    <row r="9" spans="1:11" x14ac:dyDescent="0.25">
      <c r="A9" s="254" t="s">
        <v>543</v>
      </c>
      <c r="B9" s="255"/>
      <c r="C9" s="255" t="s">
        <v>544</v>
      </c>
      <c r="D9" s="255"/>
      <c r="E9" s="255"/>
      <c r="F9" s="255"/>
      <c r="G9" s="301"/>
      <c r="H9" s="302"/>
      <c r="I9" s="302"/>
      <c r="J9" s="317"/>
    </row>
    <row r="10" spans="1:11" x14ac:dyDescent="0.25">
      <c r="A10" s="257" t="s">
        <v>545</v>
      </c>
      <c r="B10" s="258"/>
      <c r="C10" s="258" t="s">
        <v>546</v>
      </c>
      <c r="D10" s="202">
        <v>36.076999999999998</v>
      </c>
      <c r="E10" s="202">
        <v>335.48599999999999</v>
      </c>
      <c r="F10" s="202"/>
      <c r="G10" s="202">
        <v>336.8</v>
      </c>
      <c r="H10" s="318">
        <f>G10/E10</f>
        <v>1.0039167059132126</v>
      </c>
      <c r="I10" s="202">
        <v>36.08</v>
      </c>
      <c r="J10" s="318">
        <f>I10/D10</f>
        <v>1.0000831554730161</v>
      </c>
      <c r="K10" t="s">
        <v>761</v>
      </c>
    </row>
    <row r="11" spans="1:11" x14ac:dyDescent="0.25">
      <c r="A11" s="254" t="s">
        <v>547</v>
      </c>
      <c r="B11" s="255"/>
      <c r="C11" s="255" t="s">
        <v>548</v>
      </c>
      <c r="D11" s="255"/>
      <c r="E11" s="255"/>
      <c r="F11" s="255"/>
      <c r="G11" s="301"/>
      <c r="H11" s="302"/>
      <c r="I11" s="302"/>
      <c r="J11" s="317"/>
    </row>
    <row r="12" spans="1:11" x14ac:dyDescent="0.25">
      <c r="A12" s="257" t="s">
        <v>549</v>
      </c>
      <c r="B12" s="201"/>
      <c r="C12" s="201" t="s">
        <v>728</v>
      </c>
      <c r="D12" s="247">
        <v>6.0949999999999998</v>
      </c>
      <c r="E12" s="247">
        <v>25.558</v>
      </c>
      <c r="F12" s="247"/>
      <c r="G12" s="247">
        <v>6.09</v>
      </c>
      <c r="H12" s="247">
        <f>G12/E12</f>
        <v>0.23828155567728304</v>
      </c>
      <c r="I12" s="247">
        <v>6.09</v>
      </c>
      <c r="J12" s="318">
        <f>I12/D12</f>
        <v>0.99917965545529119</v>
      </c>
    </row>
    <row r="13" spans="1:11" x14ac:dyDescent="0.25">
      <c r="A13" s="195"/>
      <c r="B13" s="196"/>
      <c r="C13" s="196"/>
      <c r="D13" s="197" t="s">
        <v>103</v>
      </c>
      <c r="E13" s="197" t="s">
        <v>538</v>
      </c>
      <c r="F13" s="197" t="s">
        <v>331</v>
      </c>
      <c r="G13" s="298" t="s">
        <v>46</v>
      </c>
      <c r="H13" s="298"/>
      <c r="I13" s="298" t="s">
        <v>80</v>
      </c>
      <c r="J13" s="216"/>
    </row>
    <row r="14" spans="1:11" x14ac:dyDescent="0.25">
      <c r="A14" s="217" t="s">
        <v>551</v>
      </c>
      <c r="B14" s="218"/>
      <c r="C14" s="218" t="s">
        <v>552</v>
      </c>
      <c r="D14" s="218"/>
      <c r="E14" s="218"/>
      <c r="F14" s="218"/>
      <c r="G14" s="203"/>
      <c r="H14" s="204"/>
      <c r="I14" s="204"/>
      <c r="J14" s="208"/>
      <c r="K14" s="307" t="s">
        <v>137</v>
      </c>
    </row>
    <row r="15" spans="1:11" x14ac:dyDescent="0.25">
      <c r="A15" s="200" t="s">
        <v>729</v>
      </c>
      <c r="B15" s="201"/>
      <c r="C15" s="201" t="s">
        <v>731</v>
      </c>
      <c r="D15" s="303">
        <v>975.99</v>
      </c>
      <c r="E15" s="303">
        <v>2568.4</v>
      </c>
      <c r="F15" s="247"/>
      <c r="G15" s="247">
        <v>2551.75</v>
      </c>
      <c r="H15" s="305">
        <f>G15/E15</f>
        <v>0.9935173648964335</v>
      </c>
      <c r="I15" s="247">
        <v>969.66</v>
      </c>
      <c r="J15" s="305">
        <f>I15/D15</f>
        <v>0.99351427781022339</v>
      </c>
      <c r="K15" s="307" t="s">
        <v>735</v>
      </c>
    </row>
    <row r="16" spans="1:11" x14ac:dyDescent="0.25">
      <c r="A16" s="200" t="s">
        <v>729</v>
      </c>
      <c r="B16" s="201"/>
      <c r="C16" s="201" t="s">
        <v>732</v>
      </c>
      <c r="D16" s="303">
        <v>757.88</v>
      </c>
      <c r="E16" s="303">
        <v>2134.89</v>
      </c>
      <c r="F16" s="247"/>
      <c r="G16" s="247"/>
      <c r="H16" s="304">
        <f>G16/E16</f>
        <v>0</v>
      </c>
      <c r="I16" s="247"/>
      <c r="J16" s="304">
        <f>I16/D16</f>
        <v>0</v>
      </c>
      <c r="K16" s="307" t="s">
        <v>734</v>
      </c>
    </row>
    <row r="17" spans="1:10" x14ac:dyDescent="0.25">
      <c r="A17" s="195" t="s">
        <v>560</v>
      </c>
      <c r="B17" s="196"/>
      <c r="C17" s="196" t="s">
        <v>565</v>
      </c>
      <c r="D17" s="197" t="s">
        <v>103</v>
      </c>
      <c r="E17" s="197" t="s">
        <v>538</v>
      </c>
      <c r="F17" s="197" t="s">
        <v>331</v>
      </c>
      <c r="G17" s="298" t="s">
        <v>46</v>
      </c>
      <c r="H17" s="298"/>
      <c r="I17" s="298" t="s">
        <v>80</v>
      </c>
      <c r="J17" s="216"/>
    </row>
    <row r="18" spans="1:10" x14ac:dyDescent="0.25">
      <c r="A18" s="257" t="s">
        <v>561</v>
      </c>
      <c r="B18" s="258"/>
      <c r="C18" s="259" t="s">
        <v>730</v>
      </c>
      <c r="D18" s="202"/>
      <c r="E18" s="202">
        <v>104.70699999999999</v>
      </c>
      <c r="F18" s="202"/>
      <c r="G18" s="202"/>
      <c r="H18" s="299">
        <f>G18/E18</f>
        <v>0</v>
      </c>
      <c r="I18" s="202"/>
      <c r="J18" s="299" t="e">
        <f>I18/D18</f>
        <v>#DIV/0!</v>
      </c>
    </row>
  </sheetData>
  <mergeCells count="1">
    <mergeCell ref="G1:J1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F609-CAF4-4BA4-80AD-644412B2199A}">
  <dimension ref="A1:H24"/>
  <sheetViews>
    <sheetView zoomScale="101" zoomScaleNormal="101" workbookViewId="0">
      <selection activeCell="I9" sqref="I9"/>
    </sheetView>
  </sheetViews>
  <sheetFormatPr baseColWidth="10" defaultRowHeight="15" x14ac:dyDescent="0.25"/>
  <cols>
    <col min="1" max="1" width="46.140625" bestFit="1" customWidth="1"/>
    <col min="2" max="2" width="13.28515625" customWidth="1"/>
    <col min="3" max="3" width="14.7109375" customWidth="1"/>
    <col min="4" max="4" width="12.5703125" customWidth="1"/>
    <col min="5" max="5" width="5.7109375" customWidth="1"/>
    <col min="8" max="8" width="46.140625" customWidth="1"/>
  </cols>
  <sheetData>
    <row r="1" spans="1:8" ht="30" x14ac:dyDescent="0.25">
      <c r="A1" s="188" t="s">
        <v>203</v>
      </c>
      <c r="B1" s="188" t="s">
        <v>204</v>
      </c>
      <c r="C1" s="188" t="s">
        <v>205</v>
      </c>
      <c r="D1" s="188" t="s">
        <v>169</v>
      </c>
    </row>
    <row r="2" spans="1:8" x14ac:dyDescent="0.25">
      <c r="A2" s="54" t="s">
        <v>510</v>
      </c>
      <c r="B2" s="187">
        <v>186.64529999999999</v>
      </c>
      <c r="C2" s="187">
        <v>887.01549999999997</v>
      </c>
      <c r="D2" s="55">
        <v>1898.3005000000001</v>
      </c>
      <c r="F2" t="s">
        <v>103</v>
      </c>
      <c r="G2" t="s">
        <v>37</v>
      </c>
      <c r="H2" t="s">
        <v>534</v>
      </c>
    </row>
    <row r="3" spans="1:8" x14ac:dyDescent="0.25">
      <c r="A3" s="57" t="s">
        <v>296</v>
      </c>
      <c r="B3" s="58" t="s">
        <v>297</v>
      </c>
      <c r="C3" s="58" t="s">
        <v>298</v>
      </c>
      <c r="D3" s="58" t="s">
        <v>299</v>
      </c>
      <c r="F3" t="s">
        <v>296</v>
      </c>
      <c r="G3" t="s">
        <v>297</v>
      </c>
      <c r="H3" t="s">
        <v>298</v>
      </c>
    </row>
    <row r="4" spans="1:8" x14ac:dyDescent="0.25">
      <c r="A4" s="61" t="s">
        <v>512</v>
      </c>
      <c r="B4" s="190">
        <v>12.877800000000001</v>
      </c>
      <c r="C4" s="14">
        <v>64.389399999999995</v>
      </c>
      <c r="D4" s="14">
        <v>133.95189999999999</v>
      </c>
      <c r="F4" s="189">
        <v>16.602</v>
      </c>
      <c r="G4" t="s">
        <v>80</v>
      </c>
      <c r="H4" t="s">
        <v>512</v>
      </c>
    </row>
    <row r="5" spans="1:8" x14ac:dyDescent="0.25">
      <c r="A5" s="57" t="s">
        <v>519</v>
      </c>
      <c r="B5" s="191">
        <v>1.5941000000000001</v>
      </c>
      <c r="C5" s="58">
        <v>7.9706000000000001</v>
      </c>
      <c r="D5" s="58">
        <v>16.573399999999999</v>
      </c>
      <c r="F5" s="189">
        <v>2.2970000000000002</v>
      </c>
      <c r="G5" t="s">
        <v>80</v>
      </c>
      <c r="H5" t="s">
        <v>519</v>
      </c>
    </row>
    <row r="6" spans="1:8" x14ac:dyDescent="0.25">
      <c r="A6" s="57" t="s">
        <v>529</v>
      </c>
      <c r="B6" s="191">
        <v>1.5941000000000001</v>
      </c>
      <c r="C6" s="58">
        <v>7.9706000000000001</v>
      </c>
      <c r="D6" s="58">
        <v>16.573399999999999</v>
      </c>
      <c r="F6" s="189">
        <v>2.2970000000000002</v>
      </c>
      <c r="G6" t="s">
        <v>80</v>
      </c>
      <c r="H6" t="s">
        <v>529</v>
      </c>
    </row>
    <row r="7" spans="1:8" x14ac:dyDescent="0.25">
      <c r="A7" s="61" t="s">
        <v>516</v>
      </c>
      <c r="B7" s="190">
        <v>3.5171999999999999</v>
      </c>
      <c r="C7" s="14">
        <v>17.585799999999999</v>
      </c>
      <c r="D7" s="14">
        <v>37.137999999999998</v>
      </c>
      <c r="F7" s="189">
        <v>3.56</v>
      </c>
      <c r="G7" t="s">
        <v>80</v>
      </c>
      <c r="H7" t="s">
        <v>516</v>
      </c>
    </row>
    <row r="8" spans="1:8" x14ac:dyDescent="0.25">
      <c r="A8" s="61" t="s">
        <v>526</v>
      </c>
      <c r="B8" s="190">
        <v>0.20419999999999999</v>
      </c>
      <c r="C8" s="14">
        <v>1.0212000000000001</v>
      </c>
      <c r="D8" s="14">
        <v>2.2423000000000002</v>
      </c>
      <c r="F8" s="189">
        <v>0.20399999999999999</v>
      </c>
      <c r="G8" t="s">
        <v>80</v>
      </c>
      <c r="H8" t="s">
        <v>526</v>
      </c>
    </row>
    <row r="9" spans="1:8" x14ac:dyDescent="0.25">
      <c r="A9" s="57" t="s">
        <v>531</v>
      </c>
      <c r="B9" s="191">
        <v>1.5941000000000001</v>
      </c>
      <c r="C9" s="58">
        <v>7.9706000000000001</v>
      </c>
      <c r="D9" s="58">
        <v>16.573399999999999</v>
      </c>
      <c r="F9" s="189">
        <v>2.2970000000000002</v>
      </c>
      <c r="G9" t="s">
        <v>80</v>
      </c>
      <c r="H9" t="s">
        <v>531</v>
      </c>
    </row>
    <row r="10" spans="1:8" x14ac:dyDescent="0.25">
      <c r="A10" s="57" t="s">
        <v>517</v>
      </c>
      <c r="B10" s="191">
        <v>1.5943000000000001</v>
      </c>
      <c r="C10" s="58">
        <v>7.9714999999999998</v>
      </c>
      <c r="D10" s="58">
        <v>16.575399999999998</v>
      </c>
      <c r="F10" s="189">
        <v>2.2970000000000002</v>
      </c>
      <c r="G10" t="s">
        <v>80</v>
      </c>
      <c r="H10" t="s">
        <v>517</v>
      </c>
    </row>
    <row r="11" spans="1:8" x14ac:dyDescent="0.25">
      <c r="A11" s="57" t="s">
        <v>525</v>
      </c>
      <c r="B11" s="191">
        <v>1.5941000000000001</v>
      </c>
      <c r="C11" s="58">
        <v>7.9706000000000001</v>
      </c>
      <c r="D11" s="58">
        <v>16.573399999999999</v>
      </c>
      <c r="F11" s="189">
        <v>2.2970000000000002</v>
      </c>
      <c r="G11" t="s">
        <v>80</v>
      </c>
      <c r="H11" t="s">
        <v>525</v>
      </c>
    </row>
    <row r="12" spans="1:8" x14ac:dyDescent="0.25">
      <c r="A12" s="61" t="s">
        <v>530</v>
      </c>
      <c r="B12" s="190">
        <v>1.5952</v>
      </c>
      <c r="C12" s="14">
        <v>7.9759000000000002</v>
      </c>
      <c r="D12" s="14">
        <v>16.584</v>
      </c>
      <c r="F12" s="189">
        <v>2.2970000000000002</v>
      </c>
      <c r="G12" t="s">
        <v>80</v>
      </c>
      <c r="H12" t="s">
        <v>530</v>
      </c>
    </row>
    <row r="13" spans="1:8" x14ac:dyDescent="0.25">
      <c r="A13" s="57" t="s">
        <v>515</v>
      </c>
      <c r="B13" s="191">
        <v>11.863099999999999</v>
      </c>
      <c r="C13" s="58">
        <v>59.3155</v>
      </c>
      <c r="D13" s="58">
        <v>123.7552</v>
      </c>
      <c r="F13" s="189">
        <v>16.312999999999999</v>
      </c>
      <c r="G13" t="s">
        <v>80</v>
      </c>
      <c r="H13" t="s">
        <v>515</v>
      </c>
    </row>
    <row r="14" spans="1:8" x14ac:dyDescent="0.25">
      <c r="A14" s="61" t="s">
        <v>528</v>
      </c>
      <c r="B14" s="190">
        <v>17.138400000000001</v>
      </c>
      <c r="C14" s="14">
        <v>85.692599999999999</v>
      </c>
      <c r="D14" s="14">
        <v>179.4151</v>
      </c>
      <c r="F14" s="189">
        <v>22.395</v>
      </c>
      <c r="G14" t="s">
        <v>80</v>
      </c>
      <c r="H14" t="s">
        <v>528</v>
      </c>
    </row>
    <row r="15" spans="1:8" x14ac:dyDescent="0.25">
      <c r="A15" s="57" t="s">
        <v>523</v>
      </c>
      <c r="B15" s="191">
        <v>15.045400000000001</v>
      </c>
      <c r="C15" s="58">
        <v>75.228200000000001</v>
      </c>
      <c r="D15" s="58">
        <v>157.268</v>
      </c>
      <c r="F15" s="189">
        <v>20.347000000000001</v>
      </c>
      <c r="G15" t="s">
        <v>80</v>
      </c>
      <c r="H15" t="s">
        <v>523</v>
      </c>
    </row>
    <row r="16" spans="1:8" x14ac:dyDescent="0.25">
      <c r="A16" s="61" t="s">
        <v>520</v>
      </c>
      <c r="B16" s="190">
        <v>2.6413000000000002</v>
      </c>
      <c r="C16" s="14">
        <v>11.0055</v>
      </c>
      <c r="D16" s="14">
        <v>23.667000000000002</v>
      </c>
      <c r="F16" s="189">
        <v>2.641</v>
      </c>
      <c r="G16" t="s">
        <v>80</v>
      </c>
      <c r="H16" t="s">
        <v>520</v>
      </c>
    </row>
    <row r="17" spans="1:8" x14ac:dyDescent="0.25">
      <c r="A17" s="61" t="s">
        <v>514</v>
      </c>
      <c r="B17" s="190">
        <v>3.4156</v>
      </c>
      <c r="C17" s="14">
        <v>14.2317</v>
      </c>
      <c r="D17" s="14">
        <v>29.8462</v>
      </c>
      <c r="F17" s="189">
        <v>3.4159999999999999</v>
      </c>
      <c r="G17" t="s">
        <v>80</v>
      </c>
      <c r="H17" t="s">
        <v>514</v>
      </c>
    </row>
    <row r="18" spans="1:8" x14ac:dyDescent="0.25">
      <c r="A18" s="57" t="s">
        <v>521</v>
      </c>
      <c r="B18" s="191">
        <v>11.391500000000001</v>
      </c>
      <c r="C18" s="58">
        <v>47.464799999999997</v>
      </c>
      <c r="D18" s="58">
        <v>99.865300000000005</v>
      </c>
      <c r="F18" s="189">
        <v>16.225999999999999</v>
      </c>
      <c r="G18" t="s">
        <v>80</v>
      </c>
      <c r="H18" t="s">
        <v>521</v>
      </c>
    </row>
    <row r="19" spans="1:8" x14ac:dyDescent="0.25">
      <c r="A19" s="61" t="s">
        <v>522</v>
      </c>
      <c r="B19" s="190">
        <v>7.5204000000000004</v>
      </c>
      <c r="C19" s="14">
        <v>24.995899999999999</v>
      </c>
      <c r="D19" s="14">
        <v>52.471299999999999</v>
      </c>
      <c r="F19" s="189">
        <v>7.52</v>
      </c>
      <c r="G19" t="s">
        <v>80</v>
      </c>
      <c r="H19" t="s">
        <v>522</v>
      </c>
    </row>
    <row r="20" spans="1:8" ht="30" x14ac:dyDescent="0.25">
      <c r="A20" s="61" t="s">
        <v>518</v>
      </c>
      <c r="B20" s="190">
        <v>17.359100000000002</v>
      </c>
      <c r="C20" s="14">
        <v>86.7958</v>
      </c>
      <c r="D20" s="14">
        <v>181.92150000000001</v>
      </c>
      <c r="F20" s="189">
        <v>22.221</v>
      </c>
      <c r="G20" t="s">
        <v>80</v>
      </c>
      <c r="H20" t="s">
        <v>518</v>
      </c>
    </row>
    <row r="21" spans="1:8" ht="30" x14ac:dyDescent="0.25">
      <c r="A21" s="61" t="s">
        <v>524</v>
      </c>
      <c r="B21" s="190">
        <v>19.9986</v>
      </c>
      <c r="C21" s="14">
        <v>99.993300000000005</v>
      </c>
      <c r="D21" s="14">
        <v>209.4556</v>
      </c>
      <c r="F21" s="189">
        <v>25.265999999999998</v>
      </c>
      <c r="G21" t="s">
        <v>80</v>
      </c>
      <c r="H21" t="s">
        <v>524</v>
      </c>
    </row>
    <row r="22" spans="1:8" ht="30" x14ac:dyDescent="0.25">
      <c r="A22" s="57" t="s">
        <v>511</v>
      </c>
      <c r="B22" s="191">
        <v>19.594100000000001</v>
      </c>
      <c r="C22" s="58">
        <v>78.903400000000005</v>
      </c>
      <c r="D22" s="58">
        <v>205.52359999999999</v>
      </c>
      <c r="F22" s="189">
        <v>24.052</v>
      </c>
      <c r="G22" t="s">
        <v>80</v>
      </c>
      <c r="H22" t="s">
        <v>511</v>
      </c>
    </row>
    <row r="23" spans="1:8" ht="30" x14ac:dyDescent="0.25">
      <c r="A23" s="57" t="s">
        <v>513</v>
      </c>
      <c r="B23" s="191">
        <v>16.845400000000001</v>
      </c>
      <c r="C23" s="58">
        <v>84.226799999999997</v>
      </c>
      <c r="D23" s="58">
        <v>176.79640000000001</v>
      </c>
      <c r="F23" s="189">
        <v>21.707000000000001</v>
      </c>
      <c r="G23" t="s">
        <v>80</v>
      </c>
      <c r="H23" t="s">
        <v>513</v>
      </c>
    </row>
    <row r="24" spans="1:8" ht="30" x14ac:dyDescent="0.25">
      <c r="A24" s="57" t="s">
        <v>527</v>
      </c>
      <c r="B24" s="191">
        <v>17.667200000000001</v>
      </c>
      <c r="C24" s="58">
        <v>88.336100000000002</v>
      </c>
      <c r="D24" s="58">
        <v>185.53</v>
      </c>
      <c r="F24" s="189">
        <v>22.529</v>
      </c>
      <c r="G24" t="s">
        <v>80</v>
      </c>
      <c r="H24" t="s">
        <v>527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E7119-077C-4AF6-8FF1-D7C9CD938CEF}">
  <dimension ref="A1"/>
  <sheetViews>
    <sheetView workbookViewId="0">
      <selection activeCell="O53" sqref="O53"/>
    </sheetView>
  </sheetViews>
  <sheetFormatPr baseColWidth="10" defaultRowHeight="15" x14ac:dyDescent="0.25"/>
  <cols>
    <col min="1" max="1" width="4.7109375" customWidth="1"/>
    <col min="9" max="9" width="6.85546875" customWidth="1"/>
  </cols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0DF8D20FA2F1546982DD94A77DEA354" ma:contentTypeVersion="18" ma:contentTypeDescription="Ein neues Dokument erstellen." ma:contentTypeScope="" ma:versionID="4526a32e9d1a4ad681b972fe8db12b33">
  <xsd:schema xmlns:xsd="http://www.w3.org/2001/XMLSchema" xmlns:xs="http://www.w3.org/2001/XMLSchema" xmlns:p="http://schemas.microsoft.com/office/2006/metadata/properties" xmlns:ns2="c8b0a239-8406-441f-bf5e-e2a1bfc32374" xmlns:ns3="ee5c2bfa-d980-4af0-bffe-6db21401234f" xmlns:ns4="297bba55-8458-4f7e-95a4-25a032d6253c" targetNamespace="http://schemas.microsoft.com/office/2006/metadata/properties" ma:root="true" ma:fieldsID="9de20ef8742d72b5ba1a9669bb20ab65" ns2:_="" ns3:_="" ns4:_="">
    <xsd:import namespace="c8b0a239-8406-441f-bf5e-e2a1bfc32374"/>
    <xsd:import namespace="ee5c2bfa-d980-4af0-bffe-6db21401234f"/>
    <xsd:import namespace="297bba55-8458-4f7e-95a4-25a032d62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Hilti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Datum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0a239-8406-441f-bf5e-e2a1bfc323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Hilti" ma:index="14" nillable="true" ma:displayName="Hilti" ma:format="Dropdown" ma:internalName="Hilti">
      <xsd:simpleType>
        <xsd:restriction base="dms:Text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Datum" ma:index="19" nillable="true" ma:displayName="Datum" ma:format="DateOnly" ma:internalName="Datum">
      <xsd:simpleType>
        <xsd:restriction base="dms:DateTime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4b04edb5-76d4-47bc-a2b8-a7ed6ed87b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5c2bfa-d980-4af0-bffe-6db21401234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7bba55-8458-4f7e-95a4-25a032d6253c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61660a8c-6c5c-4868-b69f-e79b9a8c909d}" ma:internalName="TaxCatchAll" ma:showField="CatchAllData" ma:web="ee5c2bfa-d980-4af0-bffe-6db2140123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8b0a239-8406-441f-bf5e-e2a1bfc32374">
      <Terms xmlns="http://schemas.microsoft.com/office/infopath/2007/PartnerControls"/>
    </lcf76f155ced4ddcb4097134ff3c332f>
    <Hilti xmlns="c8b0a239-8406-441f-bf5e-e2a1bfc32374" xsi:nil="true"/>
    <TaxCatchAll xmlns="297bba55-8458-4f7e-95a4-25a032d6253c" xsi:nil="true"/>
    <Datum xmlns="c8b0a239-8406-441f-bf5e-e2a1bfc32374" xsi:nil="true"/>
  </documentManagement>
</p:properties>
</file>

<file path=customXml/itemProps1.xml><?xml version="1.0" encoding="utf-8"?>
<ds:datastoreItem xmlns:ds="http://schemas.openxmlformats.org/officeDocument/2006/customXml" ds:itemID="{ADBA322D-BEAF-4974-9D22-F3B33240DF5A}"/>
</file>

<file path=customXml/itemProps2.xml><?xml version="1.0" encoding="utf-8"?>
<ds:datastoreItem xmlns:ds="http://schemas.openxmlformats.org/officeDocument/2006/customXml" ds:itemID="{4EE9F957-C7B5-4596-B44B-6867B538284C}"/>
</file>

<file path=customXml/itemProps3.xml><?xml version="1.0" encoding="utf-8"?>
<ds:datastoreItem xmlns:ds="http://schemas.openxmlformats.org/officeDocument/2006/customXml" ds:itemID="{245D6CB3-D07A-4E0E-A87A-961458FA0D2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LV_Neubau</vt:lpstr>
      <vt:lpstr>LV_Umbau</vt:lpstr>
      <vt:lpstr>LV_TG</vt:lpstr>
      <vt:lpstr>GEOMETRIE</vt:lpstr>
      <vt:lpstr>QM_NEUBAU</vt:lpstr>
      <vt:lpstr>QM_UMBAU</vt:lpstr>
      <vt:lpstr>QM_TG</vt:lpstr>
      <vt:lpstr>Z_Wand</vt:lpstr>
      <vt:lpstr>LV_EXPORT</vt:lpstr>
      <vt:lpstr>GD_DESITE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Pacheco Pereda, Javier</dc:creator>
  <cp:lastModifiedBy>Pacheco Pereda, Javier</cp:lastModifiedBy>
  <dcterms:created xsi:type="dcterms:W3CDTF">2023-03-02T15:27:08Z</dcterms:created>
  <dcterms:modified xsi:type="dcterms:W3CDTF">2023-03-13T14:21:40Z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0x010100E0DF8D20FA2F1546982DD94A77DEA354</vt:lpwstr>
  </property>
</Properties>
</file>