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engi\Desktop\Makine Dinamiği\Cihan Mızrak\Ders Notları-2021\"/>
    </mc:Choice>
  </mc:AlternateContent>
  <xr:revisionPtr revIDLastSave="0" documentId="13_ncr:1_{53A45613-D015-4395-BEE3-C85DC3872B7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Üç Çubuk" sheetId="6" r:id="rId1"/>
    <sheet name="Krank Biyel" sheetId="7" r:id="rId2"/>
    <sheet name="Kol Kızak" sheetId="5" r:id="rId3"/>
    <sheet name="İskoç " sheetId="4" r:id="rId4"/>
    <sheet name="Sürgü Kızak" sheetId="2" r:id="rId5"/>
    <sheet name="Sayısal Yol" sheetId="11" r:id="rId6"/>
  </sheets>
  <externalReferences>
    <externalReference r:id="rId7"/>
  </externalReferences>
  <definedNames>
    <definedName name="_d" localSheetId="1">'[1]3'!$E$3</definedName>
    <definedName name="_d" localSheetId="0">'Üç Çubuk'!$E$3</definedName>
    <definedName name="_d">#REF!</definedName>
    <definedName name="_e">'Krank Biyel'!$C$3</definedName>
    <definedName name="_l">'Krank Biyel'!$B$3</definedName>
    <definedName name="_r">'Krank Biyel'!$A$3</definedName>
    <definedName name="_r1" localSheetId="1">'[1]3'!$A$3</definedName>
    <definedName name="_r1" localSheetId="0">'Üç Çubuk'!$A$3</definedName>
    <definedName name="_r1">#REF!</definedName>
    <definedName name="_r2" localSheetId="1">'[1]3'!$B$3</definedName>
    <definedName name="_r2" localSheetId="0">'Üç Çubuk'!$B$3</definedName>
    <definedName name="_r2">#REF!</definedName>
    <definedName name="_r3" localSheetId="1">'[1]3'!$C$3</definedName>
    <definedName name="_r3" localSheetId="0">'Üç Çubuk'!$C$3</definedName>
    <definedName name="_r3">#REF!</definedName>
    <definedName name="_r4" localSheetId="1">'[1]3'!$D$3</definedName>
    <definedName name="_r4" localSheetId="0">'Üç Çubuk'!$D$3</definedName>
    <definedName name="_r4">#REF!</definedName>
    <definedName name="_x">'Sürgü Kızak'!$B$3</definedName>
    <definedName name="e_">'Sürgü Kızak'!$A$3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E3" i="2" l="1"/>
  <c r="G3" i="2" s="1"/>
  <c r="F3" i="2"/>
  <c r="N3" i="2"/>
  <c r="O3" i="2" s="1"/>
  <c r="P3" i="2"/>
  <c r="T3" i="2"/>
  <c r="Q3" i="2" l="1"/>
  <c r="S3" i="2" s="1"/>
  <c r="U3" i="2" s="1"/>
  <c r="V3" i="2" s="1"/>
  <c r="H3" i="2"/>
  <c r="R3" i="2" l="1"/>
  <c r="I3" i="2"/>
  <c r="K3" i="2"/>
  <c r="L3" i="2" s="1"/>
  <c r="M3" i="2" s="1"/>
  <c r="D3" i="5" l="1"/>
  <c r="I3" i="7" l="1"/>
  <c r="E3" i="7"/>
  <c r="H3" i="7" s="1"/>
  <c r="J3" i="7" s="1"/>
  <c r="M3" i="7"/>
  <c r="R3" i="7" l="1"/>
  <c r="Q3" i="7"/>
  <c r="K3" i="7"/>
  <c r="L3" i="7" s="1"/>
  <c r="N3" i="7" s="1"/>
  <c r="S3" i="7" l="1"/>
  <c r="O3" i="7"/>
  <c r="P3" i="7" s="1"/>
  <c r="U3" i="7" l="1"/>
  <c r="T3" i="7"/>
  <c r="V3" i="7" l="1"/>
  <c r="W3" i="7" l="1"/>
  <c r="X3" i="7"/>
  <c r="Y3" i="7"/>
  <c r="Z3" i="7" l="1"/>
  <c r="AA3" i="7" s="1"/>
  <c r="G3" i="6" l="1"/>
  <c r="E3" i="4"/>
  <c r="J3" i="4" s="1"/>
  <c r="S3" i="4"/>
  <c r="V3" i="4"/>
  <c r="L3" i="5" l="1"/>
  <c r="V3" i="5"/>
  <c r="I3" i="4"/>
  <c r="R3" i="4"/>
  <c r="M3" i="4"/>
  <c r="H3" i="4"/>
  <c r="N3" i="4"/>
  <c r="K3" i="4"/>
  <c r="U3" i="4"/>
  <c r="H3" i="5"/>
  <c r="J3" i="5" s="1"/>
  <c r="M3" i="5" s="1"/>
  <c r="R3" i="5"/>
  <c r="K3" i="6"/>
  <c r="L3" i="6"/>
  <c r="J3" i="6"/>
  <c r="M3" i="6"/>
  <c r="P3" i="5"/>
  <c r="G3" i="5"/>
  <c r="I3" i="5" s="1"/>
  <c r="Q3" i="5" l="1"/>
  <c r="S3" i="5"/>
  <c r="U3" i="5" s="1"/>
  <c r="N3" i="5"/>
  <c r="O3" i="5" s="1"/>
  <c r="T3" i="4"/>
  <c r="W3" i="4"/>
  <c r="L3" i="4"/>
  <c r="P3" i="4" s="1"/>
  <c r="O3" i="4"/>
  <c r="Q3" i="4" s="1"/>
  <c r="K3" i="5"/>
  <c r="O3" i="6"/>
  <c r="N3" i="6"/>
  <c r="T3" i="5" l="1"/>
  <c r="W3" i="5"/>
  <c r="X3" i="5" s="1"/>
  <c r="X3" i="4"/>
  <c r="Y3" i="4"/>
  <c r="P3" i="6"/>
  <c r="Q3" i="6"/>
  <c r="T3" i="6"/>
  <c r="S3" i="6"/>
  <c r="U3" i="6" l="1"/>
  <c r="R3" i="6"/>
  <c r="V3" i="6" l="1"/>
  <c r="Y3" i="6"/>
  <c r="X3" i="6"/>
  <c r="W3" i="6"/>
  <c r="AA3" i="6"/>
  <c r="AB3" i="6"/>
  <c r="Z3" i="6" l="1"/>
  <c r="AD3" i="6" s="1"/>
  <c r="AC3" i="6"/>
  <c r="AE3" i="6" s="1"/>
</calcChain>
</file>

<file path=xl/sharedStrings.xml><?xml version="1.0" encoding="utf-8"?>
<sst xmlns="http://schemas.openxmlformats.org/spreadsheetml/2006/main" count="179" uniqueCount="81">
  <si>
    <t>g''_s</t>
  </si>
  <si>
    <t>g'_s</t>
  </si>
  <si>
    <t>z2'_s</t>
  </si>
  <si>
    <t>z1'_s</t>
  </si>
  <si>
    <t>z2_s</t>
  </si>
  <si>
    <t>z1_s</t>
  </si>
  <si>
    <t>teta</t>
  </si>
  <si>
    <t>x</t>
  </si>
  <si>
    <t>s</t>
  </si>
  <si>
    <t>e</t>
  </si>
  <si>
    <t>x_ddot</t>
  </si>
  <si>
    <t>teta_ddot</t>
  </si>
  <si>
    <t>x_dot</t>
  </si>
  <si>
    <t>teta_dot</t>
  </si>
  <si>
    <t>B</t>
  </si>
  <si>
    <t>A</t>
  </si>
  <si>
    <t>r</t>
  </si>
  <si>
    <t>z2'_4</t>
  </si>
  <si>
    <t>z1'_4</t>
  </si>
  <si>
    <t>z2'_3</t>
  </si>
  <si>
    <t>z1'_3</t>
  </si>
  <si>
    <t>z2_4</t>
  </si>
  <si>
    <t>z1_4</t>
  </si>
  <si>
    <t>z2_3</t>
  </si>
  <si>
    <t>z1_3</t>
  </si>
  <si>
    <t>r1</t>
  </si>
  <si>
    <t>cm</t>
  </si>
  <si>
    <t>rad</t>
  </si>
  <si>
    <t>derece</t>
  </si>
  <si>
    <t>rad/s</t>
  </si>
  <si>
    <t>(cm/s^2)</t>
  </si>
  <si>
    <t>(rad/s^2)</t>
  </si>
  <si>
    <t xml:space="preserve">r1 </t>
  </si>
  <si>
    <t xml:space="preserve">r2 </t>
  </si>
  <si>
    <t xml:space="preserve">r3 </t>
  </si>
  <si>
    <t xml:space="preserve">r4 </t>
  </si>
  <si>
    <t>d</t>
  </si>
  <si>
    <t xml:space="preserve">fi </t>
  </si>
  <si>
    <t xml:space="preserve">fi_dot </t>
  </si>
  <si>
    <t xml:space="preserve">fi_ddot </t>
  </si>
  <si>
    <t>C</t>
  </si>
  <si>
    <t>D</t>
  </si>
  <si>
    <t xml:space="preserve">teta3 </t>
  </si>
  <si>
    <t xml:space="preserve">teta4 </t>
  </si>
  <si>
    <t>g'_3</t>
  </si>
  <si>
    <t>g'_4</t>
  </si>
  <si>
    <t xml:space="preserve">teta_dot3 </t>
  </si>
  <si>
    <t xml:space="preserve">teta_dot4 </t>
  </si>
  <si>
    <t>g''_3</t>
  </si>
  <si>
    <t>g''_4</t>
  </si>
  <si>
    <t xml:space="preserve">teta_ddot3 </t>
  </si>
  <si>
    <t xml:space="preserve">teta_ddot4 </t>
  </si>
  <si>
    <t>rad/s^2</t>
  </si>
  <si>
    <t xml:space="preserve">l </t>
  </si>
  <si>
    <t xml:space="preserve">e </t>
  </si>
  <si>
    <t>z1_t</t>
  </si>
  <si>
    <t>z2_t</t>
  </si>
  <si>
    <t>g'_t</t>
  </si>
  <si>
    <t>z1'_t</t>
  </si>
  <si>
    <t>z2'_t</t>
  </si>
  <si>
    <t>g''_t</t>
  </si>
  <si>
    <t>z1_x</t>
  </si>
  <si>
    <t>z2_x</t>
  </si>
  <si>
    <t>g'_x</t>
  </si>
  <si>
    <t>z1'_x</t>
  </si>
  <si>
    <t>z2'_x</t>
  </si>
  <si>
    <t>g''_x</t>
  </si>
  <si>
    <t>s_ddot</t>
  </si>
  <si>
    <t>s_dot</t>
  </si>
  <si>
    <t xml:space="preserve"> </t>
  </si>
  <si>
    <t xml:space="preserve">x_dot </t>
  </si>
  <si>
    <t xml:space="preserve">x_ddot </t>
  </si>
  <si>
    <t>cm/s</t>
  </si>
  <si>
    <t>cm/s^2</t>
  </si>
  <si>
    <t>s3</t>
  </si>
  <si>
    <t>s4</t>
  </si>
  <si>
    <t>s3_dot</t>
  </si>
  <si>
    <t>s4_dot</t>
  </si>
  <si>
    <t>s4_ddot</t>
  </si>
  <si>
    <t>s3_ddot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</si>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</sst>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" fillId="0" borderId="0" xfId="1"/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0" xfId="2"/>
    <xf numFmtId="0" fontId="1" fillId="2" borderId="4" xfId="2" applyFill="1" applyBorder="1" applyAlignment="1">
      <alignment horizontal="center"/>
    </xf>
    <xf numFmtId="0" fontId="1" fillId="3" borderId="4" xfId="2" applyFill="1" applyBorder="1" applyAlignment="1">
      <alignment horizontal="center"/>
    </xf>
    <xf numFmtId="0" fontId="1" fillId="4" borderId="4" xfId="2" applyFill="1" applyBorder="1" applyAlignment="1">
      <alignment horizontal="center"/>
    </xf>
    <xf numFmtId="0" fontId="1" fillId="0" borderId="0" xfId="2" applyAlignment="1">
      <alignment horizontal="center"/>
    </xf>
    <xf numFmtId="0" fontId="1" fillId="0" borderId="4" xfId="2" applyBorder="1"/>
    <xf numFmtId="0" fontId="1" fillId="0" borderId="0" xfId="2" applyBorder="1" applyAlignment="1">
      <alignment horizontal="center"/>
    </xf>
    <xf numFmtId="0" fontId="2" fillId="0" borderId="0" xfId="1" applyBorder="1"/>
    <xf numFmtId="0" fontId="1" fillId="0" borderId="0" xfId="1" applyFont="1"/>
    <xf numFmtId="0" fontId="2" fillId="0" borderId="4" xfId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6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4" xfId="2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rmal 2" xfId="1" xr:uid="{9CF3EABE-EE62-4549-BC2A-27A1B51A4C76}"/>
    <cellStyle name="Normal 3" xfId="2" xr:uid="{40E508AA-C44B-406A-BCB7-5A8DA84722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279960</xdr:colOff>
      <xdr:row>6</xdr:row>
      <xdr:rowOff>18989</xdr:rowOff>
    </xdr:from>
    <xdr:to>
      <xdr:col>20</xdr:col>
      <xdr:colOff>495300</xdr:colOff>
      <xdr:row>24</xdr:row>
      <xdr:rowOff>57111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C794D9EE-406D-44FA-B501-2C6D7A490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00" y="1116269"/>
          <a:ext cx="8841180" cy="33299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129540</xdr:colOff>
      <xdr:row>6</xdr:row>
      <xdr:rowOff>60960</xdr:rowOff>
    </xdr:from>
    <xdr:to>
      <xdr:col>19</xdr:col>
      <xdr:colOff>11845</xdr:colOff>
      <xdr:row>20</xdr:row>
      <xdr:rowOff>30481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43342A2-86A6-4ADA-832D-338C5E31B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0640" y="1158240"/>
          <a:ext cx="8873905" cy="25298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6</xdr:row>
      <xdr:rowOff>83820</xdr:rowOff>
    </xdr:from>
    <xdr:to>
      <xdr:col>16</xdr:col>
      <xdr:colOff>37650</xdr:colOff>
      <xdr:row>21</xdr:row>
      <xdr:rowOff>160019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9B47A16D-95E7-485E-96F7-0DDD3DB86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" y="1181100"/>
          <a:ext cx="9204510" cy="2819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15937</xdr:colOff>
      <xdr:row>3</xdr:row>
      <xdr:rowOff>68580</xdr:rowOff>
    </xdr:from>
    <xdr:to>
      <xdr:col>20</xdr:col>
      <xdr:colOff>331790</xdr:colOff>
      <xdr:row>18</xdr:row>
      <xdr:rowOff>53340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4DF4B94A-C9C4-4B64-AD85-EDE78D053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4217" y="617220"/>
          <a:ext cx="8987413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90606</xdr:colOff>
      <xdr:row>5</xdr:row>
      <xdr:rowOff>160020</xdr:rowOff>
    </xdr:from>
    <xdr:to>
      <xdr:col>19</xdr:col>
      <xdr:colOff>205740</xdr:colOff>
      <xdr:row>20</xdr:row>
      <xdr:rowOff>121920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550C9D9-BC6B-467D-917C-1FEA220E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566" y="1074420"/>
          <a:ext cx="9175314" cy="270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236219</xdr:colOff>
      <xdr:row>6</xdr:row>
      <xdr:rowOff>129540</xdr:rowOff>
    </xdr:from>
    <xdr:to>
      <xdr:col>19</xdr:col>
      <xdr:colOff>360176</xdr:colOff>
      <xdr:row>18</xdr:row>
      <xdr:rowOff>30480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B5741E28-3434-49A6-A62D-287927F32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19" y="1226820"/>
          <a:ext cx="10487157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3%20Mekanizmalar&#305;n%20Kinemati&#287;i%20&#214;rnek%20Problemler%20&#199;&#246;z&#252;mle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</sheetNames>
    <sheetDataSet>
      <sheetData sheetId="0"/>
      <sheetData sheetId="1"/>
      <sheetData sheetId="2">
        <row r="3">
          <cell r="A3">
            <v>40</v>
          </cell>
          <cell r="B3">
            <v>15</v>
          </cell>
          <cell r="C3">
            <v>30</v>
          </cell>
          <cell r="D3">
            <v>35</v>
          </cell>
          <cell r="E3">
            <v>25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F314-4EA7-4D49-876A-4641AB2972E9}">
  <dimension ref="A1:AK426"/>
  <sheetViews>
    <sheetView zoomScaleNormal="100" workbookViewId="0">
      <selection activeCell="J27" sqref="J27"/>
    </sheetView>
  </sheetViews>
  <sheetFormatPr defaultRowHeight="14.4" x14ac:dyDescent="0.3"/>
  <cols>
    <col min="1" max="1" width="3.88671875" style="6" customWidth="1"/>
    <col min="2" max="2" width="4.109375" style="6" customWidth="1"/>
    <col min="3" max="3" width="4.33203125" style="6" customWidth="1"/>
    <col min="4" max="5" width="4.109375" style="6" customWidth="1"/>
    <col min="6" max="6" width="6" style="6" customWidth="1"/>
    <col min="7" max="7" width="7.88671875" style="6" customWidth="1"/>
    <col min="8" max="8" width="5.77734375" style="6" customWidth="1"/>
    <col min="9" max="10" width="7.33203125" style="6" customWidth="1"/>
    <col min="11" max="11" width="7.21875" style="6" customWidth="1"/>
    <col min="12" max="13" width="7.33203125" style="6" customWidth="1"/>
    <col min="14" max="14" width="8.33203125" style="6" customWidth="1"/>
    <col min="15" max="15" width="8" style="6" customWidth="1"/>
    <col min="16" max="16" width="8.21875" style="6" customWidth="1"/>
    <col min="17" max="17" width="8" style="6" customWidth="1"/>
    <col min="18" max="18" width="8.109375" style="6" customWidth="1"/>
    <col min="19" max="19" width="8" style="6" customWidth="1"/>
    <col min="20" max="21" width="8.33203125" style="6" customWidth="1"/>
    <col min="22" max="22" width="8.6640625" style="6" customWidth="1"/>
    <col min="23" max="23" width="9" style="6" customWidth="1"/>
    <col min="24" max="24" width="8.44140625" style="6" customWidth="1"/>
    <col min="25" max="25" width="8" style="6" customWidth="1"/>
    <col min="26" max="26" width="7.88671875" style="6" customWidth="1"/>
    <col min="27" max="27" width="8.21875" style="6" customWidth="1"/>
    <col min="28" max="28" width="7.6640625" style="6" customWidth="1"/>
    <col min="29" max="29" width="8.21875" style="6" customWidth="1"/>
    <col min="30" max="31" width="10" style="6" customWidth="1"/>
    <col min="32" max="16384" width="8.88671875" style="6"/>
  </cols>
  <sheetData>
    <row r="1" spans="1:37" x14ac:dyDescent="0.3">
      <c r="A1" s="17" t="s">
        <v>26</v>
      </c>
      <c r="B1" s="19"/>
      <c r="C1" s="19"/>
      <c r="D1" s="19"/>
      <c r="E1" s="18"/>
      <c r="F1" s="5" t="s">
        <v>28</v>
      </c>
      <c r="G1" s="5" t="s">
        <v>27</v>
      </c>
      <c r="H1" s="5" t="s">
        <v>29</v>
      </c>
      <c r="I1" s="5" t="s">
        <v>30</v>
      </c>
      <c r="J1" s="17"/>
      <c r="K1" s="19"/>
      <c r="L1" s="19"/>
      <c r="M1" s="18"/>
      <c r="N1" s="17" t="s">
        <v>27</v>
      </c>
      <c r="O1" s="18"/>
      <c r="P1" s="20"/>
      <c r="Q1" s="21"/>
      <c r="R1" s="21"/>
      <c r="S1" s="21"/>
      <c r="T1" s="21"/>
      <c r="U1" s="22"/>
      <c r="V1" s="17" t="s">
        <v>29</v>
      </c>
      <c r="W1" s="18"/>
      <c r="X1" s="17"/>
      <c r="Y1" s="19"/>
      <c r="Z1" s="19"/>
      <c r="AA1" s="19"/>
      <c r="AB1" s="19"/>
      <c r="AC1" s="18"/>
      <c r="AD1" s="17" t="s">
        <v>31</v>
      </c>
      <c r="AE1" s="18"/>
    </row>
    <row r="2" spans="1:37" x14ac:dyDescent="0.3">
      <c r="A2" s="5" t="s">
        <v>32</v>
      </c>
      <c r="B2" s="5" t="s">
        <v>33</v>
      </c>
      <c r="C2" s="5" t="s">
        <v>34</v>
      </c>
      <c r="D2" s="5" t="s">
        <v>35</v>
      </c>
      <c r="E2" s="5" t="s">
        <v>36</v>
      </c>
      <c r="F2" s="5" t="s">
        <v>37</v>
      </c>
      <c r="G2" s="5" t="s">
        <v>37</v>
      </c>
      <c r="H2" s="5" t="s">
        <v>38</v>
      </c>
      <c r="I2" s="5" t="s">
        <v>39</v>
      </c>
      <c r="J2" s="7" t="s">
        <v>15</v>
      </c>
      <c r="K2" s="7" t="s">
        <v>14</v>
      </c>
      <c r="L2" s="7" t="s">
        <v>40</v>
      </c>
      <c r="M2" s="7" t="s">
        <v>41</v>
      </c>
      <c r="N2" s="8" t="s">
        <v>42</v>
      </c>
      <c r="O2" s="8" t="s">
        <v>43</v>
      </c>
      <c r="P2" s="9" t="s">
        <v>24</v>
      </c>
      <c r="Q2" s="9" t="s">
        <v>23</v>
      </c>
      <c r="R2" s="9" t="s">
        <v>44</v>
      </c>
      <c r="S2" s="9" t="s">
        <v>22</v>
      </c>
      <c r="T2" s="9" t="s">
        <v>21</v>
      </c>
      <c r="U2" s="9" t="s">
        <v>45</v>
      </c>
      <c r="V2" s="8" t="s">
        <v>46</v>
      </c>
      <c r="W2" s="8" t="s">
        <v>47</v>
      </c>
      <c r="X2" s="9" t="s">
        <v>20</v>
      </c>
      <c r="Y2" s="9" t="s">
        <v>19</v>
      </c>
      <c r="Z2" s="9" t="s">
        <v>48</v>
      </c>
      <c r="AA2" s="9" t="s">
        <v>18</v>
      </c>
      <c r="AB2" s="9" t="s">
        <v>17</v>
      </c>
      <c r="AC2" s="9" t="s">
        <v>49</v>
      </c>
      <c r="AD2" s="8" t="s">
        <v>50</v>
      </c>
      <c r="AE2" s="8" t="s">
        <v>51</v>
      </c>
    </row>
    <row r="3" spans="1:37" x14ac:dyDescent="0.3">
      <c r="A3" s="5">
        <v>40</v>
      </c>
      <c r="B3" s="5">
        <v>15</v>
      </c>
      <c r="C3" s="5">
        <v>30</v>
      </c>
      <c r="D3" s="5">
        <v>35</v>
      </c>
      <c r="E3" s="5">
        <v>25</v>
      </c>
      <c r="F3" s="5">
        <v>30</v>
      </c>
      <c r="G3" s="5">
        <f>RADIANS(F3)</f>
        <v>0.52359877559829882</v>
      </c>
      <c r="H3" s="5">
        <v>0.2</v>
      </c>
      <c r="I3" s="5">
        <v>0</v>
      </c>
      <c r="J3" s="5">
        <f>SIN(G3)</f>
        <v>0.49999999999999994</v>
      </c>
      <c r="K3" s="5">
        <f t="shared" ref="K3" si="0">COS(G3)-_r1/_r2</f>
        <v>-1.8006412628822277</v>
      </c>
      <c r="L3" s="5">
        <f t="shared" ref="L3" si="1">((_r1^2+_r2^2+_r3^2-_r4^2)/(2*_r2*_r3))-(_r1/_r3*COS(G3))</f>
        <v>0.51196612828741528</v>
      </c>
      <c r="M3" s="5">
        <f t="shared" ref="M3" si="2">(_r1/_r4*COS(G3))-((_r1^2+_r2^2-_r3^2+_r4^2)/(2*_r2*_r4))</f>
        <v>-1.0578757290082605</v>
      </c>
      <c r="N3" s="5">
        <f>2*ATAN((J3-SQRT(J3^2+K3^2-L3^2))/(K3-L3))</f>
        <v>1.0224346348203217</v>
      </c>
      <c r="O3" s="5">
        <f>2*ATAN((J3-SQRT(J3^2+K3^2-M3^2))/(K3-M3))</f>
        <v>1.9016849164681089</v>
      </c>
      <c r="P3" s="5">
        <f t="shared" ref="P3" si="3">SIN(G3-N3)-(_r1/_r3*SIN(G3))</f>
        <v>-1.1450702509908859</v>
      </c>
      <c r="Q3" s="5">
        <f t="shared" ref="Q3" si="4">SIN(G3-N3)+(_r1/_r2*SIN(N3))</f>
        <v>1.7972756163372656</v>
      </c>
      <c r="R3" s="5">
        <f>P3/Q3</f>
        <v>-0.63711444175961551</v>
      </c>
      <c r="S3" s="5">
        <f t="shared" ref="S3" si="5">SIN(G3-O3)+(_r1/_r4*SIN(G3))</f>
        <v>-0.41006021513504531</v>
      </c>
      <c r="T3" s="5">
        <f t="shared" ref="T3" si="6">SIN(G3-O3)+(_r1/_r2*SIN(O3))</f>
        <v>1.5405219568605135</v>
      </c>
      <c r="U3" s="5">
        <f>S3/T3</f>
        <v>-0.2661826488800732</v>
      </c>
      <c r="V3" s="5">
        <f>R3*H3</f>
        <v>-0.12742288835192311</v>
      </c>
      <c r="W3" s="5">
        <f>U3*H3</f>
        <v>-5.3236529776014646E-2</v>
      </c>
      <c r="X3" s="5">
        <f t="shared" ref="X3" si="7">(COS(G3-N3)*(1-R3))-(_r1/_r3*COS(G3))</f>
        <v>0.28291527817414708</v>
      </c>
      <c r="Y3" s="11">
        <f t="shared" ref="Y3" si="8">(COS(G3-N3)*(1-R3))+(_r1/_r2*R3*COS(N3))</f>
        <v>0.55195907189983595</v>
      </c>
      <c r="Z3" s="11">
        <f>((X3*Q3)-(P3*Y3))/(Q3^2)</f>
        <v>0.35307682826910719</v>
      </c>
      <c r="AA3" s="11">
        <f t="shared" ref="AA3" si="9">(COS(G3-O3)*(1-U3))-(_r1/_r4*COS(G3))</f>
        <v>-0.74724450874723281</v>
      </c>
      <c r="AB3" s="11">
        <f t="shared" ref="AB3" si="10">(COS(G3-O3)*(1-U3))+(_r1/_r2*U3*COS(O3))</f>
        <v>0.4731077759141451</v>
      </c>
      <c r="AC3" s="11">
        <f>((AA3*T3)-(S3*AB3))/(T3^2)</f>
        <v>-0.40331228320486839</v>
      </c>
      <c r="AD3" s="5">
        <f>Z3*H3^2+R3*I3</f>
        <v>1.412307313076429E-2</v>
      </c>
      <c r="AE3" s="5">
        <f>AC3*H3^2+U3*I3</f>
        <v>-1.6132491328194738E-2</v>
      </c>
    </row>
    <row r="4" spans="1:37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AD4" s="10"/>
      <c r="AE4" s="10"/>
    </row>
    <row r="5" spans="1:37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AD5" s="10"/>
      <c r="AE5" s="10"/>
      <c r="AF5" s="10"/>
      <c r="AG5" s="10"/>
      <c r="AH5" s="10"/>
      <c r="AI5" s="10"/>
      <c r="AJ5" s="10"/>
      <c r="AK5" s="10"/>
    </row>
    <row r="6" spans="1:37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AD6" s="10"/>
      <c r="AE6" s="10"/>
      <c r="AF6" s="10"/>
      <c r="AG6" s="10"/>
      <c r="AH6" s="10"/>
      <c r="AI6" s="10"/>
      <c r="AJ6" s="10"/>
      <c r="AK6" s="10"/>
    </row>
    <row r="7" spans="1:37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AD7" s="10"/>
      <c r="AE7" s="10"/>
      <c r="AF7" s="10"/>
      <c r="AG7" s="10"/>
      <c r="AH7" s="10"/>
      <c r="AI7" s="10"/>
      <c r="AJ7" s="10"/>
      <c r="AK7" s="10"/>
    </row>
    <row r="8" spans="1:37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AD8" s="10"/>
      <c r="AE8" s="10"/>
      <c r="AF8" s="10"/>
      <c r="AG8" s="10"/>
      <c r="AH8" s="10"/>
      <c r="AI8" s="10"/>
      <c r="AJ8" s="10"/>
      <c r="AK8" s="10"/>
    </row>
    <row r="9" spans="1:37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AD9" s="10"/>
      <c r="AE9" s="10"/>
      <c r="AF9" s="10"/>
      <c r="AG9" s="10"/>
      <c r="AH9" s="10"/>
      <c r="AI9" s="10"/>
      <c r="AJ9" s="10"/>
      <c r="AK9" s="10"/>
    </row>
    <row r="10" spans="1:37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AD10" s="10"/>
      <c r="AE10" s="10"/>
      <c r="AF10" s="10"/>
      <c r="AG10" s="10"/>
      <c r="AH10" s="10"/>
      <c r="AI10" s="10"/>
      <c r="AJ10" s="10"/>
      <c r="AK10" s="10"/>
    </row>
    <row r="11" spans="1:37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D11" s="10"/>
      <c r="AE11" s="10"/>
      <c r="AF11" s="10"/>
      <c r="AG11" s="10"/>
      <c r="AH11" s="10"/>
      <c r="AI11" s="10"/>
      <c r="AJ11" s="10"/>
      <c r="AK11" s="10"/>
    </row>
    <row r="12" spans="1:37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D12" s="10"/>
      <c r="AE12" s="10"/>
      <c r="AF12" s="10"/>
      <c r="AG12" s="10"/>
      <c r="AH12" s="10"/>
      <c r="AI12" s="10"/>
      <c r="AJ12" s="10"/>
      <c r="AK12" s="10"/>
    </row>
    <row r="13" spans="1:37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D13" s="10"/>
      <c r="AE13" s="10"/>
      <c r="AF13" s="10"/>
      <c r="AG13" s="10"/>
      <c r="AH13" s="10"/>
      <c r="AI13" s="10"/>
      <c r="AJ13" s="10"/>
      <c r="AK13" s="10"/>
    </row>
    <row r="14" spans="1:37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AD14" s="10"/>
      <c r="AE14" s="10"/>
      <c r="AF14" s="10"/>
      <c r="AG14" s="10"/>
      <c r="AH14" s="10"/>
      <c r="AI14" s="10"/>
      <c r="AJ14" s="10"/>
      <c r="AK14" s="10"/>
    </row>
    <row r="15" spans="1:37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AD15" s="10"/>
      <c r="AE15" s="10"/>
      <c r="AF15" s="10"/>
      <c r="AG15" s="10"/>
      <c r="AH15" s="10"/>
      <c r="AI15" s="10"/>
      <c r="AJ15" s="10"/>
      <c r="AK15" s="10"/>
    </row>
    <row r="16" spans="1:37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D16" s="10"/>
      <c r="AE16" s="10"/>
      <c r="AF16" s="10"/>
      <c r="AG16" s="10"/>
      <c r="AH16" s="10"/>
      <c r="AI16" s="10"/>
      <c r="AJ16" s="10"/>
      <c r="AK16" s="10"/>
    </row>
    <row r="17" spans="1:37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D17" s="10"/>
      <c r="AE17" s="10"/>
      <c r="AF17" s="10"/>
      <c r="AG17" s="10"/>
      <c r="AH17" s="10"/>
      <c r="AI17" s="10"/>
      <c r="AJ17" s="10"/>
      <c r="AK17" s="10"/>
    </row>
    <row r="18" spans="1:37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AD18" s="10"/>
      <c r="AE18" s="10"/>
      <c r="AF18" s="10"/>
      <c r="AG18" s="10"/>
      <c r="AH18" s="10"/>
      <c r="AI18" s="10"/>
      <c r="AJ18" s="10"/>
      <c r="AK18" s="10"/>
    </row>
    <row r="19" spans="1:37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AD19" s="10"/>
      <c r="AE19" s="10"/>
      <c r="AF19" s="10"/>
      <c r="AG19" s="10"/>
      <c r="AH19" s="10"/>
      <c r="AI19" s="10"/>
      <c r="AJ19" s="10"/>
      <c r="AK19" s="10"/>
    </row>
    <row r="20" spans="1:37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AD20" s="10"/>
      <c r="AE20" s="10"/>
      <c r="AF20" s="10"/>
      <c r="AG20" s="10"/>
      <c r="AH20" s="10"/>
      <c r="AI20" s="10"/>
      <c r="AJ20" s="10"/>
      <c r="AK20" s="10"/>
    </row>
    <row r="21" spans="1:37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AD21" s="10"/>
      <c r="AE21" s="10"/>
      <c r="AF21" s="10"/>
      <c r="AG21" s="10"/>
      <c r="AH21" s="10"/>
      <c r="AI21" s="10"/>
      <c r="AJ21" s="10"/>
      <c r="AK21" s="10"/>
    </row>
    <row r="22" spans="1:37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AD22" s="10"/>
      <c r="AE22" s="10"/>
      <c r="AF22" s="10"/>
      <c r="AG22" s="10"/>
      <c r="AH22" s="10"/>
      <c r="AI22" s="10"/>
      <c r="AJ22" s="10"/>
      <c r="AK22" s="10"/>
    </row>
    <row r="23" spans="1:37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AD23" s="10"/>
      <c r="AE23" s="10"/>
      <c r="AF23" s="10"/>
      <c r="AG23" s="10"/>
      <c r="AH23" s="10"/>
      <c r="AI23" s="10"/>
      <c r="AJ23" s="10"/>
      <c r="AK23" s="10"/>
    </row>
    <row r="24" spans="1:37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AD24" s="10"/>
      <c r="AE24" s="10"/>
      <c r="AF24" s="10"/>
      <c r="AG24" s="10"/>
      <c r="AH24" s="10"/>
      <c r="AI24" s="10"/>
      <c r="AJ24" s="10"/>
      <c r="AK24" s="10"/>
    </row>
    <row r="25" spans="1:37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AD25" s="10"/>
      <c r="AE25" s="10"/>
      <c r="AF25" s="10"/>
      <c r="AG25" s="10"/>
      <c r="AH25" s="10"/>
      <c r="AI25" s="10"/>
      <c r="AJ25" s="10"/>
      <c r="AK25" s="10"/>
    </row>
    <row r="26" spans="1:37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D26" s="10"/>
      <c r="AE26" s="10"/>
      <c r="AF26" s="10"/>
      <c r="AG26" s="10"/>
      <c r="AH26" s="10"/>
      <c r="AI26" s="10"/>
      <c r="AJ26" s="10"/>
      <c r="AK26" s="10"/>
    </row>
    <row r="27" spans="1:37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D27" s="10"/>
      <c r="AE27" s="10"/>
      <c r="AF27" s="10"/>
      <c r="AG27" s="10"/>
      <c r="AH27" s="10"/>
      <c r="AI27" s="10"/>
      <c r="AJ27" s="10"/>
      <c r="AK27" s="10"/>
    </row>
    <row r="28" spans="1:37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D28" s="10"/>
      <c r="AE28" s="10"/>
      <c r="AF28" s="10"/>
      <c r="AG28" s="10"/>
      <c r="AH28" s="10"/>
      <c r="AI28" s="10"/>
      <c r="AJ28" s="10"/>
      <c r="AK28" s="10"/>
    </row>
    <row r="29" spans="1:37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D29" s="10"/>
      <c r="AE29" s="10"/>
      <c r="AF29" s="10"/>
      <c r="AG29" s="10"/>
      <c r="AH29" s="10"/>
      <c r="AI29" s="10"/>
      <c r="AJ29" s="10"/>
      <c r="AK29" s="10"/>
    </row>
    <row r="30" spans="1:37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AD30" s="10"/>
      <c r="AE30" s="10"/>
      <c r="AF30" s="10"/>
      <c r="AG30" s="10"/>
      <c r="AH30" s="10"/>
      <c r="AI30" s="10"/>
      <c r="AJ30" s="10"/>
      <c r="AK30" s="10"/>
    </row>
    <row r="31" spans="1:37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AD31" s="10"/>
      <c r="AE31" s="10"/>
      <c r="AF31" s="10"/>
      <c r="AG31" s="10"/>
      <c r="AH31" s="10"/>
      <c r="AI31" s="10"/>
      <c r="AJ31" s="10"/>
      <c r="AK31" s="10"/>
    </row>
    <row r="32" spans="1:37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AD32" s="10"/>
      <c r="AE32" s="10"/>
      <c r="AF32" s="10"/>
      <c r="AG32" s="10"/>
      <c r="AH32" s="10"/>
      <c r="AI32" s="10"/>
      <c r="AJ32" s="10"/>
      <c r="AK32" s="10"/>
    </row>
    <row r="33" spans="1:37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AD33" s="10"/>
      <c r="AE33" s="10"/>
      <c r="AF33" s="10"/>
      <c r="AG33" s="10"/>
      <c r="AH33" s="10"/>
      <c r="AI33" s="10"/>
      <c r="AJ33" s="10"/>
      <c r="AK33" s="10"/>
    </row>
    <row r="34" spans="1:37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AD34" s="10"/>
      <c r="AE34" s="10"/>
      <c r="AF34" s="10"/>
      <c r="AG34" s="10"/>
      <c r="AH34" s="10"/>
      <c r="AI34" s="10"/>
      <c r="AJ34" s="10"/>
      <c r="AK34" s="10"/>
    </row>
    <row r="35" spans="1:37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AD35" s="10"/>
      <c r="AE35" s="10"/>
      <c r="AF35" s="10"/>
      <c r="AG35" s="10"/>
      <c r="AH35" s="10"/>
      <c r="AI35" s="10"/>
      <c r="AJ35" s="10"/>
      <c r="AK35" s="10"/>
    </row>
    <row r="36" spans="1:37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AD36" s="10"/>
      <c r="AE36" s="10"/>
      <c r="AF36" s="10"/>
      <c r="AG36" s="10"/>
      <c r="AH36" s="10"/>
      <c r="AI36" s="10"/>
      <c r="AJ36" s="10"/>
      <c r="AK36" s="10"/>
    </row>
    <row r="37" spans="1:37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AD37" s="10"/>
      <c r="AE37" s="10"/>
      <c r="AF37" s="10"/>
      <c r="AG37" s="10"/>
      <c r="AH37" s="10"/>
      <c r="AI37" s="10"/>
      <c r="AJ37" s="10"/>
      <c r="AK37" s="10"/>
    </row>
    <row r="38" spans="1:37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AD38" s="10"/>
      <c r="AE38" s="10"/>
      <c r="AF38" s="10"/>
      <c r="AG38" s="10"/>
      <c r="AH38" s="10"/>
      <c r="AI38" s="10"/>
      <c r="AJ38" s="10"/>
      <c r="AK38" s="10"/>
    </row>
    <row r="39" spans="1:37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AD39" s="10"/>
      <c r="AE39" s="10"/>
      <c r="AF39" s="10"/>
      <c r="AG39" s="10"/>
      <c r="AH39" s="10"/>
      <c r="AI39" s="10"/>
      <c r="AJ39" s="10"/>
      <c r="AK39" s="10"/>
    </row>
    <row r="40" spans="1:37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AD40" s="10"/>
      <c r="AE40" s="10"/>
      <c r="AF40" s="10"/>
      <c r="AG40" s="10"/>
      <c r="AH40" s="10"/>
      <c r="AI40" s="10"/>
      <c r="AJ40" s="10"/>
      <c r="AK40" s="10"/>
    </row>
    <row r="41" spans="1:37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AD41" s="10"/>
      <c r="AE41" s="10"/>
      <c r="AF41" s="10"/>
      <c r="AG41" s="10"/>
      <c r="AH41" s="10"/>
      <c r="AI41" s="10"/>
      <c r="AJ41" s="10"/>
      <c r="AK41" s="10"/>
    </row>
    <row r="42" spans="1:37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AD42" s="10"/>
      <c r="AE42" s="10"/>
      <c r="AF42" s="10"/>
      <c r="AG42" s="10"/>
      <c r="AH42" s="10"/>
      <c r="AI42" s="10"/>
      <c r="AJ42" s="10"/>
      <c r="AK42" s="10"/>
    </row>
    <row r="43" spans="1:37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AD43" s="10"/>
      <c r="AE43" s="10"/>
      <c r="AF43" s="10"/>
      <c r="AG43" s="10"/>
      <c r="AH43" s="10"/>
      <c r="AI43" s="10"/>
      <c r="AJ43" s="10"/>
      <c r="AK43" s="10"/>
    </row>
    <row r="44" spans="1:37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AD44" s="10"/>
      <c r="AE44" s="10"/>
      <c r="AF44" s="10"/>
      <c r="AG44" s="10"/>
      <c r="AH44" s="10"/>
      <c r="AI44" s="10"/>
      <c r="AJ44" s="10"/>
      <c r="AK44" s="10"/>
    </row>
    <row r="45" spans="1:37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D45" s="10"/>
      <c r="AE45" s="10"/>
      <c r="AF45" s="10"/>
      <c r="AG45" s="10"/>
      <c r="AH45" s="10"/>
      <c r="AI45" s="10"/>
      <c r="AJ45" s="10"/>
      <c r="AK45" s="10"/>
    </row>
    <row r="46" spans="1:37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AD46" s="10"/>
      <c r="AE46" s="10"/>
      <c r="AF46" s="10"/>
      <c r="AG46" s="10"/>
      <c r="AH46" s="10"/>
      <c r="AI46" s="10"/>
      <c r="AJ46" s="10"/>
      <c r="AK46" s="10"/>
    </row>
    <row r="47" spans="1:37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AD47" s="10"/>
      <c r="AE47" s="10"/>
      <c r="AF47" s="10"/>
      <c r="AG47" s="10"/>
      <c r="AH47" s="10"/>
      <c r="AI47" s="10"/>
      <c r="AJ47" s="10"/>
      <c r="AK47" s="10"/>
    </row>
    <row r="48" spans="1:37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AD48" s="10"/>
      <c r="AE48" s="10"/>
      <c r="AF48" s="10"/>
      <c r="AG48" s="10"/>
      <c r="AH48" s="10"/>
      <c r="AI48" s="10"/>
      <c r="AJ48" s="10"/>
      <c r="AK48" s="10"/>
    </row>
    <row r="49" spans="1:37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AD49" s="10"/>
      <c r="AE49" s="10"/>
      <c r="AF49" s="10"/>
      <c r="AG49" s="10"/>
      <c r="AH49" s="10"/>
      <c r="AI49" s="10"/>
      <c r="AJ49" s="10"/>
      <c r="AK49" s="10"/>
    </row>
    <row r="50" spans="1:37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AD50" s="10"/>
      <c r="AE50" s="10"/>
      <c r="AF50" s="10"/>
      <c r="AG50" s="10"/>
      <c r="AH50" s="10"/>
      <c r="AI50" s="10"/>
      <c r="AJ50" s="10"/>
      <c r="AK50" s="10"/>
    </row>
    <row r="51" spans="1:37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AD51" s="10"/>
      <c r="AE51" s="10"/>
      <c r="AF51" s="10"/>
      <c r="AG51" s="10"/>
      <c r="AH51" s="10"/>
      <c r="AI51" s="10"/>
      <c r="AJ51" s="10"/>
      <c r="AK51" s="10"/>
    </row>
    <row r="52" spans="1:37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AD52" s="10"/>
      <c r="AE52" s="10"/>
      <c r="AF52" s="10"/>
      <c r="AG52" s="10"/>
      <c r="AH52" s="10"/>
      <c r="AI52" s="10"/>
      <c r="AJ52" s="10"/>
      <c r="AK52" s="10"/>
    </row>
    <row r="53" spans="1:37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AD53" s="10"/>
      <c r="AE53" s="10"/>
      <c r="AF53" s="10"/>
      <c r="AG53" s="10"/>
      <c r="AH53" s="10"/>
      <c r="AI53" s="10"/>
      <c r="AJ53" s="10"/>
      <c r="AK53" s="10"/>
    </row>
    <row r="54" spans="1:37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AD54" s="10"/>
      <c r="AE54" s="10"/>
      <c r="AF54" s="10"/>
      <c r="AG54" s="10"/>
      <c r="AH54" s="10"/>
      <c r="AI54" s="10"/>
      <c r="AJ54" s="10"/>
      <c r="AK54" s="10"/>
    </row>
    <row r="55" spans="1:37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AD55" s="10"/>
      <c r="AE55" s="10"/>
      <c r="AF55" s="10"/>
      <c r="AG55" s="10"/>
      <c r="AH55" s="10"/>
      <c r="AI55" s="10"/>
      <c r="AJ55" s="10"/>
      <c r="AK55" s="10"/>
    </row>
    <row r="56" spans="1:37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AD56" s="10"/>
      <c r="AE56" s="10"/>
      <c r="AF56" s="10"/>
      <c r="AG56" s="10"/>
      <c r="AH56" s="10"/>
      <c r="AI56" s="10"/>
      <c r="AJ56" s="10"/>
      <c r="AK56" s="10"/>
    </row>
    <row r="57" spans="1:37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AD57" s="10"/>
      <c r="AE57" s="10"/>
      <c r="AF57" s="10"/>
      <c r="AG57" s="10"/>
      <c r="AH57" s="10"/>
      <c r="AI57" s="10"/>
      <c r="AJ57" s="10"/>
      <c r="AK57" s="10"/>
    </row>
    <row r="58" spans="1:37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AD58" s="10"/>
      <c r="AE58" s="10"/>
      <c r="AF58" s="10"/>
      <c r="AG58" s="10"/>
      <c r="AH58" s="10"/>
      <c r="AI58" s="10"/>
      <c r="AJ58" s="10"/>
      <c r="AK58" s="10"/>
    </row>
    <row r="59" spans="1:37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D59" s="10"/>
      <c r="AE59" s="10"/>
      <c r="AF59" s="10"/>
      <c r="AG59" s="10"/>
      <c r="AH59" s="10"/>
      <c r="AI59" s="10"/>
      <c r="AJ59" s="10"/>
      <c r="AK59" s="10"/>
    </row>
    <row r="60" spans="1:37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D60" s="10"/>
      <c r="AE60" s="10"/>
      <c r="AF60" s="10"/>
      <c r="AG60" s="10"/>
      <c r="AH60" s="10"/>
      <c r="AI60" s="10"/>
      <c r="AJ60" s="10"/>
      <c r="AK60" s="10"/>
    </row>
    <row r="61" spans="1:37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D61" s="10"/>
      <c r="AE61" s="10"/>
      <c r="AF61" s="10"/>
      <c r="AG61" s="10"/>
      <c r="AH61" s="10"/>
      <c r="AI61" s="10"/>
      <c r="AJ61" s="10"/>
      <c r="AK61" s="10"/>
    </row>
    <row r="62" spans="1:37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D62" s="10"/>
      <c r="AE62" s="10"/>
      <c r="AF62" s="10"/>
      <c r="AG62" s="10"/>
      <c r="AH62" s="10"/>
      <c r="AI62" s="10"/>
      <c r="AJ62" s="10"/>
      <c r="AK62" s="10"/>
    </row>
    <row r="63" spans="1:37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D63" s="10"/>
      <c r="AE63" s="10"/>
      <c r="AF63" s="10"/>
      <c r="AG63" s="10"/>
      <c r="AH63" s="10"/>
      <c r="AI63" s="10"/>
      <c r="AJ63" s="10"/>
      <c r="AK63" s="10"/>
    </row>
    <row r="64" spans="1:37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D64" s="10"/>
      <c r="AE64" s="10"/>
      <c r="AF64" s="10"/>
      <c r="AG64" s="10"/>
      <c r="AH64" s="10"/>
      <c r="AI64" s="10"/>
      <c r="AJ64" s="10"/>
      <c r="AK64" s="10"/>
    </row>
    <row r="65" spans="1:37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D65" s="10"/>
      <c r="AE65" s="10"/>
      <c r="AF65" s="10"/>
      <c r="AG65" s="10"/>
      <c r="AH65" s="10"/>
      <c r="AI65" s="10"/>
      <c r="AJ65" s="10"/>
      <c r="AK65" s="10"/>
    </row>
    <row r="66" spans="1:37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D66" s="10"/>
      <c r="AE66" s="10"/>
      <c r="AF66" s="10"/>
      <c r="AG66" s="10"/>
      <c r="AH66" s="10"/>
      <c r="AI66" s="10"/>
      <c r="AJ66" s="10"/>
      <c r="AK66" s="10"/>
    </row>
    <row r="67" spans="1:37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D67" s="10"/>
      <c r="AE67" s="10"/>
      <c r="AF67" s="10"/>
      <c r="AG67" s="10"/>
      <c r="AH67" s="10"/>
      <c r="AI67" s="10"/>
      <c r="AJ67" s="10"/>
      <c r="AK67" s="10"/>
    </row>
    <row r="68" spans="1:37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AD68" s="10"/>
      <c r="AE68" s="10"/>
      <c r="AF68" s="10"/>
      <c r="AG68" s="10"/>
      <c r="AH68" s="10"/>
      <c r="AI68" s="10"/>
      <c r="AJ68" s="10"/>
      <c r="AK68" s="10"/>
    </row>
    <row r="69" spans="1:37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AD69" s="10"/>
      <c r="AE69" s="10"/>
      <c r="AF69" s="10"/>
      <c r="AG69" s="10"/>
      <c r="AH69" s="10"/>
      <c r="AI69" s="10"/>
      <c r="AJ69" s="10"/>
      <c r="AK69" s="10"/>
    </row>
    <row r="70" spans="1:37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AD70" s="10"/>
      <c r="AE70" s="10"/>
      <c r="AF70" s="10"/>
      <c r="AG70" s="10"/>
      <c r="AH70" s="10"/>
      <c r="AI70" s="10"/>
      <c r="AJ70" s="10"/>
      <c r="AK70" s="10"/>
    </row>
    <row r="71" spans="1:37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AD71" s="10"/>
      <c r="AE71" s="10"/>
      <c r="AF71" s="10"/>
      <c r="AG71" s="10"/>
      <c r="AH71" s="10"/>
      <c r="AI71" s="10"/>
      <c r="AJ71" s="10"/>
      <c r="AK71" s="10"/>
    </row>
    <row r="72" spans="1:37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AD72" s="10"/>
      <c r="AE72" s="10"/>
      <c r="AF72" s="10"/>
      <c r="AG72" s="10"/>
      <c r="AH72" s="10"/>
      <c r="AI72" s="10"/>
      <c r="AJ72" s="10"/>
      <c r="AK72" s="10"/>
    </row>
    <row r="73" spans="1:37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AD73" s="10"/>
      <c r="AE73" s="10"/>
      <c r="AF73" s="10"/>
      <c r="AG73" s="10"/>
      <c r="AH73" s="10"/>
      <c r="AI73" s="10"/>
      <c r="AJ73" s="10"/>
      <c r="AK73" s="10"/>
    </row>
    <row r="74" spans="1:37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AD74" s="10"/>
      <c r="AE74" s="10"/>
      <c r="AF74" s="10"/>
      <c r="AG74" s="10"/>
      <c r="AH74" s="10"/>
      <c r="AI74" s="10"/>
      <c r="AJ74" s="10"/>
      <c r="AK74" s="10"/>
    </row>
    <row r="75" spans="1:37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AD75" s="10"/>
      <c r="AE75" s="10"/>
      <c r="AF75" s="10"/>
      <c r="AG75" s="10"/>
      <c r="AH75" s="10"/>
      <c r="AI75" s="10"/>
      <c r="AJ75" s="10"/>
      <c r="AK75" s="10"/>
    </row>
    <row r="76" spans="1:37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AD76" s="10"/>
      <c r="AE76" s="10"/>
      <c r="AF76" s="10"/>
      <c r="AG76" s="10"/>
      <c r="AH76" s="10"/>
      <c r="AI76" s="10"/>
      <c r="AJ76" s="10"/>
      <c r="AK76" s="10"/>
    </row>
    <row r="77" spans="1:37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AD77" s="10"/>
      <c r="AE77" s="10"/>
      <c r="AF77" s="10"/>
      <c r="AG77" s="10"/>
      <c r="AH77" s="10"/>
      <c r="AI77" s="10"/>
      <c r="AJ77" s="10"/>
      <c r="AK77" s="10"/>
    </row>
    <row r="78" spans="1:37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AD78" s="10"/>
      <c r="AE78" s="10"/>
      <c r="AF78" s="10"/>
      <c r="AG78" s="10"/>
      <c r="AH78" s="10"/>
      <c r="AI78" s="10"/>
      <c r="AJ78" s="10"/>
      <c r="AK78" s="10"/>
    </row>
    <row r="79" spans="1:37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AD79" s="10"/>
      <c r="AE79" s="10"/>
      <c r="AF79" s="10"/>
      <c r="AG79" s="10"/>
      <c r="AH79" s="10"/>
      <c r="AI79" s="10"/>
      <c r="AJ79" s="10"/>
      <c r="AK79" s="10"/>
    </row>
    <row r="80" spans="1:37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AD80" s="10"/>
      <c r="AE80" s="10"/>
      <c r="AF80" s="10"/>
      <c r="AG80" s="10"/>
      <c r="AH80" s="10"/>
      <c r="AI80" s="10"/>
      <c r="AJ80" s="10"/>
      <c r="AK80" s="10"/>
    </row>
    <row r="81" spans="1:37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AD81" s="10"/>
      <c r="AE81" s="10"/>
      <c r="AF81" s="10"/>
      <c r="AG81" s="10"/>
      <c r="AH81" s="10"/>
      <c r="AI81" s="10"/>
      <c r="AJ81" s="10"/>
      <c r="AK81" s="10"/>
    </row>
    <row r="82" spans="1:37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AD82" s="10"/>
      <c r="AE82" s="10"/>
      <c r="AF82" s="10"/>
      <c r="AG82" s="10"/>
      <c r="AH82" s="10"/>
      <c r="AI82" s="10"/>
      <c r="AJ82" s="10"/>
      <c r="AK82" s="10"/>
    </row>
    <row r="83" spans="1:37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AD83" s="10"/>
      <c r="AE83" s="10"/>
      <c r="AF83" s="10"/>
      <c r="AG83" s="10"/>
      <c r="AH83" s="10"/>
      <c r="AI83" s="10"/>
      <c r="AJ83" s="10"/>
      <c r="AK83" s="10"/>
    </row>
    <row r="84" spans="1:37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AD84" s="10"/>
      <c r="AE84" s="10"/>
      <c r="AF84" s="10"/>
      <c r="AG84" s="10"/>
      <c r="AH84" s="10"/>
      <c r="AI84" s="10"/>
      <c r="AJ84" s="10"/>
      <c r="AK84" s="10"/>
    </row>
    <row r="85" spans="1:37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AD85" s="10"/>
      <c r="AE85" s="10"/>
      <c r="AF85" s="10"/>
      <c r="AG85" s="10"/>
      <c r="AH85" s="10"/>
      <c r="AI85" s="10"/>
      <c r="AJ85" s="10"/>
      <c r="AK85" s="10"/>
    </row>
    <row r="86" spans="1:37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AD86" s="10"/>
      <c r="AE86" s="10"/>
      <c r="AF86" s="10"/>
      <c r="AG86" s="10"/>
      <c r="AH86" s="10"/>
      <c r="AI86" s="10"/>
      <c r="AJ86" s="10"/>
      <c r="AK86" s="10"/>
    </row>
    <row r="87" spans="1:37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AD87" s="10"/>
      <c r="AE87" s="10"/>
      <c r="AF87" s="10"/>
      <c r="AG87" s="10"/>
      <c r="AH87" s="10"/>
      <c r="AI87" s="10"/>
      <c r="AJ87" s="10"/>
      <c r="AK87" s="10"/>
    </row>
    <row r="88" spans="1:37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AD88" s="10"/>
      <c r="AE88" s="10"/>
      <c r="AF88" s="10"/>
      <c r="AG88" s="10"/>
      <c r="AH88" s="10"/>
      <c r="AI88" s="10"/>
      <c r="AJ88" s="10"/>
      <c r="AK88" s="10"/>
    </row>
    <row r="89" spans="1:37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AD89" s="10"/>
      <c r="AE89" s="10"/>
      <c r="AF89" s="10"/>
      <c r="AG89" s="10"/>
      <c r="AH89" s="10"/>
      <c r="AI89" s="10"/>
      <c r="AJ89" s="10"/>
      <c r="AK89" s="10"/>
    </row>
    <row r="90" spans="1:37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AD90" s="10"/>
      <c r="AE90" s="10"/>
      <c r="AF90" s="10"/>
      <c r="AG90" s="10"/>
      <c r="AH90" s="10"/>
      <c r="AI90" s="10"/>
      <c r="AJ90" s="10"/>
      <c r="AK90" s="10"/>
    </row>
    <row r="91" spans="1:37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AD91" s="10"/>
      <c r="AE91" s="10"/>
      <c r="AF91" s="10"/>
      <c r="AG91" s="10"/>
      <c r="AH91" s="10"/>
      <c r="AI91" s="10"/>
      <c r="AJ91" s="10"/>
      <c r="AK91" s="10"/>
    </row>
    <row r="92" spans="1:37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AD92" s="10"/>
      <c r="AE92" s="10"/>
      <c r="AF92" s="10"/>
      <c r="AG92" s="10"/>
      <c r="AH92" s="10"/>
      <c r="AI92" s="10"/>
      <c r="AJ92" s="10"/>
      <c r="AK92" s="10"/>
    </row>
    <row r="93" spans="1:37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AD93" s="10"/>
      <c r="AE93" s="10"/>
      <c r="AF93" s="10"/>
      <c r="AG93" s="10"/>
      <c r="AH93" s="10"/>
      <c r="AI93" s="10"/>
      <c r="AJ93" s="10"/>
      <c r="AK93" s="10"/>
    </row>
    <row r="94" spans="1:37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AD94" s="10"/>
      <c r="AE94" s="10"/>
      <c r="AF94" s="10"/>
      <c r="AG94" s="10"/>
      <c r="AH94" s="10"/>
      <c r="AI94" s="10"/>
      <c r="AJ94" s="10"/>
      <c r="AK94" s="10"/>
    </row>
    <row r="95" spans="1:37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AD95" s="10"/>
      <c r="AE95" s="10"/>
      <c r="AF95" s="10"/>
      <c r="AG95" s="10"/>
      <c r="AH95" s="10"/>
      <c r="AI95" s="10"/>
      <c r="AJ95" s="10"/>
      <c r="AK95" s="10"/>
    </row>
    <row r="96" spans="1:37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AD96" s="10"/>
      <c r="AE96" s="10"/>
      <c r="AF96" s="10"/>
      <c r="AG96" s="10"/>
      <c r="AH96" s="10"/>
      <c r="AI96" s="10"/>
      <c r="AJ96" s="10"/>
      <c r="AK96" s="10"/>
    </row>
    <row r="97" spans="1:37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AD97" s="10"/>
      <c r="AE97" s="10"/>
      <c r="AF97" s="10"/>
      <c r="AG97" s="10"/>
      <c r="AH97" s="10"/>
      <c r="AI97" s="10"/>
      <c r="AJ97" s="10"/>
      <c r="AK97" s="10"/>
    </row>
    <row r="98" spans="1:37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AD98" s="10"/>
      <c r="AE98" s="10"/>
      <c r="AF98" s="10"/>
      <c r="AG98" s="10"/>
      <c r="AH98" s="10"/>
      <c r="AI98" s="10"/>
      <c r="AJ98" s="10"/>
      <c r="AK98" s="10"/>
    </row>
    <row r="99" spans="1:37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AD99" s="10"/>
      <c r="AE99" s="10"/>
      <c r="AF99" s="10"/>
      <c r="AG99" s="10"/>
      <c r="AH99" s="10"/>
      <c r="AI99" s="10"/>
      <c r="AJ99" s="10"/>
      <c r="AK99" s="10"/>
    </row>
    <row r="100" spans="1:37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AD100" s="10"/>
      <c r="AE100" s="10"/>
      <c r="AF100" s="10"/>
      <c r="AG100" s="10"/>
      <c r="AH100" s="10"/>
      <c r="AI100" s="10"/>
      <c r="AJ100" s="10"/>
      <c r="AK100" s="10"/>
    </row>
    <row r="101" spans="1:37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AD101" s="10"/>
      <c r="AE101" s="10"/>
      <c r="AF101" s="10"/>
      <c r="AG101" s="10"/>
      <c r="AH101" s="10"/>
      <c r="AI101" s="10"/>
      <c r="AJ101" s="10"/>
      <c r="AK101" s="10"/>
    </row>
    <row r="102" spans="1:37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AD102" s="10"/>
      <c r="AE102" s="10"/>
      <c r="AF102" s="10"/>
      <c r="AG102" s="10"/>
      <c r="AH102" s="10"/>
      <c r="AI102" s="10"/>
      <c r="AJ102" s="10"/>
      <c r="AK102" s="10"/>
    </row>
    <row r="103" spans="1:37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AD103" s="10"/>
      <c r="AE103" s="10"/>
      <c r="AF103" s="10"/>
      <c r="AG103" s="10"/>
      <c r="AH103" s="10"/>
      <c r="AI103" s="10"/>
      <c r="AJ103" s="10"/>
      <c r="AK103" s="10"/>
    </row>
    <row r="104" spans="1:37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AD104" s="10"/>
      <c r="AE104" s="10"/>
      <c r="AF104" s="10"/>
      <c r="AG104" s="10"/>
      <c r="AH104" s="10"/>
      <c r="AI104" s="10"/>
      <c r="AJ104" s="10"/>
      <c r="AK104" s="10"/>
    </row>
    <row r="105" spans="1:37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AD105" s="10"/>
      <c r="AE105" s="10"/>
      <c r="AF105" s="10"/>
      <c r="AG105" s="10"/>
      <c r="AH105" s="10"/>
      <c r="AI105" s="10"/>
      <c r="AJ105" s="10"/>
      <c r="AK105" s="10"/>
    </row>
    <row r="106" spans="1:37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AD106" s="10"/>
      <c r="AE106" s="10"/>
      <c r="AF106" s="10"/>
      <c r="AG106" s="10"/>
      <c r="AH106" s="10"/>
      <c r="AI106" s="10"/>
      <c r="AJ106" s="10"/>
      <c r="AK106" s="10"/>
    </row>
    <row r="107" spans="1:37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AD107" s="10"/>
      <c r="AE107" s="10"/>
      <c r="AF107" s="10"/>
      <c r="AG107" s="10"/>
      <c r="AH107" s="10"/>
      <c r="AI107" s="10"/>
      <c r="AJ107" s="10"/>
      <c r="AK107" s="10"/>
    </row>
    <row r="108" spans="1:37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AD108" s="10"/>
      <c r="AE108" s="10"/>
      <c r="AF108" s="10"/>
      <c r="AG108" s="10"/>
      <c r="AH108" s="10"/>
      <c r="AI108" s="10"/>
      <c r="AJ108" s="10"/>
      <c r="AK108" s="10"/>
    </row>
    <row r="109" spans="1:37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AD109" s="10"/>
      <c r="AE109" s="10"/>
      <c r="AF109" s="10"/>
      <c r="AG109" s="10"/>
      <c r="AH109" s="10"/>
      <c r="AI109" s="10"/>
      <c r="AJ109" s="10"/>
      <c r="AK109" s="10"/>
    </row>
    <row r="110" spans="1:37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AD110" s="10"/>
      <c r="AE110" s="10"/>
      <c r="AF110" s="10"/>
      <c r="AG110" s="10"/>
      <c r="AH110" s="10"/>
      <c r="AI110" s="10"/>
      <c r="AJ110" s="10"/>
      <c r="AK110" s="10"/>
    </row>
    <row r="111" spans="1:37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AD111" s="10"/>
      <c r="AE111" s="10"/>
      <c r="AF111" s="10"/>
      <c r="AG111" s="10"/>
      <c r="AH111" s="10"/>
      <c r="AI111" s="10"/>
      <c r="AJ111" s="10"/>
      <c r="AK111" s="10"/>
    </row>
    <row r="112" spans="1:37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AD112" s="10"/>
      <c r="AE112" s="10"/>
      <c r="AF112" s="10"/>
      <c r="AG112" s="10"/>
      <c r="AH112" s="10"/>
      <c r="AI112" s="10"/>
      <c r="AJ112" s="10"/>
      <c r="AK112" s="10"/>
    </row>
    <row r="113" spans="1:37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AD113" s="10"/>
      <c r="AE113" s="10"/>
      <c r="AF113" s="10"/>
      <c r="AG113" s="10"/>
      <c r="AH113" s="10"/>
      <c r="AI113" s="10"/>
      <c r="AJ113" s="10"/>
      <c r="AK113" s="10"/>
    </row>
    <row r="114" spans="1:37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AD114" s="10"/>
      <c r="AE114" s="10"/>
      <c r="AF114" s="10"/>
      <c r="AG114" s="10"/>
      <c r="AH114" s="10"/>
      <c r="AI114" s="10"/>
      <c r="AJ114" s="10"/>
      <c r="AK114" s="10"/>
    </row>
    <row r="115" spans="1:37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AD115" s="10"/>
      <c r="AE115" s="10"/>
      <c r="AF115" s="10"/>
      <c r="AG115" s="10"/>
      <c r="AH115" s="10"/>
      <c r="AI115" s="10"/>
      <c r="AJ115" s="10"/>
      <c r="AK115" s="10"/>
    </row>
    <row r="116" spans="1:37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AD116" s="10"/>
      <c r="AE116" s="10"/>
      <c r="AF116" s="10"/>
      <c r="AG116" s="10"/>
      <c r="AH116" s="10"/>
      <c r="AI116" s="10"/>
      <c r="AJ116" s="10"/>
      <c r="AK116" s="10"/>
    </row>
    <row r="117" spans="1:37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AD117" s="10"/>
      <c r="AE117" s="10"/>
      <c r="AF117" s="10"/>
      <c r="AG117" s="10"/>
      <c r="AH117" s="10"/>
      <c r="AI117" s="10"/>
      <c r="AJ117" s="10"/>
      <c r="AK117" s="10"/>
    </row>
    <row r="118" spans="1:37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AD118" s="10"/>
      <c r="AE118" s="10"/>
      <c r="AF118" s="10"/>
      <c r="AG118" s="10"/>
      <c r="AH118" s="10"/>
      <c r="AI118" s="10"/>
      <c r="AJ118" s="10"/>
      <c r="AK118" s="10"/>
    </row>
    <row r="119" spans="1:37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AD119" s="10"/>
      <c r="AE119" s="10"/>
      <c r="AF119" s="10"/>
      <c r="AG119" s="10"/>
      <c r="AH119" s="10"/>
      <c r="AI119" s="10"/>
      <c r="AJ119" s="10"/>
      <c r="AK119" s="10"/>
    </row>
    <row r="120" spans="1:37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AD120" s="10"/>
      <c r="AE120" s="10"/>
      <c r="AF120" s="10"/>
      <c r="AG120" s="10"/>
      <c r="AH120" s="10"/>
      <c r="AI120" s="10"/>
      <c r="AJ120" s="10"/>
      <c r="AK120" s="10"/>
    </row>
    <row r="121" spans="1:37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AD121" s="10"/>
      <c r="AE121" s="10"/>
      <c r="AF121" s="10"/>
      <c r="AG121" s="10"/>
      <c r="AH121" s="10"/>
      <c r="AI121" s="10"/>
      <c r="AJ121" s="10"/>
      <c r="AK121" s="10"/>
    </row>
    <row r="122" spans="1:37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AD122" s="10"/>
      <c r="AE122" s="10"/>
      <c r="AF122" s="10"/>
      <c r="AG122" s="10"/>
      <c r="AH122" s="10"/>
      <c r="AI122" s="10"/>
      <c r="AJ122" s="10"/>
      <c r="AK122" s="10"/>
    </row>
    <row r="123" spans="1:37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AD123" s="10"/>
      <c r="AE123" s="10"/>
      <c r="AF123" s="10"/>
      <c r="AG123" s="10"/>
      <c r="AH123" s="10"/>
      <c r="AI123" s="10"/>
      <c r="AJ123" s="10"/>
      <c r="AK123" s="10"/>
    </row>
    <row r="124" spans="1:37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AD124" s="10"/>
      <c r="AE124" s="10"/>
      <c r="AF124" s="10"/>
      <c r="AG124" s="10"/>
      <c r="AH124" s="10"/>
      <c r="AI124" s="10"/>
      <c r="AJ124" s="10"/>
      <c r="AK124" s="10"/>
    </row>
    <row r="125" spans="1:37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AD125" s="10"/>
      <c r="AE125" s="10"/>
      <c r="AF125" s="10"/>
      <c r="AG125" s="10"/>
      <c r="AH125" s="10"/>
      <c r="AI125" s="10"/>
      <c r="AJ125" s="10"/>
      <c r="AK125" s="10"/>
    </row>
    <row r="126" spans="1:37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AD126" s="10"/>
      <c r="AE126" s="10"/>
      <c r="AF126" s="10"/>
      <c r="AG126" s="10"/>
      <c r="AH126" s="10"/>
      <c r="AI126" s="10"/>
      <c r="AJ126" s="10"/>
      <c r="AK126" s="10"/>
    </row>
    <row r="127" spans="1:37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AD127" s="10"/>
      <c r="AE127" s="10"/>
      <c r="AF127" s="10"/>
      <c r="AG127" s="10"/>
      <c r="AH127" s="10"/>
      <c r="AI127" s="10"/>
      <c r="AJ127" s="10"/>
      <c r="AK127" s="10"/>
    </row>
    <row r="128" spans="1:37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AD128" s="10"/>
      <c r="AE128" s="10"/>
      <c r="AF128" s="10"/>
      <c r="AG128" s="10"/>
      <c r="AH128" s="10"/>
      <c r="AI128" s="10"/>
      <c r="AJ128" s="10"/>
      <c r="AK128" s="10"/>
    </row>
    <row r="129" spans="1:37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AD129" s="10"/>
      <c r="AE129" s="10"/>
      <c r="AF129" s="10"/>
      <c r="AG129" s="10"/>
      <c r="AH129" s="10"/>
      <c r="AI129" s="10"/>
      <c r="AJ129" s="10"/>
      <c r="AK129" s="10"/>
    </row>
    <row r="130" spans="1:37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AD130" s="10"/>
      <c r="AE130" s="10"/>
      <c r="AF130" s="10"/>
      <c r="AG130" s="10"/>
      <c r="AH130" s="10"/>
      <c r="AI130" s="10"/>
      <c r="AJ130" s="10"/>
      <c r="AK130" s="10"/>
    </row>
    <row r="131" spans="1:37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AD131" s="10"/>
      <c r="AE131" s="10"/>
      <c r="AF131" s="10"/>
      <c r="AG131" s="10"/>
      <c r="AH131" s="10"/>
      <c r="AI131" s="10"/>
      <c r="AJ131" s="10"/>
      <c r="AK131" s="10"/>
    </row>
    <row r="132" spans="1:37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AD132" s="10"/>
      <c r="AE132" s="10"/>
      <c r="AF132" s="10"/>
      <c r="AG132" s="10"/>
      <c r="AH132" s="10"/>
      <c r="AI132" s="10"/>
      <c r="AJ132" s="10"/>
      <c r="AK132" s="10"/>
    </row>
    <row r="133" spans="1:37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AD133" s="10"/>
      <c r="AE133" s="10"/>
      <c r="AF133" s="10"/>
      <c r="AG133" s="10"/>
      <c r="AH133" s="10"/>
      <c r="AI133" s="10"/>
      <c r="AJ133" s="10"/>
      <c r="AK133" s="10"/>
    </row>
    <row r="134" spans="1:37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AD134" s="10"/>
      <c r="AE134" s="10"/>
      <c r="AF134" s="10"/>
      <c r="AG134" s="10"/>
      <c r="AH134" s="10"/>
      <c r="AI134" s="10"/>
      <c r="AJ134" s="10"/>
      <c r="AK134" s="10"/>
    </row>
    <row r="135" spans="1:37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AD135" s="10"/>
      <c r="AE135" s="10"/>
      <c r="AF135" s="10"/>
      <c r="AG135" s="10"/>
      <c r="AH135" s="10"/>
      <c r="AI135" s="10"/>
      <c r="AJ135" s="10"/>
      <c r="AK135" s="10"/>
    </row>
    <row r="136" spans="1:37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AD136" s="10"/>
      <c r="AE136" s="10"/>
      <c r="AF136" s="10"/>
      <c r="AG136" s="10"/>
      <c r="AH136" s="10"/>
      <c r="AI136" s="10"/>
      <c r="AJ136" s="10"/>
      <c r="AK136" s="10"/>
    </row>
    <row r="137" spans="1:37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AD137" s="10"/>
      <c r="AE137" s="10"/>
      <c r="AF137" s="10"/>
      <c r="AG137" s="10"/>
      <c r="AH137" s="10"/>
      <c r="AI137" s="10"/>
      <c r="AJ137" s="10"/>
      <c r="AK137" s="10"/>
    </row>
    <row r="138" spans="1:37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AD138" s="10"/>
      <c r="AE138" s="10"/>
      <c r="AF138" s="10"/>
      <c r="AG138" s="10"/>
      <c r="AH138" s="10"/>
      <c r="AI138" s="10"/>
      <c r="AJ138" s="10"/>
      <c r="AK138" s="10"/>
    </row>
    <row r="139" spans="1:37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AD139" s="10"/>
      <c r="AE139" s="10"/>
      <c r="AF139" s="10"/>
      <c r="AG139" s="10"/>
      <c r="AH139" s="10"/>
      <c r="AI139" s="10"/>
      <c r="AJ139" s="10"/>
      <c r="AK139" s="10"/>
    </row>
    <row r="140" spans="1:37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AD140" s="10"/>
      <c r="AE140" s="10"/>
      <c r="AF140" s="10"/>
      <c r="AG140" s="10"/>
      <c r="AH140" s="10"/>
      <c r="AI140" s="10"/>
      <c r="AJ140" s="10"/>
      <c r="AK140" s="10"/>
    </row>
    <row r="141" spans="1:37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AD141" s="10"/>
      <c r="AE141" s="10"/>
      <c r="AF141" s="10"/>
      <c r="AG141" s="10"/>
      <c r="AH141" s="10"/>
      <c r="AI141" s="10"/>
      <c r="AJ141" s="10"/>
      <c r="AK141" s="10"/>
    </row>
    <row r="142" spans="1:37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AD142" s="10"/>
      <c r="AE142" s="10"/>
      <c r="AF142" s="10"/>
      <c r="AG142" s="10"/>
      <c r="AH142" s="10"/>
      <c r="AI142" s="10"/>
      <c r="AJ142" s="10"/>
      <c r="AK142" s="10"/>
    </row>
    <row r="143" spans="1:37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AD143" s="10"/>
      <c r="AE143" s="10"/>
      <c r="AF143" s="10"/>
      <c r="AG143" s="10"/>
      <c r="AH143" s="10"/>
      <c r="AI143" s="10"/>
      <c r="AJ143" s="10"/>
      <c r="AK143" s="10"/>
    </row>
    <row r="144" spans="1:37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AD144" s="10"/>
      <c r="AE144" s="10"/>
      <c r="AF144" s="10"/>
      <c r="AG144" s="10"/>
      <c r="AH144" s="10"/>
      <c r="AI144" s="10"/>
      <c r="AJ144" s="10"/>
      <c r="AK144" s="10"/>
    </row>
    <row r="145" spans="1:37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AD145" s="10"/>
      <c r="AE145" s="10"/>
      <c r="AF145" s="10"/>
      <c r="AG145" s="10"/>
      <c r="AH145" s="10"/>
      <c r="AI145" s="10"/>
      <c r="AJ145" s="10"/>
      <c r="AK145" s="10"/>
    </row>
    <row r="146" spans="1:37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AD146" s="10"/>
      <c r="AE146" s="10"/>
      <c r="AF146" s="10"/>
      <c r="AG146" s="10"/>
      <c r="AH146" s="10"/>
      <c r="AI146" s="10"/>
      <c r="AJ146" s="10"/>
      <c r="AK146" s="10"/>
    </row>
    <row r="147" spans="1:37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AD147" s="10"/>
      <c r="AE147" s="10"/>
      <c r="AF147" s="10"/>
      <c r="AG147" s="10"/>
      <c r="AH147" s="10"/>
      <c r="AI147" s="10"/>
      <c r="AJ147" s="10"/>
      <c r="AK147" s="10"/>
    </row>
    <row r="148" spans="1:37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AD148" s="10"/>
      <c r="AE148" s="10"/>
      <c r="AF148" s="10"/>
      <c r="AG148" s="10"/>
      <c r="AH148" s="10"/>
      <c r="AI148" s="10"/>
      <c r="AJ148" s="10"/>
      <c r="AK148" s="10"/>
    </row>
    <row r="149" spans="1:37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AD149" s="10"/>
      <c r="AE149" s="10"/>
      <c r="AF149" s="10"/>
      <c r="AG149" s="10"/>
      <c r="AH149" s="10"/>
      <c r="AI149" s="10"/>
      <c r="AJ149" s="10"/>
      <c r="AK149" s="10"/>
    </row>
    <row r="150" spans="1:37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AD150" s="10"/>
      <c r="AE150" s="10"/>
      <c r="AF150" s="10"/>
      <c r="AG150" s="10"/>
      <c r="AH150" s="10"/>
      <c r="AI150" s="10"/>
      <c r="AJ150" s="10"/>
      <c r="AK150" s="10"/>
    </row>
    <row r="151" spans="1:37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AD151" s="10"/>
      <c r="AE151" s="10"/>
      <c r="AF151" s="10"/>
      <c r="AG151" s="10"/>
      <c r="AH151" s="10"/>
      <c r="AI151" s="10"/>
      <c r="AJ151" s="10"/>
      <c r="AK151" s="10"/>
    </row>
    <row r="152" spans="1:37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AD152" s="10"/>
      <c r="AE152" s="10"/>
      <c r="AF152" s="10"/>
      <c r="AG152" s="10"/>
      <c r="AH152" s="10"/>
      <c r="AI152" s="10"/>
      <c r="AJ152" s="10"/>
      <c r="AK152" s="10"/>
    </row>
    <row r="153" spans="1:37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AD153" s="10"/>
      <c r="AE153" s="10"/>
      <c r="AF153" s="10"/>
      <c r="AG153" s="10"/>
      <c r="AH153" s="10"/>
      <c r="AI153" s="10"/>
      <c r="AJ153" s="10"/>
      <c r="AK153" s="10"/>
    </row>
    <row r="154" spans="1:37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AD154" s="10"/>
      <c r="AE154" s="10"/>
      <c r="AF154" s="10"/>
      <c r="AG154" s="10"/>
      <c r="AH154" s="10"/>
      <c r="AI154" s="10"/>
      <c r="AJ154" s="10"/>
      <c r="AK154" s="10"/>
    </row>
    <row r="155" spans="1:37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AD155" s="10"/>
      <c r="AE155" s="10"/>
      <c r="AF155" s="10"/>
      <c r="AG155" s="10"/>
      <c r="AH155" s="10"/>
      <c r="AI155" s="10"/>
      <c r="AJ155" s="10"/>
      <c r="AK155" s="10"/>
    </row>
    <row r="156" spans="1:37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AD156" s="10"/>
      <c r="AE156" s="10"/>
      <c r="AF156" s="10"/>
      <c r="AG156" s="10"/>
      <c r="AH156" s="10"/>
      <c r="AI156" s="10"/>
      <c r="AJ156" s="10"/>
      <c r="AK156" s="10"/>
    </row>
    <row r="157" spans="1:37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AD157" s="10"/>
      <c r="AE157" s="10"/>
      <c r="AF157" s="10"/>
      <c r="AG157" s="10"/>
      <c r="AH157" s="10"/>
      <c r="AI157" s="10"/>
      <c r="AJ157" s="10"/>
      <c r="AK157" s="10"/>
    </row>
    <row r="158" spans="1:37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AD158" s="10"/>
      <c r="AE158" s="10"/>
      <c r="AF158" s="10"/>
      <c r="AG158" s="10"/>
      <c r="AH158" s="10"/>
      <c r="AI158" s="10"/>
      <c r="AJ158" s="10"/>
      <c r="AK158" s="10"/>
    </row>
    <row r="159" spans="1:37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AD159" s="10"/>
      <c r="AE159" s="10"/>
      <c r="AF159" s="10"/>
      <c r="AG159" s="10"/>
      <c r="AH159" s="10"/>
      <c r="AI159" s="10"/>
      <c r="AJ159" s="10"/>
      <c r="AK159" s="10"/>
    </row>
    <row r="160" spans="1:37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AD160" s="10"/>
      <c r="AE160" s="10"/>
      <c r="AF160" s="10"/>
      <c r="AG160" s="10"/>
      <c r="AH160" s="10"/>
      <c r="AI160" s="10"/>
      <c r="AJ160" s="10"/>
      <c r="AK160" s="10"/>
    </row>
    <row r="161" spans="1:37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AD161" s="10"/>
      <c r="AE161" s="10"/>
      <c r="AF161" s="10"/>
      <c r="AG161" s="10"/>
      <c r="AH161" s="10"/>
      <c r="AI161" s="10"/>
      <c r="AJ161" s="10"/>
      <c r="AK161" s="10"/>
    </row>
    <row r="162" spans="1:37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AD162" s="10"/>
      <c r="AE162" s="10"/>
      <c r="AF162" s="10"/>
      <c r="AG162" s="10"/>
      <c r="AH162" s="10"/>
      <c r="AI162" s="10"/>
      <c r="AJ162" s="10"/>
      <c r="AK162" s="10"/>
    </row>
    <row r="163" spans="1:37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AD163" s="10"/>
      <c r="AE163" s="10"/>
      <c r="AF163" s="10"/>
      <c r="AG163" s="10"/>
      <c r="AH163" s="10"/>
      <c r="AI163" s="10"/>
      <c r="AJ163" s="10"/>
      <c r="AK163" s="10"/>
    </row>
    <row r="164" spans="1:37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AD164" s="10"/>
      <c r="AE164" s="10"/>
      <c r="AF164" s="10"/>
      <c r="AG164" s="10"/>
      <c r="AH164" s="10"/>
      <c r="AI164" s="10"/>
      <c r="AJ164" s="10"/>
      <c r="AK164" s="10"/>
    </row>
    <row r="165" spans="1:37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AD165" s="10"/>
      <c r="AE165" s="10"/>
      <c r="AF165" s="10"/>
      <c r="AG165" s="10"/>
      <c r="AH165" s="10"/>
      <c r="AI165" s="10"/>
      <c r="AJ165" s="10"/>
      <c r="AK165" s="10"/>
    </row>
    <row r="166" spans="1:37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AD166" s="10"/>
      <c r="AE166" s="10"/>
      <c r="AF166" s="10"/>
      <c r="AG166" s="10"/>
      <c r="AH166" s="10"/>
      <c r="AI166" s="10"/>
      <c r="AJ166" s="10"/>
      <c r="AK166" s="10"/>
    </row>
    <row r="167" spans="1:37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AD167" s="10"/>
      <c r="AE167" s="10"/>
      <c r="AF167" s="10"/>
      <c r="AG167" s="10"/>
      <c r="AH167" s="10"/>
      <c r="AI167" s="10"/>
      <c r="AJ167" s="10"/>
      <c r="AK167" s="10"/>
    </row>
    <row r="168" spans="1:37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AD168" s="10"/>
      <c r="AE168" s="10"/>
      <c r="AF168" s="10"/>
      <c r="AG168" s="10"/>
      <c r="AH168" s="10"/>
      <c r="AI168" s="10"/>
      <c r="AJ168" s="10"/>
      <c r="AK168" s="10"/>
    </row>
    <row r="169" spans="1:37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AD169" s="10"/>
      <c r="AE169" s="10"/>
      <c r="AF169" s="10"/>
      <c r="AG169" s="10"/>
      <c r="AH169" s="10"/>
      <c r="AI169" s="10"/>
      <c r="AJ169" s="10"/>
      <c r="AK169" s="10"/>
    </row>
    <row r="170" spans="1:37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AD170" s="10"/>
      <c r="AE170" s="10"/>
      <c r="AF170" s="10"/>
      <c r="AG170" s="10"/>
      <c r="AH170" s="10"/>
      <c r="AI170" s="10"/>
      <c r="AJ170" s="10"/>
      <c r="AK170" s="10"/>
    </row>
    <row r="171" spans="1:37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AD171" s="10"/>
      <c r="AE171" s="10"/>
      <c r="AF171" s="10"/>
      <c r="AG171" s="10"/>
      <c r="AH171" s="10"/>
      <c r="AI171" s="10"/>
      <c r="AJ171" s="10"/>
      <c r="AK171" s="10"/>
    </row>
    <row r="172" spans="1:37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AD172" s="10"/>
      <c r="AE172" s="10"/>
      <c r="AF172" s="10"/>
      <c r="AG172" s="10"/>
      <c r="AH172" s="10"/>
      <c r="AI172" s="10"/>
      <c r="AJ172" s="10"/>
      <c r="AK172" s="10"/>
    </row>
    <row r="173" spans="1:37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AD173" s="10"/>
      <c r="AE173" s="10"/>
      <c r="AF173" s="10"/>
      <c r="AG173" s="10"/>
      <c r="AH173" s="10"/>
      <c r="AI173" s="10"/>
      <c r="AJ173" s="10"/>
      <c r="AK173" s="10"/>
    </row>
    <row r="174" spans="1:37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AD174" s="10"/>
      <c r="AE174" s="10"/>
      <c r="AF174" s="10"/>
      <c r="AG174" s="10"/>
      <c r="AH174" s="10"/>
      <c r="AI174" s="10"/>
      <c r="AJ174" s="10"/>
      <c r="AK174" s="10"/>
    </row>
    <row r="175" spans="1:37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AD175" s="10"/>
      <c r="AE175" s="10"/>
      <c r="AF175" s="10"/>
      <c r="AG175" s="10"/>
      <c r="AH175" s="10"/>
      <c r="AI175" s="10"/>
      <c r="AJ175" s="10"/>
      <c r="AK175" s="10"/>
    </row>
    <row r="176" spans="1:37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AD176" s="10"/>
      <c r="AE176" s="10"/>
      <c r="AF176" s="10"/>
      <c r="AG176" s="10"/>
      <c r="AH176" s="10"/>
      <c r="AI176" s="10"/>
      <c r="AJ176" s="10"/>
      <c r="AK176" s="10"/>
    </row>
    <row r="177" spans="1:37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AD177" s="10"/>
      <c r="AE177" s="10"/>
      <c r="AF177" s="10"/>
      <c r="AG177" s="10"/>
      <c r="AH177" s="10"/>
      <c r="AI177" s="10"/>
      <c r="AJ177" s="10"/>
      <c r="AK177" s="10"/>
    </row>
    <row r="178" spans="1:37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AD178" s="10"/>
      <c r="AE178" s="10"/>
      <c r="AF178" s="10"/>
      <c r="AG178" s="10"/>
      <c r="AH178" s="10"/>
      <c r="AI178" s="10"/>
      <c r="AJ178" s="10"/>
      <c r="AK178" s="10"/>
    </row>
    <row r="179" spans="1:37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AD179" s="10"/>
      <c r="AE179" s="10"/>
      <c r="AF179" s="10"/>
      <c r="AG179" s="10"/>
      <c r="AH179" s="10"/>
      <c r="AI179" s="10"/>
      <c r="AJ179" s="10"/>
      <c r="AK179" s="10"/>
    </row>
    <row r="180" spans="1:37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AD180" s="10"/>
      <c r="AE180" s="10"/>
      <c r="AF180" s="10"/>
      <c r="AG180" s="10"/>
      <c r="AH180" s="10"/>
      <c r="AI180" s="10"/>
      <c r="AJ180" s="10"/>
      <c r="AK180" s="10"/>
    </row>
    <row r="181" spans="1:37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AD181" s="10"/>
      <c r="AE181" s="10"/>
      <c r="AF181" s="10"/>
      <c r="AG181" s="10"/>
      <c r="AH181" s="10"/>
      <c r="AI181" s="10"/>
      <c r="AJ181" s="10"/>
      <c r="AK181" s="10"/>
    </row>
    <row r="182" spans="1:37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AD182" s="10"/>
      <c r="AE182" s="10"/>
      <c r="AF182" s="10"/>
      <c r="AG182" s="10"/>
      <c r="AH182" s="10"/>
      <c r="AI182" s="10"/>
      <c r="AJ182" s="10"/>
      <c r="AK182" s="10"/>
    </row>
    <row r="183" spans="1:37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AD183" s="10"/>
      <c r="AE183" s="10"/>
      <c r="AF183" s="10"/>
      <c r="AG183" s="10"/>
      <c r="AH183" s="10"/>
      <c r="AI183" s="10"/>
      <c r="AJ183" s="10"/>
      <c r="AK183" s="10"/>
    </row>
    <row r="184" spans="1:37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AD184" s="10"/>
      <c r="AE184" s="10"/>
      <c r="AF184" s="10"/>
      <c r="AG184" s="10"/>
      <c r="AH184" s="10"/>
      <c r="AI184" s="10"/>
      <c r="AJ184" s="10"/>
      <c r="AK184" s="10"/>
    </row>
    <row r="185" spans="1:37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AD185" s="10"/>
      <c r="AE185" s="10"/>
      <c r="AF185" s="10"/>
      <c r="AG185" s="10"/>
      <c r="AH185" s="10"/>
      <c r="AI185" s="10"/>
      <c r="AJ185" s="10"/>
      <c r="AK185" s="10"/>
    </row>
    <row r="186" spans="1:37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AD186" s="10"/>
      <c r="AE186" s="10"/>
      <c r="AF186" s="10"/>
      <c r="AG186" s="10"/>
      <c r="AH186" s="10"/>
      <c r="AI186" s="10"/>
      <c r="AJ186" s="10"/>
      <c r="AK186" s="10"/>
    </row>
    <row r="187" spans="1:37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AD187" s="10"/>
      <c r="AE187" s="10"/>
      <c r="AF187" s="10"/>
      <c r="AG187" s="10"/>
      <c r="AH187" s="10"/>
      <c r="AI187" s="10"/>
      <c r="AJ187" s="10"/>
      <c r="AK187" s="10"/>
    </row>
    <row r="188" spans="1:37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AD188" s="10"/>
      <c r="AE188" s="10"/>
      <c r="AF188" s="10"/>
      <c r="AG188" s="10"/>
      <c r="AH188" s="10"/>
      <c r="AI188" s="10"/>
      <c r="AJ188" s="10"/>
      <c r="AK188" s="10"/>
    </row>
    <row r="189" spans="1:37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AD189" s="10"/>
      <c r="AE189" s="10"/>
      <c r="AF189" s="10"/>
      <c r="AG189" s="10"/>
      <c r="AH189" s="10"/>
      <c r="AI189" s="10"/>
      <c r="AJ189" s="10"/>
      <c r="AK189" s="10"/>
    </row>
    <row r="190" spans="1:37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AD190" s="10"/>
      <c r="AE190" s="10"/>
      <c r="AF190" s="10"/>
      <c r="AG190" s="10"/>
      <c r="AH190" s="10"/>
      <c r="AI190" s="10"/>
      <c r="AJ190" s="10"/>
      <c r="AK190" s="10"/>
    </row>
    <row r="191" spans="1:37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AD191" s="10"/>
      <c r="AE191" s="10"/>
      <c r="AF191" s="10"/>
      <c r="AG191" s="10"/>
      <c r="AH191" s="10"/>
      <c r="AI191" s="10"/>
      <c r="AJ191" s="10"/>
      <c r="AK191" s="10"/>
    </row>
    <row r="192" spans="1:37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AD192" s="10"/>
      <c r="AE192" s="10"/>
      <c r="AF192" s="10"/>
      <c r="AG192" s="10"/>
      <c r="AH192" s="10"/>
      <c r="AI192" s="10"/>
      <c r="AJ192" s="10"/>
      <c r="AK192" s="10"/>
    </row>
    <row r="193" spans="1:37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AD193" s="10"/>
      <c r="AE193" s="10"/>
      <c r="AF193" s="10"/>
      <c r="AG193" s="10"/>
      <c r="AH193" s="10"/>
      <c r="AI193" s="10"/>
      <c r="AJ193" s="10"/>
      <c r="AK193" s="10"/>
    </row>
    <row r="194" spans="1:37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AD194" s="10"/>
      <c r="AE194" s="10"/>
      <c r="AF194" s="10"/>
      <c r="AG194" s="10"/>
      <c r="AH194" s="10"/>
      <c r="AI194" s="10"/>
      <c r="AJ194" s="10"/>
      <c r="AK194" s="10"/>
    </row>
    <row r="195" spans="1:37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AD195" s="10"/>
      <c r="AE195" s="10"/>
      <c r="AF195" s="10"/>
      <c r="AG195" s="10"/>
      <c r="AH195" s="10"/>
      <c r="AI195" s="10"/>
      <c r="AJ195" s="10"/>
      <c r="AK195" s="10"/>
    </row>
    <row r="196" spans="1:37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AD196" s="10"/>
      <c r="AE196" s="10"/>
      <c r="AF196" s="10"/>
      <c r="AG196" s="10"/>
      <c r="AH196" s="10"/>
      <c r="AI196" s="10"/>
      <c r="AJ196" s="10"/>
      <c r="AK196" s="10"/>
    </row>
    <row r="197" spans="1:37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AD197" s="10"/>
      <c r="AE197" s="10"/>
      <c r="AF197" s="10"/>
      <c r="AG197" s="10"/>
      <c r="AH197" s="10"/>
      <c r="AI197" s="10"/>
      <c r="AJ197" s="10"/>
      <c r="AK197" s="10"/>
    </row>
    <row r="198" spans="1:37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AD198" s="10"/>
      <c r="AE198" s="10"/>
      <c r="AF198" s="10"/>
      <c r="AG198" s="10"/>
      <c r="AH198" s="10"/>
      <c r="AI198" s="10"/>
      <c r="AJ198" s="10"/>
      <c r="AK198" s="10"/>
    </row>
    <row r="199" spans="1:37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AD199" s="10"/>
      <c r="AE199" s="10"/>
      <c r="AF199" s="10"/>
      <c r="AG199" s="10"/>
      <c r="AH199" s="10"/>
      <c r="AI199" s="10"/>
      <c r="AJ199" s="10"/>
      <c r="AK199" s="10"/>
    </row>
    <row r="200" spans="1:37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AD200" s="10"/>
      <c r="AE200" s="10"/>
      <c r="AF200" s="10"/>
      <c r="AG200" s="10"/>
      <c r="AH200" s="10"/>
      <c r="AI200" s="10"/>
      <c r="AJ200" s="10"/>
      <c r="AK200" s="10"/>
    </row>
    <row r="201" spans="1:37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AD201" s="10"/>
      <c r="AE201" s="10"/>
      <c r="AF201" s="10"/>
      <c r="AG201" s="10"/>
      <c r="AH201" s="10"/>
      <c r="AI201" s="10"/>
      <c r="AJ201" s="10"/>
      <c r="AK201" s="10"/>
    </row>
    <row r="202" spans="1:37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AD202" s="10"/>
      <c r="AE202" s="10"/>
      <c r="AF202" s="10"/>
      <c r="AG202" s="10"/>
      <c r="AH202" s="10"/>
      <c r="AI202" s="10"/>
      <c r="AJ202" s="10"/>
      <c r="AK202" s="10"/>
    </row>
    <row r="203" spans="1:37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AD203" s="10"/>
      <c r="AE203" s="10"/>
      <c r="AF203" s="10"/>
      <c r="AG203" s="10"/>
      <c r="AH203" s="10"/>
      <c r="AI203" s="10"/>
      <c r="AJ203" s="10"/>
      <c r="AK203" s="10"/>
    </row>
    <row r="204" spans="1:37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AD204" s="10"/>
      <c r="AE204" s="10"/>
      <c r="AF204" s="10"/>
      <c r="AG204" s="10"/>
      <c r="AH204" s="10"/>
      <c r="AI204" s="10"/>
      <c r="AJ204" s="10"/>
      <c r="AK204" s="10"/>
    </row>
    <row r="205" spans="1:37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AD205" s="10"/>
      <c r="AE205" s="10"/>
      <c r="AF205" s="10"/>
      <c r="AG205" s="10"/>
      <c r="AH205" s="10"/>
      <c r="AI205" s="10"/>
      <c r="AJ205" s="10"/>
      <c r="AK205" s="10"/>
    </row>
    <row r="206" spans="1:37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AD206" s="10"/>
      <c r="AE206" s="10"/>
      <c r="AF206" s="10"/>
      <c r="AG206" s="10"/>
      <c r="AH206" s="10"/>
      <c r="AI206" s="10"/>
      <c r="AJ206" s="10"/>
      <c r="AK206" s="10"/>
    </row>
    <row r="207" spans="1:37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AD207" s="10"/>
      <c r="AE207" s="10"/>
      <c r="AF207" s="10"/>
      <c r="AG207" s="10"/>
      <c r="AH207" s="10"/>
      <c r="AI207" s="10"/>
      <c r="AJ207" s="10"/>
      <c r="AK207" s="10"/>
    </row>
    <row r="208" spans="1:37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AD208" s="10"/>
      <c r="AE208" s="10"/>
      <c r="AF208" s="10"/>
      <c r="AG208" s="10"/>
      <c r="AH208" s="10"/>
      <c r="AI208" s="10"/>
      <c r="AJ208" s="10"/>
      <c r="AK208" s="10"/>
    </row>
    <row r="209" spans="1:37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AD209" s="10"/>
      <c r="AE209" s="10"/>
      <c r="AF209" s="10"/>
      <c r="AG209" s="10"/>
      <c r="AH209" s="10"/>
      <c r="AI209" s="10"/>
      <c r="AJ209" s="10"/>
      <c r="AK209" s="10"/>
    </row>
    <row r="210" spans="1:37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AD210" s="10"/>
      <c r="AE210" s="10"/>
      <c r="AF210" s="10"/>
      <c r="AG210" s="10"/>
      <c r="AH210" s="10"/>
      <c r="AI210" s="10"/>
      <c r="AJ210" s="10"/>
      <c r="AK210" s="10"/>
    </row>
    <row r="211" spans="1:37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AD211" s="10"/>
      <c r="AE211" s="10"/>
      <c r="AF211" s="10"/>
      <c r="AG211" s="10"/>
      <c r="AH211" s="10"/>
      <c r="AI211" s="10"/>
      <c r="AJ211" s="10"/>
      <c r="AK211" s="10"/>
    </row>
    <row r="212" spans="1:37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AD212" s="10"/>
      <c r="AE212" s="10"/>
      <c r="AF212" s="10"/>
      <c r="AG212" s="10"/>
      <c r="AH212" s="10"/>
      <c r="AI212" s="10"/>
      <c r="AJ212" s="10"/>
      <c r="AK212" s="10"/>
    </row>
    <row r="213" spans="1:37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AD213" s="10"/>
      <c r="AE213" s="10"/>
      <c r="AF213" s="10"/>
      <c r="AG213" s="10"/>
      <c r="AH213" s="10"/>
      <c r="AI213" s="10"/>
      <c r="AJ213" s="10"/>
      <c r="AK213" s="10"/>
    </row>
    <row r="214" spans="1:37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AD214" s="10"/>
      <c r="AE214" s="10"/>
      <c r="AF214" s="10"/>
      <c r="AG214" s="10"/>
      <c r="AH214" s="10"/>
      <c r="AI214" s="10"/>
      <c r="AJ214" s="10"/>
      <c r="AK214" s="10"/>
    </row>
    <row r="215" spans="1:37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AD215" s="10"/>
      <c r="AE215" s="10"/>
      <c r="AF215" s="10"/>
      <c r="AG215" s="10"/>
      <c r="AH215" s="10"/>
      <c r="AI215" s="10"/>
      <c r="AJ215" s="10"/>
      <c r="AK215" s="10"/>
    </row>
    <row r="216" spans="1:37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AD216" s="10"/>
      <c r="AE216" s="10"/>
      <c r="AF216" s="10"/>
      <c r="AG216" s="10"/>
      <c r="AH216" s="10"/>
      <c r="AI216" s="10"/>
      <c r="AJ216" s="10"/>
      <c r="AK216" s="10"/>
    </row>
    <row r="217" spans="1:37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AD217" s="10"/>
      <c r="AE217" s="10"/>
      <c r="AF217" s="10"/>
      <c r="AG217" s="10"/>
      <c r="AH217" s="10"/>
      <c r="AI217" s="10"/>
      <c r="AJ217" s="10"/>
      <c r="AK217" s="10"/>
    </row>
    <row r="218" spans="1:37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AD218" s="10"/>
      <c r="AE218" s="10"/>
      <c r="AF218" s="10"/>
      <c r="AG218" s="10"/>
      <c r="AH218" s="10"/>
      <c r="AI218" s="10"/>
      <c r="AJ218" s="10"/>
      <c r="AK218" s="10"/>
    </row>
    <row r="219" spans="1:37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AD219" s="10"/>
      <c r="AE219" s="10"/>
      <c r="AF219" s="10"/>
      <c r="AG219" s="10"/>
      <c r="AH219" s="10"/>
      <c r="AI219" s="10"/>
      <c r="AJ219" s="10"/>
      <c r="AK219" s="10"/>
    </row>
    <row r="220" spans="1:37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AD220" s="10"/>
      <c r="AE220" s="10"/>
      <c r="AF220" s="10"/>
      <c r="AG220" s="10"/>
      <c r="AH220" s="10"/>
      <c r="AI220" s="10"/>
      <c r="AJ220" s="10"/>
      <c r="AK220" s="10"/>
    </row>
    <row r="221" spans="1:37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AD221" s="10"/>
      <c r="AE221" s="10"/>
      <c r="AF221" s="10"/>
      <c r="AG221" s="10"/>
      <c r="AH221" s="10"/>
      <c r="AI221" s="10"/>
      <c r="AJ221" s="10"/>
      <c r="AK221" s="10"/>
    </row>
    <row r="222" spans="1:37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AD222" s="10"/>
      <c r="AE222" s="10"/>
      <c r="AF222" s="10"/>
      <c r="AG222" s="10"/>
      <c r="AH222" s="10"/>
      <c r="AI222" s="10"/>
      <c r="AJ222" s="10"/>
      <c r="AK222" s="10"/>
    </row>
    <row r="223" spans="1:37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AD223" s="10"/>
      <c r="AE223" s="10"/>
      <c r="AF223" s="10"/>
      <c r="AG223" s="10"/>
      <c r="AH223" s="10"/>
      <c r="AI223" s="10"/>
      <c r="AJ223" s="10"/>
      <c r="AK223" s="10"/>
    </row>
    <row r="224" spans="1:37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AD224" s="10"/>
      <c r="AE224" s="10"/>
      <c r="AF224" s="10"/>
      <c r="AG224" s="10"/>
      <c r="AH224" s="10"/>
      <c r="AI224" s="10"/>
      <c r="AJ224" s="10"/>
      <c r="AK224" s="10"/>
    </row>
    <row r="225" spans="1:37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AD225" s="10"/>
      <c r="AE225" s="10"/>
      <c r="AF225" s="10"/>
      <c r="AG225" s="10"/>
      <c r="AH225" s="10"/>
      <c r="AI225" s="10"/>
      <c r="AJ225" s="10"/>
      <c r="AK225" s="10"/>
    </row>
    <row r="226" spans="1:37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AD226" s="10"/>
      <c r="AE226" s="10"/>
      <c r="AF226" s="10"/>
      <c r="AG226" s="10"/>
      <c r="AH226" s="10"/>
      <c r="AI226" s="10"/>
      <c r="AJ226" s="10"/>
      <c r="AK226" s="10"/>
    </row>
    <row r="227" spans="1:37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AD227" s="10"/>
      <c r="AE227" s="10"/>
      <c r="AF227" s="10"/>
      <c r="AG227" s="10"/>
      <c r="AH227" s="10"/>
      <c r="AI227" s="10"/>
      <c r="AJ227" s="10"/>
      <c r="AK227" s="10"/>
    </row>
    <row r="228" spans="1:37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AD228" s="10"/>
      <c r="AE228" s="10"/>
      <c r="AF228" s="10"/>
      <c r="AG228" s="10"/>
      <c r="AH228" s="10"/>
      <c r="AI228" s="10"/>
      <c r="AJ228" s="10"/>
      <c r="AK228" s="10"/>
    </row>
    <row r="229" spans="1:37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AD229" s="10"/>
      <c r="AE229" s="10"/>
      <c r="AF229" s="10"/>
      <c r="AG229" s="10"/>
      <c r="AH229" s="10"/>
      <c r="AI229" s="10"/>
      <c r="AJ229" s="10"/>
      <c r="AK229" s="10"/>
    </row>
    <row r="230" spans="1:37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AD230" s="10"/>
      <c r="AE230" s="10"/>
      <c r="AF230" s="10"/>
      <c r="AG230" s="10"/>
      <c r="AH230" s="10"/>
      <c r="AI230" s="10"/>
      <c r="AJ230" s="10"/>
      <c r="AK230" s="10"/>
    </row>
    <row r="231" spans="1:37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AD231" s="10"/>
      <c r="AE231" s="10"/>
      <c r="AF231" s="10"/>
      <c r="AG231" s="10"/>
      <c r="AH231" s="10"/>
      <c r="AI231" s="10"/>
      <c r="AJ231" s="10"/>
      <c r="AK231" s="10"/>
    </row>
    <row r="232" spans="1:37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AD232" s="10"/>
      <c r="AE232" s="10"/>
      <c r="AF232" s="10"/>
      <c r="AG232" s="10"/>
      <c r="AH232" s="10"/>
      <c r="AI232" s="10"/>
      <c r="AJ232" s="10"/>
      <c r="AK232" s="10"/>
    </row>
    <row r="233" spans="1:37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AD233" s="10"/>
      <c r="AE233" s="10"/>
      <c r="AF233" s="10"/>
      <c r="AG233" s="10"/>
      <c r="AH233" s="10"/>
      <c r="AI233" s="10"/>
      <c r="AJ233" s="10"/>
      <c r="AK233" s="10"/>
    </row>
    <row r="234" spans="1:37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AD234" s="10"/>
      <c r="AE234" s="10"/>
      <c r="AF234" s="10"/>
      <c r="AG234" s="10"/>
      <c r="AH234" s="10"/>
      <c r="AI234" s="10"/>
      <c r="AJ234" s="10"/>
      <c r="AK234" s="10"/>
    </row>
    <row r="235" spans="1:37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AD235" s="10"/>
      <c r="AE235" s="10"/>
      <c r="AF235" s="10"/>
      <c r="AG235" s="10"/>
      <c r="AH235" s="10"/>
      <c r="AI235" s="10"/>
      <c r="AJ235" s="10"/>
      <c r="AK235" s="10"/>
    </row>
    <row r="236" spans="1:37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AD236" s="10"/>
      <c r="AE236" s="10"/>
      <c r="AF236" s="10"/>
      <c r="AG236" s="10"/>
      <c r="AH236" s="10"/>
      <c r="AI236" s="10"/>
      <c r="AJ236" s="10"/>
      <c r="AK236" s="10"/>
    </row>
    <row r="237" spans="1:37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AD237" s="10"/>
      <c r="AE237" s="10"/>
      <c r="AF237" s="10"/>
      <c r="AG237" s="10"/>
      <c r="AH237" s="10"/>
      <c r="AI237" s="10"/>
      <c r="AJ237" s="10"/>
      <c r="AK237" s="10"/>
    </row>
    <row r="238" spans="1:37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AD238" s="10"/>
      <c r="AE238" s="10"/>
      <c r="AF238" s="10"/>
      <c r="AG238" s="10"/>
      <c r="AH238" s="10"/>
      <c r="AI238" s="10"/>
      <c r="AJ238" s="10"/>
      <c r="AK238" s="10"/>
    </row>
    <row r="239" spans="1:37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AD239" s="10"/>
      <c r="AE239" s="10"/>
      <c r="AF239" s="10"/>
      <c r="AG239" s="10"/>
      <c r="AH239" s="10"/>
      <c r="AI239" s="10"/>
      <c r="AJ239" s="10"/>
      <c r="AK239" s="10"/>
    </row>
    <row r="240" spans="1:37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AD240" s="10"/>
      <c r="AE240" s="10"/>
      <c r="AF240" s="10"/>
      <c r="AG240" s="10"/>
      <c r="AH240" s="10"/>
      <c r="AI240" s="10"/>
      <c r="AJ240" s="10"/>
      <c r="AK240" s="10"/>
    </row>
    <row r="241" spans="1:37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AD241" s="10"/>
      <c r="AE241" s="10"/>
      <c r="AF241" s="10"/>
      <c r="AG241" s="10"/>
      <c r="AH241" s="10"/>
      <c r="AI241" s="10"/>
      <c r="AJ241" s="10"/>
      <c r="AK241" s="10"/>
    </row>
    <row r="242" spans="1:37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AD242" s="10"/>
      <c r="AE242" s="10"/>
      <c r="AF242" s="10"/>
      <c r="AG242" s="10"/>
      <c r="AH242" s="10"/>
      <c r="AI242" s="10"/>
      <c r="AJ242" s="10"/>
      <c r="AK242" s="10"/>
    </row>
    <row r="243" spans="1:37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AD243" s="10"/>
      <c r="AE243" s="10"/>
      <c r="AF243" s="10"/>
      <c r="AG243" s="10"/>
      <c r="AH243" s="10"/>
      <c r="AI243" s="10"/>
      <c r="AJ243" s="10"/>
      <c r="AK243" s="10"/>
    </row>
    <row r="244" spans="1:37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AD244" s="10"/>
      <c r="AE244" s="10"/>
      <c r="AF244" s="10"/>
      <c r="AG244" s="10"/>
      <c r="AH244" s="10"/>
      <c r="AI244" s="10"/>
      <c r="AJ244" s="10"/>
      <c r="AK244" s="10"/>
    </row>
    <row r="245" spans="1:37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AD245" s="10"/>
      <c r="AE245" s="10"/>
      <c r="AF245" s="10"/>
      <c r="AG245" s="10"/>
      <c r="AH245" s="10"/>
      <c r="AI245" s="10"/>
      <c r="AJ245" s="10"/>
      <c r="AK245" s="10"/>
    </row>
    <row r="246" spans="1:37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AD246" s="10"/>
      <c r="AE246" s="10"/>
      <c r="AF246" s="10"/>
      <c r="AG246" s="10"/>
      <c r="AH246" s="10"/>
      <c r="AI246" s="10"/>
      <c r="AJ246" s="10"/>
      <c r="AK246" s="10"/>
    </row>
    <row r="247" spans="1:37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AD247" s="10"/>
      <c r="AE247" s="10"/>
      <c r="AF247" s="10"/>
      <c r="AG247" s="10"/>
      <c r="AH247" s="10"/>
      <c r="AI247" s="10"/>
      <c r="AJ247" s="10"/>
      <c r="AK247" s="10"/>
    </row>
    <row r="248" spans="1:37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AD248" s="10"/>
      <c r="AE248" s="10"/>
      <c r="AF248" s="10"/>
      <c r="AG248" s="10"/>
      <c r="AH248" s="10"/>
      <c r="AI248" s="10"/>
      <c r="AJ248" s="10"/>
      <c r="AK248" s="10"/>
    </row>
    <row r="249" spans="1:37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AD249" s="10"/>
      <c r="AE249" s="10"/>
      <c r="AF249" s="10"/>
      <c r="AG249" s="10"/>
      <c r="AH249" s="10"/>
      <c r="AI249" s="10"/>
      <c r="AJ249" s="10"/>
      <c r="AK249" s="10"/>
    </row>
    <row r="250" spans="1:37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AD250" s="10"/>
      <c r="AE250" s="10"/>
      <c r="AF250" s="10"/>
      <c r="AG250" s="10"/>
      <c r="AH250" s="10"/>
      <c r="AI250" s="10"/>
      <c r="AJ250" s="10"/>
      <c r="AK250" s="10"/>
    </row>
    <row r="251" spans="1:37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AD251" s="10"/>
      <c r="AE251" s="10"/>
      <c r="AF251" s="10"/>
      <c r="AG251" s="10"/>
      <c r="AH251" s="10"/>
      <c r="AI251" s="10"/>
      <c r="AJ251" s="10"/>
      <c r="AK251" s="10"/>
    </row>
    <row r="252" spans="1:37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AD252" s="10"/>
      <c r="AE252" s="10"/>
      <c r="AF252" s="10"/>
      <c r="AG252" s="10"/>
      <c r="AH252" s="10"/>
      <c r="AI252" s="10"/>
      <c r="AJ252" s="10"/>
      <c r="AK252" s="10"/>
    </row>
    <row r="253" spans="1:37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AD253" s="10"/>
      <c r="AE253" s="10"/>
      <c r="AF253" s="10"/>
      <c r="AG253" s="10"/>
      <c r="AH253" s="10"/>
      <c r="AI253" s="10"/>
      <c r="AJ253" s="10"/>
      <c r="AK253" s="10"/>
    </row>
    <row r="254" spans="1:37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AD254" s="10"/>
      <c r="AE254" s="10"/>
      <c r="AF254" s="10"/>
      <c r="AG254" s="10"/>
      <c r="AH254" s="10"/>
      <c r="AI254" s="10"/>
      <c r="AJ254" s="10"/>
      <c r="AK254" s="10"/>
    </row>
    <row r="255" spans="1:37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AD255" s="10"/>
      <c r="AE255" s="10"/>
      <c r="AF255" s="10"/>
      <c r="AG255" s="10"/>
      <c r="AH255" s="10"/>
      <c r="AI255" s="10"/>
      <c r="AJ255" s="10"/>
      <c r="AK255" s="10"/>
    </row>
    <row r="256" spans="1:37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AD256" s="10"/>
      <c r="AE256" s="10"/>
      <c r="AF256" s="10"/>
      <c r="AG256" s="10"/>
      <c r="AH256" s="10"/>
      <c r="AI256" s="10"/>
      <c r="AJ256" s="10"/>
      <c r="AK256" s="10"/>
    </row>
    <row r="257" spans="1:37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AD257" s="10"/>
      <c r="AE257" s="10"/>
      <c r="AF257" s="10"/>
      <c r="AG257" s="10"/>
      <c r="AH257" s="10"/>
      <c r="AI257" s="10"/>
      <c r="AJ257" s="10"/>
      <c r="AK257" s="10"/>
    </row>
    <row r="258" spans="1:37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AD258" s="10"/>
      <c r="AE258" s="10"/>
      <c r="AF258" s="10"/>
      <c r="AG258" s="10"/>
      <c r="AH258" s="10"/>
      <c r="AI258" s="10"/>
      <c r="AJ258" s="10"/>
      <c r="AK258" s="10"/>
    </row>
    <row r="259" spans="1:37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AD259" s="10"/>
      <c r="AE259" s="10"/>
      <c r="AF259" s="10"/>
      <c r="AG259" s="10"/>
      <c r="AH259" s="10"/>
      <c r="AI259" s="10"/>
      <c r="AJ259" s="10"/>
      <c r="AK259" s="10"/>
    </row>
    <row r="260" spans="1:37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AD260" s="10"/>
      <c r="AE260" s="10"/>
      <c r="AF260" s="10"/>
      <c r="AG260" s="10"/>
      <c r="AH260" s="10"/>
      <c r="AI260" s="10"/>
      <c r="AJ260" s="10"/>
      <c r="AK260" s="10"/>
    </row>
    <row r="261" spans="1:37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AD261" s="10"/>
      <c r="AE261" s="10"/>
      <c r="AF261" s="10"/>
      <c r="AG261" s="10"/>
      <c r="AH261" s="10"/>
      <c r="AI261" s="10"/>
      <c r="AJ261" s="10"/>
      <c r="AK261" s="10"/>
    </row>
    <row r="262" spans="1:37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AD262" s="10"/>
      <c r="AE262" s="10"/>
      <c r="AF262" s="10"/>
      <c r="AG262" s="10"/>
      <c r="AH262" s="10"/>
      <c r="AI262" s="10"/>
      <c r="AJ262" s="10"/>
      <c r="AK262" s="10"/>
    </row>
    <row r="263" spans="1:37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AD263" s="10"/>
      <c r="AE263" s="10"/>
      <c r="AF263" s="10"/>
      <c r="AG263" s="10"/>
      <c r="AH263" s="10"/>
      <c r="AI263" s="10"/>
      <c r="AJ263" s="10"/>
      <c r="AK263" s="10"/>
    </row>
    <row r="264" spans="1:37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AD264" s="10"/>
      <c r="AE264" s="10"/>
      <c r="AF264" s="10"/>
      <c r="AG264" s="10"/>
      <c r="AH264" s="10"/>
      <c r="AI264" s="10"/>
      <c r="AJ264" s="10"/>
      <c r="AK264" s="10"/>
    </row>
    <row r="265" spans="1:37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AD265" s="10"/>
      <c r="AE265" s="10"/>
      <c r="AF265" s="10"/>
      <c r="AG265" s="10"/>
      <c r="AH265" s="10"/>
      <c r="AI265" s="10"/>
      <c r="AJ265" s="10"/>
      <c r="AK265" s="10"/>
    </row>
    <row r="266" spans="1:37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AD266" s="10"/>
      <c r="AE266" s="10"/>
      <c r="AF266" s="10"/>
      <c r="AG266" s="10"/>
      <c r="AH266" s="10"/>
      <c r="AI266" s="10"/>
      <c r="AJ266" s="10"/>
      <c r="AK266" s="10"/>
    </row>
    <row r="267" spans="1:37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AD267" s="10"/>
      <c r="AE267" s="10"/>
      <c r="AF267" s="10"/>
      <c r="AG267" s="10"/>
      <c r="AH267" s="10"/>
      <c r="AI267" s="10"/>
      <c r="AJ267" s="10"/>
      <c r="AK267" s="10"/>
    </row>
    <row r="268" spans="1:37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AD268" s="10"/>
      <c r="AE268" s="10"/>
      <c r="AF268" s="10"/>
      <c r="AG268" s="10"/>
      <c r="AH268" s="10"/>
      <c r="AI268" s="10"/>
      <c r="AJ268" s="10"/>
      <c r="AK268" s="10"/>
    </row>
    <row r="269" spans="1:37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AD269" s="10"/>
      <c r="AE269" s="10"/>
      <c r="AF269" s="10"/>
      <c r="AG269" s="10"/>
      <c r="AH269" s="10"/>
      <c r="AI269" s="10"/>
      <c r="AJ269" s="10"/>
      <c r="AK269" s="10"/>
    </row>
    <row r="270" spans="1:37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AD270" s="10"/>
      <c r="AE270" s="10"/>
      <c r="AF270" s="10"/>
      <c r="AG270" s="10"/>
      <c r="AH270" s="10"/>
      <c r="AI270" s="10"/>
      <c r="AJ270" s="10"/>
      <c r="AK270" s="10"/>
    </row>
    <row r="271" spans="1:37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AD271" s="10"/>
      <c r="AE271" s="10"/>
      <c r="AF271" s="10"/>
      <c r="AG271" s="10"/>
      <c r="AH271" s="10"/>
      <c r="AI271" s="10"/>
      <c r="AJ271" s="10"/>
      <c r="AK271" s="10"/>
    </row>
    <row r="272" spans="1:37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AD272" s="10"/>
      <c r="AE272" s="10"/>
      <c r="AF272" s="10"/>
      <c r="AG272" s="10"/>
      <c r="AH272" s="10"/>
      <c r="AI272" s="10"/>
      <c r="AJ272" s="10"/>
      <c r="AK272" s="10"/>
    </row>
    <row r="273" spans="1:37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AD273" s="10"/>
      <c r="AE273" s="10"/>
      <c r="AF273" s="10"/>
      <c r="AG273" s="10"/>
      <c r="AH273" s="10"/>
      <c r="AI273" s="10"/>
      <c r="AJ273" s="10"/>
      <c r="AK273" s="10"/>
    </row>
    <row r="274" spans="1:37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AD274" s="10"/>
      <c r="AE274" s="10"/>
      <c r="AF274" s="10"/>
      <c r="AG274" s="10"/>
      <c r="AH274" s="10"/>
      <c r="AI274" s="10"/>
      <c r="AJ274" s="10"/>
      <c r="AK274" s="10"/>
    </row>
    <row r="275" spans="1:37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AD275" s="10"/>
      <c r="AE275" s="10"/>
      <c r="AF275" s="10"/>
      <c r="AG275" s="10"/>
      <c r="AH275" s="10"/>
      <c r="AI275" s="10"/>
      <c r="AJ275" s="10"/>
      <c r="AK275" s="10"/>
    </row>
    <row r="276" spans="1:37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AD276" s="10"/>
      <c r="AE276" s="10"/>
      <c r="AF276" s="10"/>
      <c r="AG276" s="10"/>
      <c r="AH276" s="10"/>
      <c r="AI276" s="10"/>
      <c r="AJ276" s="10"/>
      <c r="AK276" s="10"/>
    </row>
    <row r="277" spans="1:37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AD277" s="10"/>
      <c r="AE277" s="10"/>
      <c r="AF277" s="10"/>
      <c r="AG277" s="10"/>
      <c r="AH277" s="10"/>
      <c r="AI277" s="10"/>
      <c r="AJ277" s="10"/>
      <c r="AK277" s="10"/>
    </row>
    <row r="278" spans="1:37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AD278" s="10"/>
      <c r="AE278" s="10"/>
      <c r="AF278" s="10"/>
      <c r="AG278" s="10"/>
      <c r="AH278" s="10"/>
      <c r="AI278" s="10"/>
      <c r="AJ278" s="10"/>
      <c r="AK278" s="10"/>
    </row>
    <row r="279" spans="1:37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AD279" s="10"/>
      <c r="AE279" s="10"/>
      <c r="AF279" s="10"/>
      <c r="AG279" s="10"/>
      <c r="AH279" s="10"/>
      <c r="AI279" s="10"/>
      <c r="AJ279" s="10"/>
      <c r="AK279" s="10"/>
    </row>
    <row r="280" spans="1:37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AD280" s="10"/>
      <c r="AE280" s="10"/>
      <c r="AF280" s="10"/>
      <c r="AG280" s="10"/>
      <c r="AH280" s="10"/>
      <c r="AI280" s="10"/>
      <c r="AJ280" s="10"/>
      <c r="AK280" s="10"/>
    </row>
    <row r="281" spans="1:37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AD281" s="10"/>
      <c r="AE281" s="10"/>
      <c r="AF281" s="10"/>
      <c r="AG281" s="10"/>
      <c r="AH281" s="10"/>
      <c r="AI281" s="10"/>
      <c r="AJ281" s="10"/>
      <c r="AK281" s="10"/>
    </row>
    <row r="282" spans="1:37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AD282" s="10"/>
      <c r="AE282" s="10"/>
      <c r="AF282" s="10"/>
      <c r="AG282" s="10"/>
      <c r="AH282" s="10"/>
      <c r="AI282" s="10"/>
      <c r="AJ282" s="10"/>
      <c r="AK282" s="10"/>
    </row>
    <row r="283" spans="1:37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AD283" s="10"/>
      <c r="AE283" s="10"/>
      <c r="AF283" s="10"/>
      <c r="AG283" s="10"/>
      <c r="AH283" s="10"/>
      <c r="AI283" s="10"/>
      <c r="AJ283" s="10"/>
      <c r="AK283" s="10"/>
    </row>
    <row r="284" spans="1:37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AD284" s="10"/>
      <c r="AE284" s="10"/>
      <c r="AF284" s="10"/>
      <c r="AG284" s="10"/>
      <c r="AH284" s="10"/>
      <c r="AI284" s="10"/>
      <c r="AJ284" s="10"/>
      <c r="AK284" s="10"/>
    </row>
    <row r="285" spans="1:37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AD285" s="10"/>
      <c r="AE285" s="10"/>
      <c r="AF285" s="10"/>
      <c r="AG285" s="10"/>
      <c r="AH285" s="10"/>
      <c r="AI285" s="10"/>
      <c r="AJ285" s="10"/>
      <c r="AK285" s="10"/>
    </row>
    <row r="286" spans="1:37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AD286" s="10"/>
      <c r="AE286" s="10"/>
      <c r="AF286" s="10"/>
      <c r="AG286" s="10"/>
      <c r="AH286" s="10"/>
      <c r="AI286" s="10"/>
      <c r="AJ286" s="10"/>
      <c r="AK286" s="10"/>
    </row>
    <row r="287" spans="1:37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AD287" s="10"/>
      <c r="AE287" s="10"/>
      <c r="AF287" s="10"/>
      <c r="AG287" s="10"/>
      <c r="AH287" s="10"/>
      <c r="AI287" s="10"/>
      <c r="AJ287" s="10"/>
      <c r="AK287" s="10"/>
    </row>
    <row r="288" spans="1:37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AD288" s="10"/>
      <c r="AE288" s="10"/>
      <c r="AF288" s="10"/>
      <c r="AG288" s="10"/>
      <c r="AH288" s="10"/>
      <c r="AI288" s="10"/>
      <c r="AJ288" s="10"/>
      <c r="AK288" s="10"/>
    </row>
    <row r="289" spans="1:37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AD289" s="10"/>
      <c r="AE289" s="10"/>
      <c r="AF289" s="10"/>
      <c r="AG289" s="10"/>
      <c r="AH289" s="10"/>
      <c r="AI289" s="10"/>
      <c r="AJ289" s="10"/>
      <c r="AK289" s="10"/>
    </row>
    <row r="290" spans="1:37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AD290" s="10"/>
      <c r="AE290" s="10"/>
      <c r="AF290" s="10"/>
      <c r="AG290" s="10"/>
      <c r="AH290" s="10"/>
      <c r="AI290" s="10"/>
      <c r="AJ290" s="10"/>
      <c r="AK290" s="10"/>
    </row>
    <row r="291" spans="1:37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AD291" s="10"/>
      <c r="AE291" s="10"/>
      <c r="AF291" s="10"/>
      <c r="AG291" s="10"/>
      <c r="AH291" s="10"/>
      <c r="AI291" s="10"/>
      <c r="AJ291" s="10"/>
      <c r="AK291" s="10"/>
    </row>
    <row r="292" spans="1:37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AD292" s="10"/>
      <c r="AE292" s="10"/>
      <c r="AF292" s="10"/>
      <c r="AG292" s="10"/>
      <c r="AH292" s="10"/>
      <c r="AI292" s="10"/>
      <c r="AJ292" s="10"/>
      <c r="AK292" s="10"/>
    </row>
    <row r="293" spans="1:37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AD293" s="10"/>
      <c r="AE293" s="10"/>
      <c r="AF293" s="10"/>
      <c r="AG293" s="10"/>
      <c r="AH293" s="10"/>
      <c r="AI293" s="10"/>
      <c r="AJ293" s="10"/>
      <c r="AK293" s="10"/>
    </row>
    <row r="294" spans="1:37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AD294" s="10"/>
      <c r="AE294" s="10"/>
      <c r="AF294" s="10"/>
      <c r="AG294" s="10"/>
      <c r="AH294" s="10"/>
      <c r="AI294" s="10"/>
      <c r="AJ294" s="10"/>
      <c r="AK294" s="10"/>
    </row>
    <row r="295" spans="1:37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AD295" s="10"/>
      <c r="AE295" s="10"/>
      <c r="AF295" s="10"/>
      <c r="AG295" s="10"/>
      <c r="AH295" s="10"/>
      <c r="AI295" s="10"/>
      <c r="AJ295" s="10"/>
      <c r="AK295" s="10"/>
    </row>
    <row r="296" spans="1:37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AD296" s="10"/>
      <c r="AE296" s="10"/>
      <c r="AF296" s="10"/>
      <c r="AG296" s="10"/>
      <c r="AH296" s="10"/>
      <c r="AI296" s="10"/>
      <c r="AJ296" s="10"/>
      <c r="AK296" s="10"/>
    </row>
    <row r="297" spans="1:37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AD297" s="10"/>
      <c r="AE297" s="10"/>
      <c r="AF297" s="10"/>
      <c r="AG297" s="10"/>
      <c r="AH297" s="10"/>
      <c r="AI297" s="10"/>
      <c r="AJ297" s="10"/>
      <c r="AK297" s="10"/>
    </row>
    <row r="298" spans="1:37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AD298" s="10"/>
      <c r="AE298" s="10"/>
      <c r="AF298" s="10"/>
      <c r="AG298" s="10"/>
      <c r="AH298" s="10"/>
      <c r="AI298" s="10"/>
      <c r="AJ298" s="10"/>
      <c r="AK298" s="10"/>
    </row>
    <row r="299" spans="1:37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AD299" s="10"/>
      <c r="AE299" s="10"/>
      <c r="AF299" s="10"/>
      <c r="AG299" s="10"/>
      <c r="AH299" s="10"/>
      <c r="AI299" s="10"/>
      <c r="AJ299" s="10"/>
      <c r="AK299" s="10"/>
    </row>
    <row r="300" spans="1:37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AD300" s="10"/>
      <c r="AE300" s="10"/>
      <c r="AF300" s="10"/>
      <c r="AG300" s="10"/>
      <c r="AH300" s="10"/>
      <c r="AI300" s="10"/>
      <c r="AJ300" s="10"/>
      <c r="AK300" s="10"/>
    </row>
    <row r="301" spans="1:37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AD301" s="10"/>
      <c r="AE301" s="10"/>
      <c r="AF301" s="10"/>
      <c r="AG301" s="10"/>
      <c r="AH301" s="10"/>
      <c r="AI301" s="10"/>
      <c r="AJ301" s="10"/>
      <c r="AK301" s="10"/>
    </row>
    <row r="302" spans="1:37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AD302" s="10"/>
      <c r="AE302" s="10"/>
      <c r="AF302" s="10"/>
      <c r="AG302" s="10"/>
      <c r="AH302" s="10"/>
      <c r="AI302" s="10"/>
      <c r="AJ302" s="10"/>
      <c r="AK302" s="10"/>
    </row>
    <row r="303" spans="1:37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AD303" s="10"/>
      <c r="AE303" s="10"/>
      <c r="AF303" s="10"/>
      <c r="AG303" s="10"/>
      <c r="AH303" s="10"/>
      <c r="AI303" s="10"/>
      <c r="AJ303" s="10"/>
      <c r="AK303" s="10"/>
    </row>
    <row r="304" spans="1:37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AD304" s="10"/>
      <c r="AE304" s="10"/>
      <c r="AF304" s="10"/>
      <c r="AG304" s="10"/>
      <c r="AH304" s="10"/>
      <c r="AI304" s="10"/>
      <c r="AJ304" s="10"/>
      <c r="AK304" s="10"/>
    </row>
    <row r="305" spans="1:37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AD305" s="10"/>
      <c r="AE305" s="10"/>
      <c r="AF305" s="10"/>
      <c r="AG305" s="10"/>
      <c r="AH305" s="10"/>
      <c r="AI305" s="10"/>
      <c r="AJ305" s="10"/>
      <c r="AK305" s="10"/>
    </row>
    <row r="306" spans="1:37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AD306" s="10"/>
      <c r="AE306" s="10"/>
      <c r="AF306" s="10"/>
      <c r="AG306" s="10"/>
      <c r="AH306" s="10"/>
      <c r="AI306" s="10"/>
      <c r="AJ306" s="10"/>
      <c r="AK306" s="10"/>
    </row>
    <row r="307" spans="1:37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AD307" s="10"/>
      <c r="AE307" s="10"/>
      <c r="AF307" s="10"/>
      <c r="AG307" s="10"/>
      <c r="AH307" s="10"/>
      <c r="AI307" s="10"/>
      <c r="AJ307" s="10"/>
      <c r="AK307" s="10"/>
    </row>
    <row r="308" spans="1:37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AD308" s="10"/>
      <c r="AE308" s="10"/>
      <c r="AF308" s="10"/>
      <c r="AG308" s="10"/>
      <c r="AH308" s="10"/>
      <c r="AI308" s="10"/>
      <c r="AJ308" s="10"/>
      <c r="AK308" s="10"/>
    </row>
    <row r="309" spans="1:37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AD309" s="10"/>
      <c r="AE309" s="10"/>
      <c r="AF309" s="10"/>
      <c r="AG309" s="10"/>
      <c r="AH309" s="10"/>
      <c r="AI309" s="10"/>
      <c r="AJ309" s="10"/>
      <c r="AK309" s="10"/>
    </row>
    <row r="310" spans="1:37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AD310" s="10"/>
      <c r="AE310" s="10"/>
      <c r="AF310" s="10"/>
      <c r="AG310" s="10"/>
      <c r="AH310" s="10"/>
      <c r="AI310" s="10"/>
      <c r="AJ310" s="10"/>
      <c r="AK310" s="10"/>
    </row>
    <row r="311" spans="1:37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AD311" s="10"/>
      <c r="AE311" s="10"/>
      <c r="AF311" s="10"/>
      <c r="AG311" s="10"/>
      <c r="AH311" s="10"/>
      <c r="AI311" s="10"/>
      <c r="AJ311" s="10"/>
      <c r="AK311" s="10"/>
    </row>
    <row r="312" spans="1:37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AD312" s="10"/>
      <c r="AE312" s="10"/>
      <c r="AF312" s="10"/>
      <c r="AG312" s="10"/>
      <c r="AH312" s="10"/>
      <c r="AI312" s="10"/>
      <c r="AJ312" s="10"/>
      <c r="AK312" s="10"/>
    </row>
    <row r="313" spans="1:37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AD313" s="10"/>
      <c r="AE313" s="10"/>
      <c r="AF313" s="10"/>
      <c r="AG313" s="10"/>
      <c r="AH313" s="10"/>
      <c r="AI313" s="10"/>
      <c r="AJ313" s="10"/>
      <c r="AK313" s="10"/>
    </row>
    <row r="314" spans="1:37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AD314" s="10"/>
      <c r="AE314" s="10"/>
      <c r="AF314" s="10"/>
      <c r="AG314" s="10"/>
      <c r="AH314" s="10"/>
      <c r="AI314" s="10"/>
      <c r="AJ314" s="10"/>
      <c r="AK314" s="10"/>
    </row>
    <row r="315" spans="1:37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AD315" s="10"/>
      <c r="AE315" s="10"/>
      <c r="AF315" s="10"/>
      <c r="AG315" s="10"/>
      <c r="AH315" s="10"/>
      <c r="AI315" s="10"/>
      <c r="AJ315" s="10"/>
      <c r="AK315" s="10"/>
    </row>
    <row r="316" spans="1:37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AD316" s="10"/>
      <c r="AE316" s="10"/>
      <c r="AF316" s="10"/>
      <c r="AG316" s="10"/>
      <c r="AH316" s="10"/>
      <c r="AI316" s="10"/>
      <c r="AJ316" s="10"/>
      <c r="AK316" s="10"/>
    </row>
    <row r="317" spans="1:37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AD317" s="10"/>
      <c r="AE317" s="10"/>
      <c r="AF317" s="10"/>
      <c r="AG317" s="10"/>
      <c r="AH317" s="10"/>
      <c r="AI317" s="10"/>
      <c r="AJ317" s="10"/>
      <c r="AK317" s="10"/>
    </row>
    <row r="318" spans="1:37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AD318" s="10"/>
      <c r="AE318" s="10"/>
      <c r="AF318" s="10"/>
      <c r="AG318" s="10"/>
      <c r="AH318" s="10"/>
      <c r="AI318" s="10"/>
      <c r="AJ318" s="10"/>
      <c r="AK318" s="10"/>
    </row>
    <row r="319" spans="1:37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AD319" s="10"/>
      <c r="AE319" s="10"/>
      <c r="AF319" s="10"/>
      <c r="AG319" s="10"/>
      <c r="AH319" s="10"/>
      <c r="AI319" s="10"/>
      <c r="AJ319" s="10"/>
      <c r="AK319" s="10"/>
    </row>
    <row r="320" spans="1:37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AD320" s="10"/>
      <c r="AE320" s="10"/>
      <c r="AF320" s="10"/>
      <c r="AG320" s="10"/>
      <c r="AH320" s="10"/>
      <c r="AI320" s="10"/>
      <c r="AJ320" s="10"/>
      <c r="AK320" s="10"/>
    </row>
    <row r="321" spans="1:37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AD321" s="10"/>
      <c r="AE321" s="10"/>
      <c r="AF321" s="10"/>
      <c r="AG321" s="10"/>
      <c r="AH321" s="10"/>
      <c r="AI321" s="10"/>
      <c r="AJ321" s="10"/>
      <c r="AK321" s="10"/>
    </row>
    <row r="322" spans="1:37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AD322" s="10"/>
      <c r="AE322" s="10"/>
      <c r="AF322" s="10"/>
      <c r="AG322" s="10"/>
      <c r="AH322" s="10"/>
      <c r="AI322" s="10"/>
      <c r="AJ322" s="10"/>
      <c r="AK322" s="10"/>
    </row>
    <row r="323" spans="1:37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AD323" s="10"/>
      <c r="AE323" s="10"/>
      <c r="AF323" s="10"/>
      <c r="AG323" s="10"/>
      <c r="AH323" s="10"/>
      <c r="AI323" s="10"/>
      <c r="AJ323" s="10"/>
      <c r="AK323" s="10"/>
    </row>
    <row r="324" spans="1:37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AD324" s="10"/>
      <c r="AE324" s="10"/>
      <c r="AF324" s="10"/>
      <c r="AG324" s="10"/>
      <c r="AH324" s="10"/>
      <c r="AI324" s="10"/>
      <c r="AJ324" s="10"/>
      <c r="AK324" s="10"/>
    </row>
    <row r="325" spans="1:37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AD325" s="10"/>
      <c r="AE325" s="10"/>
      <c r="AF325" s="10"/>
      <c r="AG325" s="10"/>
      <c r="AH325" s="10"/>
      <c r="AI325" s="10"/>
      <c r="AJ325" s="10"/>
      <c r="AK325" s="10"/>
    </row>
    <row r="326" spans="1:37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AD326" s="10"/>
      <c r="AE326" s="10"/>
      <c r="AF326" s="10"/>
      <c r="AG326" s="10"/>
      <c r="AH326" s="10"/>
      <c r="AI326" s="10"/>
      <c r="AJ326" s="10"/>
      <c r="AK326" s="10"/>
    </row>
    <row r="327" spans="1:37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AD327" s="10"/>
      <c r="AE327" s="10"/>
      <c r="AF327" s="10"/>
      <c r="AG327" s="10"/>
      <c r="AH327" s="10"/>
      <c r="AI327" s="10"/>
      <c r="AJ327" s="10"/>
      <c r="AK327" s="10"/>
    </row>
    <row r="328" spans="1:37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AD328" s="10"/>
      <c r="AE328" s="10"/>
      <c r="AF328" s="10"/>
      <c r="AG328" s="10"/>
      <c r="AH328" s="10"/>
      <c r="AI328" s="10"/>
      <c r="AJ328" s="10"/>
      <c r="AK328" s="10"/>
    </row>
    <row r="329" spans="1:37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AD329" s="10"/>
      <c r="AE329" s="10"/>
      <c r="AF329" s="10"/>
      <c r="AG329" s="10"/>
      <c r="AH329" s="10"/>
      <c r="AI329" s="10"/>
      <c r="AJ329" s="10"/>
      <c r="AK329" s="10"/>
    </row>
    <row r="330" spans="1:37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AD330" s="10"/>
      <c r="AE330" s="10"/>
      <c r="AF330" s="10"/>
      <c r="AG330" s="10"/>
      <c r="AH330" s="10"/>
      <c r="AI330" s="10"/>
      <c r="AJ330" s="10"/>
      <c r="AK330" s="10"/>
    </row>
    <row r="331" spans="1:37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AD331" s="10"/>
      <c r="AE331" s="10"/>
      <c r="AF331" s="10"/>
      <c r="AG331" s="10"/>
      <c r="AH331" s="10"/>
      <c r="AI331" s="10"/>
      <c r="AJ331" s="10"/>
      <c r="AK331" s="10"/>
    </row>
    <row r="332" spans="1:37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AD332" s="10"/>
      <c r="AE332" s="10"/>
      <c r="AF332" s="10"/>
      <c r="AG332" s="10"/>
      <c r="AH332" s="10"/>
      <c r="AI332" s="10"/>
      <c r="AJ332" s="10"/>
      <c r="AK332" s="10"/>
    </row>
    <row r="333" spans="1:37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AD333" s="10"/>
      <c r="AE333" s="10"/>
      <c r="AF333" s="10"/>
      <c r="AG333" s="10"/>
      <c r="AH333" s="10"/>
      <c r="AI333" s="10"/>
      <c r="AJ333" s="10"/>
      <c r="AK333" s="10"/>
    </row>
    <row r="334" spans="1:37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AD334" s="10"/>
      <c r="AE334" s="10"/>
      <c r="AF334" s="10"/>
      <c r="AG334" s="10"/>
      <c r="AH334" s="10"/>
      <c r="AI334" s="10"/>
      <c r="AJ334" s="10"/>
      <c r="AK334" s="10"/>
    </row>
    <row r="335" spans="1:37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AD335" s="10"/>
      <c r="AE335" s="10"/>
      <c r="AF335" s="10"/>
      <c r="AG335" s="10"/>
      <c r="AH335" s="10"/>
      <c r="AI335" s="10"/>
      <c r="AJ335" s="10"/>
      <c r="AK335" s="10"/>
    </row>
    <row r="336" spans="1:37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AD336" s="10"/>
      <c r="AE336" s="10"/>
      <c r="AF336" s="10"/>
      <c r="AG336" s="10"/>
      <c r="AH336" s="10"/>
      <c r="AI336" s="10"/>
      <c r="AJ336" s="10"/>
      <c r="AK336" s="10"/>
    </row>
    <row r="337" spans="1:37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AD337" s="10"/>
      <c r="AE337" s="10"/>
      <c r="AF337" s="10"/>
      <c r="AG337" s="10"/>
      <c r="AH337" s="10"/>
      <c r="AI337" s="10"/>
      <c r="AJ337" s="10"/>
      <c r="AK337" s="10"/>
    </row>
    <row r="338" spans="1:37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AD338" s="10"/>
      <c r="AE338" s="10"/>
      <c r="AF338" s="10"/>
      <c r="AG338" s="10"/>
      <c r="AH338" s="10"/>
      <c r="AI338" s="10"/>
      <c r="AJ338" s="10"/>
      <c r="AK338" s="10"/>
    </row>
    <row r="339" spans="1:37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AD339" s="10"/>
      <c r="AE339" s="10"/>
      <c r="AF339" s="10"/>
      <c r="AG339" s="10"/>
      <c r="AH339" s="10"/>
      <c r="AI339" s="10"/>
      <c r="AJ339" s="10"/>
      <c r="AK339" s="10"/>
    </row>
    <row r="340" spans="1:37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AD340" s="10"/>
      <c r="AE340" s="10"/>
      <c r="AF340" s="10"/>
      <c r="AG340" s="10"/>
      <c r="AH340" s="10"/>
      <c r="AI340" s="10"/>
      <c r="AJ340" s="10"/>
      <c r="AK340" s="10"/>
    </row>
    <row r="341" spans="1:37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AD341" s="10"/>
      <c r="AE341" s="10"/>
      <c r="AF341" s="10"/>
      <c r="AG341" s="10"/>
      <c r="AH341" s="10"/>
      <c r="AI341" s="10"/>
      <c r="AJ341" s="10"/>
      <c r="AK341" s="10"/>
    </row>
    <row r="342" spans="1:37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AD342" s="10"/>
      <c r="AE342" s="10"/>
      <c r="AF342" s="10"/>
      <c r="AG342" s="10"/>
      <c r="AH342" s="10"/>
      <c r="AI342" s="10"/>
      <c r="AJ342" s="10"/>
      <c r="AK342" s="10"/>
    </row>
    <row r="343" spans="1:37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AD343" s="10"/>
      <c r="AE343" s="10"/>
      <c r="AF343" s="10"/>
      <c r="AG343" s="10"/>
      <c r="AH343" s="10"/>
      <c r="AI343" s="10"/>
      <c r="AJ343" s="10"/>
      <c r="AK343" s="10"/>
    </row>
    <row r="344" spans="1:37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AD344" s="10"/>
      <c r="AE344" s="10"/>
      <c r="AF344" s="10"/>
      <c r="AG344" s="10"/>
      <c r="AH344" s="10"/>
      <c r="AI344" s="10"/>
      <c r="AJ344" s="10"/>
      <c r="AK344" s="10"/>
    </row>
    <row r="345" spans="1:37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AD345" s="10"/>
      <c r="AE345" s="10"/>
      <c r="AF345" s="10"/>
      <c r="AG345" s="10"/>
      <c r="AH345" s="10"/>
      <c r="AI345" s="10"/>
      <c r="AJ345" s="10"/>
      <c r="AK345" s="10"/>
    </row>
    <row r="346" spans="1:37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AD346" s="10"/>
      <c r="AE346" s="10"/>
      <c r="AF346" s="10"/>
      <c r="AG346" s="10"/>
      <c r="AH346" s="10"/>
      <c r="AI346" s="10"/>
      <c r="AJ346" s="10"/>
      <c r="AK346" s="10"/>
    </row>
    <row r="347" spans="1:37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AD347" s="10"/>
      <c r="AE347" s="10"/>
      <c r="AF347" s="10"/>
      <c r="AG347" s="10"/>
      <c r="AH347" s="10"/>
      <c r="AI347" s="10"/>
      <c r="AJ347" s="10"/>
      <c r="AK347" s="10"/>
    </row>
    <row r="348" spans="1:37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AD348" s="10"/>
      <c r="AE348" s="10"/>
      <c r="AF348" s="10"/>
      <c r="AG348" s="10"/>
      <c r="AH348" s="10"/>
      <c r="AI348" s="10"/>
      <c r="AJ348" s="10"/>
      <c r="AK348" s="10"/>
    </row>
    <row r="349" spans="1:37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AD349" s="10"/>
      <c r="AE349" s="10"/>
      <c r="AF349" s="10"/>
      <c r="AG349" s="10"/>
      <c r="AH349" s="10"/>
      <c r="AI349" s="10"/>
      <c r="AJ349" s="10"/>
      <c r="AK349" s="10"/>
    </row>
    <row r="350" spans="1:37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AD350" s="10"/>
      <c r="AE350" s="10"/>
      <c r="AF350" s="10"/>
      <c r="AG350" s="10"/>
      <c r="AH350" s="10"/>
      <c r="AI350" s="10"/>
      <c r="AJ350" s="10"/>
      <c r="AK350" s="10"/>
    </row>
    <row r="351" spans="1:37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AD351" s="10"/>
      <c r="AE351" s="10"/>
      <c r="AF351" s="10"/>
      <c r="AG351" s="10"/>
      <c r="AH351" s="10"/>
      <c r="AI351" s="10"/>
      <c r="AJ351" s="10"/>
      <c r="AK351" s="10"/>
    </row>
    <row r="352" spans="1:37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AD352" s="10"/>
      <c r="AE352" s="10"/>
      <c r="AF352" s="10"/>
      <c r="AG352" s="10"/>
      <c r="AH352" s="10"/>
      <c r="AI352" s="10"/>
      <c r="AJ352" s="10"/>
      <c r="AK352" s="10"/>
    </row>
    <row r="353" spans="1:37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AD353" s="10"/>
      <c r="AE353" s="10"/>
      <c r="AF353" s="10"/>
      <c r="AG353" s="10"/>
      <c r="AH353" s="10"/>
      <c r="AI353" s="10"/>
      <c r="AJ353" s="10"/>
      <c r="AK353" s="10"/>
    </row>
    <row r="354" spans="1:37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AD354" s="10"/>
      <c r="AE354" s="10"/>
      <c r="AF354" s="10"/>
      <c r="AG354" s="10"/>
      <c r="AH354" s="10"/>
      <c r="AI354" s="10"/>
      <c r="AJ354" s="10"/>
      <c r="AK354" s="10"/>
    </row>
    <row r="355" spans="1:37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AD355" s="10"/>
      <c r="AE355" s="10"/>
      <c r="AF355" s="10"/>
      <c r="AG355" s="10"/>
      <c r="AH355" s="10"/>
      <c r="AI355" s="10"/>
      <c r="AJ355" s="10"/>
      <c r="AK355" s="10"/>
    </row>
    <row r="356" spans="1:37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AD356" s="10"/>
      <c r="AE356" s="10"/>
      <c r="AF356" s="10"/>
      <c r="AG356" s="10"/>
      <c r="AH356" s="10"/>
      <c r="AI356" s="10"/>
      <c r="AJ356" s="10"/>
      <c r="AK356" s="10"/>
    </row>
    <row r="357" spans="1:37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AD357" s="10"/>
      <c r="AE357" s="10"/>
      <c r="AF357" s="10"/>
      <c r="AG357" s="10"/>
      <c r="AH357" s="10"/>
      <c r="AI357" s="10"/>
      <c r="AJ357" s="10"/>
      <c r="AK357" s="10"/>
    </row>
    <row r="358" spans="1:37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AD358" s="10"/>
      <c r="AE358" s="10"/>
      <c r="AF358" s="10"/>
      <c r="AG358" s="10"/>
      <c r="AH358" s="10"/>
      <c r="AI358" s="10"/>
      <c r="AJ358" s="10"/>
      <c r="AK358" s="10"/>
    </row>
    <row r="359" spans="1:37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AD359" s="10"/>
      <c r="AE359" s="10"/>
      <c r="AF359" s="10"/>
      <c r="AG359" s="10"/>
      <c r="AH359" s="10"/>
      <c r="AI359" s="10"/>
      <c r="AJ359" s="10"/>
      <c r="AK359" s="10"/>
    </row>
    <row r="360" spans="1:37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AD360" s="10"/>
      <c r="AE360" s="10"/>
      <c r="AF360" s="10"/>
      <c r="AG360" s="10"/>
      <c r="AH360" s="10"/>
      <c r="AI360" s="10"/>
      <c r="AJ360" s="10"/>
      <c r="AK360" s="10"/>
    </row>
    <row r="361" spans="1:37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AD361" s="10"/>
      <c r="AE361" s="10"/>
      <c r="AF361" s="10"/>
      <c r="AG361" s="10"/>
      <c r="AH361" s="10"/>
      <c r="AI361" s="10"/>
      <c r="AJ361" s="10"/>
      <c r="AK361" s="10"/>
    </row>
    <row r="362" spans="1:37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AD362" s="10"/>
      <c r="AE362" s="10"/>
      <c r="AF362" s="10"/>
      <c r="AG362" s="10"/>
      <c r="AH362" s="10"/>
      <c r="AI362" s="10"/>
      <c r="AJ362" s="10"/>
      <c r="AK362" s="10"/>
    </row>
    <row r="363" spans="1:37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AD363" s="10"/>
      <c r="AE363" s="10"/>
      <c r="AF363" s="10"/>
      <c r="AG363" s="10"/>
      <c r="AH363" s="10"/>
      <c r="AI363" s="10"/>
      <c r="AJ363" s="10"/>
      <c r="AK363" s="10"/>
    </row>
    <row r="364" spans="1:37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</row>
    <row r="365" spans="1:37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 spans="1:37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</row>
    <row r="367" spans="1:37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 spans="1:37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</row>
    <row r="369" spans="1:15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 spans="1:15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</row>
    <row r="371" spans="1:15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 spans="1:15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</row>
    <row r="373" spans="1:15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 spans="1:15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</row>
    <row r="375" spans="1:15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 spans="1:15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</row>
    <row r="377" spans="1:15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 spans="1:15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</row>
    <row r="379" spans="1:15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 spans="1:15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</row>
    <row r="381" spans="1:15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 spans="1:15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</row>
    <row r="383" spans="1:15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 spans="1:15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</row>
    <row r="385" spans="1:15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 spans="1:15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</row>
    <row r="387" spans="1:15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 spans="1:15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</row>
    <row r="389" spans="1:15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 spans="1:15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</row>
    <row r="391" spans="1:15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 spans="1:15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</row>
    <row r="393" spans="1:15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 spans="1:15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</row>
    <row r="395" spans="1:15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 spans="1:15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</row>
    <row r="397" spans="1:15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 spans="1:15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</row>
    <row r="399" spans="1:15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 spans="1:15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</row>
    <row r="401" spans="1:15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 spans="1:15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</row>
    <row r="403" spans="1:15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 spans="1:15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</row>
    <row r="405" spans="1:15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 spans="1:15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</row>
    <row r="407" spans="1:15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 spans="1:15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</row>
    <row r="409" spans="1:15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 spans="1:15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</row>
    <row r="411" spans="1:15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 spans="1:15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</row>
    <row r="413" spans="1:15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 spans="1:15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</row>
    <row r="415" spans="1:15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 spans="1:15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</row>
    <row r="417" spans="1:15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 spans="1:15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</row>
    <row r="419" spans="1:15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 spans="1:15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</row>
    <row r="421" spans="1:15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 spans="1:15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</row>
    <row r="423" spans="1:15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 spans="1:15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</row>
    <row r="425" spans="1:15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 spans="1:15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</row>
  </sheetData>
  <mergeCells count="7">
    <mergeCell ref="AD1:AE1"/>
    <mergeCell ref="A1:E1"/>
    <mergeCell ref="J1:M1"/>
    <mergeCell ref="N1:O1"/>
    <mergeCell ref="P1:U1"/>
    <mergeCell ref="V1:W1"/>
    <mergeCell ref="X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9D0F-92BD-4461-97ED-C3C7D5E1943F}">
  <dimension ref="A1:AC365"/>
  <sheetViews>
    <sheetView workbookViewId="0">
      <selection activeCell="G26" sqref="G26"/>
    </sheetView>
  </sheetViews>
  <sheetFormatPr defaultRowHeight="14.4" x14ac:dyDescent="0.3"/>
  <cols>
    <col min="1" max="1" width="5.5546875" style="6" customWidth="1"/>
    <col min="2" max="2" width="6.33203125" style="6" customWidth="1"/>
    <col min="3" max="3" width="5.33203125" style="6" customWidth="1"/>
    <col min="4" max="4" width="6.109375" style="6" customWidth="1"/>
    <col min="5" max="5" width="7.33203125" style="6" customWidth="1"/>
    <col min="6" max="7" width="8.88671875" style="6"/>
    <col min="8" max="8" width="8.33203125" style="6" customWidth="1"/>
    <col min="9" max="9" width="7.88671875" style="6" customWidth="1"/>
    <col min="10" max="10" width="8.33203125" style="6" customWidth="1"/>
    <col min="11" max="11" width="8.109375" style="6" customWidth="1"/>
    <col min="12" max="13" width="8.33203125" style="6" customWidth="1"/>
    <col min="14" max="15" width="8.21875" style="6" customWidth="1"/>
    <col min="16" max="16" width="8.109375" style="6" customWidth="1"/>
    <col min="17" max="18" width="8.77734375" style="6" customWidth="1"/>
    <col min="19" max="19" width="8.44140625" style="6" customWidth="1"/>
    <col min="20" max="21" width="8" style="6" customWidth="1"/>
    <col min="22" max="22" width="8.33203125" style="6" customWidth="1"/>
    <col min="23" max="23" width="8.5546875" style="6" customWidth="1"/>
    <col min="24" max="24" width="8.109375" style="6" customWidth="1"/>
    <col min="25" max="25" width="7.88671875" style="6" customWidth="1"/>
    <col min="26" max="27" width="8.109375" style="6" customWidth="1"/>
    <col min="28" max="16384" width="8.88671875" style="6"/>
  </cols>
  <sheetData>
    <row r="1" spans="1:29" x14ac:dyDescent="0.3">
      <c r="A1" s="17" t="s">
        <v>26</v>
      </c>
      <c r="B1" s="19"/>
      <c r="C1" s="19"/>
      <c r="D1" s="5" t="s">
        <v>28</v>
      </c>
      <c r="E1" s="5" t="s">
        <v>27</v>
      </c>
      <c r="F1" s="5" t="s">
        <v>29</v>
      </c>
      <c r="G1" s="5" t="s">
        <v>30</v>
      </c>
      <c r="H1" s="5" t="s">
        <v>27</v>
      </c>
      <c r="I1" s="23"/>
      <c r="J1" s="23"/>
      <c r="K1" s="5"/>
      <c r="L1" s="5" t="s">
        <v>29</v>
      </c>
      <c r="M1" s="23"/>
      <c r="N1" s="23"/>
      <c r="O1" s="5"/>
      <c r="P1" s="5" t="s">
        <v>52</v>
      </c>
      <c r="Q1" s="23"/>
      <c r="R1" s="23"/>
      <c r="S1" s="5" t="s">
        <v>26</v>
      </c>
      <c r="T1" s="17"/>
      <c r="U1" s="19"/>
      <c r="V1" s="18"/>
      <c r="W1" s="5" t="s">
        <v>72</v>
      </c>
      <c r="X1" s="17"/>
      <c r="Y1" s="19"/>
      <c r="Z1" s="18"/>
      <c r="AA1" s="5" t="s">
        <v>73</v>
      </c>
      <c r="AB1" s="10"/>
      <c r="AC1" s="10"/>
    </row>
    <row r="2" spans="1:29" x14ac:dyDescent="0.3">
      <c r="A2" s="5" t="s">
        <v>16</v>
      </c>
      <c r="B2" s="5" t="s">
        <v>53</v>
      </c>
      <c r="C2" s="5" t="s">
        <v>54</v>
      </c>
      <c r="D2" s="5" t="s">
        <v>37</v>
      </c>
      <c r="E2" s="5" t="s">
        <v>37</v>
      </c>
      <c r="F2" s="5" t="s">
        <v>38</v>
      </c>
      <c r="G2" s="5" t="s">
        <v>39</v>
      </c>
      <c r="H2" s="8" t="s">
        <v>6</v>
      </c>
      <c r="I2" s="9" t="s">
        <v>55</v>
      </c>
      <c r="J2" s="9" t="s">
        <v>56</v>
      </c>
      <c r="K2" s="9" t="s">
        <v>57</v>
      </c>
      <c r="L2" s="8" t="s">
        <v>13</v>
      </c>
      <c r="M2" s="9" t="s">
        <v>58</v>
      </c>
      <c r="N2" s="9" t="s">
        <v>59</v>
      </c>
      <c r="O2" s="9" t="s">
        <v>60</v>
      </c>
      <c r="P2" s="8" t="s">
        <v>11</v>
      </c>
      <c r="Q2" s="7" t="s">
        <v>15</v>
      </c>
      <c r="R2" s="7" t="s">
        <v>14</v>
      </c>
      <c r="S2" s="8" t="s">
        <v>7</v>
      </c>
      <c r="T2" s="9" t="s">
        <v>61</v>
      </c>
      <c r="U2" s="9" t="s">
        <v>62</v>
      </c>
      <c r="V2" s="9" t="s">
        <v>63</v>
      </c>
      <c r="W2" s="8" t="s">
        <v>12</v>
      </c>
      <c r="X2" s="9" t="s">
        <v>64</v>
      </c>
      <c r="Y2" s="9" t="s">
        <v>65</v>
      </c>
      <c r="Z2" s="9" t="s">
        <v>66</v>
      </c>
      <c r="AA2" s="8" t="s">
        <v>10</v>
      </c>
      <c r="AB2" s="10"/>
      <c r="AC2" s="10"/>
    </row>
    <row r="3" spans="1:29" x14ac:dyDescent="0.3">
      <c r="A3" s="5">
        <v>20</v>
      </c>
      <c r="B3" s="5">
        <v>35</v>
      </c>
      <c r="C3" s="5">
        <v>8</v>
      </c>
      <c r="D3" s="5">
        <v>0</v>
      </c>
      <c r="E3" s="5">
        <f>RADIANS(D3)</f>
        <v>0</v>
      </c>
      <c r="F3" s="5">
        <v>0.3</v>
      </c>
      <c r="G3" s="5">
        <v>0</v>
      </c>
      <c r="H3" s="5">
        <f>ASIN((_e-_r*SIN(E3))/(_l))</f>
        <v>0.23061001128611341</v>
      </c>
      <c r="I3" s="5">
        <f>-_r*COS(E3)</f>
        <v>-20</v>
      </c>
      <c r="J3" s="5">
        <f>_l*COS(H3)</f>
        <v>34.073450074801642</v>
      </c>
      <c r="K3" s="5">
        <f>I3/J3</f>
        <v>-0.58696727088374923</v>
      </c>
      <c r="L3" s="5">
        <f>K3*F3</f>
        <v>-0.17609018126512477</v>
      </c>
      <c r="M3" s="5">
        <f>(_r*SIN(E3))</f>
        <v>0</v>
      </c>
      <c r="N3" s="5">
        <f>-_l*L3*SIN(H3)</f>
        <v>1.4087214501209981</v>
      </c>
      <c r="O3" s="5">
        <f>(M3*J3-I3*N3)/(J3^2)</f>
        <v>2.4267380708372061E-2</v>
      </c>
      <c r="P3" s="5">
        <f>O3*F3^2+K3*G3</f>
        <v>2.1840642637534855E-3</v>
      </c>
      <c r="Q3" s="5">
        <f>_r*COS(E3)</f>
        <v>20</v>
      </c>
      <c r="R3" s="5">
        <f>_r^2+_e^2-_l^2-(2*_e*_r*SIN(E3))</f>
        <v>-761</v>
      </c>
      <c r="S3" s="5">
        <f>Q3+SQRT(Q3^2-R3)</f>
        <v>54.073450074801642</v>
      </c>
      <c r="T3" s="5">
        <f>_r*(_e*COS(E3)-S3*SIN(E3))</f>
        <v>160</v>
      </c>
      <c r="U3" s="5">
        <f>S3-_r*COS(E3)</f>
        <v>34.073450074801642</v>
      </c>
      <c r="V3" s="5">
        <f>T3/U3</f>
        <v>4.6957381670699938</v>
      </c>
      <c r="W3" s="5">
        <f>V3*F3</f>
        <v>1.4087214501209981</v>
      </c>
      <c r="X3" s="5">
        <f>-_r*((_e+V3)*SIN(E3)+S3*COS(E3))</f>
        <v>-1081.4690014960329</v>
      </c>
      <c r="Y3" s="5">
        <f>V3+_r*SIN(E3)</f>
        <v>4.6957381670699938</v>
      </c>
      <c r="Z3" s="5">
        <f>(X3*U3-T3*Y3)/(U3^2)</f>
        <v>-32.386475569898238</v>
      </c>
      <c r="AA3" s="5">
        <f>Z3*F3^2+V3*G3</f>
        <v>-2.9147828012908414</v>
      </c>
      <c r="AB3" s="10"/>
      <c r="AC3" s="10"/>
    </row>
    <row r="4" spans="1:29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 t="s">
        <v>69</v>
      </c>
    </row>
    <row r="8" spans="1:29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 t="s">
        <v>69</v>
      </c>
      <c r="AC9" s="10"/>
    </row>
    <row r="10" spans="1:29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</sheetData>
  <mergeCells count="6">
    <mergeCell ref="A1:C1"/>
    <mergeCell ref="I1:J1"/>
    <mergeCell ref="M1:N1"/>
    <mergeCell ref="Q1:R1"/>
    <mergeCell ref="X1:Z1"/>
    <mergeCell ref="T1:V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2D1B-BE3E-47F1-BFBB-CDFACD7EF64D}">
  <dimension ref="A1:X4"/>
  <sheetViews>
    <sheetView tabSelected="1" workbookViewId="0">
      <selection activeCell="D3" sqref="D3"/>
    </sheetView>
  </sheetViews>
  <sheetFormatPr defaultRowHeight="14.4" x14ac:dyDescent="0.3"/>
  <cols>
    <col min="1" max="3" width="8.88671875" style="1"/>
    <col min="4" max="4" width="6.109375" style="1" customWidth="1"/>
    <col min="5" max="5" width="6.77734375" style="1" customWidth="1"/>
    <col min="6" max="6" width="8.77734375" style="1" customWidth="1"/>
    <col min="7" max="7" width="8.44140625" style="1" customWidth="1"/>
    <col min="8" max="8" width="11.109375" style="1" customWidth="1"/>
    <col min="9" max="9" width="8.88671875" style="1"/>
    <col min="10" max="11" width="11.44140625" style="1" customWidth="1"/>
    <col min="12" max="21" width="8.88671875" style="1"/>
    <col min="22" max="22" width="8.88671875" style="1" customWidth="1"/>
    <col min="23" max="23" width="15.6640625" style="1" customWidth="1"/>
    <col min="24" max="24" width="16.33203125" style="1" customWidth="1"/>
    <col min="25" max="16384" width="8.88671875" style="1"/>
  </cols>
  <sheetData>
    <row r="1" spans="1:24" x14ac:dyDescent="0.3">
      <c r="A1" s="25" t="s">
        <v>26</v>
      </c>
      <c r="B1" s="26"/>
      <c r="C1" s="5" t="s">
        <v>28</v>
      </c>
      <c r="D1" s="5" t="s">
        <v>27</v>
      </c>
      <c r="E1" s="5" t="s">
        <v>29</v>
      </c>
      <c r="F1" s="5" t="s">
        <v>30</v>
      </c>
      <c r="G1" s="2" t="s">
        <v>26</v>
      </c>
      <c r="H1" s="24"/>
      <c r="I1" s="24"/>
      <c r="J1" s="24"/>
      <c r="K1" s="2" t="s">
        <v>72</v>
      </c>
      <c r="L1" s="24"/>
      <c r="M1" s="24"/>
      <c r="N1" s="24"/>
      <c r="O1" s="2" t="s">
        <v>73</v>
      </c>
      <c r="P1" s="2" t="s">
        <v>27</v>
      </c>
      <c r="Q1" s="24"/>
      <c r="R1" s="24"/>
      <c r="S1" s="24"/>
      <c r="T1" s="2" t="s">
        <v>29</v>
      </c>
      <c r="U1" s="24"/>
      <c r="V1" s="24"/>
      <c r="W1" s="24"/>
      <c r="X1" s="2" t="s">
        <v>52</v>
      </c>
    </row>
    <row r="2" spans="1:24" x14ac:dyDescent="0.3">
      <c r="A2" s="2" t="s">
        <v>25</v>
      </c>
      <c r="B2" s="2" t="s">
        <v>80</v>
      </c>
      <c r="C2" s="5" t="s">
        <v>37</v>
      </c>
      <c r="D2" s="5" t="s">
        <v>37</v>
      </c>
      <c r="E2" s="5" t="s">
        <v>38</v>
      </c>
      <c r="F2" s="5" t="s">
        <v>39</v>
      </c>
      <c r="G2" s="3" t="s">
        <v>8</v>
      </c>
      <c r="H2" s="4" t="s">
        <v>5</v>
      </c>
      <c r="I2" s="4" t="s">
        <v>4</v>
      </c>
      <c r="J2" s="4" t="s">
        <v>1</v>
      </c>
      <c r="K2" s="3" t="s">
        <v>68</v>
      </c>
      <c r="L2" s="4" t="s">
        <v>3</v>
      </c>
      <c r="M2" s="4" t="s">
        <v>2</v>
      </c>
      <c r="N2" s="4" t="s">
        <v>0</v>
      </c>
      <c r="O2" s="3" t="s">
        <v>67</v>
      </c>
      <c r="P2" s="3" t="s">
        <v>6</v>
      </c>
      <c r="Q2" s="4" t="s">
        <v>55</v>
      </c>
      <c r="R2" s="4" t="s">
        <v>56</v>
      </c>
      <c r="S2" s="4" t="s">
        <v>57</v>
      </c>
      <c r="T2" s="3" t="s">
        <v>13</v>
      </c>
      <c r="U2" s="4" t="s">
        <v>58</v>
      </c>
      <c r="V2" s="4" t="s">
        <v>59</v>
      </c>
      <c r="W2" s="4" t="s">
        <v>60</v>
      </c>
      <c r="X2" s="3" t="s">
        <v>11</v>
      </c>
    </row>
    <row r="3" spans="1:24" x14ac:dyDescent="0.3">
      <c r="A3" s="15">
        <v>40</v>
      </c>
      <c r="B3" s="15">
        <v>50</v>
      </c>
      <c r="C3" s="16">
        <v>60</v>
      </c>
      <c r="D3" s="15">
        <f>RADIANS(C3)</f>
        <v>1.0471975511965976</v>
      </c>
      <c r="E3" s="15">
        <v>0.2</v>
      </c>
      <c r="F3" s="15">
        <v>0</v>
      </c>
      <c r="G3" s="15">
        <f>SQRT(A3^2+B3^2-2*A3*B3*COS(D3))</f>
        <v>45.825756949558397</v>
      </c>
      <c r="H3" s="15">
        <f>(A3*B3*SIN(D3))</f>
        <v>1732.0508075688772</v>
      </c>
      <c r="I3" s="15">
        <f>G3</f>
        <v>45.825756949558397</v>
      </c>
      <c r="J3" s="15">
        <f>H3/I3</f>
        <v>37.796447300922722</v>
      </c>
      <c r="K3" s="15">
        <f>J3*E3</f>
        <v>7.5592894601845444</v>
      </c>
      <c r="L3" s="15">
        <f>A3*B3*COS(D3)</f>
        <v>1000.0000000000002</v>
      </c>
      <c r="M3" s="15">
        <f>J3</f>
        <v>37.796447300922722</v>
      </c>
      <c r="N3" s="15">
        <f>(L3*I3-H3*M3)/I3^2</f>
        <v>-9.3521952958282384</v>
      </c>
      <c r="O3" s="15">
        <f>(N3*E3^2)+(J3*F3)</f>
        <v>-0.37408781183312961</v>
      </c>
      <c r="P3" s="15">
        <f>ATAN((B3*SIN(D3))/(B3*COS(D3)-A3))</f>
        <v>-1.2373231545430645</v>
      </c>
      <c r="Q3" s="15">
        <f>(B3^2-A3*B3*COS(D3))*COS(P3)^2</f>
        <v>160.71428571428567</v>
      </c>
      <c r="R3" s="15">
        <f>(B3*COS(D3)-A3)^2</f>
        <v>224.99999999999977</v>
      </c>
      <c r="S3" s="15">
        <f>Q3/R3</f>
        <v>0.71428571428571475</v>
      </c>
      <c r="T3" s="15">
        <f>S3*E3</f>
        <v>0.14285714285714296</v>
      </c>
      <c r="U3" s="15">
        <f>(A3*B3*SIN(D3)*COS(P3)^2)-(2*S3*(B3^2-A3*B3*COS(D3))*SIN(P3)*COS(P3))</f>
        <v>848.35141595210348</v>
      </c>
      <c r="V3" s="15">
        <f>2*B3*(A3-B3*COS(D3))*SIN(D3)</f>
        <v>1299.0381056766573</v>
      </c>
      <c r="W3" s="15">
        <f>(U3*R3-Q3*V3)/R3^2</f>
        <v>-0.35347975664670983</v>
      </c>
      <c r="X3" s="15">
        <f>(W3*E3^2+S3*F3)</f>
        <v>-1.4139190265868396E-2</v>
      </c>
    </row>
    <row r="4" spans="1:24" x14ac:dyDescent="0.3">
      <c r="Q4" s="13"/>
      <c r="R4" s="13"/>
      <c r="S4" s="13"/>
    </row>
  </sheetData>
  <mergeCells count="5">
    <mergeCell ref="H1:J1"/>
    <mergeCell ref="L1:N1"/>
    <mergeCell ref="Q1:S1"/>
    <mergeCell ref="U1:W1"/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F6D0-0A1C-4E8B-80B6-244A2DDA840A}">
  <dimension ref="A1:Y4"/>
  <sheetViews>
    <sheetView workbookViewId="0">
      <selection activeCell="O25" sqref="O25"/>
    </sheetView>
  </sheetViews>
  <sheetFormatPr defaultRowHeight="14.4" x14ac:dyDescent="0.3"/>
  <cols>
    <col min="1" max="1" width="6.21875" style="1" customWidth="1"/>
    <col min="2" max="2" width="6.88671875" style="1" customWidth="1"/>
    <col min="3" max="3" width="8.44140625" style="1" customWidth="1"/>
    <col min="4" max="4" width="6.33203125" style="1" customWidth="1"/>
    <col min="5" max="5" width="5.109375" style="1" customWidth="1"/>
    <col min="6" max="6" width="6.44140625" style="1" customWidth="1"/>
    <col min="7" max="7" width="7.5546875" style="1" customWidth="1"/>
    <col min="8" max="8" width="7.33203125" style="1" customWidth="1"/>
    <col min="9" max="9" width="7.21875" style="1" customWidth="1"/>
    <col min="10" max="10" width="7.88671875" style="1" customWidth="1"/>
    <col min="11" max="11" width="6.88671875" style="1" customWidth="1"/>
    <col min="12" max="12" width="7.88671875" style="1" customWidth="1"/>
    <col min="13" max="13" width="8.109375" style="1" customWidth="1"/>
    <col min="14" max="14" width="7.44140625" style="1" customWidth="1"/>
    <col min="15" max="15" width="8.77734375" style="1" customWidth="1"/>
    <col min="16" max="16" width="7.33203125" style="1" customWidth="1"/>
    <col min="17" max="17" width="7.109375" style="1" customWidth="1"/>
    <col min="18" max="18" width="8.88671875" style="1"/>
    <col min="19" max="19" width="8.109375" style="1" customWidth="1"/>
    <col min="20" max="20" width="8" style="1" customWidth="1"/>
    <col min="21" max="21" width="7.77734375" style="1" customWidth="1"/>
    <col min="22" max="22" width="8.21875" style="1" customWidth="1"/>
    <col min="23" max="23" width="7.6640625" style="1" customWidth="1"/>
    <col min="24" max="24" width="9" style="1" customWidth="1"/>
    <col min="25" max="25" width="8.33203125" style="1" customWidth="1"/>
    <col min="26" max="16384" width="8.88671875" style="1"/>
  </cols>
  <sheetData>
    <row r="1" spans="1:25" x14ac:dyDescent="0.3">
      <c r="A1" s="24" t="s">
        <v>26</v>
      </c>
      <c r="B1" s="24"/>
      <c r="C1" s="2" t="s">
        <v>27</v>
      </c>
      <c r="D1" s="5" t="s">
        <v>28</v>
      </c>
      <c r="E1" s="5" t="s">
        <v>27</v>
      </c>
      <c r="F1" s="5" t="s">
        <v>29</v>
      </c>
      <c r="G1" s="5" t="s">
        <v>30</v>
      </c>
      <c r="H1" s="24" t="s">
        <v>26</v>
      </c>
      <c r="I1" s="24"/>
      <c r="J1" s="24"/>
      <c r="K1" s="24"/>
      <c r="L1" s="24"/>
      <c r="M1" s="24"/>
      <c r="N1" s="24"/>
      <c r="O1" s="24"/>
      <c r="P1" s="24" t="s">
        <v>72</v>
      </c>
      <c r="Q1" s="24"/>
      <c r="R1" s="24"/>
      <c r="S1" s="24"/>
      <c r="T1" s="24"/>
      <c r="U1" s="2"/>
      <c r="V1" s="2"/>
      <c r="W1" s="2"/>
      <c r="X1" s="24" t="s">
        <v>73</v>
      </c>
      <c r="Y1" s="24"/>
    </row>
    <row r="2" spans="1:25" x14ac:dyDescent="0.3">
      <c r="A2" s="2" t="s">
        <v>16</v>
      </c>
      <c r="B2" s="2" t="s">
        <v>9</v>
      </c>
      <c r="C2" s="2" t="s">
        <v>14</v>
      </c>
      <c r="D2" s="5" t="s">
        <v>37</v>
      </c>
      <c r="E2" s="5" t="s">
        <v>37</v>
      </c>
      <c r="F2" s="5" t="s">
        <v>38</v>
      </c>
      <c r="G2" s="5" t="s">
        <v>39</v>
      </c>
      <c r="H2" s="3" t="s">
        <v>74</v>
      </c>
      <c r="I2" s="3" t="s">
        <v>75</v>
      </c>
      <c r="J2" s="4" t="s">
        <v>24</v>
      </c>
      <c r="K2" s="4" t="s">
        <v>23</v>
      </c>
      <c r="L2" s="4" t="s">
        <v>44</v>
      </c>
      <c r="M2" s="4" t="s">
        <v>22</v>
      </c>
      <c r="N2" s="4" t="s">
        <v>21</v>
      </c>
      <c r="O2" s="4" t="s">
        <v>45</v>
      </c>
      <c r="P2" s="3" t="s">
        <v>76</v>
      </c>
      <c r="Q2" s="3" t="s">
        <v>77</v>
      </c>
      <c r="R2" s="4" t="s">
        <v>20</v>
      </c>
      <c r="S2" s="4" t="s">
        <v>19</v>
      </c>
      <c r="T2" s="4" t="s">
        <v>48</v>
      </c>
      <c r="U2" s="4" t="s">
        <v>18</v>
      </c>
      <c r="V2" s="4" t="s">
        <v>17</v>
      </c>
      <c r="W2" s="4" t="s">
        <v>49</v>
      </c>
      <c r="X2" s="3" t="s">
        <v>79</v>
      </c>
      <c r="Y2" s="3" t="s">
        <v>78</v>
      </c>
    </row>
    <row r="3" spans="1:25" x14ac:dyDescent="0.3">
      <c r="A3" s="15">
        <v>31</v>
      </c>
      <c r="B3" s="15">
        <v>19</v>
      </c>
      <c r="C3" s="15">
        <f>RADIANS(113)</f>
        <v>1.9722220547535925</v>
      </c>
      <c r="D3" s="15">
        <v>10</v>
      </c>
      <c r="E3" s="15">
        <f>RADIANS(D3)</f>
        <v>0.17453292519943295</v>
      </c>
      <c r="F3" s="15">
        <v>0.22</v>
      </c>
      <c r="G3" s="15">
        <v>0</v>
      </c>
      <c r="H3" s="15">
        <f>((A3*SIN(E3)-B3))/(SIN(C3))</f>
        <v>-14.792867676094991</v>
      </c>
      <c r="I3" s="15">
        <f>((A3*SIN(C3-E3)+B3*COS(C3))/(SIN(C3)))</f>
        <v>24.749006462705356</v>
      </c>
      <c r="J3" s="15">
        <f>A3*COS(E3)</f>
        <v>30.529040343378448</v>
      </c>
      <c r="K3" s="15">
        <f>SIN(C3)</f>
        <v>0.92050485345244026</v>
      </c>
      <c r="L3" s="15">
        <f>J3/K3</f>
        <v>33.165539789254126</v>
      </c>
      <c r="M3" s="15">
        <f>-A3*COS(C3-E3)</f>
        <v>6.9734826846598157</v>
      </c>
      <c r="N3" s="15">
        <f>SIN(C3)</f>
        <v>0.92050485345244026</v>
      </c>
      <c r="O3" s="15">
        <f>M3/N3</f>
        <v>7.5757152811363362</v>
      </c>
      <c r="P3" s="15">
        <f>L3*F3</f>
        <v>7.2964187536359075</v>
      </c>
      <c r="Q3" s="15">
        <f>O3*F3</f>
        <v>1.666657361849994</v>
      </c>
      <c r="R3" s="15">
        <f>-A3*SIN(E3)</f>
        <v>-5.3830935076748405</v>
      </c>
      <c r="S3" s="15">
        <f>0</f>
        <v>0</v>
      </c>
      <c r="T3" s="15">
        <f>((R3*K3-J3*S3)/(K3^2))</f>
        <v>-5.8479794946056405</v>
      </c>
      <c r="U3" s="15">
        <f>-A3*SIN(C3-E3)</f>
        <v>-30.205472008342294</v>
      </c>
      <c r="V3" s="15">
        <f>0</f>
        <v>0</v>
      </c>
      <c r="W3" s="15">
        <f>((U3*N3-M3*V3)/(N3^2))</f>
        <v>-32.814027970687853</v>
      </c>
      <c r="X3" s="15">
        <f>T3*F3^2+G3*L3</f>
        <v>-0.28304220753891302</v>
      </c>
      <c r="Y3" s="15">
        <f>W3*F3^2+O3*J7</f>
        <v>-1.5881989537812919</v>
      </c>
    </row>
    <row r="4" spans="1:25" x14ac:dyDescent="0.3">
      <c r="A4" s="12"/>
      <c r="B4" s="12"/>
      <c r="C4" s="12"/>
      <c r="D4" s="12"/>
      <c r="E4" s="12"/>
      <c r="F4" s="12"/>
      <c r="G4" s="12"/>
      <c r="H4" s="12"/>
      <c r="I4" s="12"/>
    </row>
  </sheetData>
  <mergeCells count="6">
    <mergeCell ref="X1:Y1"/>
    <mergeCell ref="A1:B1"/>
    <mergeCell ref="H1:I1"/>
    <mergeCell ref="J1:O1"/>
    <mergeCell ref="P1:Q1"/>
    <mergeCell ref="R1:T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E956-55FE-4984-B046-A6B4275A5FEE}">
  <dimension ref="A1:V5"/>
  <sheetViews>
    <sheetView workbookViewId="0">
      <selection activeCell="Q26" sqref="Q26"/>
    </sheetView>
  </sheetViews>
  <sheetFormatPr defaultRowHeight="14.4" x14ac:dyDescent="0.3"/>
  <cols>
    <col min="1" max="3" width="6" style="1" customWidth="1"/>
    <col min="4" max="4" width="7.6640625" style="1" customWidth="1"/>
    <col min="5" max="5" width="6.6640625" style="1" customWidth="1"/>
    <col min="6" max="6" width="6" style="1" customWidth="1"/>
    <col min="7" max="7" width="6.44140625" style="1" customWidth="1"/>
    <col min="8" max="8" width="6.77734375" style="1" customWidth="1"/>
    <col min="9" max="9" width="7.5546875" style="1" customWidth="1"/>
    <col min="10" max="10" width="8" style="1" customWidth="1"/>
    <col min="11" max="11" width="5.88671875" style="1" customWidth="1"/>
    <col min="12" max="24" width="8.88671875" style="1"/>
    <col min="25" max="25" width="12.5546875" style="1" customWidth="1"/>
    <col min="26" max="16384" width="8.88671875" style="1"/>
  </cols>
  <sheetData>
    <row r="1" spans="1:22" x14ac:dyDescent="0.3">
      <c r="A1" s="25" t="s">
        <v>26</v>
      </c>
      <c r="B1" s="26"/>
      <c r="C1" s="5" t="s">
        <v>72</v>
      </c>
      <c r="D1" s="5" t="s">
        <v>73</v>
      </c>
      <c r="E1" s="2" t="s">
        <v>26</v>
      </c>
      <c r="F1" s="24"/>
      <c r="G1" s="24"/>
      <c r="H1" s="24"/>
      <c r="I1" s="2" t="s">
        <v>72</v>
      </c>
      <c r="J1" s="24"/>
      <c r="K1" s="24"/>
      <c r="L1" s="24"/>
      <c r="M1" s="2" t="s">
        <v>73</v>
      </c>
      <c r="N1" s="2" t="s">
        <v>27</v>
      </c>
      <c r="O1" s="24"/>
      <c r="P1" s="24"/>
      <c r="Q1" s="24"/>
      <c r="R1" s="2" t="s">
        <v>29</v>
      </c>
      <c r="S1" s="24"/>
      <c r="T1" s="24"/>
      <c r="U1" s="24"/>
      <c r="V1" s="2" t="s">
        <v>52</v>
      </c>
    </row>
    <row r="2" spans="1:22" x14ac:dyDescent="0.3">
      <c r="A2" s="2" t="s">
        <v>9</v>
      </c>
      <c r="B2" s="2" t="s">
        <v>7</v>
      </c>
      <c r="C2" s="5" t="s">
        <v>70</v>
      </c>
      <c r="D2" s="5" t="s">
        <v>71</v>
      </c>
      <c r="E2" s="3" t="s">
        <v>8</v>
      </c>
      <c r="F2" s="4" t="s">
        <v>5</v>
      </c>
      <c r="G2" s="4" t="s">
        <v>4</v>
      </c>
      <c r="H2" s="4" t="s">
        <v>1</v>
      </c>
      <c r="I2" s="3" t="s">
        <v>68</v>
      </c>
      <c r="J2" s="4" t="s">
        <v>3</v>
      </c>
      <c r="K2" s="4" t="s">
        <v>2</v>
      </c>
      <c r="L2" s="4" t="s">
        <v>0</v>
      </c>
      <c r="M2" s="3" t="s">
        <v>67</v>
      </c>
      <c r="N2" s="3" t="s">
        <v>6</v>
      </c>
      <c r="O2" s="4" t="s">
        <v>55</v>
      </c>
      <c r="P2" s="4" t="s">
        <v>56</v>
      </c>
      <c r="Q2" s="4" t="s">
        <v>57</v>
      </c>
      <c r="R2" s="3" t="s">
        <v>13</v>
      </c>
      <c r="S2" s="4" t="s">
        <v>58</v>
      </c>
      <c r="T2" s="4" t="s">
        <v>59</v>
      </c>
      <c r="U2" s="4" t="s">
        <v>60</v>
      </c>
      <c r="V2" s="3" t="s">
        <v>11</v>
      </c>
    </row>
    <row r="3" spans="1:22" x14ac:dyDescent="0.3">
      <c r="A3" s="2">
        <v>40</v>
      </c>
      <c r="B3" s="2">
        <v>30</v>
      </c>
      <c r="C3" s="5">
        <v>3</v>
      </c>
      <c r="D3" s="5">
        <v>0</v>
      </c>
      <c r="E3" s="2">
        <f>SQRT(_x^2+e_^2)</f>
        <v>50</v>
      </c>
      <c r="F3" s="2">
        <f>_x</f>
        <v>30</v>
      </c>
      <c r="G3" s="2">
        <f>E3</f>
        <v>50</v>
      </c>
      <c r="H3" s="2">
        <f>F3/G3</f>
        <v>0.6</v>
      </c>
      <c r="I3" s="2">
        <f>H3*C3</f>
        <v>1.7999999999999998</v>
      </c>
      <c r="J3" s="2">
        <v>1</v>
      </c>
      <c r="K3" s="2">
        <f>H3</f>
        <v>0.6</v>
      </c>
      <c r="L3" s="2">
        <f>((J3*G3)-(F3*K3))/G3^2</f>
        <v>1.2800000000000001E-2</v>
      </c>
      <c r="M3" s="2">
        <f>L3*C3^2+H3*D3</f>
        <v>0.11520000000000001</v>
      </c>
      <c r="N3" s="2">
        <f>ATAN(e_/_x)</f>
        <v>0.92729521800161219</v>
      </c>
      <c r="O3" s="2">
        <f>-e_*COS(N3)^2</f>
        <v>-14.400000000000004</v>
      </c>
      <c r="P3" s="2">
        <f>_x^2</f>
        <v>900</v>
      </c>
      <c r="Q3" s="2">
        <f>O3/P3</f>
        <v>-1.6000000000000004E-2</v>
      </c>
      <c r="R3" s="2">
        <f>Q3*C3</f>
        <v>-4.8000000000000015E-2</v>
      </c>
      <c r="S3" s="2">
        <f>2*e_*Q3*((SIN(N3))*(COS(N3)))</f>
        <v>-0.61440000000000017</v>
      </c>
      <c r="T3" s="2">
        <f>2*_x</f>
        <v>60</v>
      </c>
      <c r="U3" s="2">
        <f>((S3*P3)-(O3*T3))/(P3^2)</f>
        <v>3.8400000000000012E-4</v>
      </c>
      <c r="V3" s="2">
        <f>U3*C3^2+Q3*D3</f>
        <v>3.4560000000000012E-3</v>
      </c>
    </row>
    <row r="5" spans="1:22" x14ac:dyDescent="0.3">
      <c r="C5" s="14"/>
    </row>
  </sheetData>
  <mergeCells count="5">
    <mergeCell ref="O1:Q1"/>
    <mergeCell ref="F1:H1"/>
    <mergeCell ref="J1:L1"/>
    <mergeCell ref="S1:U1"/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EB22-DF0B-4452-A18B-9C5A36A32816}">
  <dimension ref="A1"/>
  <sheetViews>
    <sheetView workbookViewId="0">
      <selection activeCell="L25" sqref="L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10</vt:i4>
      </vt:variant>
    </vt:vector>
  </HeadingPairs>
  <TitlesOfParts>
    <vt:vector size="16" baseType="lpstr">
      <vt:lpstr>Üç Çubuk</vt:lpstr>
      <vt:lpstr>Krank Biyel</vt:lpstr>
      <vt:lpstr>Kol Kızak</vt:lpstr>
      <vt:lpstr>İskoç </vt:lpstr>
      <vt:lpstr>Sürgü Kızak</vt:lpstr>
      <vt:lpstr>Sayısal Yol</vt:lpstr>
      <vt:lpstr>'Üç Çubuk'!_d</vt:lpstr>
      <vt:lpstr>_e</vt:lpstr>
      <vt:lpstr>_l</vt:lpstr>
      <vt:lpstr>_r</vt:lpstr>
      <vt:lpstr>'Üç Çubuk'!_r1</vt:lpstr>
      <vt:lpstr>'Üç Çubuk'!_r2</vt:lpstr>
      <vt:lpstr>'Üç Çubuk'!_r3</vt:lpstr>
      <vt:lpstr>'Üç Çubuk'!_r4</vt:lpstr>
      <vt:lpstr>_x</vt:lpstr>
      <vt:lpstr>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Cengizhan Topcu</dc:creator>
  <cp:lastModifiedBy>Cengizhan Topcu</cp:lastModifiedBy>
  <dcterms:created xsi:type="dcterms:W3CDTF">2015-06-05T18:19:34Z</dcterms:created>
  <dcterms:modified xsi:type="dcterms:W3CDTF">2021-06-13T20:09:47Z</dcterms:modified>
</cp:coreProperties>
</file>