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9"/>
  <workbookPr defaultThemeVersion="166925"/>
  <mc:AlternateContent xmlns:mc="http://schemas.openxmlformats.org/markup-compatibility/2006">
    <mc:Choice Requires="x15">
      <x15ac:absPath xmlns:x15ac="http://schemas.microsoft.com/office/spreadsheetml/2010/11/ac" url="/Users/acrumpton/Downloads/"/>
    </mc:Choice>
  </mc:AlternateContent>
  <xr:revisionPtr revIDLastSave="0" documentId="8_{FCD05018-5A88-4FD9-92AB-BE6A70309030}" xr6:coauthVersionLast="47" xr6:coauthVersionMax="47" xr10:uidLastSave="{00000000-0000-0000-0000-000000000000}"/>
  <bookViews>
    <workbookView xWindow="0" yWindow="500" windowWidth="66120" windowHeight="26520" xr2:uid="{9F06889A-6C7C-C544-8850-DA0B62593116}"/>
  </bookViews>
  <sheets>
    <sheet name="TOP 10 TECHNIQUES" sheetId="4" r:id="rId1"/>
    <sheet name="Methodology" sheetId="1" r:id="rId2"/>
    <sheet name="Score" sheetId="2" r:id="rId3"/>
    <sheet name="techniques" sheetId="3" r:id="rId4"/>
    <sheet name="parameters" sheetId="5" r:id="rId5"/>
    <sheet name="Current Version of ATT&amp;CK" sheetId="6" r:id="rId6"/>
  </sheets>
  <externalReferences>
    <externalReference r:id="rId7"/>
  </externalReferences>
  <definedNames>
    <definedName name="_xlnm._FilterDatabase" localSheetId="3" hidden="1">techniques!$A$1:$T$567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a="1"/>
  <c r="E3" i="4"/>
  <c r="I606" i="1"/>
  <c r="J606" i="1"/>
  <c r="K606" i="1"/>
  <c r="L606" i="1"/>
  <c r="I607" i="1"/>
  <c r="J607" i="1"/>
  <c r="K607" i="1"/>
  <c r="L607" i="1" s="1"/>
  <c r="I608" i="1"/>
  <c r="J608" i="1" s="1"/>
  <c r="K608" i="1"/>
  <c r="L608" i="1"/>
  <c r="I609" i="1"/>
  <c r="J609" i="1" s="1"/>
  <c r="K609" i="1"/>
  <c r="L609" i="1"/>
  <c r="I610" i="1"/>
  <c r="J610" i="1"/>
  <c r="K610" i="1"/>
  <c r="L610" i="1" s="1"/>
  <c r="I595" i="1"/>
  <c r="J595" i="1"/>
  <c r="K595" i="1"/>
  <c r="L595" i="1" s="1"/>
  <c r="I557" i="1"/>
  <c r="J557" i="1" s="1"/>
  <c r="K557" i="1"/>
  <c r="L557" i="1" s="1"/>
  <c r="I512" i="1"/>
  <c r="J512" i="1" s="1"/>
  <c r="K512" i="1"/>
  <c r="L512" i="1" s="1"/>
  <c r="I513" i="1"/>
  <c r="J513" i="1"/>
  <c r="K513" i="1"/>
  <c r="L513" i="1" s="1"/>
  <c r="I514" i="1"/>
  <c r="J514" i="1" s="1"/>
  <c r="K514" i="1"/>
  <c r="L514" i="1" s="1"/>
  <c r="I515" i="1"/>
  <c r="J515" i="1"/>
  <c r="K515" i="1"/>
  <c r="L515" i="1"/>
  <c r="I516" i="1"/>
  <c r="J516" i="1"/>
  <c r="K516" i="1"/>
  <c r="L516" i="1" s="1"/>
  <c r="I517" i="1"/>
  <c r="J517" i="1" s="1"/>
  <c r="K517" i="1"/>
  <c r="L517" i="1"/>
  <c r="I518" i="1"/>
  <c r="J518" i="1"/>
  <c r="K518" i="1"/>
  <c r="L518" i="1"/>
  <c r="I519" i="1"/>
  <c r="J519" i="1"/>
  <c r="K519" i="1"/>
  <c r="L519" i="1" s="1"/>
  <c r="H519" i="1" s="1"/>
  <c r="I520" i="1"/>
  <c r="J520" i="1" s="1"/>
  <c r="K520" i="1"/>
  <c r="L520" i="1"/>
  <c r="I504" i="1"/>
  <c r="J504" i="1"/>
  <c r="K504" i="1"/>
  <c r="L504" i="1"/>
  <c r="I490" i="1"/>
  <c r="J490" i="1"/>
  <c r="K490" i="1"/>
  <c r="L490" i="1" s="1"/>
  <c r="I453" i="1"/>
  <c r="J453" i="1" s="1"/>
  <c r="K453" i="1"/>
  <c r="L453" i="1"/>
  <c r="I422" i="1"/>
  <c r="J422" i="1"/>
  <c r="K422" i="1"/>
  <c r="L422" i="1" s="1"/>
  <c r="I413" i="1"/>
  <c r="J413" i="1" s="1"/>
  <c r="K413" i="1"/>
  <c r="L413" i="1" s="1"/>
  <c r="I407" i="1"/>
  <c r="J407" i="1"/>
  <c r="K407" i="1"/>
  <c r="L407" i="1"/>
  <c r="I408" i="1"/>
  <c r="J408" i="1" s="1"/>
  <c r="K408" i="1"/>
  <c r="L408" i="1"/>
  <c r="I409" i="1"/>
  <c r="J409" i="1" s="1"/>
  <c r="K409" i="1"/>
  <c r="L409" i="1"/>
  <c r="I353" i="1"/>
  <c r="J353" i="1"/>
  <c r="K353" i="1"/>
  <c r="L353" i="1"/>
  <c r="I312" i="1"/>
  <c r="J312" i="1" s="1"/>
  <c r="K312" i="1"/>
  <c r="L312" i="1"/>
  <c r="I248" i="1"/>
  <c r="J248" i="1" s="1"/>
  <c r="K248" i="1"/>
  <c r="L248" i="1" s="1"/>
  <c r="I171" i="1"/>
  <c r="J171" i="1"/>
  <c r="K171" i="1"/>
  <c r="L171" i="1" s="1"/>
  <c r="I47" i="1"/>
  <c r="J47" i="1" s="1"/>
  <c r="K47" i="1"/>
  <c r="L47" i="1"/>
  <c r="I48" i="1"/>
  <c r="J48" i="1"/>
  <c r="K48" i="1"/>
  <c r="L48" i="1"/>
  <c r="I49" i="1"/>
  <c r="J49" i="1" s="1"/>
  <c r="K49" i="1"/>
  <c r="L49" i="1" s="1"/>
  <c r="AS606" i="1"/>
  <c r="AT606" i="1" s="1"/>
  <c r="AS607" i="1"/>
  <c r="AT607" i="1" s="1"/>
  <c r="AS608" i="1"/>
  <c r="AT608" i="1" s="1"/>
  <c r="AS609" i="1"/>
  <c r="AT609" i="1" s="1"/>
  <c r="AS610" i="1"/>
  <c r="AT610" i="1" s="1"/>
  <c r="AM610" i="1" a="1"/>
  <c r="AM610" i="1" s="1"/>
  <c r="AN610" i="1" s="1"/>
  <c r="AM609" i="1" a="1"/>
  <c r="AM609" i="1" s="1"/>
  <c r="AN609" i="1" s="1"/>
  <c r="AM608" i="1" a="1"/>
  <c r="AM608" i="1" s="1"/>
  <c r="AN608" i="1" s="1"/>
  <c r="AM607" i="1" a="1"/>
  <c r="AM607" i="1" s="1"/>
  <c r="AN607" i="1" s="1"/>
  <c r="AM606" i="1" a="1"/>
  <c r="AM606" i="1" s="1"/>
  <c r="AN606" i="1" s="1"/>
  <c r="AK610" i="1" a="1"/>
  <c r="AK610" i="1" s="1"/>
  <c r="AL610" i="1" s="1"/>
  <c r="AK609" i="1" a="1"/>
  <c r="AK609" i="1" s="1"/>
  <c r="AL609" i="1" s="1"/>
  <c r="AK608" i="1" a="1"/>
  <c r="AK608" i="1" s="1"/>
  <c r="AL608" i="1" s="1"/>
  <c r="AK607" i="1" a="1"/>
  <c r="AK607" i="1" s="1"/>
  <c r="AL607" i="1" s="1"/>
  <c r="AK606" i="1" a="1"/>
  <c r="AK606" i="1" s="1"/>
  <c r="AL606" i="1" s="1"/>
  <c r="AI610" i="1" a="1"/>
  <c r="AI610" i="1" s="1"/>
  <c r="AJ610" i="1" s="1"/>
  <c r="AI609" i="1" a="1"/>
  <c r="AI609" i="1" s="1"/>
  <c r="AJ609" i="1" s="1"/>
  <c r="AI608" i="1" a="1"/>
  <c r="AI608" i="1" s="1"/>
  <c r="AJ608" i="1" s="1"/>
  <c r="AI607" i="1" a="1"/>
  <c r="AI607" i="1" s="1"/>
  <c r="AJ607" i="1" s="1"/>
  <c r="AI606" i="1" a="1"/>
  <c r="AI606" i="1" s="1"/>
  <c r="AJ606" i="1" s="1"/>
  <c r="AG610" i="1" a="1"/>
  <c r="AG610" i="1" s="1"/>
  <c r="AH610" i="1" s="1"/>
  <c r="AG609" i="1" a="1"/>
  <c r="AG609" i="1" s="1"/>
  <c r="AH609" i="1" s="1"/>
  <c r="AG608" i="1" a="1"/>
  <c r="AG608" i="1" s="1"/>
  <c r="AH608" i="1" s="1"/>
  <c r="AG607" i="1" a="1"/>
  <c r="AG607" i="1" s="1"/>
  <c r="AH607" i="1" s="1"/>
  <c r="AG606" i="1" a="1"/>
  <c r="AG606" i="1" s="1"/>
  <c r="AH606" i="1" s="1"/>
  <c r="AE610" i="1" a="1"/>
  <c r="AE610" i="1" s="1"/>
  <c r="AF610" i="1" s="1"/>
  <c r="AE609" i="1" a="1"/>
  <c r="AE609" i="1" s="1"/>
  <c r="AF609" i="1" s="1"/>
  <c r="AE608" i="1" a="1"/>
  <c r="AE608" i="1" s="1"/>
  <c r="AF608" i="1" s="1"/>
  <c r="AE607" i="1" a="1"/>
  <c r="AE607" i="1" s="1"/>
  <c r="AF607" i="1" s="1"/>
  <c r="AE606" i="1" a="1"/>
  <c r="AE606" i="1" s="1"/>
  <c r="AF606" i="1" s="1"/>
  <c r="Z606" i="1"/>
  <c r="AA606" i="1" s="1"/>
  <c r="AB606" i="1" s="1"/>
  <c r="Z607" i="1"/>
  <c r="AA607" i="1" s="1"/>
  <c r="AB607" i="1" s="1"/>
  <c r="Z608" i="1"/>
  <c r="AA608" i="1" s="1"/>
  <c r="AB608" i="1" s="1"/>
  <c r="Z609" i="1"/>
  <c r="AA609" i="1" s="1"/>
  <c r="AB609" i="1" s="1"/>
  <c r="Z610" i="1"/>
  <c r="AA610" i="1" s="1"/>
  <c r="AB610" i="1" s="1"/>
  <c r="W606" i="1"/>
  <c r="X606" i="1" s="1"/>
  <c r="Y606" i="1" s="1"/>
  <c r="W607" i="1"/>
  <c r="X607" i="1" s="1"/>
  <c r="Y607" i="1" s="1"/>
  <c r="W608" i="1"/>
  <c r="X608" i="1" s="1"/>
  <c r="Y608" i="1" s="1"/>
  <c r="W609" i="1"/>
  <c r="X609" i="1" s="1"/>
  <c r="Y609" i="1" s="1"/>
  <c r="W610" i="1"/>
  <c r="X610" i="1" s="1"/>
  <c r="Y610" i="1" s="1"/>
  <c r="AS595" i="1"/>
  <c r="AT595" i="1" s="1"/>
  <c r="AM595" i="1" a="1"/>
  <c r="AM595" i="1" s="1"/>
  <c r="AN595" i="1" s="1"/>
  <c r="AK595" i="1" a="1"/>
  <c r="AK595" i="1" s="1"/>
  <c r="AL595" i="1" s="1"/>
  <c r="AI595" i="1" a="1"/>
  <c r="AI595" i="1" s="1"/>
  <c r="AJ595" i="1" s="1"/>
  <c r="AG595" i="1" a="1"/>
  <c r="AG595" i="1" s="1"/>
  <c r="AH595" i="1" s="1"/>
  <c r="AE595" i="1" a="1"/>
  <c r="AE595" i="1" s="1"/>
  <c r="AF595" i="1" s="1"/>
  <c r="Z595" i="1"/>
  <c r="AA595" i="1" s="1"/>
  <c r="AB595" i="1" s="1"/>
  <c r="W595" i="1"/>
  <c r="X595" i="1" s="1"/>
  <c r="Y595" i="1" s="1"/>
  <c r="AS557" i="1"/>
  <c r="AT557" i="1" s="1"/>
  <c r="AM557" i="1" a="1"/>
  <c r="AM557" i="1" s="1"/>
  <c r="AN557" i="1" s="1"/>
  <c r="AK557" i="1" a="1"/>
  <c r="AK557" i="1" s="1"/>
  <c r="AL557" i="1" s="1"/>
  <c r="AI557" i="1" a="1"/>
  <c r="AI557" i="1" s="1"/>
  <c r="AJ557" i="1" s="1"/>
  <c r="AG557" i="1" a="1"/>
  <c r="AG557" i="1" s="1"/>
  <c r="AH557" i="1" s="1"/>
  <c r="AE557" i="1" a="1"/>
  <c r="AE557" i="1" s="1"/>
  <c r="AF557" i="1" s="1"/>
  <c r="Z557" i="1"/>
  <c r="AA557" i="1" s="1"/>
  <c r="AB557" i="1" s="1"/>
  <c r="W557" i="1"/>
  <c r="X557" i="1" s="1"/>
  <c r="Y557" i="1" s="1"/>
  <c r="W520" i="1"/>
  <c r="X520" i="1" s="1"/>
  <c r="Y520" i="1" s="1"/>
  <c r="Z520" i="1"/>
  <c r="AA520" i="1" s="1"/>
  <c r="AB520" i="1" s="1"/>
  <c r="AE520" i="1" a="1"/>
  <c r="AE520" i="1" s="1"/>
  <c r="AF520" i="1" s="1"/>
  <c r="AG520" i="1" a="1"/>
  <c r="AG520" i="1" s="1"/>
  <c r="AH520" i="1" s="1"/>
  <c r="AI520" i="1" a="1"/>
  <c r="AI520" i="1" s="1"/>
  <c r="AJ520" i="1" s="1"/>
  <c r="AK520" i="1" a="1"/>
  <c r="AK520" i="1" s="1"/>
  <c r="AL520" i="1" s="1"/>
  <c r="AM520" i="1" a="1"/>
  <c r="AM520" i="1" s="1"/>
  <c r="AN520" i="1" s="1"/>
  <c r="AS520" i="1"/>
  <c r="AT520" i="1" s="1"/>
  <c r="W516" i="1"/>
  <c r="X516" i="1" s="1"/>
  <c r="Y516" i="1" s="1"/>
  <c r="Z516" i="1"/>
  <c r="AA516" i="1" s="1"/>
  <c r="AB516" i="1" s="1"/>
  <c r="AE516" i="1" a="1"/>
  <c r="AE516" i="1" s="1"/>
  <c r="AF516" i="1" s="1"/>
  <c r="AG516" i="1" a="1"/>
  <c r="AG516" i="1" s="1"/>
  <c r="AH516" i="1" s="1"/>
  <c r="AI516" i="1" a="1"/>
  <c r="AI516" i="1" s="1"/>
  <c r="AJ516" i="1" s="1"/>
  <c r="AK516" i="1" a="1"/>
  <c r="AK516" i="1" s="1"/>
  <c r="AL516" i="1" s="1"/>
  <c r="AM516" i="1" a="1"/>
  <c r="AM516" i="1" s="1"/>
  <c r="AN516" i="1" s="1"/>
  <c r="AS516" i="1"/>
  <c r="AT516" i="1" s="1"/>
  <c r="W512" i="1"/>
  <c r="X512" i="1" s="1"/>
  <c r="Y512" i="1" s="1"/>
  <c r="Z512" i="1"/>
  <c r="AA512" i="1" s="1"/>
  <c r="AB512" i="1" s="1"/>
  <c r="AE512" i="1" a="1"/>
  <c r="AE512" i="1" s="1"/>
  <c r="AF512" i="1" s="1"/>
  <c r="AG512" i="1" a="1"/>
  <c r="AG512" i="1" s="1"/>
  <c r="AH512" i="1" s="1"/>
  <c r="AI512" i="1" a="1"/>
  <c r="AI512" i="1" s="1"/>
  <c r="AJ512" i="1" s="1"/>
  <c r="AK512" i="1" a="1"/>
  <c r="AK512" i="1" s="1"/>
  <c r="AL512" i="1" s="1"/>
  <c r="AM512" i="1" a="1"/>
  <c r="AM512" i="1" s="1"/>
  <c r="AN512" i="1" s="1"/>
  <c r="AS512" i="1"/>
  <c r="AT512" i="1" s="1"/>
  <c r="W504" i="1"/>
  <c r="X504" i="1" s="1"/>
  <c r="Y504" i="1" s="1"/>
  <c r="Z504" i="1"/>
  <c r="AA504" i="1" s="1"/>
  <c r="AB504" i="1" s="1"/>
  <c r="AE504" i="1" a="1"/>
  <c r="AE504" i="1" s="1"/>
  <c r="AF504" i="1" s="1"/>
  <c r="AG504" i="1" a="1"/>
  <c r="AG504" i="1" s="1"/>
  <c r="AH504" i="1" s="1"/>
  <c r="AI504" i="1" a="1"/>
  <c r="AI504" i="1" s="1"/>
  <c r="AJ504" i="1" s="1"/>
  <c r="AK504" i="1" a="1"/>
  <c r="AK504" i="1" s="1"/>
  <c r="AL504" i="1" s="1"/>
  <c r="AM504" i="1" a="1"/>
  <c r="AM504" i="1" s="1"/>
  <c r="AN504" i="1" s="1"/>
  <c r="AS504" i="1"/>
  <c r="AT504" i="1" s="1"/>
  <c r="W490" i="1"/>
  <c r="X490" i="1" s="1"/>
  <c r="Y490" i="1" s="1"/>
  <c r="Z490" i="1"/>
  <c r="AA490" i="1" s="1"/>
  <c r="AB490" i="1" s="1"/>
  <c r="AE490" i="1" a="1"/>
  <c r="AE490" i="1" s="1"/>
  <c r="AF490" i="1" s="1"/>
  <c r="AG490" i="1" a="1"/>
  <c r="AG490" i="1" s="1"/>
  <c r="AH490" i="1" s="1"/>
  <c r="AI490" i="1" a="1"/>
  <c r="AI490" i="1" s="1"/>
  <c r="AJ490" i="1" s="1"/>
  <c r="AK490" i="1" a="1"/>
  <c r="AK490" i="1" s="1"/>
  <c r="AL490" i="1" s="1"/>
  <c r="AM490" i="1" a="1"/>
  <c r="AM490" i="1" s="1"/>
  <c r="AN490" i="1" s="1"/>
  <c r="AS490" i="1"/>
  <c r="AT490" i="1" s="1"/>
  <c r="W453" i="1"/>
  <c r="X453" i="1" s="1"/>
  <c r="Y453" i="1" s="1"/>
  <c r="Z453" i="1"/>
  <c r="AA453" i="1" s="1"/>
  <c r="AB453" i="1" s="1"/>
  <c r="AE453" i="1" a="1"/>
  <c r="AE453" i="1" s="1"/>
  <c r="AF453" i="1" s="1"/>
  <c r="AG453" i="1" a="1"/>
  <c r="AG453" i="1" s="1"/>
  <c r="AH453" i="1" s="1"/>
  <c r="AI453" i="1" a="1"/>
  <c r="AI453" i="1" s="1"/>
  <c r="AJ453" i="1" s="1"/>
  <c r="AK453" i="1" a="1"/>
  <c r="AK453" i="1" s="1"/>
  <c r="AL453" i="1" s="1"/>
  <c r="AM453" i="1" a="1"/>
  <c r="AM453" i="1" s="1"/>
  <c r="AN453" i="1" s="1"/>
  <c r="AS453" i="1"/>
  <c r="AT453" i="1" s="1"/>
  <c r="W422" i="1"/>
  <c r="X422" i="1" s="1"/>
  <c r="Y422" i="1" s="1"/>
  <c r="Z422" i="1"/>
  <c r="AA422" i="1" s="1"/>
  <c r="AB422" i="1" s="1"/>
  <c r="AE422" i="1" a="1"/>
  <c r="AE422" i="1" s="1"/>
  <c r="AF422" i="1" s="1"/>
  <c r="AG422" i="1" a="1"/>
  <c r="AG422" i="1" s="1"/>
  <c r="AH422" i="1" s="1"/>
  <c r="AI422" i="1" a="1"/>
  <c r="AI422" i="1" s="1"/>
  <c r="AJ422" i="1" s="1"/>
  <c r="AK422" i="1" a="1"/>
  <c r="AK422" i="1" s="1"/>
  <c r="AL422" i="1" s="1"/>
  <c r="AM422" i="1" a="1"/>
  <c r="AM422" i="1" s="1"/>
  <c r="AN422" i="1" s="1"/>
  <c r="AS422" i="1"/>
  <c r="AT422" i="1" s="1"/>
  <c r="W413" i="1"/>
  <c r="X413" i="1" s="1"/>
  <c r="Y413" i="1" s="1"/>
  <c r="Z413" i="1"/>
  <c r="AA413" i="1" s="1"/>
  <c r="AB413" i="1" s="1"/>
  <c r="AE413" i="1" a="1"/>
  <c r="AE413" i="1" s="1"/>
  <c r="AF413" i="1" s="1"/>
  <c r="AG413" i="1" a="1"/>
  <c r="AG413" i="1" s="1"/>
  <c r="AH413" i="1" s="1"/>
  <c r="AI413" i="1" a="1"/>
  <c r="AI413" i="1" s="1"/>
  <c r="AJ413" i="1" s="1"/>
  <c r="AK413" i="1" a="1"/>
  <c r="AK413" i="1" s="1"/>
  <c r="AL413" i="1" s="1"/>
  <c r="AM413" i="1" a="1"/>
  <c r="AM413" i="1" s="1"/>
  <c r="AN413" i="1" s="1"/>
  <c r="AS413" i="1"/>
  <c r="AT413" i="1" s="1"/>
  <c r="W407" i="1"/>
  <c r="X407" i="1" s="1"/>
  <c r="Y407" i="1" s="1"/>
  <c r="Z407" i="1"/>
  <c r="AA407" i="1" s="1"/>
  <c r="AB407" i="1" s="1"/>
  <c r="AE407" i="1" a="1"/>
  <c r="AE407" i="1" s="1"/>
  <c r="AF407" i="1" s="1"/>
  <c r="AG407" i="1" a="1"/>
  <c r="AG407" i="1" s="1"/>
  <c r="AH407" i="1" s="1"/>
  <c r="AI407" i="1" a="1"/>
  <c r="AI407" i="1" s="1"/>
  <c r="AJ407" i="1" s="1"/>
  <c r="AK407" i="1" a="1"/>
  <c r="AK407" i="1" s="1"/>
  <c r="AL407" i="1" s="1"/>
  <c r="AM407" i="1" a="1"/>
  <c r="AM407" i="1" s="1"/>
  <c r="AN407" i="1" s="1"/>
  <c r="AS407" i="1"/>
  <c r="AT407" i="1" s="1"/>
  <c r="W408" i="1"/>
  <c r="X408" i="1" s="1"/>
  <c r="Y408" i="1" s="1"/>
  <c r="Z408" i="1"/>
  <c r="AA408" i="1" s="1"/>
  <c r="AB408" i="1" s="1"/>
  <c r="AE408" i="1" a="1"/>
  <c r="AE408" i="1" s="1"/>
  <c r="AF408" i="1" s="1"/>
  <c r="AG408" i="1" a="1"/>
  <c r="AG408" i="1" s="1"/>
  <c r="AH408" i="1" s="1"/>
  <c r="AI408" i="1" a="1"/>
  <c r="AI408" i="1" s="1"/>
  <c r="AJ408" i="1" s="1"/>
  <c r="AK408" i="1" a="1"/>
  <c r="AK408" i="1" s="1"/>
  <c r="AL408" i="1" s="1"/>
  <c r="AM408" i="1" a="1"/>
  <c r="AM408" i="1" s="1"/>
  <c r="AN408" i="1" s="1"/>
  <c r="AS408" i="1"/>
  <c r="AT408" i="1" s="1"/>
  <c r="W409" i="1"/>
  <c r="X409" i="1" s="1"/>
  <c r="Y409" i="1" s="1"/>
  <c r="Z409" i="1"/>
  <c r="AA409" i="1" s="1"/>
  <c r="AB409" i="1" s="1"/>
  <c r="AE409" i="1" a="1"/>
  <c r="AE409" i="1" s="1"/>
  <c r="AF409" i="1" s="1"/>
  <c r="AG409" i="1" a="1"/>
  <c r="AG409" i="1" s="1"/>
  <c r="AH409" i="1" s="1"/>
  <c r="AI409" i="1" a="1"/>
  <c r="AI409" i="1" s="1"/>
  <c r="AJ409" i="1" s="1"/>
  <c r="AK409" i="1" a="1"/>
  <c r="AK409" i="1" s="1"/>
  <c r="AL409" i="1" s="1"/>
  <c r="AM409" i="1" a="1"/>
  <c r="AM409" i="1" s="1"/>
  <c r="AN409" i="1" s="1"/>
  <c r="AS409" i="1"/>
  <c r="AT409" i="1" s="1"/>
  <c r="W353" i="1"/>
  <c r="X353" i="1" s="1"/>
  <c r="Y353" i="1" s="1"/>
  <c r="Z353" i="1"/>
  <c r="AA353" i="1" s="1"/>
  <c r="AB353" i="1" s="1"/>
  <c r="AE353" i="1" a="1"/>
  <c r="AE353" i="1" s="1"/>
  <c r="AF353" i="1" s="1"/>
  <c r="AG353" i="1" a="1"/>
  <c r="AG353" i="1" s="1"/>
  <c r="AH353" i="1" s="1"/>
  <c r="AI353" i="1" a="1"/>
  <c r="AI353" i="1" s="1"/>
  <c r="AJ353" i="1" s="1"/>
  <c r="AK353" i="1" a="1"/>
  <c r="AK353" i="1" s="1"/>
  <c r="AL353" i="1" s="1"/>
  <c r="AM353" i="1" a="1"/>
  <c r="AM353" i="1" s="1"/>
  <c r="AN353" i="1" s="1"/>
  <c r="AS353" i="1"/>
  <c r="AT353" i="1" s="1"/>
  <c r="W312" i="1"/>
  <c r="X312" i="1" s="1"/>
  <c r="Y312" i="1" s="1"/>
  <c r="Z312" i="1"/>
  <c r="AA312" i="1" s="1"/>
  <c r="AB312" i="1" s="1"/>
  <c r="AE312" i="1" a="1"/>
  <c r="AE312" i="1" s="1"/>
  <c r="AF312" i="1" s="1"/>
  <c r="AG312" i="1" a="1"/>
  <c r="AG312" i="1" s="1"/>
  <c r="AH312" i="1" s="1"/>
  <c r="AI312" i="1" a="1"/>
  <c r="AI312" i="1" s="1"/>
  <c r="AJ312" i="1" s="1"/>
  <c r="AK312" i="1" a="1"/>
  <c r="AK312" i="1" s="1"/>
  <c r="AL312" i="1" s="1"/>
  <c r="AM312" i="1" a="1"/>
  <c r="AM312" i="1" s="1"/>
  <c r="AN312" i="1" s="1"/>
  <c r="AS312" i="1"/>
  <c r="AT312" i="1" s="1"/>
  <c r="W248" i="1"/>
  <c r="X248" i="1" s="1"/>
  <c r="Y248" i="1" s="1"/>
  <c r="Z248" i="1"/>
  <c r="AA248" i="1" s="1"/>
  <c r="AB248" i="1" s="1"/>
  <c r="AE248" i="1" a="1"/>
  <c r="AE248" i="1" s="1"/>
  <c r="AF248" i="1" s="1"/>
  <c r="AG248" i="1" a="1"/>
  <c r="AG248" i="1" s="1"/>
  <c r="AH248" i="1" s="1"/>
  <c r="AI248" i="1" a="1"/>
  <c r="AI248" i="1" s="1"/>
  <c r="AJ248" i="1" s="1"/>
  <c r="AK248" i="1" a="1"/>
  <c r="AK248" i="1" s="1"/>
  <c r="AL248" i="1" s="1"/>
  <c r="AM248" i="1" a="1"/>
  <c r="AM248" i="1" s="1"/>
  <c r="AN248" i="1" s="1"/>
  <c r="AS248" i="1"/>
  <c r="AT248" i="1" s="1"/>
  <c r="W171" i="1"/>
  <c r="X171" i="1" s="1"/>
  <c r="Y171" i="1" s="1"/>
  <c r="Z171" i="1"/>
  <c r="AA171" i="1" s="1"/>
  <c r="AB171" i="1" s="1"/>
  <c r="AE171" i="1" a="1"/>
  <c r="AE171" i="1" s="1"/>
  <c r="AF171" i="1" s="1"/>
  <c r="AG171" i="1" a="1"/>
  <c r="AG171" i="1" s="1"/>
  <c r="AH171" i="1" s="1"/>
  <c r="AI171" i="1" a="1"/>
  <c r="AI171" i="1" s="1"/>
  <c r="AJ171" i="1" s="1"/>
  <c r="AK171" i="1" a="1"/>
  <c r="AK171" i="1" s="1"/>
  <c r="AL171" i="1" s="1"/>
  <c r="AM171" i="1" a="1"/>
  <c r="AM171" i="1" s="1"/>
  <c r="AN171" i="1" s="1"/>
  <c r="AS171" i="1"/>
  <c r="AT171" i="1" s="1"/>
  <c r="I133" i="1"/>
  <c r="J133" i="1" s="1"/>
  <c r="K133" i="1"/>
  <c r="L133" i="1" s="1"/>
  <c r="W133" i="1"/>
  <c r="X133" i="1" s="1"/>
  <c r="Y133" i="1" s="1"/>
  <c r="Z133" i="1"/>
  <c r="AA133" i="1" s="1"/>
  <c r="AB133" i="1" s="1"/>
  <c r="AE133" i="1" a="1"/>
  <c r="AE133" i="1" s="1"/>
  <c r="AF133" i="1" s="1"/>
  <c r="AG133" i="1" a="1"/>
  <c r="AG133" i="1" s="1"/>
  <c r="AH133" i="1" s="1"/>
  <c r="AI133" i="1" a="1"/>
  <c r="AI133" i="1" s="1"/>
  <c r="AJ133" i="1" s="1"/>
  <c r="AK133" i="1" a="1"/>
  <c r="AK133" i="1" s="1"/>
  <c r="AL133" i="1" s="1"/>
  <c r="AM133" i="1" a="1"/>
  <c r="AM133" i="1" s="1"/>
  <c r="AN133" i="1" s="1"/>
  <c r="AS133" i="1"/>
  <c r="AT133" i="1" s="1"/>
  <c r="I134" i="1"/>
  <c r="J134" i="1" s="1"/>
  <c r="K134" i="1"/>
  <c r="L134" i="1" s="1"/>
  <c r="W134" i="1"/>
  <c r="X134" i="1" s="1"/>
  <c r="Y134" i="1" s="1"/>
  <c r="Z134" i="1"/>
  <c r="AA134" i="1" s="1"/>
  <c r="AB134" i="1" s="1"/>
  <c r="AE134" i="1" a="1"/>
  <c r="AE134" i="1" s="1"/>
  <c r="AF134" i="1" s="1"/>
  <c r="AG134" i="1" a="1"/>
  <c r="AG134" i="1" s="1"/>
  <c r="AH134" i="1" s="1"/>
  <c r="AI134" i="1" a="1"/>
  <c r="AI134" i="1" s="1"/>
  <c r="AJ134" i="1" s="1"/>
  <c r="AK134" i="1" a="1"/>
  <c r="AK134" i="1" s="1"/>
  <c r="AL134" i="1" s="1"/>
  <c r="AM134" i="1" a="1"/>
  <c r="AM134" i="1" s="1"/>
  <c r="AN134" i="1" s="1"/>
  <c r="AS134" i="1"/>
  <c r="AT134" i="1" s="1"/>
  <c r="I135" i="1"/>
  <c r="J135" i="1" s="1"/>
  <c r="K135" i="1"/>
  <c r="L135" i="1" s="1"/>
  <c r="W135" i="1"/>
  <c r="X135" i="1" s="1"/>
  <c r="Y135" i="1" s="1"/>
  <c r="Z135" i="1"/>
  <c r="AA135" i="1" s="1"/>
  <c r="AB135" i="1" s="1"/>
  <c r="AE135" i="1" a="1"/>
  <c r="AE135" i="1" s="1"/>
  <c r="AF135" i="1" s="1"/>
  <c r="AG135" i="1" a="1"/>
  <c r="AG135" i="1" s="1"/>
  <c r="AH135" i="1" s="1"/>
  <c r="AI135" i="1" a="1"/>
  <c r="AI135" i="1" s="1"/>
  <c r="AJ135" i="1" s="1"/>
  <c r="AK135" i="1" a="1"/>
  <c r="AK135" i="1" s="1"/>
  <c r="AL135" i="1" s="1"/>
  <c r="AM135" i="1" a="1"/>
  <c r="AM135" i="1" s="1"/>
  <c r="AN135" i="1" s="1"/>
  <c r="AS135" i="1"/>
  <c r="AT135" i="1" s="1"/>
  <c r="I102" i="1"/>
  <c r="J102" i="1" s="1"/>
  <c r="K102" i="1"/>
  <c r="L102" i="1" s="1"/>
  <c r="W102" i="1"/>
  <c r="X102" i="1" s="1"/>
  <c r="Y102" i="1" s="1"/>
  <c r="Z102" i="1"/>
  <c r="AA102" i="1" s="1"/>
  <c r="AB102" i="1" s="1"/>
  <c r="AE102" i="1" a="1"/>
  <c r="AE102" i="1" s="1"/>
  <c r="AF102" i="1" s="1"/>
  <c r="AG102" i="1" a="1"/>
  <c r="AG102" i="1" s="1"/>
  <c r="AH102" i="1" s="1"/>
  <c r="AI102" i="1" a="1"/>
  <c r="AI102" i="1" s="1"/>
  <c r="AJ102" i="1" s="1"/>
  <c r="AK102" i="1" a="1"/>
  <c r="AK102" i="1" s="1"/>
  <c r="AL102" i="1" s="1"/>
  <c r="AM102" i="1" a="1"/>
  <c r="AM102" i="1" s="1"/>
  <c r="AN102" i="1" s="1"/>
  <c r="AS102" i="1"/>
  <c r="AT102" i="1" s="1"/>
  <c r="W48" i="1"/>
  <c r="X48" i="1" s="1"/>
  <c r="Y48" i="1" s="1"/>
  <c r="Z48" i="1"/>
  <c r="AA48" i="1" s="1"/>
  <c r="AB48" i="1" s="1"/>
  <c r="AE48" i="1" a="1"/>
  <c r="AE48" i="1" s="1"/>
  <c r="AF48" i="1" s="1"/>
  <c r="AG48" i="1" a="1"/>
  <c r="AG48" i="1" s="1"/>
  <c r="AH48" i="1" s="1"/>
  <c r="AI48" i="1" a="1"/>
  <c r="AI48" i="1" s="1"/>
  <c r="AJ48" i="1" s="1"/>
  <c r="AK48" i="1" a="1"/>
  <c r="AK48" i="1" s="1"/>
  <c r="AL48" i="1" s="1"/>
  <c r="AM48" i="1" a="1"/>
  <c r="AM48" i="1" s="1"/>
  <c r="AN48" i="1" s="1"/>
  <c r="AS48" i="1"/>
  <c r="AT48" i="1" s="1"/>
  <c r="W49" i="1"/>
  <c r="X49" i="1" s="1"/>
  <c r="Y49" i="1" s="1"/>
  <c r="Z49" i="1"/>
  <c r="AA49" i="1" s="1"/>
  <c r="AB49" i="1" s="1"/>
  <c r="AE49" i="1" a="1"/>
  <c r="AE49" i="1" s="1"/>
  <c r="AF49" i="1" s="1"/>
  <c r="AG49" i="1" a="1"/>
  <c r="AG49" i="1" s="1"/>
  <c r="AH49" i="1" s="1"/>
  <c r="AI49" i="1" a="1"/>
  <c r="AI49" i="1" s="1"/>
  <c r="AJ49" i="1" s="1"/>
  <c r="AK49" i="1" a="1"/>
  <c r="AK49" i="1" s="1"/>
  <c r="AL49" i="1" s="1"/>
  <c r="AM49" i="1" a="1"/>
  <c r="AM49" i="1" s="1"/>
  <c r="AN49" i="1" s="1"/>
  <c r="AS49" i="1"/>
  <c r="AT49" i="1" s="1"/>
  <c r="W47" i="1"/>
  <c r="X47" i="1" s="1"/>
  <c r="Y47" i="1" s="1"/>
  <c r="Z47" i="1"/>
  <c r="AA47" i="1" s="1"/>
  <c r="AB47" i="1" s="1"/>
  <c r="AE47" i="1" a="1"/>
  <c r="AE47" i="1" s="1"/>
  <c r="AF47" i="1" s="1"/>
  <c r="AG47" i="1" a="1"/>
  <c r="AG47" i="1" s="1"/>
  <c r="AH47" i="1" s="1"/>
  <c r="AI47" i="1" a="1"/>
  <c r="AI47" i="1" s="1"/>
  <c r="AJ47" i="1" s="1"/>
  <c r="AK47" i="1" a="1"/>
  <c r="AK47" i="1" s="1"/>
  <c r="AL47" i="1" s="1"/>
  <c r="AM47" i="1" a="1"/>
  <c r="AM47" i="1" s="1"/>
  <c r="AN47" i="1" s="1"/>
  <c r="AS47" i="1"/>
  <c r="AT47" i="1" s="1"/>
  <c r="J26" i="5"/>
  <c r="J27" i="5"/>
  <c r="J28" i="5"/>
  <c r="J25" i="5"/>
  <c r="AS287" i="1"/>
  <c r="AT287" i="1" s="1"/>
  <c r="AS289" i="1"/>
  <c r="AT289" i="1" s="1"/>
  <c r="AS40" i="1"/>
  <c r="AT40" i="1" s="1"/>
  <c r="AS288" i="1"/>
  <c r="AT288" i="1" s="1"/>
  <c r="AS54" i="1"/>
  <c r="AT54" i="1" s="1"/>
  <c r="AS186" i="1"/>
  <c r="AT186" i="1" s="1"/>
  <c r="AS110" i="1"/>
  <c r="AT110" i="1" s="1"/>
  <c r="AS152" i="1"/>
  <c r="AT152" i="1" s="1"/>
  <c r="AS108" i="1"/>
  <c r="AT108" i="1" s="1"/>
  <c r="AS242" i="1"/>
  <c r="AT242" i="1" s="1"/>
  <c r="AS151" i="1"/>
  <c r="AT151" i="1" s="1"/>
  <c r="AS459" i="1"/>
  <c r="AT459" i="1" s="1"/>
  <c r="AS70" i="1"/>
  <c r="AT70" i="1" s="1"/>
  <c r="AS112" i="1"/>
  <c r="AT112" i="1" s="1"/>
  <c r="AS355" i="1"/>
  <c r="AT355" i="1" s="1"/>
  <c r="AS73" i="1"/>
  <c r="AT73" i="1" s="1"/>
  <c r="AS231" i="1"/>
  <c r="AT231" i="1" s="1"/>
  <c r="AS180" i="1"/>
  <c r="AT180" i="1" s="1"/>
  <c r="AS223" i="1"/>
  <c r="AT223" i="1" s="1"/>
  <c r="AS471" i="1"/>
  <c r="AT471" i="1" s="1"/>
  <c r="AS244" i="1"/>
  <c r="AT244" i="1" s="1"/>
  <c r="AS59" i="1"/>
  <c r="AT59" i="1" s="1"/>
  <c r="AS42" i="1"/>
  <c r="AT42" i="1" s="1"/>
  <c r="AS109" i="1"/>
  <c r="AT109" i="1" s="1"/>
  <c r="AS90" i="1"/>
  <c r="AT90" i="1" s="1"/>
  <c r="AS8" i="1"/>
  <c r="AT8" i="1" s="1"/>
  <c r="AS136" i="1"/>
  <c r="AT136" i="1" s="1"/>
  <c r="AS32" i="1"/>
  <c r="AT32" i="1" s="1"/>
  <c r="AS458" i="1"/>
  <c r="AT458" i="1" s="1"/>
  <c r="AS4" i="1"/>
  <c r="AT4" i="1" s="1"/>
  <c r="AS460" i="1"/>
  <c r="AT460" i="1" s="1"/>
  <c r="AS91" i="1"/>
  <c r="AT91" i="1" s="1"/>
  <c r="AS130" i="1"/>
  <c r="AT130" i="1" s="1"/>
  <c r="AS332" i="1"/>
  <c r="AT332" i="1" s="1"/>
  <c r="AS177" i="1"/>
  <c r="AT177" i="1" s="1"/>
  <c r="AS145" i="1"/>
  <c r="AT145" i="1" s="1"/>
  <c r="AS178" i="1"/>
  <c r="AT178" i="1" s="1"/>
  <c r="AS372" i="1"/>
  <c r="AT372" i="1" s="1"/>
  <c r="AS381" i="1"/>
  <c r="AT381" i="1" s="1"/>
  <c r="AS295" i="1"/>
  <c r="AT295" i="1" s="1"/>
  <c r="AS252" i="1"/>
  <c r="AT252" i="1" s="1"/>
  <c r="AS153" i="1"/>
  <c r="AT153" i="1" s="1"/>
  <c r="AS147" i="1"/>
  <c r="AT147" i="1" s="1"/>
  <c r="AS28" i="1"/>
  <c r="AT28" i="1" s="1"/>
  <c r="AS201" i="1"/>
  <c r="AT201" i="1" s="1"/>
  <c r="AS286" i="1"/>
  <c r="AT286" i="1" s="1"/>
  <c r="AS476" i="1"/>
  <c r="AT476" i="1" s="1"/>
  <c r="AS22" i="1"/>
  <c r="AT22" i="1" s="1"/>
  <c r="AS26" i="1"/>
  <c r="AT26" i="1" s="1"/>
  <c r="AS82" i="1"/>
  <c r="AT82" i="1" s="1"/>
  <c r="AS165" i="1"/>
  <c r="AT165" i="1" s="1"/>
  <c r="AS126" i="1"/>
  <c r="AT126" i="1" s="1"/>
  <c r="AS354" i="1"/>
  <c r="AT354" i="1" s="1"/>
  <c r="AS150" i="1"/>
  <c r="AT150" i="1" s="1"/>
  <c r="AS251" i="1"/>
  <c r="AT251" i="1" s="1"/>
  <c r="AS230" i="1"/>
  <c r="AT230" i="1" s="1"/>
  <c r="AS205" i="1"/>
  <c r="AT205" i="1" s="1"/>
  <c r="AS243" i="1"/>
  <c r="AT243" i="1" s="1"/>
  <c r="AS207" i="1"/>
  <c r="AT207" i="1" s="1"/>
  <c r="AS475" i="1"/>
  <c r="AT475" i="1" s="1"/>
  <c r="AS477" i="1"/>
  <c r="AT477" i="1" s="1"/>
  <c r="AS211" i="1"/>
  <c r="AT211" i="1" s="1"/>
  <c r="AS573" i="1"/>
  <c r="AT573" i="1" s="1"/>
  <c r="AS313" i="1"/>
  <c r="AT313" i="1" s="1"/>
  <c r="AS41" i="1"/>
  <c r="AT41" i="1" s="1"/>
  <c r="AS296" i="1"/>
  <c r="AT296" i="1" s="1"/>
  <c r="AS318" i="1"/>
  <c r="AT318" i="1" s="1"/>
  <c r="AS260" i="1"/>
  <c r="AT260" i="1" s="1"/>
  <c r="AS31" i="1"/>
  <c r="AT31" i="1" s="1"/>
  <c r="AS370" i="1"/>
  <c r="AT370" i="1" s="1"/>
  <c r="AS469" i="1"/>
  <c r="AT469" i="1" s="1"/>
  <c r="AS380" i="1"/>
  <c r="AT380" i="1" s="1"/>
  <c r="AS121" i="1"/>
  <c r="AT121" i="1" s="1"/>
  <c r="AS274" i="1"/>
  <c r="AT274" i="1" s="1"/>
  <c r="AS472" i="1"/>
  <c r="AT472" i="1" s="1"/>
  <c r="AS166" i="1"/>
  <c r="AT166" i="1" s="1"/>
  <c r="AS423" i="1"/>
  <c r="AT423" i="1" s="1"/>
  <c r="AS250" i="1"/>
  <c r="AT250" i="1" s="1"/>
  <c r="AS33" i="1"/>
  <c r="AT33" i="1" s="1"/>
  <c r="AS103" i="1"/>
  <c r="AT103" i="1" s="1"/>
  <c r="AS277" i="1"/>
  <c r="AT277" i="1" s="1"/>
  <c r="AS24" i="1"/>
  <c r="AT24" i="1" s="1"/>
  <c r="AS114" i="1"/>
  <c r="AT114" i="1" s="1"/>
  <c r="AS335" i="1"/>
  <c r="AT335" i="1" s="1"/>
  <c r="AS72" i="1"/>
  <c r="AT72" i="1" s="1"/>
  <c r="AS116" i="1"/>
  <c r="AT116" i="1" s="1"/>
  <c r="AS115" i="1"/>
  <c r="AT115" i="1" s="1"/>
  <c r="AS480" i="1"/>
  <c r="AT480" i="1" s="1"/>
  <c r="AS382" i="1"/>
  <c r="AT382" i="1" s="1"/>
  <c r="AS12" i="1"/>
  <c r="AT12" i="1" s="1"/>
  <c r="AS137" i="1"/>
  <c r="AT137" i="1" s="1"/>
  <c r="AS216" i="1"/>
  <c r="AT216" i="1" s="1"/>
  <c r="AS270" i="1"/>
  <c r="AT270" i="1" s="1"/>
  <c r="AS17" i="1"/>
  <c r="AT17" i="1" s="1"/>
  <c r="AS340" i="1"/>
  <c r="AT340" i="1" s="1"/>
  <c r="AS193" i="1"/>
  <c r="AT193" i="1" s="1"/>
  <c r="AS187" i="1"/>
  <c r="AT187" i="1" s="1"/>
  <c r="AS181" i="1"/>
  <c r="AT181" i="1" s="1"/>
  <c r="AS57" i="1"/>
  <c r="AT57" i="1" s="1"/>
  <c r="AS479" i="1"/>
  <c r="AT479" i="1" s="1"/>
  <c r="AS217" i="1"/>
  <c r="AT217" i="1" s="1"/>
  <c r="AS266" i="1"/>
  <c r="AT266" i="1" s="1"/>
  <c r="AS449" i="1"/>
  <c r="AT449" i="1" s="1"/>
  <c r="AS206" i="1"/>
  <c r="AT206" i="1" s="1"/>
  <c r="AS374" i="1"/>
  <c r="AT374" i="1" s="1"/>
  <c r="AS464" i="1"/>
  <c r="AT464" i="1" s="1"/>
  <c r="AS571" i="1"/>
  <c r="AT571" i="1" s="1"/>
  <c r="AS284" i="1"/>
  <c r="AT284" i="1" s="1"/>
  <c r="AS371" i="1"/>
  <c r="AT371" i="1" s="1"/>
  <c r="AS200" i="1"/>
  <c r="AT200" i="1" s="1"/>
  <c r="AS572" i="1"/>
  <c r="AT572" i="1" s="1"/>
  <c r="AS574" i="1"/>
  <c r="AT574" i="1" s="1"/>
  <c r="AS78" i="1"/>
  <c r="AT78" i="1" s="1"/>
  <c r="AS314" i="1"/>
  <c r="AT314" i="1" s="1"/>
  <c r="AS63" i="1"/>
  <c r="AT63" i="1" s="1"/>
  <c r="AS43" i="1"/>
  <c r="AT43" i="1" s="1"/>
  <c r="AS58" i="1"/>
  <c r="AT58" i="1" s="1"/>
  <c r="AS390" i="1"/>
  <c r="AT390" i="1" s="1"/>
  <c r="AS298" i="1"/>
  <c r="AT298" i="1" s="1"/>
  <c r="AS522" i="1"/>
  <c r="AT522" i="1" s="1"/>
  <c r="AS529" i="1"/>
  <c r="AT529" i="1" s="1"/>
  <c r="AS478" i="1"/>
  <c r="AT478" i="1" s="1"/>
  <c r="AS283" i="1"/>
  <c r="AT283" i="1" s="1"/>
  <c r="AS410" i="1"/>
  <c r="AT410" i="1" s="1"/>
  <c r="AS9" i="1"/>
  <c r="AT9" i="1" s="1"/>
  <c r="AS236" i="1"/>
  <c r="AT236" i="1" s="1"/>
  <c r="AS212" i="1"/>
  <c r="AT212" i="1" s="1"/>
  <c r="AS282" i="1"/>
  <c r="AT282" i="1" s="1"/>
  <c r="AS74" i="1"/>
  <c r="AT74" i="1" s="1"/>
  <c r="AS241" i="1"/>
  <c r="AT241" i="1" s="1"/>
  <c r="AS10" i="1"/>
  <c r="AT10" i="1" s="1"/>
  <c r="AS254" i="1"/>
  <c r="AT254" i="1" s="1"/>
  <c r="AS442" i="1"/>
  <c r="AT442" i="1" s="1"/>
  <c r="AS204" i="1"/>
  <c r="AT204" i="1" s="1"/>
  <c r="AS36" i="1"/>
  <c r="AT36" i="1" s="1"/>
  <c r="AS163" i="1"/>
  <c r="AT163" i="1" s="1"/>
  <c r="AS87" i="1"/>
  <c r="AT87" i="1" s="1"/>
  <c r="AS149" i="1"/>
  <c r="AT149" i="1" s="1"/>
  <c r="AS412" i="1"/>
  <c r="AT412" i="1" s="1"/>
  <c r="AS384" i="1"/>
  <c r="AT384" i="1" s="1"/>
  <c r="AS440" i="1"/>
  <c r="AT440" i="1" s="1"/>
  <c r="AS13" i="1"/>
  <c r="AT13" i="1" s="1"/>
  <c r="AS411" i="1"/>
  <c r="AT411" i="1" s="1"/>
  <c r="AS148" i="1"/>
  <c r="AT148" i="1" s="1"/>
  <c r="AS360" i="1"/>
  <c r="AT360" i="1" s="1"/>
  <c r="AS35" i="1"/>
  <c r="AT35" i="1" s="1"/>
  <c r="AS474" i="1"/>
  <c r="AT474" i="1" s="1"/>
  <c r="AS188" i="1"/>
  <c r="AT188" i="1" s="1"/>
  <c r="AS14" i="1"/>
  <c r="AT14" i="1" s="1"/>
  <c r="AS265" i="1"/>
  <c r="AT265" i="1" s="1"/>
  <c r="AS198" i="1"/>
  <c r="AT198" i="1" s="1"/>
  <c r="AS234" i="1"/>
  <c r="AT234" i="1" s="1"/>
  <c r="AS308" i="1"/>
  <c r="AT308" i="1" s="1"/>
  <c r="AS406" i="1"/>
  <c r="AT406" i="1" s="1"/>
  <c r="AS62" i="1"/>
  <c r="AT62" i="1" s="1"/>
  <c r="AS233" i="1"/>
  <c r="AT233" i="1" s="1"/>
  <c r="AS373" i="1"/>
  <c r="AT373" i="1" s="1"/>
  <c r="AS378" i="1"/>
  <c r="AT378" i="1" s="1"/>
  <c r="AS375" i="1"/>
  <c r="AT375" i="1" s="1"/>
  <c r="AS268" i="1"/>
  <c r="AT268" i="1" s="1"/>
  <c r="AS113" i="1"/>
  <c r="AT113" i="1" s="1"/>
  <c r="AS97" i="1"/>
  <c r="AT97" i="1" s="1"/>
  <c r="AS321" i="1"/>
  <c r="AT321" i="1" s="1"/>
  <c r="AS424" i="1"/>
  <c r="AT424" i="1" s="1"/>
  <c r="AS465" i="1"/>
  <c r="AT465" i="1" s="1"/>
  <c r="AS345" i="1"/>
  <c r="AT345" i="1" s="1"/>
  <c r="AS350" i="1"/>
  <c r="AT350" i="1" s="1"/>
  <c r="AS146" i="1"/>
  <c r="AT146" i="1" s="1"/>
  <c r="AS267" i="1"/>
  <c r="AT267" i="1" s="1"/>
  <c r="AS237" i="1"/>
  <c r="AT237" i="1" s="1"/>
  <c r="AS447" i="1"/>
  <c r="AT447" i="1" s="1"/>
  <c r="AS138" i="1"/>
  <c r="AT138" i="1" s="1"/>
  <c r="AS269" i="1"/>
  <c r="AT269" i="1" s="1"/>
  <c r="AS191" i="1"/>
  <c r="AT191" i="1" s="1"/>
  <c r="AS210" i="1"/>
  <c r="AT210" i="1" s="1"/>
  <c r="AS199" i="1"/>
  <c r="AT199" i="1" s="1"/>
  <c r="AS366" i="1"/>
  <c r="AT366" i="1" s="1"/>
  <c r="AS64" i="1"/>
  <c r="AT64" i="1" s="1"/>
  <c r="AS208" i="1"/>
  <c r="AT208" i="1" s="1"/>
  <c r="AS220" i="1"/>
  <c r="AT220" i="1" s="1"/>
  <c r="AS275" i="1"/>
  <c r="AT275" i="1" s="1"/>
  <c r="AS98" i="1"/>
  <c r="AT98" i="1" s="1"/>
  <c r="AS161" i="1"/>
  <c r="AT161" i="1" s="1"/>
  <c r="AS7" i="1"/>
  <c r="AT7" i="1" s="1"/>
  <c r="AS99" i="1"/>
  <c r="AT99" i="1" s="1"/>
  <c r="AS160" i="1"/>
  <c r="AT160" i="1" s="1"/>
  <c r="AS5" i="1"/>
  <c r="AT5" i="1" s="1"/>
  <c r="AS202" i="1"/>
  <c r="AT202" i="1" s="1"/>
  <c r="AS362" i="1"/>
  <c r="AT362" i="1" s="1"/>
  <c r="AS240" i="1"/>
  <c r="AT240" i="1" s="1"/>
  <c r="AS95" i="1"/>
  <c r="AT95" i="1" s="1"/>
  <c r="AS383" i="1"/>
  <c r="AT383" i="1" s="1"/>
  <c r="AS285" i="1"/>
  <c r="AT285" i="1" s="1"/>
  <c r="AS379" i="1"/>
  <c r="AT379" i="1" s="1"/>
  <c r="AS446" i="1"/>
  <c r="AT446" i="1" s="1"/>
  <c r="AS29" i="1"/>
  <c r="AT29" i="1" s="1"/>
  <c r="AS68" i="1"/>
  <c r="AT68" i="1" s="1"/>
  <c r="AS195" i="1"/>
  <c r="AT195" i="1" s="1"/>
  <c r="AS444" i="1"/>
  <c r="AT444" i="1" s="1"/>
  <c r="AS398" i="1"/>
  <c r="AT398" i="1" s="1"/>
  <c r="AS19" i="1"/>
  <c r="AT19" i="1" s="1"/>
  <c r="AS44" i="1"/>
  <c r="AT44" i="1" s="1"/>
  <c r="AS194" i="1"/>
  <c r="AT194" i="1" s="1"/>
  <c r="AS45" i="1"/>
  <c r="AT45" i="1" s="1"/>
  <c r="AS196" i="1"/>
  <c r="AT196" i="1" s="1"/>
  <c r="AS280" i="1"/>
  <c r="AT280" i="1" s="1"/>
  <c r="AS104" i="1"/>
  <c r="AT104" i="1" s="1"/>
  <c r="AS209" i="1"/>
  <c r="AT209" i="1" s="1"/>
  <c r="AS56" i="1"/>
  <c r="AT56" i="1" s="1"/>
  <c r="AS297" i="1"/>
  <c r="AT297" i="1" s="1"/>
  <c r="AS425" i="1"/>
  <c r="AT425" i="1" s="1"/>
  <c r="AS426" i="1"/>
  <c r="AT426" i="1" s="1"/>
  <c r="AS438" i="1"/>
  <c r="AT438" i="1" s="1"/>
  <c r="AS549" i="1"/>
  <c r="AT549" i="1" s="1"/>
  <c r="AS528" i="1"/>
  <c r="AT528" i="1" s="1"/>
  <c r="AS526" i="1"/>
  <c r="AT526" i="1" s="1"/>
  <c r="AS505" i="1"/>
  <c r="AT505" i="1" s="1"/>
  <c r="AS513" i="1"/>
  <c r="AT513" i="1" s="1"/>
  <c r="AS527" i="1"/>
  <c r="AT527" i="1" s="1"/>
  <c r="AS534" i="1"/>
  <c r="AT534" i="1" s="1"/>
  <c r="AS497" i="1"/>
  <c r="AT497" i="1" s="1"/>
  <c r="AS523" i="1"/>
  <c r="AT523" i="1" s="1"/>
  <c r="AS530" i="1"/>
  <c r="AT530" i="1" s="1"/>
  <c r="AS531" i="1"/>
  <c r="AT531" i="1" s="1"/>
  <c r="AS536" i="1"/>
  <c r="AT536" i="1" s="1"/>
  <c r="AS553" i="1"/>
  <c r="AT553" i="1" s="1"/>
  <c r="AS567" i="1"/>
  <c r="AT567" i="1" s="1"/>
  <c r="AS577" i="1"/>
  <c r="AT577" i="1" s="1"/>
  <c r="AS579" i="1"/>
  <c r="AT579" i="1" s="1"/>
  <c r="AS179" i="1"/>
  <c r="AT179" i="1" s="1"/>
  <c r="AS21" i="1"/>
  <c r="AT21" i="1" s="1"/>
  <c r="AS430" i="1"/>
  <c r="AT430" i="1" s="1"/>
  <c r="AS158" i="1"/>
  <c r="AT158" i="1" s="1"/>
  <c r="AS431" i="1"/>
  <c r="AT431" i="1" s="1"/>
  <c r="AS443" i="1"/>
  <c r="AT443" i="1" s="1"/>
  <c r="AS141" i="1"/>
  <c r="AT141" i="1" s="1"/>
  <c r="AS319" i="1"/>
  <c r="AT319" i="1" s="1"/>
  <c r="AS142" i="1"/>
  <c r="AT142" i="1" s="1"/>
  <c r="AS414" i="1"/>
  <c r="AT414" i="1" s="1"/>
  <c r="AS317" i="1"/>
  <c r="AT317" i="1" s="1"/>
  <c r="AS419" i="1"/>
  <c r="AT419" i="1" s="1"/>
  <c r="AS77" i="1"/>
  <c r="AT77" i="1" s="1"/>
  <c r="AS396" i="1"/>
  <c r="AT396" i="1" s="1"/>
  <c r="AS127" i="1"/>
  <c r="AT127" i="1" s="1"/>
  <c r="AS337" i="1"/>
  <c r="AT337" i="1" s="1"/>
  <c r="AS172" i="1"/>
  <c r="AT172" i="1" s="1"/>
  <c r="AS37" i="1"/>
  <c r="AT37" i="1" s="1"/>
  <c r="AS454" i="1"/>
  <c r="AT454" i="1" s="1"/>
  <c r="AS417" i="1"/>
  <c r="AT417" i="1" s="1"/>
  <c r="AS11" i="1"/>
  <c r="AT11" i="1" s="1"/>
  <c r="AS331" i="1"/>
  <c r="AT331" i="1" s="1"/>
  <c r="AS253" i="1"/>
  <c r="AT253" i="1" s="1"/>
  <c r="AS585" i="1"/>
  <c r="AT585" i="1" s="1"/>
  <c r="AS76" i="1"/>
  <c r="AT76" i="1" s="1"/>
  <c r="AS128" i="1"/>
  <c r="AT128" i="1" s="1"/>
  <c r="AS584" i="1"/>
  <c r="AT584" i="1" s="1"/>
  <c r="AS473" i="1"/>
  <c r="AT473" i="1" s="1"/>
  <c r="AS255" i="1"/>
  <c r="AT255" i="1" s="1"/>
  <c r="AS215" i="1"/>
  <c r="AT215" i="1" s="1"/>
  <c r="AS580" i="1"/>
  <c r="AT580" i="1" s="1"/>
  <c r="AS455" i="1"/>
  <c r="AT455" i="1" s="1"/>
  <c r="AS34" i="1"/>
  <c r="AT34" i="1" s="1"/>
  <c r="AS140" i="1"/>
  <c r="AT140" i="1" s="1"/>
  <c r="AS167" i="1"/>
  <c r="AT167" i="1" s="1"/>
  <c r="AS325" i="1"/>
  <c r="AT325" i="1" s="1"/>
  <c r="AS583" i="1"/>
  <c r="AT583" i="1" s="1"/>
  <c r="AS307" i="1"/>
  <c r="AT307" i="1" s="1"/>
  <c r="AS402" i="1"/>
  <c r="AT402" i="1" s="1"/>
  <c r="AS323" i="1"/>
  <c r="AT323" i="1" s="1"/>
  <c r="AS416" i="1"/>
  <c r="AT416" i="1" s="1"/>
  <c r="AS441" i="1"/>
  <c r="AT441" i="1" s="1"/>
  <c r="AS309" i="1"/>
  <c r="AT309" i="1" s="1"/>
  <c r="AS418" i="1"/>
  <c r="AT418" i="1" s="1"/>
  <c r="AS326" i="1"/>
  <c r="AT326" i="1" s="1"/>
  <c r="AS581" i="1"/>
  <c r="AT581" i="1" s="1"/>
  <c r="AS582" i="1"/>
  <c r="AT582" i="1" s="1"/>
  <c r="AS315" i="1"/>
  <c r="AT315" i="1" s="1"/>
  <c r="AS214" i="1"/>
  <c r="AT214" i="1" s="1"/>
  <c r="AS388" i="1"/>
  <c r="AT388" i="1" s="1"/>
  <c r="AS435" i="1"/>
  <c r="AT435" i="1" s="1"/>
  <c r="AS327" i="1"/>
  <c r="AT327" i="1" s="1"/>
  <c r="AS293" i="1"/>
  <c r="AT293" i="1" s="1"/>
  <c r="AS69" i="1"/>
  <c r="AT69" i="1" s="1"/>
  <c r="AS271" i="1"/>
  <c r="AT271" i="1" s="1"/>
  <c r="AS183" i="1"/>
  <c r="AT183" i="1" s="1"/>
  <c r="AS84" i="1"/>
  <c r="AT84" i="1" s="1"/>
  <c r="AS155" i="1"/>
  <c r="AT155" i="1" s="1"/>
  <c r="AS576" i="1"/>
  <c r="AT576" i="1" s="1"/>
  <c r="AS229" i="1"/>
  <c r="AT229" i="1" s="1"/>
  <c r="AS575" i="1"/>
  <c r="AT575" i="1" s="1"/>
  <c r="AS329" i="1"/>
  <c r="AT329" i="1" s="1"/>
  <c r="AS334" i="1"/>
  <c r="AT334" i="1" s="1"/>
  <c r="AS484" i="1"/>
  <c r="AT484" i="1" s="1"/>
  <c r="AS486" i="1"/>
  <c r="AT486" i="1" s="1"/>
  <c r="AS403" i="1"/>
  <c r="AT403" i="1" s="1"/>
  <c r="AS434" i="1"/>
  <c r="AT434" i="1" s="1"/>
  <c r="AS485" i="1"/>
  <c r="AT485" i="1" s="1"/>
  <c r="AS85" i="1"/>
  <c r="AT85" i="1" s="1"/>
  <c r="AS185" i="1"/>
  <c r="AT185" i="1" s="1"/>
  <c r="AS80" i="1"/>
  <c r="AT80" i="1" s="1"/>
  <c r="AS81" i="1"/>
  <c r="AT81" i="1" s="1"/>
  <c r="AS117" i="1"/>
  <c r="AT117" i="1" s="1"/>
  <c r="AS213" i="1"/>
  <c r="AT213" i="1" s="1"/>
  <c r="AS276" i="1"/>
  <c r="AT276" i="1" s="1"/>
  <c r="AS330" i="1"/>
  <c r="AT330" i="1" s="1"/>
  <c r="AS376" i="1"/>
  <c r="AT376" i="1" s="1"/>
  <c r="AS377" i="1"/>
  <c r="AT377" i="1" s="1"/>
  <c r="AS232" i="1"/>
  <c r="AT232" i="1" s="1"/>
  <c r="AS83" i="1"/>
  <c r="AT83" i="1" s="1"/>
  <c r="AS436" i="1"/>
  <c r="AT436" i="1" s="1"/>
  <c r="AS487" i="1"/>
  <c r="AT487" i="1" s="1"/>
  <c r="AS365" i="1"/>
  <c r="AT365" i="1" s="1"/>
  <c r="AS415" i="1"/>
  <c r="AT415" i="1" s="1"/>
  <c r="AS278" i="1"/>
  <c r="AT278" i="1" s="1"/>
  <c r="AS421" i="1"/>
  <c r="AT421" i="1" s="1"/>
  <c r="AS586" i="1"/>
  <c r="AT586" i="1" s="1"/>
  <c r="AS462" i="1"/>
  <c r="AT462" i="1" s="1"/>
  <c r="AS227" i="1"/>
  <c r="AT227" i="1" s="1"/>
  <c r="AS385" i="1"/>
  <c r="AT385" i="1" s="1"/>
  <c r="AS279" i="1"/>
  <c r="AT279" i="1" s="1"/>
  <c r="AS15" i="1"/>
  <c r="AT15" i="1" s="1"/>
  <c r="AS75" i="1"/>
  <c r="AT75" i="1" s="1"/>
  <c r="AS170" i="1"/>
  <c r="AT170" i="1" s="1"/>
  <c r="AS386" i="1"/>
  <c r="AT386" i="1" s="1"/>
  <c r="AS263" i="1"/>
  <c r="AT263" i="1" s="1"/>
  <c r="AS358" i="1"/>
  <c r="AT358" i="1" s="1"/>
  <c r="AS432" i="1"/>
  <c r="AT432" i="1" s="1"/>
  <c r="AS168" i="1"/>
  <c r="AT168" i="1" s="1"/>
  <c r="AS16" i="1"/>
  <c r="AT16" i="1" s="1"/>
  <c r="AS184" i="1"/>
  <c r="AT184" i="1" s="1"/>
  <c r="AS482" i="1"/>
  <c r="AT482" i="1" s="1"/>
  <c r="AS420" i="1"/>
  <c r="AT420" i="1" s="1"/>
  <c r="AS30" i="1"/>
  <c r="AT30" i="1" s="1"/>
  <c r="AS228" i="1"/>
  <c r="AT228" i="1" s="1"/>
  <c r="AS341" i="1"/>
  <c r="AT341" i="1" s="1"/>
  <c r="AS96" i="1"/>
  <c r="AT96" i="1" s="1"/>
  <c r="AS405" i="1"/>
  <c r="AT405" i="1" s="1"/>
  <c r="AS176" i="1"/>
  <c r="AT176" i="1" s="1"/>
  <c r="AS264" i="1"/>
  <c r="AT264" i="1" s="1"/>
  <c r="AS310" i="1"/>
  <c r="AT310" i="1" s="1"/>
  <c r="AS129" i="1"/>
  <c r="AT129" i="1" s="1"/>
  <c r="AS262" i="1"/>
  <c r="AT262" i="1" s="1"/>
  <c r="AS111" i="1"/>
  <c r="AT111" i="1" s="1"/>
  <c r="AS491" i="1"/>
  <c r="AT491" i="1" s="1"/>
  <c r="AS494" i="1"/>
  <c r="AT494" i="1" s="1"/>
  <c r="AS169" i="1"/>
  <c r="AT169" i="1" s="1"/>
  <c r="AS182" i="1"/>
  <c r="AT182" i="1" s="1"/>
  <c r="AS343" i="1"/>
  <c r="AT343" i="1" s="1"/>
  <c r="AS361" i="1"/>
  <c r="AT361" i="1" s="1"/>
  <c r="AS492" i="1"/>
  <c r="AT492" i="1" s="1"/>
  <c r="AS493" i="1"/>
  <c r="AT493" i="1" s="1"/>
  <c r="AS347" i="1"/>
  <c r="AT347" i="1" s="1"/>
  <c r="AS154" i="1"/>
  <c r="AT154" i="1" s="1"/>
  <c r="AS457" i="1"/>
  <c r="AT457" i="1" s="1"/>
  <c r="AS190" i="1"/>
  <c r="AT190" i="1" s="1"/>
  <c r="AS261" i="1"/>
  <c r="AT261" i="1" s="1"/>
  <c r="AS489" i="1"/>
  <c r="AT489" i="1" s="1"/>
  <c r="AS157" i="1"/>
  <c r="AT157" i="1" s="1"/>
  <c r="AS238" i="1"/>
  <c r="AT238" i="1" s="1"/>
  <c r="AS88" i="1"/>
  <c r="AT88" i="1" s="1"/>
  <c r="AS139" i="1"/>
  <c r="AT139" i="1" s="1"/>
  <c r="AS481" i="1"/>
  <c r="AT481" i="1" s="1"/>
  <c r="AS164" i="1"/>
  <c r="AT164" i="1" s="1"/>
  <c r="AS357" i="1"/>
  <c r="AT357" i="1" s="1"/>
  <c r="AS391" i="1"/>
  <c r="AT391" i="1" s="1"/>
  <c r="AS333" i="1"/>
  <c r="AT333" i="1" s="1"/>
  <c r="AS339" i="1"/>
  <c r="AT339" i="1" s="1"/>
  <c r="AS219" i="1"/>
  <c r="AT219" i="1" s="1"/>
  <c r="AS437" i="1"/>
  <c r="AT437" i="1" s="1"/>
  <c r="AS290" i="1"/>
  <c r="AT290" i="1" s="1"/>
  <c r="AS395" i="1"/>
  <c r="AT395" i="1" s="1"/>
  <c r="AS23" i="1"/>
  <c r="AT23" i="1" s="1"/>
  <c r="AS66" i="1"/>
  <c r="AT66" i="1" s="1"/>
  <c r="AS461" i="1"/>
  <c r="AT461" i="1" s="1"/>
  <c r="AS363" i="1"/>
  <c r="AT363" i="1" s="1"/>
  <c r="AS257" i="1"/>
  <c r="AT257" i="1" s="1"/>
  <c r="AS291" i="1"/>
  <c r="AT291" i="1" s="1"/>
  <c r="AS292" i="1"/>
  <c r="AT292" i="1" s="1"/>
  <c r="AS218" i="1"/>
  <c r="AT218" i="1" s="1"/>
  <c r="AS38" i="1"/>
  <c r="AT38" i="1" s="1"/>
  <c r="AS235" i="1"/>
  <c r="AT235" i="1" s="1"/>
  <c r="AS65" i="1"/>
  <c r="AT65" i="1" s="1"/>
  <c r="AS86" i="1"/>
  <c r="AT86" i="1" s="1"/>
  <c r="AS106" i="1"/>
  <c r="AT106" i="1" s="1"/>
  <c r="AS173" i="1"/>
  <c r="AT173" i="1" s="1"/>
  <c r="AS174" i="1"/>
  <c r="AT174" i="1" s="1"/>
  <c r="AS175" i="1"/>
  <c r="AT175" i="1" s="1"/>
  <c r="AS221" i="1"/>
  <c r="AT221" i="1" s="1"/>
  <c r="AS336" i="1"/>
  <c r="AT336" i="1" s="1"/>
  <c r="AS392" i="1"/>
  <c r="AT392" i="1" s="1"/>
  <c r="AS124" i="1"/>
  <c r="AT124" i="1" s="1"/>
  <c r="AS470" i="1"/>
  <c r="AT470" i="1" s="1"/>
  <c r="AS351" i="1"/>
  <c r="AT351" i="1" s="1"/>
  <c r="AS450" i="1"/>
  <c r="AT450" i="1" s="1"/>
  <c r="AS427" i="1"/>
  <c r="AT427" i="1" s="1"/>
  <c r="AS246" i="1"/>
  <c r="AT246" i="1" s="1"/>
  <c r="AS324" i="1"/>
  <c r="AT324" i="1" s="1"/>
  <c r="AS496" i="1"/>
  <c r="AT496" i="1" s="1"/>
  <c r="AS467" i="1"/>
  <c r="AT467" i="1" s="1"/>
  <c r="AS67" i="1"/>
  <c r="AT67" i="1" s="1"/>
  <c r="AS588" i="1"/>
  <c r="AT588" i="1" s="1"/>
  <c r="AS247" i="1"/>
  <c r="AT247" i="1" s="1"/>
  <c r="AS20" i="1"/>
  <c r="AT20" i="1" s="1"/>
  <c r="AS52" i="1"/>
  <c r="AT52" i="1" s="1"/>
  <c r="AS348" i="1"/>
  <c r="AT348" i="1" s="1"/>
  <c r="AS428" i="1"/>
  <c r="AT428" i="1" s="1"/>
  <c r="AS429" i="1"/>
  <c r="AT429" i="1" s="1"/>
  <c r="AS239" i="1"/>
  <c r="AT239" i="1" s="1"/>
  <c r="AS50" i="1"/>
  <c r="AT50" i="1" s="1"/>
  <c r="AS123" i="1"/>
  <c r="AT123" i="1" s="1"/>
  <c r="AS456" i="1"/>
  <c r="AT456" i="1" s="1"/>
  <c r="AS159" i="1"/>
  <c r="AT159" i="1" s="1"/>
  <c r="AS189" i="1"/>
  <c r="AT189" i="1" s="1"/>
  <c r="AS6" i="1"/>
  <c r="AT6" i="1" s="1"/>
  <c r="AS305" i="1"/>
  <c r="AT305" i="1" s="1"/>
  <c r="AS587" i="1"/>
  <c r="AT587" i="1" s="1"/>
  <c r="AS51" i="1"/>
  <c r="AT51" i="1" s="1"/>
  <c r="AS92" i="1"/>
  <c r="AT92" i="1" s="1"/>
  <c r="AS93" i="1"/>
  <c r="AT93" i="1" s="1"/>
  <c r="AS94" i="1"/>
  <c r="AT94" i="1" s="1"/>
  <c r="AS100" i="1"/>
  <c r="AT100" i="1" s="1"/>
  <c r="AS101" i="1"/>
  <c r="AT101" i="1" s="1"/>
  <c r="AS105" i="1"/>
  <c r="AT105" i="1" s="1"/>
  <c r="AS120" i="1"/>
  <c r="AT120" i="1" s="1"/>
  <c r="AS203" i="1"/>
  <c r="AT203" i="1" s="1"/>
  <c r="AS71" i="1"/>
  <c r="AT71" i="1" s="1"/>
  <c r="AS302" i="1"/>
  <c r="AT302" i="1" s="1"/>
  <c r="AS306" i="1"/>
  <c r="AT306" i="1" s="1"/>
  <c r="AS356" i="1"/>
  <c r="AT356" i="1" s="1"/>
  <c r="AS359" i="1"/>
  <c r="AT359" i="1" s="1"/>
  <c r="AS397" i="1"/>
  <c r="AT397" i="1" s="1"/>
  <c r="AS445" i="1"/>
  <c r="AT445" i="1" s="1"/>
  <c r="AS463" i="1"/>
  <c r="AT463" i="1" s="1"/>
  <c r="AS389" i="1"/>
  <c r="AT389" i="1" s="1"/>
  <c r="AS483" i="1"/>
  <c r="AT483" i="1" s="1"/>
  <c r="AS303" i="1"/>
  <c r="AT303" i="1" s="1"/>
  <c r="AS55" i="1"/>
  <c r="AT55" i="1" s="1"/>
  <c r="AS89" i="1"/>
  <c r="AT89" i="1" s="1"/>
  <c r="AS222" i="1"/>
  <c r="AT222" i="1" s="1"/>
  <c r="AS258" i="1"/>
  <c r="AT258" i="1" s="1"/>
  <c r="AS433" i="1"/>
  <c r="AT433" i="1" s="1"/>
  <c r="AS488" i="1"/>
  <c r="AT488" i="1" s="1"/>
  <c r="AS299" i="1"/>
  <c r="AT299" i="1" s="1"/>
  <c r="AS304" i="1"/>
  <c r="AT304" i="1" s="1"/>
  <c r="AS404" i="1"/>
  <c r="AT404" i="1" s="1"/>
  <c r="AS301" i="1"/>
  <c r="AT301" i="1" s="1"/>
  <c r="AS61" i="1"/>
  <c r="AT61" i="1" s="1"/>
  <c r="AS322" i="1"/>
  <c r="AT322" i="1" s="1"/>
  <c r="AS300" i="1"/>
  <c r="AT300" i="1" s="1"/>
  <c r="AS316" i="1"/>
  <c r="AT316" i="1" s="1"/>
  <c r="AS346" i="1"/>
  <c r="AT346" i="1" s="1"/>
  <c r="AS122" i="1"/>
  <c r="AT122" i="1" s="1"/>
  <c r="AS349" i="1"/>
  <c r="AT349" i="1" s="1"/>
  <c r="AS226" i="1"/>
  <c r="AT226" i="1" s="1"/>
  <c r="AS18" i="1"/>
  <c r="AT18" i="1" s="1"/>
  <c r="AS132" i="1"/>
  <c r="AT132" i="1" s="1"/>
  <c r="AS352" i="1"/>
  <c r="AT352" i="1" s="1"/>
  <c r="AS25" i="1"/>
  <c r="AT25" i="1" s="1"/>
  <c r="AS156" i="1"/>
  <c r="AT156" i="1" s="1"/>
  <c r="AS281" i="1"/>
  <c r="AT281" i="1" s="1"/>
  <c r="AS131" i="1"/>
  <c r="AT131" i="1" s="1"/>
  <c r="AS399" i="1"/>
  <c r="AT399" i="1" s="1"/>
  <c r="AS192" i="1"/>
  <c r="AT192" i="1" s="1"/>
  <c r="AS143" i="1"/>
  <c r="AT143" i="1" s="1"/>
  <c r="AS249" i="1"/>
  <c r="AT249" i="1" s="1"/>
  <c r="AS364" i="1"/>
  <c r="AT364" i="1" s="1"/>
  <c r="AS125" i="1"/>
  <c r="AT125" i="1" s="1"/>
  <c r="AS162" i="1"/>
  <c r="AT162" i="1" s="1"/>
  <c r="AS338" i="1"/>
  <c r="AT338" i="1" s="1"/>
  <c r="AS320" i="1"/>
  <c r="AT320" i="1" s="1"/>
  <c r="AS46" i="1"/>
  <c r="AT46" i="1" s="1"/>
  <c r="AS118" i="1"/>
  <c r="AT118" i="1" s="1"/>
  <c r="AS224" i="1"/>
  <c r="AT224" i="1" s="1"/>
  <c r="AS448" i="1"/>
  <c r="AT448" i="1" s="1"/>
  <c r="AS451" i="1"/>
  <c r="AT451" i="1" s="1"/>
  <c r="AS452" i="1"/>
  <c r="AT452" i="1" s="1"/>
  <c r="AS107" i="1"/>
  <c r="AT107" i="1" s="1"/>
  <c r="AS197" i="1"/>
  <c r="AT197" i="1" s="1"/>
  <c r="AS344" i="1"/>
  <c r="AT344" i="1" s="1"/>
  <c r="AS27" i="1"/>
  <c r="AT27" i="1" s="1"/>
  <c r="AS39" i="1"/>
  <c r="AT39" i="1" s="1"/>
  <c r="AS53" i="1"/>
  <c r="AT53" i="1" s="1"/>
  <c r="AS60" i="1"/>
  <c r="AT60" i="1" s="1"/>
  <c r="AS79" i="1"/>
  <c r="AT79" i="1" s="1"/>
  <c r="AS119" i="1"/>
  <c r="AT119" i="1" s="1"/>
  <c r="AS144" i="1"/>
  <c r="AT144" i="1" s="1"/>
  <c r="AS225" i="1"/>
  <c r="AT225" i="1" s="1"/>
  <c r="AS245" i="1"/>
  <c r="AT245" i="1" s="1"/>
  <c r="AS256" i="1"/>
  <c r="AT256" i="1" s="1"/>
  <c r="AS259" i="1"/>
  <c r="AT259" i="1" s="1"/>
  <c r="AS272" i="1"/>
  <c r="AT272" i="1" s="1"/>
  <c r="AS273" i="1"/>
  <c r="AT273" i="1" s="1"/>
  <c r="AS311" i="1"/>
  <c r="AT311" i="1" s="1"/>
  <c r="AS328" i="1"/>
  <c r="AT328" i="1" s="1"/>
  <c r="AS342" i="1"/>
  <c r="AT342" i="1" s="1"/>
  <c r="AS367" i="1"/>
  <c r="AT367" i="1" s="1"/>
  <c r="AS368" i="1"/>
  <c r="AT368" i="1" s="1"/>
  <c r="AS369" i="1"/>
  <c r="AT369" i="1" s="1"/>
  <c r="AS387" i="1"/>
  <c r="AT387" i="1" s="1"/>
  <c r="AS393" i="1"/>
  <c r="AT393" i="1" s="1"/>
  <c r="AS394" i="1"/>
  <c r="AT394" i="1" s="1"/>
  <c r="AS400" i="1"/>
  <c r="AT400" i="1" s="1"/>
  <c r="AS401" i="1"/>
  <c r="AT401" i="1" s="1"/>
  <c r="AS439" i="1"/>
  <c r="AT439" i="1" s="1"/>
  <c r="AS466" i="1"/>
  <c r="AT466" i="1" s="1"/>
  <c r="AS468" i="1"/>
  <c r="AT468" i="1" s="1"/>
  <c r="AS495" i="1"/>
  <c r="AT495" i="1" s="1"/>
  <c r="AS596" i="1"/>
  <c r="AT596" i="1" s="1"/>
  <c r="AS597" i="1"/>
  <c r="AT597" i="1" s="1"/>
  <c r="AS598" i="1"/>
  <c r="AT598" i="1" s="1"/>
  <c r="AS599" i="1"/>
  <c r="AT599" i="1" s="1"/>
  <c r="AS600" i="1"/>
  <c r="AT600" i="1" s="1"/>
  <c r="AS601" i="1"/>
  <c r="AT601" i="1" s="1"/>
  <c r="AS602" i="1"/>
  <c r="AT602" i="1" s="1"/>
  <c r="AS603" i="1"/>
  <c r="AT603" i="1" s="1"/>
  <c r="AS604" i="1"/>
  <c r="AT604" i="1" s="1"/>
  <c r="AS605" i="1"/>
  <c r="AT605" i="1" s="1"/>
  <c r="AS559" i="1"/>
  <c r="AT559" i="1" s="1"/>
  <c r="AS537" i="1"/>
  <c r="AT537" i="1" s="1"/>
  <c r="AS561" i="1"/>
  <c r="AT561" i="1" s="1"/>
  <c r="AS294" i="1"/>
  <c r="AT294" i="1" s="1"/>
  <c r="AS538" i="1"/>
  <c r="AT538" i="1" s="1"/>
  <c r="AS542" i="1"/>
  <c r="AT542" i="1" s="1"/>
  <c r="AS560" i="1"/>
  <c r="AT560" i="1" s="1"/>
  <c r="AS539" i="1"/>
  <c r="AT539" i="1" s="1"/>
  <c r="AS541" i="1"/>
  <c r="AT541" i="1" s="1"/>
  <c r="AS543" i="1"/>
  <c r="AT543" i="1" s="1"/>
  <c r="AS521" i="1"/>
  <c r="AT521" i="1" s="1"/>
  <c r="AS551" i="1"/>
  <c r="AT551" i="1" s="1"/>
  <c r="AS533" i="1"/>
  <c r="AT533" i="1" s="1"/>
  <c r="AS540" i="1"/>
  <c r="AT540" i="1" s="1"/>
  <c r="AS544" i="1"/>
  <c r="AT544" i="1" s="1"/>
  <c r="AS499" i="1"/>
  <c r="AT499" i="1" s="1"/>
  <c r="AS500" i="1"/>
  <c r="AT500" i="1" s="1"/>
  <c r="AS502" i="1"/>
  <c r="AT502" i="1" s="1"/>
  <c r="AS503" i="1"/>
  <c r="AT503" i="1" s="1"/>
  <c r="AS546" i="1"/>
  <c r="AT546" i="1" s="1"/>
  <c r="AS547" i="1"/>
  <c r="AT547" i="1" s="1"/>
  <c r="AS548" i="1"/>
  <c r="AT548" i="1" s="1"/>
  <c r="AS562" i="1"/>
  <c r="AT562" i="1" s="1"/>
  <c r="AS563" i="1"/>
  <c r="AT563" i="1" s="1"/>
  <c r="AS564" i="1"/>
  <c r="AT564" i="1" s="1"/>
  <c r="AS590" i="1"/>
  <c r="AT590" i="1" s="1"/>
  <c r="AS498" i="1"/>
  <c r="AT498" i="1" s="1"/>
  <c r="AS501" i="1"/>
  <c r="AT501" i="1" s="1"/>
  <c r="AS506" i="1"/>
  <c r="AT506" i="1" s="1"/>
  <c r="AS507" i="1"/>
  <c r="AT507" i="1" s="1"/>
  <c r="AS508" i="1"/>
  <c r="AT508" i="1" s="1"/>
  <c r="AS509" i="1"/>
  <c r="AT509" i="1" s="1"/>
  <c r="AS510" i="1"/>
  <c r="AT510" i="1" s="1"/>
  <c r="AS511" i="1"/>
  <c r="AT511" i="1" s="1"/>
  <c r="AS514" i="1"/>
  <c r="AT514" i="1" s="1"/>
  <c r="AS515" i="1"/>
  <c r="AT515" i="1" s="1"/>
  <c r="AS517" i="1"/>
  <c r="AT517" i="1" s="1"/>
  <c r="AS518" i="1"/>
  <c r="AT518" i="1" s="1"/>
  <c r="AS519" i="1"/>
  <c r="AT519" i="1" s="1"/>
  <c r="AS524" i="1"/>
  <c r="AT524" i="1" s="1"/>
  <c r="AS525" i="1"/>
  <c r="AT525" i="1" s="1"/>
  <c r="AS532" i="1"/>
  <c r="AT532" i="1" s="1"/>
  <c r="AS535" i="1"/>
  <c r="AT535" i="1" s="1"/>
  <c r="AS545" i="1"/>
  <c r="AT545" i="1" s="1"/>
  <c r="AS550" i="1"/>
  <c r="AT550" i="1" s="1"/>
  <c r="AS552" i="1"/>
  <c r="AT552" i="1" s="1"/>
  <c r="AS554" i="1"/>
  <c r="AT554" i="1" s="1"/>
  <c r="AS555" i="1"/>
  <c r="AT555" i="1" s="1"/>
  <c r="AS556" i="1"/>
  <c r="AT556" i="1" s="1"/>
  <c r="AS558" i="1"/>
  <c r="AT558" i="1" s="1"/>
  <c r="AS565" i="1"/>
  <c r="AT565" i="1" s="1"/>
  <c r="AS566" i="1"/>
  <c r="AT566" i="1" s="1"/>
  <c r="AS568" i="1"/>
  <c r="AT568" i="1" s="1"/>
  <c r="AS569" i="1"/>
  <c r="AT569" i="1" s="1"/>
  <c r="AS570" i="1"/>
  <c r="AT570" i="1" s="1"/>
  <c r="AS578" i="1"/>
  <c r="AT578" i="1" s="1"/>
  <c r="AS589" i="1"/>
  <c r="AT589" i="1" s="1"/>
  <c r="AS591" i="1"/>
  <c r="AT591" i="1" s="1"/>
  <c r="AS592" i="1"/>
  <c r="AT592" i="1" s="1"/>
  <c r="AS593" i="1"/>
  <c r="AT593" i="1" s="1"/>
  <c r="AS594" i="1"/>
  <c r="AT594" i="1" s="1"/>
  <c r="J19" i="5"/>
  <c r="AM538" i="1" a="1"/>
  <c r="AM538" i="1" s="1"/>
  <c r="AN538" i="1" s="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50" i="1"/>
  <c r="L50" i="1" s="1"/>
  <c r="K51" i="1"/>
  <c r="L51" i="1" s="1"/>
  <c r="K52" i="1"/>
  <c r="L52" i="1" s="1"/>
  <c r="K53" i="1"/>
  <c r="L53" i="1" s="1"/>
  <c r="K54" i="1"/>
  <c r="L54" i="1" s="1"/>
  <c r="K55" i="1"/>
  <c r="L55" i="1" s="1"/>
  <c r="K56" i="1"/>
  <c r="L56" i="1" s="1"/>
  <c r="K57" i="1"/>
  <c r="L57" i="1" s="1"/>
  <c r="K58" i="1"/>
  <c r="L58" i="1" s="1"/>
  <c r="K59" i="1"/>
  <c r="L59" i="1" s="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L75" i="1" s="1"/>
  <c r="K76" i="1"/>
  <c r="L76" i="1" s="1"/>
  <c r="K77" i="1"/>
  <c r="L77" i="1" s="1"/>
  <c r="K78" i="1"/>
  <c r="L78" i="1" s="1"/>
  <c r="K79" i="1"/>
  <c r="L79" i="1" s="1"/>
  <c r="K80" i="1"/>
  <c r="L80" i="1" s="1"/>
  <c r="K81" i="1"/>
  <c r="L81" i="1" s="1"/>
  <c r="K82" i="1"/>
  <c r="L82" i="1" s="1"/>
  <c r="K83" i="1"/>
  <c r="L83" i="1" s="1"/>
  <c r="K84" i="1"/>
  <c r="L84" i="1" s="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6" i="1"/>
  <c r="L136" i="1" s="1"/>
  <c r="K137" i="1"/>
  <c r="L137" i="1" s="1"/>
  <c r="K138" i="1"/>
  <c r="L138" i="1" s="1"/>
  <c r="K139" i="1"/>
  <c r="L139" i="1" s="1"/>
  <c r="K140" i="1"/>
  <c r="L140" i="1" s="1"/>
  <c r="K141" i="1"/>
  <c r="L141" i="1" s="1"/>
  <c r="K142" i="1"/>
  <c r="L142" i="1" s="1"/>
  <c r="K143" i="1"/>
  <c r="L143" i="1" s="1"/>
  <c r="K144" i="1"/>
  <c r="L144" i="1" s="1"/>
  <c r="K145" i="1"/>
  <c r="L145" i="1" s="1"/>
  <c r="K146" i="1"/>
  <c r="L146" i="1" s="1"/>
  <c r="K147" i="1"/>
  <c r="L147" i="1" s="1"/>
  <c r="K148" i="1"/>
  <c r="L148" i="1" s="1"/>
  <c r="K149" i="1"/>
  <c r="L149" i="1" s="1"/>
  <c r="K150" i="1"/>
  <c r="L150" i="1" s="1"/>
  <c r="K151" i="1"/>
  <c r="L151" i="1" s="1"/>
  <c r="K152" i="1"/>
  <c r="L152" i="1" s="1"/>
  <c r="K153" i="1"/>
  <c r="L153" i="1" s="1"/>
  <c r="K154" i="1"/>
  <c r="L154" i="1" s="1"/>
  <c r="K155" i="1"/>
  <c r="L155" i="1" s="1"/>
  <c r="K156" i="1"/>
  <c r="L156" i="1" s="1"/>
  <c r="K157" i="1"/>
  <c r="L157" i="1" s="1"/>
  <c r="K158" i="1"/>
  <c r="L158" i="1" s="1"/>
  <c r="K159" i="1"/>
  <c r="L159" i="1" s="1"/>
  <c r="K160" i="1"/>
  <c r="L160" i="1" s="1"/>
  <c r="K161" i="1"/>
  <c r="L161" i="1" s="1"/>
  <c r="K162" i="1"/>
  <c r="L162" i="1" s="1"/>
  <c r="K163" i="1"/>
  <c r="L163" i="1" s="1"/>
  <c r="K164" i="1"/>
  <c r="L164" i="1" s="1"/>
  <c r="K165" i="1"/>
  <c r="L165" i="1" s="1"/>
  <c r="K166" i="1"/>
  <c r="L166" i="1" s="1"/>
  <c r="K167" i="1"/>
  <c r="L167" i="1" s="1"/>
  <c r="K168" i="1"/>
  <c r="L168" i="1" s="1"/>
  <c r="K169" i="1"/>
  <c r="L169" i="1" s="1"/>
  <c r="K170" i="1"/>
  <c r="L170" i="1" s="1"/>
  <c r="K172" i="1"/>
  <c r="L172" i="1" s="1"/>
  <c r="K173" i="1"/>
  <c r="L173" i="1" s="1"/>
  <c r="K174" i="1"/>
  <c r="L174" i="1" s="1"/>
  <c r="K175" i="1"/>
  <c r="L175" i="1" s="1"/>
  <c r="K176" i="1"/>
  <c r="L176" i="1" s="1"/>
  <c r="K177" i="1"/>
  <c r="L177" i="1" s="1"/>
  <c r="K178" i="1"/>
  <c r="L178" i="1" s="1"/>
  <c r="K179" i="1"/>
  <c r="L179" i="1" s="1"/>
  <c r="K180" i="1"/>
  <c r="L180" i="1" s="1"/>
  <c r="K181" i="1"/>
  <c r="L181" i="1" s="1"/>
  <c r="K182" i="1"/>
  <c r="L182" i="1" s="1"/>
  <c r="K183" i="1"/>
  <c r="L183" i="1" s="1"/>
  <c r="K184" i="1"/>
  <c r="L184" i="1" s="1"/>
  <c r="K185" i="1"/>
  <c r="L185" i="1" s="1"/>
  <c r="K186" i="1"/>
  <c r="L186" i="1" s="1"/>
  <c r="K187" i="1"/>
  <c r="L187" i="1" s="1"/>
  <c r="K188" i="1"/>
  <c r="L188" i="1" s="1"/>
  <c r="K189" i="1"/>
  <c r="L189" i="1" s="1"/>
  <c r="K190" i="1"/>
  <c r="L190" i="1" s="1"/>
  <c r="K191" i="1"/>
  <c r="L191" i="1" s="1"/>
  <c r="K192" i="1"/>
  <c r="L192" i="1" s="1"/>
  <c r="K193" i="1"/>
  <c r="L193" i="1" s="1"/>
  <c r="K194" i="1"/>
  <c r="L194" i="1" s="1"/>
  <c r="K195" i="1"/>
  <c r="L195" i="1" s="1"/>
  <c r="K196" i="1"/>
  <c r="L196" i="1" s="1"/>
  <c r="K197" i="1"/>
  <c r="L197" i="1" s="1"/>
  <c r="K198" i="1"/>
  <c r="L198" i="1" s="1"/>
  <c r="K199" i="1"/>
  <c r="L199" i="1" s="1"/>
  <c r="K200" i="1"/>
  <c r="L200" i="1" s="1"/>
  <c r="K201" i="1"/>
  <c r="L201" i="1" s="1"/>
  <c r="K202" i="1"/>
  <c r="L202" i="1" s="1"/>
  <c r="K203" i="1"/>
  <c r="L203" i="1" s="1"/>
  <c r="K204" i="1"/>
  <c r="L204" i="1" s="1"/>
  <c r="K205" i="1"/>
  <c r="L205" i="1" s="1"/>
  <c r="K206" i="1"/>
  <c r="L206" i="1" s="1"/>
  <c r="K207" i="1"/>
  <c r="L207" i="1" s="1"/>
  <c r="K208" i="1"/>
  <c r="L208" i="1" s="1"/>
  <c r="K209" i="1"/>
  <c r="L209" i="1" s="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L245" i="1" s="1"/>
  <c r="K246" i="1"/>
  <c r="L246" i="1" s="1"/>
  <c r="K247" i="1"/>
  <c r="L247" i="1" s="1"/>
  <c r="K249" i="1"/>
  <c r="L249" i="1" s="1"/>
  <c r="K250" i="1"/>
  <c r="L250" i="1" s="1"/>
  <c r="K251" i="1"/>
  <c r="L251" i="1" s="1"/>
  <c r="K252" i="1"/>
  <c r="L252" i="1" s="1"/>
  <c r="K253" i="1"/>
  <c r="L253" i="1" s="1"/>
  <c r="K254" i="1"/>
  <c r="L254" i="1" s="1"/>
  <c r="K255" i="1"/>
  <c r="L255" i="1" s="1"/>
  <c r="K256" i="1"/>
  <c r="L256" i="1" s="1"/>
  <c r="K257" i="1"/>
  <c r="L257" i="1" s="1"/>
  <c r="K258" i="1"/>
  <c r="L258" i="1" s="1"/>
  <c r="K259" i="1"/>
  <c r="L259" i="1" s="1"/>
  <c r="K260" i="1"/>
  <c r="L260" i="1" s="1"/>
  <c r="K261" i="1"/>
  <c r="L261" i="1" s="1"/>
  <c r="K262" i="1"/>
  <c r="L262" i="1" s="1"/>
  <c r="K263" i="1"/>
  <c r="L263" i="1" s="1"/>
  <c r="K264" i="1"/>
  <c r="L264" i="1" s="1"/>
  <c r="K265" i="1"/>
  <c r="L265" i="1" s="1"/>
  <c r="K266" i="1"/>
  <c r="L266" i="1" s="1"/>
  <c r="K267" i="1"/>
  <c r="L267" i="1" s="1"/>
  <c r="K268" i="1"/>
  <c r="L268" i="1" s="1"/>
  <c r="K269" i="1"/>
  <c r="L269" i="1" s="1"/>
  <c r="K270" i="1"/>
  <c r="L270" i="1" s="1"/>
  <c r="K271" i="1"/>
  <c r="L271" i="1" s="1"/>
  <c r="K272" i="1"/>
  <c r="L272" i="1" s="1"/>
  <c r="K273" i="1"/>
  <c r="L273" i="1" s="1"/>
  <c r="K274" i="1"/>
  <c r="L274" i="1" s="1"/>
  <c r="K275" i="1"/>
  <c r="L275" i="1" s="1"/>
  <c r="K276" i="1"/>
  <c r="L276" i="1" s="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K304" i="1"/>
  <c r="L304" i="1" s="1"/>
  <c r="K305" i="1"/>
  <c r="L305" i="1" s="1"/>
  <c r="K306" i="1"/>
  <c r="L306" i="1" s="1"/>
  <c r="K307" i="1"/>
  <c r="L307" i="1" s="1"/>
  <c r="K308" i="1"/>
  <c r="L308" i="1" s="1"/>
  <c r="K309" i="1"/>
  <c r="L309" i="1" s="1"/>
  <c r="K310" i="1"/>
  <c r="L310" i="1" s="1"/>
  <c r="K311" i="1"/>
  <c r="L311" i="1" s="1"/>
  <c r="K313" i="1"/>
  <c r="L313" i="1" s="1"/>
  <c r="K314" i="1"/>
  <c r="L314" i="1" s="1"/>
  <c r="K315" i="1"/>
  <c r="L315" i="1" s="1"/>
  <c r="K316" i="1"/>
  <c r="L316" i="1" s="1"/>
  <c r="K317" i="1"/>
  <c r="L317" i="1" s="1"/>
  <c r="K318" i="1"/>
  <c r="L318" i="1" s="1"/>
  <c r="K319" i="1"/>
  <c r="L319" i="1" s="1"/>
  <c r="K320" i="1"/>
  <c r="L320" i="1" s="1"/>
  <c r="K321" i="1"/>
  <c r="L321" i="1" s="1"/>
  <c r="K322" i="1"/>
  <c r="L322" i="1" s="1"/>
  <c r="K323" i="1"/>
  <c r="L323" i="1" s="1"/>
  <c r="K324" i="1"/>
  <c r="L324" i="1" s="1"/>
  <c r="K325" i="1"/>
  <c r="L325" i="1" s="1"/>
  <c r="K326" i="1"/>
  <c r="L326" i="1" s="1"/>
  <c r="K327" i="1"/>
  <c r="L327" i="1" s="1"/>
  <c r="K328" i="1"/>
  <c r="L328" i="1" s="1"/>
  <c r="K329" i="1"/>
  <c r="L329" i="1" s="1"/>
  <c r="K330" i="1"/>
  <c r="L330" i="1" s="1"/>
  <c r="K331" i="1"/>
  <c r="L331" i="1" s="1"/>
  <c r="K332" i="1"/>
  <c r="L332" i="1" s="1"/>
  <c r="K333" i="1"/>
  <c r="L333" i="1" s="1"/>
  <c r="K334" i="1"/>
  <c r="L334" i="1" s="1"/>
  <c r="K335" i="1"/>
  <c r="L335" i="1" s="1"/>
  <c r="K336" i="1"/>
  <c r="L336" i="1" s="1"/>
  <c r="K337" i="1"/>
  <c r="L337" i="1" s="1"/>
  <c r="K338" i="1"/>
  <c r="L338" i="1" s="1"/>
  <c r="K339" i="1"/>
  <c r="L339" i="1" s="1"/>
  <c r="K340" i="1"/>
  <c r="L340" i="1" s="1"/>
  <c r="K341" i="1"/>
  <c r="L341" i="1" s="1"/>
  <c r="K342" i="1"/>
  <c r="L342" i="1" s="1"/>
  <c r="K343" i="1"/>
  <c r="L343" i="1" s="1"/>
  <c r="K344" i="1"/>
  <c r="L344" i="1" s="1"/>
  <c r="K345" i="1"/>
  <c r="L345" i="1" s="1"/>
  <c r="K346" i="1"/>
  <c r="L346" i="1" s="1"/>
  <c r="K347" i="1"/>
  <c r="L347" i="1" s="1"/>
  <c r="K348" i="1"/>
  <c r="L348" i="1" s="1"/>
  <c r="K349" i="1"/>
  <c r="L349" i="1" s="1"/>
  <c r="K350" i="1"/>
  <c r="L350" i="1" s="1"/>
  <c r="K351" i="1"/>
  <c r="L351" i="1" s="1"/>
  <c r="K352" i="1"/>
  <c r="L352" i="1" s="1"/>
  <c r="K354" i="1"/>
  <c r="L354" i="1" s="1"/>
  <c r="K355" i="1"/>
  <c r="L355" i="1" s="1"/>
  <c r="K356" i="1"/>
  <c r="L356" i="1" s="1"/>
  <c r="K357" i="1"/>
  <c r="L357" i="1" s="1"/>
  <c r="K358" i="1"/>
  <c r="L358" i="1" s="1"/>
  <c r="K359" i="1"/>
  <c r="L359" i="1" s="1"/>
  <c r="K360" i="1"/>
  <c r="L360" i="1" s="1"/>
  <c r="K361" i="1"/>
  <c r="L361" i="1" s="1"/>
  <c r="K362" i="1"/>
  <c r="L362" i="1" s="1"/>
  <c r="K363" i="1"/>
  <c r="L363" i="1" s="1"/>
  <c r="K364" i="1"/>
  <c r="L364" i="1" s="1"/>
  <c r="K365" i="1"/>
  <c r="L365" i="1" s="1"/>
  <c r="K366" i="1"/>
  <c r="L366" i="1" s="1"/>
  <c r="K367" i="1"/>
  <c r="L367" i="1" s="1"/>
  <c r="K368" i="1"/>
  <c r="L368" i="1" s="1"/>
  <c r="K369" i="1"/>
  <c r="L369" i="1" s="1"/>
  <c r="K370" i="1"/>
  <c r="L370" i="1" s="1"/>
  <c r="K371" i="1"/>
  <c r="L371" i="1" s="1"/>
  <c r="K372" i="1"/>
  <c r="L372" i="1" s="1"/>
  <c r="K373" i="1"/>
  <c r="L373" i="1" s="1"/>
  <c r="K374" i="1"/>
  <c r="L374" i="1" s="1"/>
  <c r="K375" i="1"/>
  <c r="L375" i="1" s="1"/>
  <c r="K376" i="1"/>
  <c r="L376" i="1" s="1"/>
  <c r="K377" i="1"/>
  <c r="L377" i="1" s="1"/>
  <c r="K378" i="1"/>
  <c r="L378" i="1" s="1"/>
  <c r="K379" i="1"/>
  <c r="L379" i="1" s="1"/>
  <c r="K380" i="1"/>
  <c r="L380" i="1" s="1"/>
  <c r="K381" i="1"/>
  <c r="L381" i="1" s="1"/>
  <c r="K382" i="1"/>
  <c r="L382" i="1" s="1"/>
  <c r="K383" i="1"/>
  <c r="L383" i="1" s="1"/>
  <c r="K384" i="1"/>
  <c r="L384" i="1" s="1"/>
  <c r="K385" i="1"/>
  <c r="L385" i="1" s="1"/>
  <c r="K386" i="1"/>
  <c r="L386" i="1" s="1"/>
  <c r="K387" i="1"/>
  <c r="L387" i="1" s="1"/>
  <c r="K388" i="1"/>
  <c r="L388" i="1" s="1"/>
  <c r="K389" i="1"/>
  <c r="L389" i="1" s="1"/>
  <c r="K390" i="1"/>
  <c r="L390" i="1" s="1"/>
  <c r="K391" i="1"/>
  <c r="L391" i="1" s="1"/>
  <c r="K392" i="1"/>
  <c r="L392" i="1" s="1"/>
  <c r="K393" i="1"/>
  <c r="L393" i="1" s="1"/>
  <c r="K394" i="1"/>
  <c r="L394" i="1" s="1"/>
  <c r="K395" i="1"/>
  <c r="L395" i="1" s="1"/>
  <c r="K396" i="1"/>
  <c r="L396" i="1" s="1"/>
  <c r="K397" i="1"/>
  <c r="L397" i="1" s="1"/>
  <c r="K398" i="1"/>
  <c r="L398" i="1" s="1"/>
  <c r="K399" i="1"/>
  <c r="L399" i="1" s="1"/>
  <c r="K400" i="1"/>
  <c r="L400" i="1" s="1"/>
  <c r="K401" i="1"/>
  <c r="L401" i="1" s="1"/>
  <c r="K402" i="1"/>
  <c r="L402" i="1" s="1"/>
  <c r="K403" i="1"/>
  <c r="L403" i="1" s="1"/>
  <c r="K404" i="1"/>
  <c r="L404" i="1" s="1"/>
  <c r="K405" i="1"/>
  <c r="L405" i="1" s="1"/>
  <c r="K406" i="1"/>
  <c r="L406" i="1" s="1"/>
  <c r="K410" i="1"/>
  <c r="L410" i="1" s="1"/>
  <c r="K411" i="1"/>
  <c r="L411" i="1" s="1"/>
  <c r="K412" i="1"/>
  <c r="L412" i="1" s="1"/>
  <c r="K414" i="1"/>
  <c r="L414" i="1" s="1"/>
  <c r="K415" i="1"/>
  <c r="L415" i="1" s="1"/>
  <c r="K416" i="1"/>
  <c r="L416" i="1" s="1"/>
  <c r="K417" i="1"/>
  <c r="L417" i="1" s="1"/>
  <c r="K418" i="1"/>
  <c r="L418" i="1" s="1"/>
  <c r="K419" i="1"/>
  <c r="L419" i="1" s="1"/>
  <c r="K420" i="1"/>
  <c r="L420" i="1" s="1"/>
  <c r="K421" i="1"/>
  <c r="L421" i="1" s="1"/>
  <c r="K423" i="1"/>
  <c r="L423" i="1" s="1"/>
  <c r="K424" i="1"/>
  <c r="L424" i="1" s="1"/>
  <c r="K425" i="1"/>
  <c r="L425" i="1" s="1"/>
  <c r="K426" i="1"/>
  <c r="L426" i="1" s="1"/>
  <c r="K427" i="1"/>
  <c r="L427" i="1" s="1"/>
  <c r="K428" i="1"/>
  <c r="L428" i="1" s="1"/>
  <c r="K429" i="1"/>
  <c r="L429" i="1" s="1"/>
  <c r="K430" i="1"/>
  <c r="L430" i="1" s="1"/>
  <c r="K431" i="1"/>
  <c r="L431" i="1" s="1"/>
  <c r="K432" i="1"/>
  <c r="L432" i="1" s="1"/>
  <c r="K433" i="1"/>
  <c r="L433" i="1" s="1"/>
  <c r="K434" i="1"/>
  <c r="L434" i="1" s="1"/>
  <c r="K435" i="1"/>
  <c r="L435" i="1" s="1"/>
  <c r="K436" i="1"/>
  <c r="L436" i="1" s="1"/>
  <c r="K437" i="1"/>
  <c r="L437" i="1" s="1"/>
  <c r="K438" i="1"/>
  <c r="L438" i="1" s="1"/>
  <c r="K439" i="1"/>
  <c r="L439" i="1" s="1"/>
  <c r="K440" i="1"/>
  <c r="L440" i="1" s="1"/>
  <c r="K441" i="1"/>
  <c r="L441" i="1" s="1"/>
  <c r="K442" i="1"/>
  <c r="L442" i="1" s="1"/>
  <c r="K443" i="1"/>
  <c r="L443" i="1" s="1"/>
  <c r="K444" i="1"/>
  <c r="L444" i="1" s="1"/>
  <c r="K445" i="1"/>
  <c r="L445" i="1" s="1"/>
  <c r="K446" i="1"/>
  <c r="L446" i="1" s="1"/>
  <c r="K447" i="1"/>
  <c r="L447" i="1" s="1"/>
  <c r="K448" i="1"/>
  <c r="L448" i="1" s="1"/>
  <c r="K449" i="1"/>
  <c r="L449" i="1" s="1"/>
  <c r="K450" i="1"/>
  <c r="L450" i="1" s="1"/>
  <c r="K451" i="1"/>
  <c r="L451" i="1" s="1"/>
  <c r="K452" i="1"/>
  <c r="L452" i="1" s="1"/>
  <c r="K454" i="1"/>
  <c r="L454" i="1" s="1"/>
  <c r="K455" i="1"/>
  <c r="L455" i="1" s="1"/>
  <c r="K456" i="1"/>
  <c r="L456" i="1" s="1"/>
  <c r="K457" i="1"/>
  <c r="L457" i="1" s="1"/>
  <c r="K458" i="1"/>
  <c r="L458" i="1" s="1"/>
  <c r="K459" i="1"/>
  <c r="L459" i="1" s="1"/>
  <c r="K460" i="1"/>
  <c r="L460" i="1" s="1"/>
  <c r="K461" i="1"/>
  <c r="L461" i="1" s="1"/>
  <c r="K462" i="1"/>
  <c r="L462" i="1" s="1"/>
  <c r="K463" i="1"/>
  <c r="L463" i="1" s="1"/>
  <c r="K464" i="1"/>
  <c r="L464" i="1" s="1"/>
  <c r="K465" i="1"/>
  <c r="L465" i="1" s="1"/>
  <c r="K466" i="1"/>
  <c r="L466" i="1" s="1"/>
  <c r="K467" i="1"/>
  <c r="L467" i="1" s="1"/>
  <c r="K468" i="1"/>
  <c r="L468" i="1" s="1"/>
  <c r="K469" i="1"/>
  <c r="L469" i="1" s="1"/>
  <c r="K470" i="1"/>
  <c r="L470" i="1" s="1"/>
  <c r="K471" i="1"/>
  <c r="L471" i="1" s="1"/>
  <c r="K472" i="1"/>
  <c r="L472" i="1" s="1"/>
  <c r="K473" i="1"/>
  <c r="L473" i="1" s="1"/>
  <c r="K474" i="1"/>
  <c r="L474" i="1" s="1"/>
  <c r="K475" i="1"/>
  <c r="L475" i="1" s="1"/>
  <c r="K476" i="1"/>
  <c r="L476" i="1" s="1"/>
  <c r="K477" i="1"/>
  <c r="L477" i="1" s="1"/>
  <c r="K478" i="1"/>
  <c r="L478" i="1" s="1"/>
  <c r="K479" i="1"/>
  <c r="L479" i="1" s="1"/>
  <c r="K480" i="1"/>
  <c r="L480" i="1" s="1"/>
  <c r="K481" i="1"/>
  <c r="L481" i="1" s="1"/>
  <c r="K482" i="1"/>
  <c r="L482" i="1" s="1"/>
  <c r="K483" i="1"/>
  <c r="L483" i="1" s="1"/>
  <c r="K484" i="1"/>
  <c r="L484" i="1" s="1"/>
  <c r="K485" i="1"/>
  <c r="L485" i="1" s="1"/>
  <c r="K486" i="1"/>
  <c r="L486" i="1" s="1"/>
  <c r="K487" i="1"/>
  <c r="L487" i="1" s="1"/>
  <c r="K488" i="1"/>
  <c r="L488" i="1" s="1"/>
  <c r="K489" i="1"/>
  <c r="L489" i="1" s="1"/>
  <c r="K491" i="1"/>
  <c r="L491" i="1" s="1"/>
  <c r="K492" i="1"/>
  <c r="L492" i="1" s="1"/>
  <c r="K493" i="1"/>
  <c r="L493" i="1" s="1"/>
  <c r="K494" i="1"/>
  <c r="L494" i="1" s="1"/>
  <c r="K495" i="1"/>
  <c r="L495" i="1" s="1"/>
  <c r="K496" i="1"/>
  <c r="L496" i="1" s="1"/>
  <c r="K497" i="1"/>
  <c r="L497" i="1" s="1"/>
  <c r="K498" i="1"/>
  <c r="L498" i="1" s="1"/>
  <c r="K499" i="1"/>
  <c r="L499" i="1" s="1"/>
  <c r="K500" i="1"/>
  <c r="L500" i="1" s="1"/>
  <c r="K501" i="1"/>
  <c r="L501" i="1" s="1"/>
  <c r="K502" i="1"/>
  <c r="L502" i="1" s="1"/>
  <c r="K503" i="1"/>
  <c r="L503" i="1" s="1"/>
  <c r="K505" i="1"/>
  <c r="L505" i="1" s="1"/>
  <c r="K506" i="1"/>
  <c r="L506" i="1" s="1"/>
  <c r="K507" i="1"/>
  <c r="L507" i="1" s="1"/>
  <c r="K508" i="1"/>
  <c r="L508" i="1" s="1"/>
  <c r="K509" i="1"/>
  <c r="L509" i="1" s="1"/>
  <c r="K510" i="1"/>
  <c r="L510" i="1" s="1"/>
  <c r="K511" i="1"/>
  <c r="L511" i="1" s="1"/>
  <c r="K521" i="1"/>
  <c r="L521" i="1" s="1"/>
  <c r="K522" i="1"/>
  <c r="L522" i="1" s="1"/>
  <c r="K523" i="1"/>
  <c r="L523" i="1" s="1"/>
  <c r="K524" i="1"/>
  <c r="L524" i="1" s="1"/>
  <c r="K525" i="1"/>
  <c r="L525" i="1" s="1"/>
  <c r="K526" i="1"/>
  <c r="L526" i="1" s="1"/>
  <c r="K527" i="1"/>
  <c r="L527" i="1" s="1"/>
  <c r="K528" i="1"/>
  <c r="L528" i="1" s="1"/>
  <c r="K529" i="1"/>
  <c r="L529" i="1" s="1"/>
  <c r="K530" i="1"/>
  <c r="L530" i="1" s="1"/>
  <c r="K531" i="1"/>
  <c r="L531" i="1" s="1"/>
  <c r="K532" i="1"/>
  <c r="L532" i="1" s="1"/>
  <c r="K533" i="1"/>
  <c r="L533" i="1" s="1"/>
  <c r="K534" i="1"/>
  <c r="L534" i="1" s="1"/>
  <c r="K535" i="1"/>
  <c r="L535" i="1" s="1"/>
  <c r="K536" i="1"/>
  <c r="L536" i="1" s="1"/>
  <c r="K537" i="1"/>
  <c r="L537" i="1" s="1"/>
  <c r="K538" i="1"/>
  <c r="L538" i="1" s="1"/>
  <c r="K539" i="1"/>
  <c r="L539" i="1" s="1"/>
  <c r="K540" i="1"/>
  <c r="L540" i="1" s="1"/>
  <c r="K541" i="1"/>
  <c r="L541" i="1" s="1"/>
  <c r="K542" i="1"/>
  <c r="L542" i="1" s="1"/>
  <c r="K543" i="1"/>
  <c r="L543" i="1" s="1"/>
  <c r="K544" i="1"/>
  <c r="L544" i="1" s="1"/>
  <c r="K545" i="1"/>
  <c r="L545" i="1" s="1"/>
  <c r="K546" i="1"/>
  <c r="L546" i="1" s="1"/>
  <c r="K547" i="1"/>
  <c r="L547" i="1" s="1"/>
  <c r="K548" i="1"/>
  <c r="L548" i="1" s="1"/>
  <c r="K549" i="1"/>
  <c r="L549" i="1" s="1"/>
  <c r="K550" i="1"/>
  <c r="L550" i="1" s="1"/>
  <c r="K551" i="1"/>
  <c r="L551" i="1" s="1"/>
  <c r="K552" i="1"/>
  <c r="L552" i="1" s="1"/>
  <c r="K553" i="1"/>
  <c r="L553" i="1" s="1"/>
  <c r="K554" i="1"/>
  <c r="L554" i="1" s="1"/>
  <c r="K555" i="1"/>
  <c r="L555" i="1" s="1"/>
  <c r="K556" i="1"/>
  <c r="L556" i="1" s="1"/>
  <c r="K558" i="1"/>
  <c r="L558" i="1" s="1"/>
  <c r="K559" i="1"/>
  <c r="L559" i="1" s="1"/>
  <c r="K560" i="1"/>
  <c r="L560" i="1" s="1"/>
  <c r="K561" i="1"/>
  <c r="L561" i="1" s="1"/>
  <c r="K562" i="1"/>
  <c r="L562" i="1" s="1"/>
  <c r="K563" i="1"/>
  <c r="L563" i="1" s="1"/>
  <c r="K564" i="1"/>
  <c r="L564" i="1" s="1"/>
  <c r="K565" i="1"/>
  <c r="L565" i="1" s="1"/>
  <c r="K566" i="1"/>
  <c r="L566" i="1" s="1"/>
  <c r="K567" i="1"/>
  <c r="L567" i="1" s="1"/>
  <c r="K568" i="1"/>
  <c r="L568" i="1" s="1"/>
  <c r="K569" i="1"/>
  <c r="L569" i="1" s="1"/>
  <c r="K570" i="1"/>
  <c r="L570" i="1" s="1"/>
  <c r="K571" i="1"/>
  <c r="L571" i="1" s="1"/>
  <c r="K572" i="1"/>
  <c r="L572" i="1" s="1"/>
  <c r="K573" i="1"/>
  <c r="L573" i="1" s="1"/>
  <c r="K574" i="1"/>
  <c r="L574" i="1" s="1"/>
  <c r="K575" i="1"/>
  <c r="L575" i="1" s="1"/>
  <c r="K576" i="1"/>
  <c r="L576" i="1" s="1"/>
  <c r="K577" i="1"/>
  <c r="L577" i="1" s="1"/>
  <c r="K578" i="1"/>
  <c r="L578" i="1" s="1"/>
  <c r="K579" i="1"/>
  <c r="L579" i="1" s="1"/>
  <c r="K580" i="1"/>
  <c r="L580" i="1" s="1"/>
  <c r="K581" i="1"/>
  <c r="L581" i="1" s="1"/>
  <c r="K582" i="1"/>
  <c r="L582" i="1" s="1"/>
  <c r="K583" i="1"/>
  <c r="L583" i="1" s="1"/>
  <c r="K584" i="1"/>
  <c r="L584" i="1" s="1"/>
  <c r="K585" i="1"/>
  <c r="L585" i="1" s="1"/>
  <c r="K586" i="1"/>
  <c r="L586" i="1" s="1"/>
  <c r="K587" i="1"/>
  <c r="L587" i="1" s="1"/>
  <c r="K588" i="1"/>
  <c r="L588" i="1" s="1"/>
  <c r="K589" i="1"/>
  <c r="L589" i="1" s="1"/>
  <c r="K590" i="1"/>
  <c r="L590" i="1" s="1"/>
  <c r="K591" i="1"/>
  <c r="L591" i="1" s="1"/>
  <c r="K592" i="1"/>
  <c r="L592" i="1" s="1"/>
  <c r="K593" i="1"/>
  <c r="L593" i="1" s="1"/>
  <c r="K594" i="1"/>
  <c r="L594" i="1" s="1"/>
  <c r="K596" i="1"/>
  <c r="L596" i="1" s="1"/>
  <c r="K597" i="1"/>
  <c r="L597" i="1" s="1"/>
  <c r="K598" i="1"/>
  <c r="L598" i="1" s="1"/>
  <c r="K599" i="1"/>
  <c r="L599" i="1" s="1"/>
  <c r="K600" i="1"/>
  <c r="L600" i="1" s="1"/>
  <c r="K601" i="1"/>
  <c r="L601" i="1" s="1"/>
  <c r="K602" i="1"/>
  <c r="L602" i="1" s="1"/>
  <c r="K603" i="1"/>
  <c r="L603" i="1" s="1"/>
  <c r="K604" i="1"/>
  <c r="L604" i="1" s="1"/>
  <c r="K605" i="1"/>
  <c r="L605" i="1" s="1"/>
  <c r="I4" i="1"/>
  <c r="J4" i="1" s="1"/>
  <c r="I5" i="1"/>
  <c r="J5" i="1" s="1"/>
  <c r="H5" i="1" s="1"/>
  <c r="I6" i="1"/>
  <c r="J6" i="1" s="1"/>
  <c r="I7" i="1"/>
  <c r="J7" i="1" s="1"/>
  <c r="I8" i="1"/>
  <c r="J8" i="1" s="1"/>
  <c r="I9" i="1"/>
  <c r="J9" i="1" s="1"/>
  <c r="I10" i="1"/>
  <c r="J10" i="1" s="1"/>
  <c r="I11" i="1"/>
  <c r="J11" i="1" s="1"/>
  <c r="I12" i="1"/>
  <c r="J12" i="1" s="1"/>
  <c r="I13" i="1"/>
  <c r="J13" i="1" s="1"/>
  <c r="I14" i="1"/>
  <c r="J14" i="1" s="1"/>
  <c r="I15" i="1"/>
  <c r="J15" i="1" s="1"/>
  <c r="I16" i="1"/>
  <c r="J16" i="1" s="1"/>
  <c r="I17" i="1"/>
  <c r="J17" i="1" s="1"/>
  <c r="H17" i="1" s="1"/>
  <c r="I18" i="1"/>
  <c r="J18" i="1" s="1"/>
  <c r="I19" i="1"/>
  <c r="J19" i="1" s="1"/>
  <c r="I20" i="1"/>
  <c r="J20" i="1" s="1"/>
  <c r="I21" i="1"/>
  <c r="J21" i="1" s="1"/>
  <c r="I22" i="1"/>
  <c r="J22" i="1" s="1"/>
  <c r="I23" i="1"/>
  <c r="J23" i="1" s="1"/>
  <c r="I24" i="1"/>
  <c r="J24" i="1" s="1"/>
  <c r="I25" i="1"/>
  <c r="J25" i="1" s="1"/>
  <c r="I26" i="1"/>
  <c r="J26" i="1" s="1"/>
  <c r="H26" i="1" s="1"/>
  <c r="I27" i="1"/>
  <c r="J27" i="1" s="1"/>
  <c r="I28" i="1"/>
  <c r="J28" i="1" s="1"/>
  <c r="I29" i="1"/>
  <c r="J29" i="1" s="1"/>
  <c r="H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50" i="1"/>
  <c r="J50" i="1" s="1"/>
  <c r="I51" i="1"/>
  <c r="J51" i="1" s="1"/>
  <c r="I52" i="1"/>
  <c r="J52" i="1" s="1"/>
  <c r="I53" i="1"/>
  <c r="J53" i="1" s="1"/>
  <c r="H53" i="1" s="1"/>
  <c r="I54" i="1"/>
  <c r="J54" i="1" s="1"/>
  <c r="I55" i="1"/>
  <c r="J55" i="1" s="1"/>
  <c r="I56" i="1"/>
  <c r="J56" i="1" s="1"/>
  <c r="H56" i="1" s="1"/>
  <c r="I57" i="1"/>
  <c r="J57" i="1" s="1"/>
  <c r="I58" i="1"/>
  <c r="J58" i="1" s="1"/>
  <c r="I59" i="1"/>
  <c r="J59" i="1" s="1"/>
  <c r="I60" i="1"/>
  <c r="J60" i="1" s="1"/>
  <c r="I61" i="1"/>
  <c r="J61" i="1" s="1"/>
  <c r="I62" i="1"/>
  <c r="J62" i="1" s="1"/>
  <c r="I63" i="1"/>
  <c r="J63" i="1" s="1"/>
  <c r="I64" i="1"/>
  <c r="J64" i="1" s="1"/>
  <c r="I65" i="1"/>
  <c r="J65" i="1" s="1"/>
  <c r="H65" i="1" s="1"/>
  <c r="I66" i="1"/>
  <c r="J66" i="1" s="1"/>
  <c r="I67" i="1"/>
  <c r="J67" i="1" s="1"/>
  <c r="I68" i="1"/>
  <c r="J68" i="1" s="1"/>
  <c r="H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H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H92" i="1" s="1"/>
  <c r="I93" i="1"/>
  <c r="J93" i="1" s="1"/>
  <c r="I94" i="1"/>
  <c r="J94" i="1" s="1"/>
  <c r="I95" i="1"/>
  <c r="J95" i="1" s="1"/>
  <c r="I96" i="1"/>
  <c r="J96" i="1" s="1"/>
  <c r="I97" i="1"/>
  <c r="J97" i="1" s="1"/>
  <c r="I98" i="1"/>
  <c r="J98" i="1" s="1"/>
  <c r="I99" i="1"/>
  <c r="J99" i="1" s="1"/>
  <c r="I100" i="1"/>
  <c r="J100" i="1" s="1"/>
  <c r="I101" i="1"/>
  <c r="J101" i="1" s="1"/>
  <c r="H101"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H114" i="1" s="1"/>
  <c r="I115" i="1"/>
  <c r="J115" i="1" s="1"/>
  <c r="I116" i="1"/>
  <c r="J116" i="1" s="1"/>
  <c r="I117" i="1"/>
  <c r="J117" i="1" s="1"/>
  <c r="H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6" i="1"/>
  <c r="J136" i="1" s="1"/>
  <c r="I137" i="1"/>
  <c r="J137" i="1" s="1"/>
  <c r="I138" i="1"/>
  <c r="J138" i="1" s="1"/>
  <c r="I139" i="1"/>
  <c r="J139" i="1" s="1"/>
  <c r="I140" i="1"/>
  <c r="J140" i="1" s="1"/>
  <c r="I141" i="1"/>
  <c r="J141" i="1" s="1"/>
  <c r="H141" i="1" s="1"/>
  <c r="I142" i="1"/>
  <c r="J142" i="1" s="1"/>
  <c r="I143" i="1"/>
  <c r="J143" i="1" s="1"/>
  <c r="I144" i="1"/>
  <c r="J144" i="1" s="1"/>
  <c r="H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H156" i="1" s="1"/>
  <c r="I157" i="1"/>
  <c r="J157" i="1" s="1"/>
  <c r="I158" i="1"/>
  <c r="J158" i="1" s="1"/>
  <c r="I159" i="1"/>
  <c r="J159" i="1" s="1"/>
  <c r="I160" i="1"/>
  <c r="J160" i="1" s="1"/>
  <c r="I161" i="1"/>
  <c r="J161" i="1" s="1"/>
  <c r="I162" i="1"/>
  <c r="J162" i="1" s="1"/>
  <c r="I163" i="1"/>
  <c r="J163" i="1" s="1"/>
  <c r="I164" i="1"/>
  <c r="J164" i="1" s="1"/>
  <c r="I165" i="1"/>
  <c r="J165" i="1" s="1"/>
  <c r="H165" i="1" s="1"/>
  <c r="I166" i="1"/>
  <c r="J166" i="1" s="1"/>
  <c r="I167" i="1"/>
  <c r="J167" i="1" s="1"/>
  <c r="I168" i="1"/>
  <c r="J168" i="1" s="1"/>
  <c r="H168" i="1" s="1"/>
  <c r="I169" i="1"/>
  <c r="J169" i="1" s="1"/>
  <c r="I170" i="1"/>
  <c r="J170" i="1" s="1"/>
  <c r="I172" i="1"/>
  <c r="J172" i="1" s="1"/>
  <c r="I173" i="1"/>
  <c r="J173" i="1" s="1"/>
  <c r="I174" i="1"/>
  <c r="J174" i="1" s="1"/>
  <c r="I175" i="1"/>
  <c r="J175" i="1" s="1"/>
  <c r="I176" i="1"/>
  <c r="J176" i="1" s="1"/>
  <c r="I177" i="1"/>
  <c r="J177" i="1" s="1"/>
  <c r="I178" i="1"/>
  <c r="J178" i="1" s="1"/>
  <c r="H178" i="1" s="1"/>
  <c r="I179" i="1"/>
  <c r="J179" i="1" s="1"/>
  <c r="I180" i="1"/>
  <c r="J180" i="1" s="1"/>
  <c r="I181" i="1"/>
  <c r="J181" i="1" s="1"/>
  <c r="H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H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H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H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H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H241" i="1" s="1"/>
  <c r="I242" i="1"/>
  <c r="J242" i="1" s="1"/>
  <c r="I243" i="1"/>
  <c r="J243" i="1" s="1"/>
  <c r="I244" i="1"/>
  <c r="J244" i="1" s="1"/>
  <c r="I245" i="1"/>
  <c r="J245" i="1" s="1"/>
  <c r="I246" i="1"/>
  <c r="J246" i="1" s="1"/>
  <c r="I247" i="1"/>
  <c r="J247" i="1" s="1"/>
  <c r="I249" i="1"/>
  <c r="J249" i="1" s="1"/>
  <c r="I250" i="1"/>
  <c r="J250" i="1" s="1"/>
  <c r="I251" i="1"/>
  <c r="J251" i="1" s="1"/>
  <c r="H251" i="1" s="1"/>
  <c r="I252" i="1"/>
  <c r="J252" i="1" s="1"/>
  <c r="I253" i="1"/>
  <c r="J253" i="1" s="1"/>
  <c r="I254" i="1"/>
  <c r="J254" i="1" s="1"/>
  <c r="H254" i="1" s="1"/>
  <c r="I255" i="1"/>
  <c r="J255" i="1" s="1"/>
  <c r="I256" i="1"/>
  <c r="J256" i="1" s="1"/>
  <c r="I257" i="1"/>
  <c r="J257" i="1" s="1"/>
  <c r="I258" i="1"/>
  <c r="J258" i="1" s="1"/>
  <c r="I259" i="1"/>
  <c r="J259" i="1" s="1"/>
  <c r="I260" i="1"/>
  <c r="J260" i="1" s="1"/>
  <c r="I261" i="1"/>
  <c r="J261" i="1" s="1"/>
  <c r="I262" i="1"/>
  <c r="J262" i="1" s="1"/>
  <c r="I263" i="1"/>
  <c r="J263" i="1" s="1"/>
  <c r="H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H275" i="1" s="1"/>
  <c r="I276" i="1"/>
  <c r="J276" i="1" s="1"/>
  <c r="I277" i="1"/>
  <c r="J277" i="1" s="1"/>
  <c r="I278" i="1"/>
  <c r="J278" i="1" s="1"/>
  <c r="H278" i="1" s="1"/>
  <c r="I279" i="1"/>
  <c r="J279" i="1" s="1"/>
  <c r="I280" i="1"/>
  <c r="J280" i="1" s="1"/>
  <c r="I281" i="1"/>
  <c r="J281" i="1" s="1"/>
  <c r="I282" i="1"/>
  <c r="J282" i="1" s="1"/>
  <c r="I283" i="1"/>
  <c r="J283" i="1" s="1"/>
  <c r="I284" i="1"/>
  <c r="J284" i="1" s="1"/>
  <c r="I285" i="1"/>
  <c r="J285" i="1" s="1"/>
  <c r="I286" i="1"/>
  <c r="J286" i="1" s="1"/>
  <c r="I287" i="1"/>
  <c r="J287" i="1" s="1"/>
  <c r="H287" i="1" s="1"/>
  <c r="I288" i="1"/>
  <c r="J288" i="1" s="1"/>
  <c r="I289" i="1"/>
  <c r="J289" i="1" s="1"/>
  <c r="I290" i="1"/>
  <c r="J290" i="1" s="1"/>
  <c r="H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H311" i="1" s="1"/>
  <c r="I313" i="1"/>
  <c r="J313" i="1" s="1"/>
  <c r="I314" i="1"/>
  <c r="J314" i="1" s="1"/>
  <c r="I315" i="1"/>
  <c r="J315" i="1" s="1"/>
  <c r="H315" i="1" s="1"/>
  <c r="I316" i="1"/>
  <c r="J316" i="1" s="1"/>
  <c r="I317" i="1"/>
  <c r="J317" i="1" s="1"/>
  <c r="I318" i="1"/>
  <c r="J318" i="1" s="1"/>
  <c r="I319" i="1"/>
  <c r="J319" i="1" s="1"/>
  <c r="I320" i="1"/>
  <c r="J320" i="1" s="1"/>
  <c r="I321" i="1"/>
  <c r="J321" i="1" s="1"/>
  <c r="I322" i="1"/>
  <c r="J322" i="1" s="1"/>
  <c r="I323" i="1"/>
  <c r="J323" i="1" s="1"/>
  <c r="I324" i="1"/>
  <c r="J324" i="1" s="1"/>
  <c r="H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H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H348" i="1" s="1"/>
  <c r="I349" i="1"/>
  <c r="J349" i="1" s="1"/>
  <c r="I350" i="1"/>
  <c r="J350" i="1" s="1"/>
  <c r="I351" i="1"/>
  <c r="J351" i="1" s="1"/>
  <c r="H351" i="1" s="1"/>
  <c r="I352" i="1"/>
  <c r="J352"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H376" i="1" s="1"/>
  <c r="I377" i="1"/>
  <c r="J377" i="1" s="1"/>
  <c r="I378" i="1"/>
  <c r="J378" i="1" s="1"/>
  <c r="I379" i="1"/>
  <c r="J379" i="1" s="1"/>
  <c r="I380" i="1"/>
  <c r="J380" i="1" s="1"/>
  <c r="I381" i="1"/>
  <c r="J381" i="1" s="1"/>
  <c r="I382" i="1"/>
  <c r="J382" i="1" s="1"/>
  <c r="I383" i="1"/>
  <c r="J383" i="1" s="1"/>
  <c r="I384" i="1"/>
  <c r="J384" i="1" s="1"/>
  <c r="I385" i="1"/>
  <c r="J385" i="1" s="1"/>
  <c r="H385" i="1" s="1"/>
  <c r="I386" i="1"/>
  <c r="J386" i="1" s="1"/>
  <c r="I387" i="1"/>
  <c r="J387" i="1" s="1"/>
  <c r="I388" i="1"/>
  <c r="J388" i="1" s="1"/>
  <c r="H388" i="1" s="1"/>
  <c r="I389" i="1"/>
  <c r="J389" i="1" s="1"/>
  <c r="I390" i="1"/>
  <c r="J390" i="1" s="1"/>
  <c r="I391" i="1"/>
  <c r="J391" i="1" s="1"/>
  <c r="I392" i="1"/>
  <c r="J392" i="1" s="1"/>
  <c r="I393" i="1"/>
  <c r="J393" i="1" s="1"/>
  <c r="I394" i="1"/>
  <c r="J394" i="1" s="1"/>
  <c r="I395" i="1"/>
  <c r="J395" i="1" s="1"/>
  <c r="I396" i="1"/>
  <c r="J396" i="1" s="1"/>
  <c r="I397" i="1"/>
  <c r="J397" i="1" s="1"/>
  <c r="H397" i="1" s="1"/>
  <c r="I398" i="1"/>
  <c r="J398" i="1" s="1"/>
  <c r="I399" i="1"/>
  <c r="J399" i="1" s="1"/>
  <c r="I400" i="1"/>
  <c r="J400" i="1" s="1"/>
  <c r="H400" i="1" s="1"/>
  <c r="I401" i="1"/>
  <c r="J401" i="1" s="1"/>
  <c r="I402" i="1"/>
  <c r="J402" i="1" s="1"/>
  <c r="I403" i="1"/>
  <c r="J403" i="1" s="1"/>
  <c r="I404" i="1"/>
  <c r="J404" i="1" s="1"/>
  <c r="I405" i="1"/>
  <c r="J405" i="1" s="1"/>
  <c r="I406" i="1"/>
  <c r="J406" i="1" s="1"/>
  <c r="I410" i="1"/>
  <c r="J410" i="1" s="1"/>
  <c r="I411" i="1"/>
  <c r="J411" i="1" s="1"/>
  <c r="I412" i="1"/>
  <c r="J412" i="1" s="1"/>
  <c r="H412" i="1" s="1"/>
  <c r="I414" i="1"/>
  <c r="J414" i="1" s="1"/>
  <c r="I415" i="1"/>
  <c r="J415" i="1" s="1"/>
  <c r="I416" i="1"/>
  <c r="J416" i="1" s="1"/>
  <c r="H416" i="1" s="1"/>
  <c r="I417" i="1"/>
  <c r="J417" i="1" s="1"/>
  <c r="I418" i="1"/>
  <c r="J418" i="1" s="1"/>
  <c r="I419" i="1"/>
  <c r="J419" i="1" s="1"/>
  <c r="I420" i="1"/>
  <c r="J420" i="1" s="1"/>
  <c r="I421" i="1"/>
  <c r="J421" i="1" s="1"/>
  <c r="I423" i="1"/>
  <c r="J423" i="1" s="1"/>
  <c r="I424" i="1"/>
  <c r="J424" i="1" s="1"/>
  <c r="I425" i="1"/>
  <c r="J425" i="1" s="1"/>
  <c r="I426" i="1"/>
  <c r="J426" i="1" s="1"/>
  <c r="H426" i="1" s="1"/>
  <c r="I427" i="1"/>
  <c r="J427" i="1" s="1"/>
  <c r="I428" i="1"/>
  <c r="J428" i="1" s="1"/>
  <c r="I429" i="1"/>
  <c r="J429" i="1" s="1"/>
  <c r="H429" i="1" s="1"/>
  <c r="I430" i="1"/>
  <c r="J430" i="1" s="1"/>
  <c r="I431" i="1"/>
  <c r="J431" i="1" s="1"/>
  <c r="I432" i="1"/>
  <c r="J432" i="1" s="1"/>
  <c r="I433" i="1"/>
  <c r="J433" i="1" s="1"/>
  <c r="I434" i="1"/>
  <c r="J434" i="1" s="1"/>
  <c r="I435" i="1"/>
  <c r="J435" i="1" s="1"/>
  <c r="I436" i="1"/>
  <c r="J436" i="1" s="1"/>
  <c r="I437" i="1"/>
  <c r="J437" i="1" s="1"/>
  <c r="I438" i="1"/>
  <c r="J438" i="1" s="1"/>
  <c r="H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H450" i="1" s="1"/>
  <c r="I451" i="1"/>
  <c r="J451" i="1" s="1"/>
  <c r="I452" i="1"/>
  <c r="J452" i="1" s="1"/>
  <c r="I454" i="1"/>
  <c r="J454" i="1" s="1"/>
  <c r="H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H475" i="1" s="1"/>
  <c r="I476" i="1"/>
  <c r="J476" i="1" s="1"/>
  <c r="I477" i="1"/>
  <c r="J477" i="1" s="1"/>
  <c r="I478" i="1"/>
  <c r="J478" i="1" s="1"/>
  <c r="H478" i="1" s="1"/>
  <c r="I479" i="1"/>
  <c r="J479" i="1" s="1"/>
  <c r="I480" i="1"/>
  <c r="J480" i="1" s="1"/>
  <c r="I481" i="1"/>
  <c r="J481" i="1" s="1"/>
  <c r="I482" i="1"/>
  <c r="J482" i="1" s="1"/>
  <c r="I483" i="1"/>
  <c r="J483" i="1" s="1"/>
  <c r="I484" i="1"/>
  <c r="J484" i="1" s="1"/>
  <c r="I485" i="1"/>
  <c r="J485" i="1" s="1"/>
  <c r="I486" i="1"/>
  <c r="J486" i="1" s="1"/>
  <c r="I487" i="1"/>
  <c r="J487" i="1" s="1"/>
  <c r="H487" i="1" s="1"/>
  <c r="I488" i="1"/>
  <c r="J488" i="1" s="1"/>
  <c r="I489" i="1"/>
  <c r="J489" i="1" s="1"/>
  <c r="I491" i="1"/>
  <c r="J491" i="1" s="1"/>
  <c r="H491" i="1" s="1"/>
  <c r="I492" i="1"/>
  <c r="J492" i="1" s="1"/>
  <c r="I493" i="1"/>
  <c r="J493" i="1" s="1"/>
  <c r="I494" i="1"/>
  <c r="J494" i="1" s="1"/>
  <c r="I495" i="1"/>
  <c r="J495" i="1" s="1"/>
  <c r="I496" i="1"/>
  <c r="J496" i="1" s="1"/>
  <c r="I497" i="1"/>
  <c r="J497" i="1" s="1"/>
  <c r="I498" i="1"/>
  <c r="J498" i="1" s="1"/>
  <c r="I499" i="1"/>
  <c r="J499" i="1" s="1"/>
  <c r="I500" i="1"/>
  <c r="J500" i="1" s="1"/>
  <c r="H500" i="1" s="1"/>
  <c r="I501" i="1"/>
  <c r="J501" i="1" s="1"/>
  <c r="I502" i="1"/>
  <c r="J502" i="1" s="1"/>
  <c r="I503" i="1"/>
  <c r="J503" i="1" s="1"/>
  <c r="H503" i="1" s="1"/>
  <c r="I505" i="1"/>
  <c r="J505" i="1" s="1"/>
  <c r="I506" i="1"/>
  <c r="J506" i="1" s="1"/>
  <c r="I507" i="1"/>
  <c r="J507" i="1" s="1"/>
  <c r="I508" i="1"/>
  <c r="J508" i="1" s="1"/>
  <c r="I509" i="1"/>
  <c r="J509" i="1" s="1"/>
  <c r="I510" i="1"/>
  <c r="J510" i="1" s="1"/>
  <c r="I511" i="1"/>
  <c r="J511" i="1" s="1"/>
  <c r="I521" i="1"/>
  <c r="J521" i="1" s="1"/>
  <c r="I522" i="1"/>
  <c r="J522" i="1" s="1"/>
  <c r="I523" i="1"/>
  <c r="J523" i="1" s="1"/>
  <c r="I524" i="1"/>
  <c r="J524" i="1" s="1"/>
  <c r="I525" i="1"/>
  <c r="J525" i="1" s="1"/>
  <c r="I526" i="1"/>
  <c r="J526" i="1" s="1"/>
  <c r="I527" i="1"/>
  <c r="J527" i="1" s="1"/>
  <c r="I528" i="1"/>
  <c r="J528" i="1" s="1"/>
  <c r="I529" i="1"/>
  <c r="J529" i="1" s="1"/>
  <c r="I530" i="1"/>
  <c r="J530" i="1" s="1"/>
  <c r="I531" i="1"/>
  <c r="J531" i="1" s="1"/>
  <c r="H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H543" i="1" s="1"/>
  <c r="I544" i="1"/>
  <c r="J544" i="1" s="1"/>
  <c r="I545" i="1"/>
  <c r="J545" i="1" s="1"/>
  <c r="I546" i="1"/>
  <c r="J546" i="1" s="1"/>
  <c r="I547" i="1"/>
  <c r="J547" i="1" s="1"/>
  <c r="I548" i="1"/>
  <c r="J548" i="1" s="1"/>
  <c r="I549" i="1"/>
  <c r="J549" i="1" s="1"/>
  <c r="I550" i="1"/>
  <c r="J550" i="1" s="1"/>
  <c r="I551" i="1"/>
  <c r="J551" i="1" s="1"/>
  <c r="I552" i="1"/>
  <c r="J552" i="1" s="1"/>
  <c r="H552" i="1" s="1"/>
  <c r="I553" i="1"/>
  <c r="J553" i="1" s="1"/>
  <c r="I554" i="1"/>
  <c r="J554" i="1" s="1"/>
  <c r="I555" i="1"/>
  <c r="J555" i="1" s="1"/>
  <c r="I556" i="1"/>
  <c r="J556" i="1" s="1"/>
  <c r="I558" i="1"/>
  <c r="J558" i="1" s="1"/>
  <c r="I559" i="1"/>
  <c r="J559" i="1" s="1"/>
  <c r="I560" i="1"/>
  <c r="J560" i="1" s="1"/>
  <c r="I561" i="1"/>
  <c r="J561" i="1" s="1"/>
  <c r="I562" i="1"/>
  <c r="J562" i="1" s="1"/>
  <c r="I563" i="1"/>
  <c r="J563" i="1" s="1"/>
  <c r="I564" i="1"/>
  <c r="J564" i="1" s="1"/>
  <c r="I565" i="1"/>
  <c r="J565" i="1" s="1"/>
  <c r="I566" i="1"/>
  <c r="J566" i="1" s="1"/>
  <c r="I567" i="1"/>
  <c r="J567" i="1" s="1"/>
  <c r="I568" i="1"/>
  <c r="J568" i="1" s="1"/>
  <c r="I569" i="1"/>
  <c r="J569" i="1" s="1"/>
  <c r="I570" i="1"/>
  <c r="J570" i="1" s="1"/>
  <c r="I571" i="1"/>
  <c r="J571" i="1" s="1"/>
  <c r="I572" i="1"/>
  <c r="J572" i="1" s="1"/>
  <c r="I573" i="1"/>
  <c r="J573" i="1" s="1"/>
  <c r="I574" i="1"/>
  <c r="J574" i="1" s="1"/>
  <c r="I575" i="1"/>
  <c r="J575" i="1" s="1"/>
  <c r="I576" i="1"/>
  <c r="J576" i="1" s="1"/>
  <c r="I577" i="1"/>
  <c r="J577" i="1" s="1"/>
  <c r="I578" i="1"/>
  <c r="J578" i="1" s="1"/>
  <c r="I579" i="1"/>
  <c r="J579" i="1" s="1"/>
  <c r="I580" i="1"/>
  <c r="J580" i="1" s="1"/>
  <c r="H580" i="1" s="1"/>
  <c r="I581" i="1"/>
  <c r="J581" i="1" s="1"/>
  <c r="I582" i="1"/>
  <c r="J582" i="1" s="1"/>
  <c r="I583" i="1"/>
  <c r="J583" i="1" s="1"/>
  <c r="I584" i="1"/>
  <c r="J584" i="1" s="1"/>
  <c r="I585" i="1"/>
  <c r="J585" i="1" s="1"/>
  <c r="I586" i="1"/>
  <c r="J586" i="1" s="1"/>
  <c r="I587" i="1"/>
  <c r="J587" i="1" s="1"/>
  <c r="I588" i="1"/>
  <c r="J588" i="1" s="1"/>
  <c r="I589" i="1"/>
  <c r="J589" i="1" s="1"/>
  <c r="H589" i="1" s="1"/>
  <c r="I590" i="1"/>
  <c r="J590" i="1" s="1"/>
  <c r="I591" i="1"/>
  <c r="J591" i="1" s="1"/>
  <c r="I592" i="1"/>
  <c r="J592" i="1" s="1"/>
  <c r="H592" i="1" s="1"/>
  <c r="I593" i="1"/>
  <c r="J593" i="1" s="1"/>
  <c r="I594" i="1"/>
  <c r="J594" i="1" s="1"/>
  <c r="I596" i="1"/>
  <c r="J596" i="1" s="1"/>
  <c r="I597" i="1"/>
  <c r="J597" i="1" s="1"/>
  <c r="I598" i="1"/>
  <c r="J598" i="1" s="1"/>
  <c r="I599" i="1"/>
  <c r="J599" i="1" s="1"/>
  <c r="I600" i="1"/>
  <c r="J600" i="1" s="1"/>
  <c r="I601" i="1"/>
  <c r="J601" i="1" s="1"/>
  <c r="I602" i="1"/>
  <c r="J602" i="1" s="1"/>
  <c r="I603" i="1"/>
  <c r="J603" i="1" s="1"/>
  <c r="I604" i="1"/>
  <c r="J604" i="1" s="1"/>
  <c r="I605" i="1"/>
  <c r="J605" i="1" s="1"/>
  <c r="H605" i="1" s="1"/>
  <c r="Z4" i="1"/>
  <c r="AA4" i="1" s="1"/>
  <c r="AB4" i="1" s="1"/>
  <c r="Z5" i="1"/>
  <c r="AA5" i="1" s="1"/>
  <c r="AB5" i="1" s="1"/>
  <c r="Z6" i="1"/>
  <c r="AA6" i="1" s="1"/>
  <c r="AB6" i="1" s="1"/>
  <c r="Z7" i="1"/>
  <c r="AA7" i="1" s="1"/>
  <c r="AB7" i="1" s="1"/>
  <c r="Z8" i="1"/>
  <c r="AA8" i="1" s="1"/>
  <c r="AB8" i="1" s="1"/>
  <c r="Z9" i="1"/>
  <c r="AA9" i="1" s="1"/>
  <c r="AB9" i="1" s="1"/>
  <c r="Z10" i="1"/>
  <c r="AA10" i="1" s="1"/>
  <c r="AB10" i="1" s="1"/>
  <c r="Z11" i="1"/>
  <c r="AA11" i="1" s="1"/>
  <c r="AB11" i="1" s="1"/>
  <c r="Z12" i="1"/>
  <c r="AA12" i="1" s="1"/>
  <c r="AB12" i="1" s="1"/>
  <c r="Z13" i="1"/>
  <c r="AA13" i="1" s="1"/>
  <c r="AB13" i="1" s="1"/>
  <c r="Z14" i="1"/>
  <c r="AA14" i="1" s="1"/>
  <c r="AB14" i="1" s="1"/>
  <c r="Z15" i="1"/>
  <c r="AA15" i="1" s="1"/>
  <c r="AB15" i="1" s="1"/>
  <c r="Z16" i="1"/>
  <c r="AA16" i="1" s="1"/>
  <c r="AB16" i="1" s="1"/>
  <c r="Z17" i="1"/>
  <c r="AA17" i="1" s="1"/>
  <c r="AB17" i="1" s="1"/>
  <c r="Z18" i="1"/>
  <c r="AA18" i="1" s="1"/>
  <c r="AB18" i="1" s="1"/>
  <c r="Z19" i="1"/>
  <c r="AA19" i="1" s="1"/>
  <c r="AB19" i="1" s="1"/>
  <c r="Z20" i="1"/>
  <c r="AA20" i="1" s="1"/>
  <c r="AB20" i="1" s="1"/>
  <c r="Z21" i="1"/>
  <c r="AA21" i="1" s="1"/>
  <c r="AB21" i="1" s="1"/>
  <c r="Z22" i="1"/>
  <c r="AA22" i="1" s="1"/>
  <c r="AB22" i="1" s="1"/>
  <c r="Z23" i="1"/>
  <c r="AA23" i="1" s="1"/>
  <c r="AB23" i="1" s="1"/>
  <c r="Z24" i="1"/>
  <c r="AA24" i="1" s="1"/>
  <c r="AB24" i="1" s="1"/>
  <c r="Z25" i="1"/>
  <c r="AA25" i="1" s="1"/>
  <c r="AB25" i="1" s="1"/>
  <c r="Z26" i="1"/>
  <c r="AA26" i="1" s="1"/>
  <c r="AB26" i="1" s="1"/>
  <c r="Z27" i="1"/>
  <c r="AA27" i="1" s="1"/>
  <c r="AB27" i="1" s="1"/>
  <c r="Z28" i="1"/>
  <c r="AA28" i="1" s="1"/>
  <c r="AB28" i="1" s="1"/>
  <c r="Z29" i="1"/>
  <c r="AA29" i="1" s="1"/>
  <c r="AB29" i="1" s="1"/>
  <c r="Z30" i="1"/>
  <c r="AA30" i="1" s="1"/>
  <c r="AB30" i="1" s="1"/>
  <c r="Z31" i="1"/>
  <c r="AA31" i="1" s="1"/>
  <c r="AB31" i="1" s="1"/>
  <c r="Z32" i="1"/>
  <c r="AA32" i="1" s="1"/>
  <c r="AB32" i="1" s="1"/>
  <c r="Z33" i="1"/>
  <c r="AA33" i="1" s="1"/>
  <c r="AB33" i="1" s="1"/>
  <c r="Z34" i="1"/>
  <c r="AA34" i="1" s="1"/>
  <c r="AB34" i="1" s="1"/>
  <c r="Z35" i="1"/>
  <c r="AA35" i="1" s="1"/>
  <c r="AB35" i="1" s="1"/>
  <c r="Z36" i="1"/>
  <c r="AA36" i="1" s="1"/>
  <c r="AB36" i="1" s="1"/>
  <c r="Z37" i="1"/>
  <c r="AA37" i="1" s="1"/>
  <c r="AB37" i="1" s="1"/>
  <c r="Z38" i="1"/>
  <c r="AA38" i="1" s="1"/>
  <c r="AB38" i="1" s="1"/>
  <c r="Z39" i="1"/>
  <c r="AA39" i="1" s="1"/>
  <c r="AB39" i="1" s="1"/>
  <c r="Z40" i="1"/>
  <c r="AA40" i="1" s="1"/>
  <c r="AB40" i="1" s="1"/>
  <c r="Z41" i="1"/>
  <c r="AA41" i="1" s="1"/>
  <c r="AB41" i="1" s="1"/>
  <c r="Z42" i="1"/>
  <c r="AA42" i="1" s="1"/>
  <c r="AB42" i="1" s="1"/>
  <c r="Z43" i="1"/>
  <c r="AA43" i="1" s="1"/>
  <c r="AB43" i="1" s="1"/>
  <c r="Z44" i="1"/>
  <c r="AA44" i="1" s="1"/>
  <c r="AB44" i="1" s="1"/>
  <c r="Z45" i="1"/>
  <c r="AA45" i="1" s="1"/>
  <c r="AB45" i="1" s="1"/>
  <c r="Z46" i="1"/>
  <c r="AA46" i="1" s="1"/>
  <c r="AB46" i="1" s="1"/>
  <c r="Z50" i="1"/>
  <c r="AA50" i="1" s="1"/>
  <c r="AB50" i="1" s="1"/>
  <c r="Z51" i="1"/>
  <c r="AA51" i="1" s="1"/>
  <c r="AB51" i="1" s="1"/>
  <c r="Z52" i="1"/>
  <c r="AA52" i="1" s="1"/>
  <c r="AB52" i="1" s="1"/>
  <c r="Z53" i="1"/>
  <c r="AA53" i="1" s="1"/>
  <c r="AB53" i="1" s="1"/>
  <c r="Z54" i="1"/>
  <c r="AA54" i="1" s="1"/>
  <c r="AB54" i="1" s="1"/>
  <c r="Z55" i="1"/>
  <c r="AA55" i="1" s="1"/>
  <c r="AB55" i="1" s="1"/>
  <c r="Z56" i="1"/>
  <c r="AA56" i="1" s="1"/>
  <c r="AB56" i="1" s="1"/>
  <c r="Z57" i="1"/>
  <c r="AA57" i="1" s="1"/>
  <c r="AB57" i="1" s="1"/>
  <c r="Z58" i="1"/>
  <c r="AA58" i="1" s="1"/>
  <c r="AB58" i="1" s="1"/>
  <c r="Z59" i="1"/>
  <c r="AA59" i="1" s="1"/>
  <c r="AB59" i="1" s="1"/>
  <c r="Z60" i="1"/>
  <c r="AA60" i="1" s="1"/>
  <c r="AB60" i="1" s="1"/>
  <c r="Z61" i="1"/>
  <c r="AA61" i="1" s="1"/>
  <c r="AB61" i="1" s="1"/>
  <c r="Z62" i="1"/>
  <c r="AA62" i="1" s="1"/>
  <c r="AB62" i="1" s="1"/>
  <c r="Z63" i="1"/>
  <c r="AA63" i="1" s="1"/>
  <c r="AB63" i="1" s="1"/>
  <c r="Z64" i="1"/>
  <c r="AA64" i="1" s="1"/>
  <c r="AB64" i="1" s="1"/>
  <c r="Z65" i="1"/>
  <c r="AA65" i="1" s="1"/>
  <c r="AB65" i="1" s="1"/>
  <c r="Z66" i="1"/>
  <c r="AA66" i="1" s="1"/>
  <c r="AB66" i="1" s="1"/>
  <c r="Z67" i="1"/>
  <c r="AA67" i="1" s="1"/>
  <c r="AB67" i="1" s="1"/>
  <c r="Z68" i="1"/>
  <c r="AA68" i="1" s="1"/>
  <c r="AB68" i="1" s="1"/>
  <c r="Z69" i="1"/>
  <c r="AA69" i="1" s="1"/>
  <c r="AB69" i="1" s="1"/>
  <c r="Z70" i="1"/>
  <c r="AA70" i="1" s="1"/>
  <c r="AB70" i="1" s="1"/>
  <c r="Z71" i="1"/>
  <c r="AA71" i="1" s="1"/>
  <c r="AB71" i="1" s="1"/>
  <c r="Z72" i="1"/>
  <c r="AA72" i="1" s="1"/>
  <c r="AB72" i="1" s="1"/>
  <c r="Z73" i="1"/>
  <c r="AA73" i="1" s="1"/>
  <c r="AB73" i="1" s="1"/>
  <c r="Z74" i="1"/>
  <c r="AA74" i="1" s="1"/>
  <c r="AB74" i="1" s="1"/>
  <c r="Z75" i="1"/>
  <c r="AA75" i="1" s="1"/>
  <c r="AB75" i="1" s="1"/>
  <c r="Z76" i="1"/>
  <c r="AA76" i="1" s="1"/>
  <c r="AB76" i="1" s="1"/>
  <c r="Z77" i="1"/>
  <c r="AA77" i="1" s="1"/>
  <c r="AB77" i="1" s="1"/>
  <c r="Z78" i="1"/>
  <c r="AA78" i="1" s="1"/>
  <c r="AB78" i="1" s="1"/>
  <c r="Z79" i="1"/>
  <c r="AA79" i="1" s="1"/>
  <c r="AB79" i="1" s="1"/>
  <c r="Z80" i="1"/>
  <c r="AA80" i="1" s="1"/>
  <c r="AB80" i="1" s="1"/>
  <c r="Z81" i="1"/>
  <c r="AA81" i="1" s="1"/>
  <c r="AB81" i="1" s="1"/>
  <c r="Z82" i="1"/>
  <c r="AA82" i="1" s="1"/>
  <c r="AB82" i="1" s="1"/>
  <c r="Z83" i="1"/>
  <c r="AA83" i="1" s="1"/>
  <c r="AB83" i="1" s="1"/>
  <c r="Z84" i="1"/>
  <c r="AA84" i="1" s="1"/>
  <c r="AB84" i="1" s="1"/>
  <c r="Z85" i="1"/>
  <c r="AA85" i="1" s="1"/>
  <c r="AB85" i="1" s="1"/>
  <c r="Z86" i="1"/>
  <c r="AA86" i="1" s="1"/>
  <c r="AB86" i="1" s="1"/>
  <c r="Z87" i="1"/>
  <c r="AA87" i="1" s="1"/>
  <c r="AB87" i="1" s="1"/>
  <c r="Z88" i="1"/>
  <c r="AA88" i="1" s="1"/>
  <c r="AB88" i="1" s="1"/>
  <c r="Z89" i="1"/>
  <c r="AA89" i="1" s="1"/>
  <c r="AB89" i="1" s="1"/>
  <c r="Z90" i="1"/>
  <c r="AA90" i="1" s="1"/>
  <c r="AB90" i="1" s="1"/>
  <c r="Z91" i="1"/>
  <c r="AA91" i="1" s="1"/>
  <c r="AB91" i="1" s="1"/>
  <c r="Z92" i="1"/>
  <c r="AA92" i="1" s="1"/>
  <c r="AB92" i="1" s="1"/>
  <c r="Z93" i="1"/>
  <c r="AA93" i="1" s="1"/>
  <c r="AB93" i="1" s="1"/>
  <c r="Z94" i="1"/>
  <c r="AA94" i="1" s="1"/>
  <c r="AB94" i="1" s="1"/>
  <c r="Z95" i="1"/>
  <c r="AA95" i="1" s="1"/>
  <c r="AB95" i="1" s="1"/>
  <c r="Z96" i="1"/>
  <c r="AA96" i="1" s="1"/>
  <c r="AB96" i="1" s="1"/>
  <c r="Z97" i="1"/>
  <c r="AA97" i="1" s="1"/>
  <c r="AB97" i="1" s="1"/>
  <c r="Z98" i="1"/>
  <c r="AA98" i="1" s="1"/>
  <c r="AB98" i="1" s="1"/>
  <c r="Z99" i="1"/>
  <c r="AA99" i="1" s="1"/>
  <c r="AB99" i="1" s="1"/>
  <c r="Z100" i="1"/>
  <c r="AA100" i="1" s="1"/>
  <c r="AB100" i="1" s="1"/>
  <c r="Z101" i="1"/>
  <c r="AA101" i="1" s="1"/>
  <c r="AB101" i="1" s="1"/>
  <c r="Z103" i="1"/>
  <c r="AA103" i="1" s="1"/>
  <c r="AB103" i="1" s="1"/>
  <c r="Z104" i="1"/>
  <c r="AA104" i="1" s="1"/>
  <c r="AB104" i="1" s="1"/>
  <c r="Z105" i="1"/>
  <c r="AA105" i="1" s="1"/>
  <c r="AB105" i="1" s="1"/>
  <c r="Z106" i="1"/>
  <c r="AA106" i="1" s="1"/>
  <c r="AB106" i="1" s="1"/>
  <c r="Z107" i="1"/>
  <c r="AA107" i="1" s="1"/>
  <c r="AB107" i="1" s="1"/>
  <c r="Z108" i="1"/>
  <c r="AA108" i="1" s="1"/>
  <c r="AB108" i="1" s="1"/>
  <c r="Z109" i="1"/>
  <c r="AA109" i="1" s="1"/>
  <c r="AB109" i="1" s="1"/>
  <c r="Z110" i="1"/>
  <c r="AA110" i="1" s="1"/>
  <c r="AB110" i="1" s="1"/>
  <c r="Z111" i="1"/>
  <c r="AA111" i="1" s="1"/>
  <c r="AB111" i="1" s="1"/>
  <c r="Z112" i="1"/>
  <c r="AA112" i="1" s="1"/>
  <c r="AB112" i="1" s="1"/>
  <c r="Z113" i="1"/>
  <c r="AA113" i="1" s="1"/>
  <c r="AB113" i="1" s="1"/>
  <c r="Z114" i="1"/>
  <c r="AA114" i="1" s="1"/>
  <c r="AB114" i="1" s="1"/>
  <c r="Z115" i="1"/>
  <c r="AA115" i="1" s="1"/>
  <c r="AB115" i="1" s="1"/>
  <c r="Z116" i="1"/>
  <c r="AA116" i="1" s="1"/>
  <c r="AB116" i="1" s="1"/>
  <c r="Z117" i="1"/>
  <c r="AA117" i="1" s="1"/>
  <c r="AB117" i="1" s="1"/>
  <c r="Z118" i="1"/>
  <c r="AA118" i="1" s="1"/>
  <c r="AB118" i="1" s="1"/>
  <c r="Z119" i="1"/>
  <c r="AA119" i="1" s="1"/>
  <c r="AB119" i="1" s="1"/>
  <c r="Z120" i="1"/>
  <c r="AA120" i="1" s="1"/>
  <c r="AB120" i="1" s="1"/>
  <c r="Z121" i="1"/>
  <c r="AA121" i="1" s="1"/>
  <c r="AB121" i="1" s="1"/>
  <c r="Z122" i="1"/>
  <c r="AA122" i="1" s="1"/>
  <c r="AB122" i="1" s="1"/>
  <c r="Z123" i="1"/>
  <c r="AA123" i="1" s="1"/>
  <c r="AB123" i="1" s="1"/>
  <c r="Z124" i="1"/>
  <c r="AA124" i="1" s="1"/>
  <c r="AB124" i="1" s="1"/>
  <c r="Z125" i="1"/>
  <c r="AA125" i="1" s="1"/>
  <c r="AB125" i="1" s="1"/>
  <c r="Z126" i="1"/>
  <c r="AA126" i="1" s="1"/>
  <c r="AB126" i="1" s="1"/>
  <c r="Z127" i="1"/>
  <c r="AA127" i="1" s="1"/>
  <c r="AB127" i="1" s="1"/>
  <c r="Z128" i="1"/>
  <c r="AA128" i="1" s="1"/>
  <c r="AB128" i="1" s="1"/>
  <c r="Z129" i="1"/>
  <c r="AA129" i="1" s="1"/>
  <c r="AB129" i="1" s="1"/>
  <c r="Z130" i="1"/>
  <c r="AA130" i="1" s="1"/>
  <c r="AB130" i="1" s="1"/>
  <c r="Z131" i="1"/>
  <c r="AA131" i="1" s="1"/>
  <c r="AB131" i="1" s="1"/>
  <c r="Z132" i="1"/>
  <c r="AA132" i="1" s="1"/>
  <c r="AB132" i="1" s="1"/>
  <c r="Z136" i="1"/>
  <c r="AA136" i="1" s="1"/>
  <c r="AB136" i="1" s="1"/>
  <c r="Z137" i="1"/>
  <c r="AA137" i="1" s="1"/>
  <c r="AB137" i="1" s="1"/>
  <c r="Z138" i="1"/>
  <c r="AA138" i="1" s="1"/>
  <c r="AB138" i="1" s="1"/>
  <c r="Z139" i="1"/>
  <c r="AA139" i="1" s="1"/>
  <c r="AB139" i="1" s="1"/>
  <c r="Z140" i="1"/>
  <c r="AA140" i="1" s="1"/>
  <c r="AB140" i="1" s="1"/>
  <c r="Z141" i="1"/>
  <c r="AA141" i="1" s="1"/>
  <c r="AB141" i="1" s="1"/>
  <c r="Z142" i="1"/>
  <c r="AA142" i="1" s="1"/>
  <c r="AB142" i="1" s="1"/>
  <c r="Z143" i="1"/>
  <c r="AA143" i="1" s="1"/>
  <c r="AB143" i="1" s="1"/>
  <c r="Z144" i="1"/>
  <c r="AA144" i="1" s="1"/>
  <c r="AB144" i="1" s="1"/>
  <c r="Z145" i="1"/>
  <c r="AA145" i="1" s="1"/>
  <c r="AB145" i="1" s="1"/>
  <c r="Z146" i="1"/>
  <c r="AA146" i="1" s="1"/>
  <c r="AB146" i="1" s="1"/>
  <c r="Z147" i="1"/>
  <c r="AA147" i="1" s="1"/>
  <c r="AB147" i="1" s="1"/>
  <c r="Z148" i="1"/>
  <c r="AA148" i="1" s="1"/>
  <c r="AB148" i="1" s="1"/>
  <c r="Z149" i="1"/>
  <c r="AA149" i="1" s="1"/>
  <c r="AB149" i="1" s="1"/>
  <c r="Z150" i="1"/>
  <c r="AA150" i="1" s="1"/>
  <c r="AB150" i="1" s="1"/>
  <c r="Z151" i="1"/>
  <c r="AA151" i="1" s="1"/>
  <c r="AB151" i="1" s="1"/>
  <c r="Z152" i="1"/>
  <c r="AA152" i="1" s="1"/>
  <c r="AB152" i="1" s="1"/>
  <c r="Z153" i="1"/>
  <c r="AA153" i="1" s="1"/>
  <c r="AB153" i="1" s="1"/>
  <c r="Z154" i="1"/>
  <c r="AA154" i="1" s="1"/>
  <c r="AB154" i="1" s="1"/>
  <c r="Z155" i="1"/>
  <c r="AA155" i="1" s="1"/>
  <c r="AB155" i="1" s="1"/>
  <c r="Z156" i="1"/>
  <c r="AA156" i="1" s="1"/>
  <c r="AB156" i="1" s="1"/>
  <c r="Z157" i="1"/>
  <c r="AA157" i="1" s="1"/>
  <c r="AB157" i="1" s="1"/>
  <c r="Z158" i="1"/>
  <c r="AA158" i="1" s="1"/>
  <c r="AB158" i="1" s="1"/>
  <c r="Z159" i="1"/>
  <c r="AA159" i="1" s="1"/>
  <c r="AB159" i="1" s="1"/>
  <c r="Z160" i="1"/>
  <c r="AA160" i="1" s="1"/>
  <c r="AB160" i="1" s="1"/>
  <c r="Z161" i="1"/>
  <c r="AA161" i="1" s="1"/>
  <c r="AB161" i="1" s="1"/>
  <c r="Z162" i="1"/>
  <c r="AA162" i="1" s="1"/>
  <c r="AB162" i="1" s="1"/>
  <c r="Z163" i="1"/>
  <c r="AA163" i="1" s="1"/>
  <c r="AB163" i="1" s="1"/>
  <c r="Z164" i="1"/>
  <c r="AA164" i="1" s="1"/>
  <c r="AB164" i="1" s="1"/>
  <c r="Z165" i="1"/>
  <c r="AA165" i="1" s="1"/>
  <c r="AB165" i="1" s="1"/>
  <c r="Z166" i="1"/>
  <c r="AA166" i="1" s="1"/>
  <c r="AB166" i="1" s="1"/>
  <c r="Z167" i="1"/>
  <c r="AA167" i="1" s="1"/>
  <c r="AB167" i="1" s="1"/>
  <c r="Z168" i="1"/>
  <c r="AA168" i="1" s="1"/>
  <c r="AB168" i="1" s="1"/>
  <c r="Z169" i="1"/>
  <c r="AA169" i="1" s="1"/>
  <c r="AB169" i="1" s="1"/>
  <c r="Z170" i="1"/>
  <c r="AA170" i="1" s="1"/>
  <c r="AB170" i="1" s="1"/>
  <c r="Z172" i="1"/>
  <c r="AA172" i="1" s="1"/>
  <c r="AB172" i="1" s="1"/>
  <c r="Z173" i="1"/>
  <c r="AA173" i="1" s="1"/>
  <c r="AB173" i="1" s="1"/>
  <c r="Z174" i="1"/>
  <c r="AA174" i="1" s="1"/>
  <c r="AB174" i="1" s="1"/>
  <c r="Z175" i="1"/>
  <c r="AA175" i="1" s="1"/>
  <c r="AB175" i="1" s="1"/>
  <c r="Z176" i="1"/>
  <c r="AA176" i="1" s="1"/>
  <c r="AB176" i="1" s="1"/>
  <c r="Z177" i="1"/>
  <c r="AA177" i="1" s="1"/>
  <c r="AB177" i="1" s="1"/>
  <c r="Z178" i="1"/>
  <c r="AA178" i="1" s="1"/>
  <c r="AB178" i="1" s="1"/>
  <c r="Z179" i="1"/>
  <c r="AA179" i="1" s="1"/>
  <c r="AB179" i="1" s="1"/>
  <c r="Z180" i="1"/>
  <c r="AA180" i="1" s="1"/>
  <c r="AB180" i="1" s="1"/>
  <c r="Z181" i="1"/>
  <c r="AA181" i="1" s="1"/>
  <c r="AB181" i="1" s="1"/>
  <c r="Z182" i="1"/>
  <c r="AA182" i="1" s="1"/>
  <c r="AB182" i="1" s="1"/>
  <c r="Z183" i="1"/>
  <c r="AA183" i="1" s="1"/>
  <c r="AB183" i="1" s="1"/>
  <c r="Z184" i="1"/>
  <c r="AA184" i="1" s="1"/>
  <c r="AB184" i="1" s="1"/>
  <c r="Z185" i="1"/>
  <c r="AA185" i="1" s="1"/>
  <c r="AB185" i="1" s="1"/>
  <c r="Z186" i="1"/>
  <c r="AA186" i="1" s="1"/>
  <c r="AB186" i="1" s="1"/>
  <c r="Z187" i="1"/>
  <c r="AA187" i="1" s="1"/>
  <c r="AB187" i="1" s="1"/>
  <c r="Z188" i="1"/>
  <c r="AA188" i="1" s="1"/>
  <c r="AB188" i="1" s="1"/>
  <c r="Z189" i="1"/>
  <c r="AA189" i="1" s="1"/>
  <c r="AB189" i="1" s="1"/>
  <c r="Z190" i="1"/>
  <c r="AA190" i="1" s="1"/>
  <c r="AB190" i="1" s="1"/>
  <c r="Z191" i="1"/>
  <c r="AA191" i="1" s="1"/>
  <c r="AB191" i="1" s="1"/>
  <c r="Z192" i="1"/>
  <c r="AA192" i="1" s="1"/>
  <c r="AB192" i="1" s="1"/>
  <c r="Z193" i="1"/>
  <c r="AA193" i="1" s="1"/>
  <c r="AB193" i="1" s="1"/>
  <c r="Z194" i="1"/>
  <c r="AA194" i="1" s="1"/>
  <c r="AB194" i="1" s="1"/>
  <c r="Z195" i="1"/>
  <c r="AA195" i="1" s="1"/>
  <c r="AB195" i="1" s="1"/>
  <c r="Z196" i="1"/>
  <c r="AA196" i="1" s="1"/>
  <c r="AB196" i="1" s="1"/>
  <c r="Z197" i="1"/>
  <c r="AA197" i="1" s="1"/>
  <c r="AB197" i="1" s="1"/>
  <c r="Z198" i="1"/>
  <c r="AA198" i="1" s="1"/>
  <c r="AB198" i="1" s="1"/>
  <c r="Z199" i="1"/>
  <c r="AA199" i="1" s="1"/>
  <c r="AB199" i="1" s="1"/>
  <c r="Z200" i="1"/>
  <c r="AA200" i="1" s="1"/>
  <c r="AB200" i="1" s="1"/>
  <c r="Z201" i="1"/>
  <c r="AA201" i="1" s="1"/>
  <c r="AB201" i="1" s="1"/>
  <c r="Z202" i="1"/>
  <c r="AA202" i="1" s="1"/>
  <c r="AB202" i="1" s="1"/>
  <c r="Z203" i="1"/>
  <c r="AA203" i="1" s="1"/>
  <c r="AB203" i="1" s="1"/>
  <c r="Z204" i="1"/>
  <c r="AA204" i="1" s="1"/>
  <c r="AB204" i="1" s="1"/>
  <c r="Z205" i="1"/>
  <c r="AA205" i="1" s="1"/>
  <c r="AB205" i="1" s="1"/>
  <c r="Z206" i="1"/>
  <c r="AA206" i="1" s="1"/>
  <c r="AB206" i="1" s="1"/>
  <c r="Z207" i="1"/>
  <c r="AA207" i="1" s="1"/>
  <c r="AB207" i="1" s="1"/>
  <c r="Z208" i="1"/>
  <c r="AA208" i="1" s="1"/>
  <c r="AB208" i="1" s="1"/>
  <c r="Z209" i="1"/>
  <c r="AA209" i="1" s="1"/>
  <c r="AB209" i="1" s="1"/>
  <c r="Z210" i="1"/>
  <c r="AA210" i="1" s="1"/>
  <c r="AB210" i="1" s="1"/>
  <c r="Z211" i="1"/>
  <c r="AA211" i="1" s="1"/>
  <c r="AB211" i="1" s="1"/>
  <c r="Z212" i="1"/>
  <c r="AA212" i="1" s="1"/>
  <c r="AB212" i="1" s="1"/>
  <c r="Z213" i="1"/>
  <c r="AA213" i="1" s="1"/>
  <c r="AB213" i="1" s="1"/>
  <c r="Z214" i="1"/>
  <c r="AA214" i="1" s="1"/>
  <c r="AB214" i="1" s="1"/>
  <c r="Z215" i="1"/>
  <c r="AA215" i="1" s="1"/>
  <c r="AB215" i="1" s="1"/>
  <c r="Z216" i="1"/>
  <c r="AA216" i="1" s="1"/>
  <c r="AB216" i="1" s="1"/>
  <c r="Z217" i="1"/>
  <c r="AA217" i="1" s="1"/>
  <c r="AB217" i="1" s="1"/>
  <c r="Z218" i="1"/>
  <c r="AA218" i="1" s="1"/>
  <c r="AB218" i="1" s="1"/>
  <c r="Z219" i="1"/>
  <c r="AA219" i="1" s="1"/>
  <c r="AB219" i="1" s="1"/>
  <c r="Z220" i="1"/>
  <c r="AA220" i="1" s="1"/>
  <c r="AB220" i="1" s="1"/>
  <c r="Z221" i="1"/>
  <c r="AA221" i="1" s="1"/>
  <c r="AB221" i="1" s="1"/>
  <c r="Z222" i="1"/>
  <c r="AA222" i="1" s="1"/>
  <c r="AB222" i="1" s="1"/>
  <c r="Z223" i="1"/>
  <c r="AA223" i="1" s="1"/>
  <c r="AB223" i="1" s="1"/>
  <c r="Z224" i="1"/>
  <c r="AA224" i="1" s="1"/>
  <c r="AB224" i="1" s="1"/>
  <c r="Z225" i="1"/>
  <c r="AA225" i="1" s="1"/>
  <c r="AB225" i="1" s="1"/>
  <c r="Z226" i="1"/>
  <c r="AA226" i="1" s="1"/>
  <c r="AB226" i="1" s="1"/>
  <c r="Z227" i="1"/>
  <c r="AA227" i="1" s="1"/>
  <c r="AB227" i="1" s="1"/>
  <c r="Z228" i="1"/>
  <c r="AA228" i="1" s="1"/>
  <c r="AB228" i="1" s="1"/>
  <c r="Z229" i="1"/>
  <c r="AA229" i="1" s="1"/>
  <c r="AB229" i="1" s="1"/>
  <c r="Z230" i="1"/>
  <c r="AA230" i="1" s="1"/>
  <c r="AB230" i="1" s="1"/>
  <c r="Z231" i="1"/>
  <c r="AA231" i="1" s="1"/>
  <c r="AB231" i="1" s="1"/>
  <c r="Z232" i="1"/>
  <c r="AA232" i="1" s="1"/>
  <c r="AB232" i="1" s="1"/>
  <c r="Z233" i="1"/>
  <c r="AA233" i="1" s="1"/>
  <c r="AB233" i="1" s="1"/>
  <c r="Z234" i="1"/>
  <c r="AA234" i="1" s="1"/>
  <c r="AB234" i="1" s="1"/>
  <c r="Z235" i="1"/>
  <c r="AA235" i="1" s="1"/>
  <c r="AB235" i="1" s="1"/>
  <c r="Z236" i="1"/>
  <c r="AA236" i="1" s="1"/>
  <c r="AB236" i="1" s="1"/>
  <c r="Z237" i="1"/>
  <c r="AA237" i="1" s="1"/>
  <c r="AB237" i="1" s="1"/>
  <c r="Z238" i="1"/>
  <c r="AA238" i="1" s="1"/>
  <c r="AB238" i="1" s="1"/>
  <c r="Z239" i="1"/>
  <c r="AA239" i="1" s="1"/>
  <c r="AB239" i="1" s="1"/>
  <c r="Z240" i="1"/>
  <c r="AA240" i="1" s="1"/>
  <c r="AB240" i="1" s="1"/>
  <c r="Z241" i="1"/>
  <c r="AA241" i="1" s="1"/>
  <c r="AB241" i="1" s="1"/>
  <c r="Z242" i="1"/>
  <c r="AA242" i="1" s="1"/>
  <c r="AB242" i="1" s="1"/>
  <c r="Z243" i="1"/>
  <c r="AA243" i="1" s="1"/>
  <c r="AB243" i="1" s="1"/>
  <c r="Z244" i="1"/>
  <c r="AA244" i="1" s="1"/>
  <c r="AB244" i="1" s="1"/>
  <c r="Z245" i="1"/>
  <c r="AA245" i="1" s="1"/>
  <c r="AB245" i="1" s="1"/>
  <c r="Z246" i="1"/>
  <c r="AA246" i="1" s="1"/>
  <c r="AB246" i="1" s="1"/>
  <c r="Z247" i="1"/>
  <c r="AA247" i="1" s="1"/>
  <c r="AB247" i="1" s="1"/>
  <c r="Z249" i="1"/>
  <c r="AA249" i="1" s="1"/>
  <c r="AB249" i="1" s="1"/>
  <c r="Z250" i="1"/>
  <c r="AA250" i="1" s="1"/>
  <c r="AB250" i="1" s="1"/>
  <c r="Z251" i="1"/>
  <c r="AA251" i="1" s="1"/>
  <c r="AB251" i="1" s="1"/>
  <c r="Z252" i="1"/>
  <c r="AA252" i="1" s="1"/>
  <c r="AB252" i="1" s="1"/>
  <c r="Z253" i="1"/>
  <c r="AA253" i="1" s="1"/>
  <c r="AB253" i="1" s="1"/>
  <c r="Z254" i="1"/>
  <c r="AA254" i="1" s="1"/>
  <c r="AB254" i="1" s="1"/>
  <c r="Z255" i="1"/>
  <c r="AA255" i="1" s="1"/>
  <c r="AB255" i="1" s="1"/>
  <c r="Z256" i="1"/>
  <c r="AA256" i="1" s="1"/>
  <c r="AB256" i="1" s="1"/>
  <c r="Z257" i="1"/>
  <c r="AA257" i="1" s="1"/>
  <c r="AB257" i="1" s="1"/>
  <c r="Z258" i="1"/>
  <c r="AA258" i="1" s="1"/>
  <c r="AB258" i="1" s="1"/>
  <c r="Z259" i="1"/>
  <c r="AA259" i="1" s="1"/>
  <c r="AB259" i="1" s="1"/>
  <c r="Z260" i="1"/>
  <c r="AA260" i="1" s="1"/>
  <c r="AB260" i="1" s="1"/>
  <c r="Z261" i="1"/>
  <c r="AA261" i="1" s="1"/>
  <c r="AB261" i="1" s="1"/>
  <c r="Z262" i="1"/>
  <c r="AA262" i="1" s="1"/>
  <c r="AB262" i="1" s="1"/>
  <c r="Z263" i="1"/>
  <c r="AA263" i="1" s="1"/>
  <c r="AB263" i="1" s="1"/>
  <c r="Z264" i="1"/>
  <c r="AA264" i="1" s="1"/>
  <c r="AB264" i="1" s="1"/>
  <c r="Z265" i="1"/>
  <c r="AA265" i="1" s="1"/>
  <c r="AB265" i="1" s="1"/>
  <c r="Z266" i="1"/>
  <c r="AA266" i="1" s="1"/>
  <c r="AB266" i="1" s="1"/>
  <c r="Z267" i="1"/>
  <c r="AA267" i="1" s="1"/>
  <c r="AB267" i="1" s="1"/>
  <c r="Z268" i="1"/>
  <c r="AA268" i="1" s="1"/>
  <c r="AB268" i="1" s="1"/>
  <c r="Z269" i="1"/>
  <c r="AA269" i="1" s="1"/>
  <c r="AB269" i="1" s="1"/>
  <c r="Z270" i="1"/>
  <c r="AA270" i="1" s="1"/>
  <c r="AB270" i="1" s="1"/>
  <c r="Z271" i="1"/>
  <c r="AA271" i="1" s="1"/>
  <c r="AB271" i="1" s="1"/>
  <c r="Z272" i="1"/>
  <c r="AA272" i="1" s="1"/>
  <c r="AB272" i="1" s="1"/>
  <c r="Z273" i="1"/>
  <c r="AA273" i="1" s="1"/>
  <c r="AB273" i="1" s="1"/>
  <c r="Z274" i="1"/>
  <c r="AA274" i="1" s="1"/>
  <c r="AB274" i="1" s="1"/>
  <c r="Z275" i="1"/>
  <c r="AA275" i="1" s="1"/>
  <c r="AB275" i="1" s="1"/>
  <c r="Z276" i="1"/>
  <c r="AA276" i="1" s="1"/>
  <c r="AB276" i="1" s="1"/>
  <c r="Z277" i="1"/>
  <c r="AA277" i="1" s="1"/>
  <c r="AB277" i="1" s="1"/>
  <c r="Z278" i="1"/>
  <c r="AA278" i="1" s="1"/>
  <c r="AB278" i="1" s="1"/>
  <c r="Z279" i="1"/>
  <c r="AA279" i="1" s="1"/>
  <c r="AB279" i="1" s="1"/>
  <c r="Z280" i="1"/>
  <c r="AA280" i="1" s="1"/>
  <c r="AB280" i="1" s="1"/>
  <c r="Z281" i="1"/>
  <c r="AA281" i="1" s="1"/>
  <c r="AB281" i="1" s="1"/>
  <c r="Z282" i="1"/>
  <c r="AA282" i="1" s="1"/>
  <c r="AB282" i="1" s="1"/>
  <c r="Z283" i="1"/>
  <c r="AA283" i="1" s="1"/>
  <c r="AB283" i="1" s="1"/>
  <c r="Z284" i="1"/>
  <c r="AA284" i="1" s="1"/>
  <c r="AB284" i="1" s="1"/>
  <c r="Z285" i="1"/>
  <c r="AA285" i="1" s="1"/>
  <c r="AB285" i="1" s="1"/>
  <c r="Z286" i="1"/>
  <c r="AA286" i="1" s="1"/>
  <c r="AB286" i="1" s="1"/>
  <c r="Z287" i="1"/>
  <c r="AA287" i="1" s="1"/>
  <c r="AB287" i="1" s="1"/>
  <c r="Z288" i="1"/>
  <c r="AA288" i="1" s="1"/>
  <c r="AB288" i="1" s="1"/>
  <c r="Z289" i="1"/>
  <c r="AA289" i="1" s="1"/>
  <c r="AB289" i="1" s="1"/>
  <c r="Z290" i="1"/>
  <c r="AA290" i="1" s="1"/>
  <c r="AB290" i="1" s="1"/>
  <c r="Z291" i="1"/>
  <c r="AA291" i="1" s="1"/>
  <c r="AB291" i="1" s="1"/>
  <c r="Z292" i="1"/>
  <c r="AA292" i="1" s="1"/>
  <c r="AB292" i="1" s="1"/>
  <c r="Z293" i="1"/>
  <c r="AA293" i="1" s="1"/>
  <c r="AB293" i="1" s="1"/>
  <c r="Z294" i="1"/>
  <c r="AA294" i="1" s="1"/>
  <c r="AB294" i="1" s="1"/>
  <c r="Z295" i="1"/>
  <c r="AA295" i="1" s="1"/>
  <c r="AB295" i="1" s="1"/>
  <c r="Z296" i="1"/>
  <c r="AA296" i="1" s="1"/>
  <c r="AB296" i="1" s="1"/>
  <c r="Z297" i="1"/>
  <c r="AA297" i="1" s="1"/>
  <c r="AB297" i="1" s="1"/>
  <c r="Z298" i="1"/>
  <c r="AA298" i="1" s="1"/>
  <c r="AB298" i="1" s="1"/>
  <c r="Z299" i="1"/>
  <c r="AA299" i="1" s="1"/>
  <c r="AB299" i="1" s="1"/>
  <c r="Z300" i="1"/>
  <c r="AA300" i="1" s="1"/>
  <c r="AB300" i="1" s="1"/>
  <c r="Z301" i="1"/>
  <c r="AA301" i="1" s="1"/>
  <c r="AB301" i="1" s="1"/>
  <c r="Z302" i="1"/>
  <c r="AA302" i="1" s="1"/>
  <c r="AB302" i="1" s="1"/>
  <c r="Z303" i="1"/>
  <c r="AA303" i="1" s="1"/>
  <c r="AB303" i="1" s="1"/>
  <c r="Z304" i="1"/>
  <c r="AA304" i="1" s="1"/>
  <c r="AB304" i="1" s="1"/>
  <c r="Z305" i="1"/>
  <c r="AA305" i="1" s="1"/>
  <c r="AB305" i="1" s="1"/>
  <c r="Z306" i="1"/>
  <c r="AA306" i="1" s="1"/>
  <c r="AB306" i="1" s="1"/>
  <c r="Z307" i="1"/>
  <c r="AA307" i="1" s="1"/>
  <c r="AB307" i="1" s="1"/>
  <c r="Z308" i="1"/>
  <c r="AA308" i="1" s="1"/>
  <c r="AB308" i="1" s="1"/>
  <c r="Z309" i="1"/>
  <c r="AA309" i="1" s="1"/>
  <c r="AB309" i="1" s="1"/>
  <c r="Z310" i="1"/>
  <c r="AA310" i="1" s="1"/>
  <c r="AB310" i="1" s="1"/>
  <c r="Z311" i="1"/>
  <c r="AA311" i="1" s="1"/>
  <c r="AB311" i="1" s="1"/>
  <c r="Z313" i="1"/>
  <c r="AA313" i="1" s="1"/>
  <c r="AB313" i="1" s="1"/>
  <c r="Z314" i="1"/>
  <c r="AA314" i="1" s="1"/>
  <c r="AB314" i="1" s="1"/>
  <c r="Z315" i="1"/>
  <c r="AA315" i="1" s="1"/>
  <c r="AB315" i="1" s="1"/>
  <c r="Z316" i="1"/>
  <c r="AA316" i="1" s="1"/>
  <c r="AB316" i="1" s="1"/>
  <c r="Z317" i="1"/>
  <c r="AA317" i="1" s="1"/>
  <c r="AB317" i="1" s="1"/>
  <c r="Z318" i="1"/>
  <c r="AA318" i="1" s="1"/>
  <c r="AB318" i="1" s="1"/>
  <c r="Z319" i="1"/>
  <c r="AA319" i="1" s="1"/>
  <c r="AB319" i="1" s="1"/>
  <c r="Z320" i="1"/>
  <c r="AA320" i="1" s="1"/>
  <c r="AB320" i="1" s="1"/>
  <c r="Z321" i="1"/>
  <c r="AA321" i="1" s="1"/>
  <c r="AB321" i="1" s="1"/>
  <c r="Z322" i="1"/>
  <c r="AA322" i="1" s="1"/>
  <c r="AB322" i="1" s="1"/>
  <c r="Z323" i="1"/>
  <c r="AA323" i="1" s="1"/>
  <c r="AB323" i="1" s="1"/>
  <c r="Z324" i="1"/>
  <c r="AA324" i="1" s="1"/>
  <c r="AB324" i="1" s="1"/>
  <c r="Z325" i="1"/>
  <c r="AA325" i="1" s="1"/>
  <c r="AB325" i="1" s="1"/>
  <c r="Z326" i="1"/>
  <c r="AA326" i="1" s="1"/>
  <c r="AB326" i="1" s="1"/>
  <c r="Z327" i="1"/>
  <c r="AA327" i="1" s="1"/>
  <c r="AB327" i="1" s="1"/>
  <c r="Z328" i="1"/>
  <c r="AA328" i="1" s="1"/>
  <c r="AB328" i="1" s="1"/>
  <c r="Z329" i="1"/>
  <c r="AA329" i="1" s="1"/>
  <c r="AB329" i="1" s="1"/>
  <c r="Z330" i="1"/>
  <c r="AA330" i="1" s="1"/>
  <c r="AB330" i="1" s="1"/>
  <c r="Z331" i="1"/>
  <c r="AA331" i="1" s="1"/>
  <c r="AB331" i="1" s="1"/>
  <c r="Z332" i="1"/>
  <c r="AA332" i="1" s="1"/>
  <c r="AB332" i="1" s="1"/>
  <c r="Z333" i="1"/>
  <c r="AA333" i="1" s="1"/>
  <c r="AB333" i="1" s="1"/>
  <c r="Z334" i="1"/>
  <c r="AA334" i="1" s="1"/>
  <c r="AB334" i="1" s="1"/>
  <c r="Z335" i="1"/>
  <c r="AA335" i="1" s="1"/>
  <c r="AB335" i="1" s="1"/>
  <c r="Z336" i="1"/>
  <c r="AA336" i="1" s="1"/>
  <c r="AB336" i="1" s="1"/>
  <c r="Z337" i="1"/>
  <c r="AA337" i="1" s="1"/>
  <c r="AB337" i="1" s="1"/>
  <c r="Z338" i="1"/>
  <c r="AA338" i="1" s="1"/>
  <c r="AB338" i="1" s="1"/>
  <c r="Z339" i="1"/>
  <c r="AA339" i="1" s="1"/>
  <c r="AB339" i="1" s="1"/>
  <c r="Z340" i="1"/>
  <c r="AA340" i="1" s="1"/>
  <c r="AB340" i="1" s="1"/>
  <c r="Z341" i="1"/>
  <c r="AA341" i="1" s="1"/>
  <c r="AB341" i="1" s="1"/>
  <c r="Z342" i="1"/>
  <c r="AA342" i="1" s="1"/>
  <c r="AB342" i="1" s="1"/>
  <c r="Z343" i="1"/>
  <c r="AA343" i="1" s="1"/>
  <c r="AB343" i="1" s="1"/>
  <c r="Z344" i="1"/>
  <c r="AA344" i="1" s="1"/>
  <c r="AB344" i="1" s="1"/>
  <c r="Z345" i="1"/>
  <c r="AA345" i="1" s="1"/>
  <c r="AB345" i="1" s="1"/>
  <c r="Z346" i="1"/>
  <c r="AA346" i="1" s="1"/>
  <c r="AB346" i="1" s="1"/>
  <c r="Z347" i="1"/>
  <c r="AA347" i="1" s="1"/>
  <c r="AB347" i="1" s="1"/>
  <c r="Z348" i="1"/>
  <c r="AA348" i="1" s="1"/>
  <c r="AB348" i="1" s="1"/>
  <c r="Z349" i="1"/>
  <c r="AA349" i="1" s="1"/>
  <c r="AB349" i="1" s="1"/>
  <c r="Z350" i="1"/>
  <c r="AA350" i="1" s="1"/>
  <c r="AB350" i="1" s="1"/>
  <c r="Z351" i="1"/>
  <c r="AA351" i="1" s="1"/>
  <c r="AB351" i="1" s="1"/>
  <c r="Z352" i="1"/>
  <c r="AA352" i="1" s="1"/>
  <c r="AB352" i="1" s="1"/>
  <c r="Z354" i="1"/>
  <c r="AA354" i="1" s="1"/>
  <c r="AB354" i="1" s="1"/>
  <c r="Z355" i="1"/>
  <c r="AA355" i="1" s="1"/>
  <c r="AB355" i="1" s="1"/>
  <c r="Z356" i="1"/>
  <c r="AA356" i="1" s="1"/>
  <c r="AB356" i="1" s="1"/>
  <c r="Z357" i="1"/>
  <c r="AA357" i="1" s="1"/>
  <c r="AB357" i="1" s="1"/>
  <c r="Z358" i="1"/>
  <c r="AA358" i="1" s="1"/>
  <c r="AB358" i="1" s="1"/>
  <c r="Z359" i="1"/>
  <c r="AA359" i="1" s="1"/>
  <c r="AB359" i="1" s="1"/>
  <c r="Z360" i="1"/>
  <c r="AA360" i="1" s="1"/>
  <c r="AB360" i="1" s="1"/>
  <c r="Z361" i="1"/>
  <c r="AA361" i="1" s="1"/>
  <c r="AB361" i="1" s="1"/>
  <c r="Z362" i="1"/>
  <c r="AA362" i="1" s="1"/>
  <c r="AB362" i="1" s="1"/>
  <c r="Z363" i="1"/>
  <c r="AA363" i="1" s="1"/>
  <c r="AB363" i="1" s="1"/>
  <c r="Z364" i="1"/>
  <c r="AA364" i="1" s="1"/>
  <c r="AB364" i="1" s="1"/>
  <c r="Z365" i="1"/>
  <c r="AA365" i="1" s="1"/>
  <c r="AB365" i="1" s="1"/>
  <c r="Z366" i="1"/>
  <c r="AA366" i="1" s="1"/>
  <c r="AB366" i="1" s="1"/>
  <c r="Z367" i="1"/>
  <c r="AA367" i="1" s="1"/>
  <c r="AB367" i="1" s="1"/>
  <c r="Z368" i="1"/>
  <c r="AA368" i="1" s="1"/>
  <c r="AB368" i="1" s="1"/>
  <c r="Z369" i="1"/>
  <c r="AA369" i="1" s="1"/>
  <c r="AB369" i="1" s="1"/>
  <c r="Z370" i="1"/>
  <c r="AA370" i="1" s="1"/>
  <c r="AB370" i="1" s="1"/>
  <c r="Z371" i="1"/>
  <c r="AA371" i="1" s="1"/>
  <c r="AB371" i="1" s="1"/>
  <c r="Z372" i="1"/>
  <c r="AA372" i="1" s="1"/>
  <c r="AB372" i="1" s="1"/>
  <c r="Z373" i="1"/>
  <c r="AA373" i="1" s="1"/>
  <c r="AB373" i="1" s="1"/>
  <c r="Z374" i="1"/>
  <c r="AA374" i="1" s="1"/>
  <c r="AB374" i="1" s="1"/>
  <c r="Z375" i="1"/>
  <c r="AA375" i="1" s="1"/>
  <c r="AB375" i="1" s="1"/>
  <c r="Z376" i="1"/>
  <c r="AA376" i="1" s="1"/>
  <c r="AB376" i="1" s="1"/>
  <c r="Z377" i="1"/>
  <c r="AA377" i="1" s="1"/>
  <c r="AB377" i="1" s="1"/>
  <c r="Z378" i="1"/>
  <c r="AA378" i="1" s="1"/>
  <c r="AB378" i="1" s="1"/>
  <c r="Z379" i="1"/>
  <c r="AA379" i="1" s="1"/>
  <c r="AB379" i="1" s="1"/>
  <c r="Z380" i="1"/>
  <c r="AA380" i="1" s="1"/>
  <c r="AB380" i="1" s="1"/>
  <c r="Z381" i="1"/>
  <c r="AA381" i="1" s="1"/>
  <c r="AB381" i="1" s="1"/>
  <c r="Z382" i="1"/>
  <c r="AA382" i="1" s="1"/>
  <c r="AB382" i="1" s="1"/>
  <c r="Z383" i="1"/>
  <c r="AA383" i="1" s="1"/>
  <c r="AB383" i="1" s="1"/>
  <c r="Z384" i="1"/>
  <c r="AA384" i="1" s="1"/>
  <c r="AB384" i="1" s="1"/>
  <c r="Z385" i="1"/>
  <c r="AA385" i="1" s="1"/>
  <c r="AB385" i="1" s="1"/>
  <c r="Z386" i="1"/>
  <c r="AA386" i="1" s="1"/>
  <c r="AB386" i="1" s="1"/>
  <c r="Z387" i="1"/>
  <c r="AA387" i="1" s="1"/>
  <c r="AB387" i="1" s="1"/>
  <c r="Z388" i="1"/>
  <c r="AA388" i="1" s="1"/>
  <c r="AB388" i="1" s="1"/>
  <c r="Z389" i="1"/>
  <c r="AA389" i="1" s="1"/>
  <c r="AB389" i="1" s="1"/>
  <c r="Z390" i="1"/>
  <c r="AA390" i="1" s="1"/>
  <c r="AB390" i="1" s="1"/>
  <c r="Z391" i="1"/>
  <c r="AA391" i="1" s="1"/>
  <c r="AB391" i="1" s="1"/>
  <c r="Z392" i="1"/>
  <c r="AA392" i="1" s="1"/>
  <c r="AB392" i="1" s="1"/>
  <c r="Z393" i="1"/>
  <c r="AA393" i="1" s="1"/>
  <c r="AB393" i="1" s="1"/>
  <c r="Z394" i="1"/>
  <c r="AA394" i="1" s="1"/>
  <c r="AB394" i="1" s="1"/>
  <c r="Z395" i="1"/>
  <c r="AA395" i="1" s="1"/>
  <c r="AB395" i="1" s="1"/>
  <c r="Z396" i="1"/>
  <c r="AA396" i="1" s="1"/>
  <c r="AB396" i="1" s="1"/>
  <c r="Z397" i="1"/>
  <c r="AA397" i="1" s="1"/>
  <c r="AB397" i="1" s="1"/>
  <c r="Z398" i="1"/>
  <c r="AA398" i="1" s="1"/>
  <c r="AB398" i="1" s="1"/>
  <c r="Z399" i="1"/>
  <c r="AA399" i="1" s="1"/>
  <c r="AB399" i="1" s="1"/>
  <c r="Z400" i="1"/>
  <c r="AA400" i="1" s="1"/>
  <c r="AB400" i="1" s="1"/>
  <c r="Z401" i="1"/>
  <c r="AA401" i="1" s="1"/>
  <c r="AB401" i="1" s="1"/>
  <c r="Z402" i="1"/>
  <c r="AA402" i="1" s="1"/>
  <c r="AB402" i="1" s="1"/>
  <c r="Z403" i="1"/>
  <c r="AA403" i="1" s="1"/>
  <c r="AB403" i="1" s="1"/>
  <c r="Z404" i="1"/>
  <c r="AA404" i="1" s="1"/>
  <c r="AB404" i="1" s="1"/>
  <c r="Z405" i="1"/>
  <c r="AA405" i="1" s="1"/>
  <c r="AB405" i="1" s="1"/>
  <c r="Z406" i="1"/>
  <c r="AA406" i="1" s="1"/>
  <c r="AB406" i="1" s="1"/>
  <c r="Z410" i="1"/>
  <c r="AA410" i="1" s="1"/>
  <c r="AB410" i="1" s="1"/>
  <c r="Z411" i="1"/>
  <c r="AA411" i="1" s="1"/>
  <c r="AB411" i="1" s="1"/>
  <c r="Z412" i="1"/>
  <c r="AA412" i="1" s="1"/>
  <c r="AB412" i="1" s="1"/>
  <c r="Z414" i="1"/>
  <c r="AA414" i="1" s="1"/>
  <c r="AB414" i="1" s="1"/>
  <c r="Z415" i="1"/>
  <c r="AA415" i="1" s="1"/>
  <c r="AB415" i="1" s="1"/>
  <c r="Z416" i="1"/>
  <c r="AA416" i="1" s="1"/>
  <c r="AB416" i="1" s="1"/>
  <c r="Z417" i="1"/>
  <c r="AA417" i="1" s="1"/>
  <c r="AB417" i="1" s="1"/>
  <c r="Z418" i="1"/>
  <c r="AA418" i="1" s="1"/>
  <c r="AB418" i="1" s="1"/>
  <c r="Z419" i="1"/>
  <c r="AA419" i="1" s="1"/>
  <c r="AB419" i="1" s="1"/>
  <c r="Z420" i="1"/>
  <c r="AA420" i="1" s="1"/>
  <c r="AB420" i="1" s="1"/>
  <c r="Z421" i="1"/>
  <c r="AA421" i="1" s="1"/>
  <c r="AB421" i="1" s="1"/>
  <c r="Z423" i="1"/>
  <c r="AA423" i="1" s="1"/>
  <c r="AB423" i="1" s="1"/>
  <c r="Z424" i="1"/>
  <c r="AA424" i="1" s="1"/>
  <c r="AB424" i="1" s="1"/>
  <c r="Z425" i="1"/>
  <c r="AA425" i="1" s="1"/>
  <c r="AB425" i="1" s="1"/>
  <c r="Z426" i="1"/>
  <c r="AA426" i="1" s="1"/>
  <c r="AB426" i="1" s="1"/>
  <c r="Z427" i="1"/>
  <c r="AA427" i="1" s="1"/>
  <c r="AB427" i="1" s="1"/>
  <c r="Z428" i="1"/>
  <c r="AA428" i="1" s="1"/>
  <c r="AB428" i="1" s="1"/>
  <c r="Z429" i="1"/>
  <c r="AA429" i="1" s="1"/>
  <c r="AB429" i="1" s="1"/>
  <c r="Z430" i="1"/>
  <c r="AA430" i="1" s="1"/>
  <c r="AB430" i="1" s="1"/>
  <c r="Z431" i="1"/>
  <c r="AA431" i="1" s="1"/>
  <c r="AB431" i="1" s="1"/>
  <c r="Z432" i="1"/>
  <c r="AA432" i="1" s="1"/>
  <c r="AB432" i="1" s="1"/>
  <c r="Z433" i="1"/>
  <c r="AA433" i="1" s="1"/>
  <c r="AB433" i="1" s="1"/>
  <c r="Z434" i="1"/>
  <c r="AA434" i="1" s="1"/>
  <c r="AB434" i="1" s="1"/>
  <c r="Z435" i="1"/>
  <c r="AA435" i="1" s="1"/>
  <c r="AB435" i="1" s="1"/>
  <c r="Z436" i="1"/>
  <c r="AA436" i="1" s="1"/>
  <c r="AB436" i="1" s="1"/>
  <c r="Z437" i="1"/>
  <c r="AA437" i="1" s="1"/>
  <c r="AB437" i="1" s="1"/>
  <c r="Z438" i="1"/>
  <c r="AA438" i="1" s="1"/>
  <c r="AB438" i="1" s="1"/>
  <c r="Z439" i="1"/>
  <c r="AA439" i="1" s="1"/>
  <c r="AB439" i="1" s="1"/>
  <c r="Z440" i="1"/>
  <c r="AA440" i="1" s="1"/>
  <c r="AB440" i="1" s="1"/>
  <c r="Z441" i="1"/>
  <c r="AA441" i="1" s="1"/>
  <c r="AB441" i="1" s="1"/>
  <c r="Z442" i="1"/>
  <c r="AA442" i="1" s="1"/>
  <c r="AB442" i="1" s="1"/>
  <c r="Z443" i="1"/>
  <c r="AA443" i="1" s="1"/>
  <c r="AB443" i="1" s="1"/>
  <c r="Z444" i="1"/>
  <c r="AA444" i="1" s="1"/>
  <c r="AB444" i="1" s="1"/>
  <c r="Z445" i="1"/>
  <c r="AA445" i="1" s="1"/>
  <c r="AB445" i="1" s="1"/>
  <c r="Z446" i="1"/>
  <c r="AA446" i="1" s="1"/>
  <c r="AB446" i="1" s="1"/>
  <c r="Z447" i="1"/>
  <c r="AA447" i="1" s="1"/>
  <c r="AB447" i="1" s="1"/>
  <c r="Z448" i="1"/>
  <c r="AA448" i="1" s="1"/>
  <c r="AB448" i="1" s="1"/>
  <c r="Z449" i="1"/>
  <c r="AA449" i="1" s="1"/>
  <c r="AB449" i="1" s="1"/>
  <c r="Z450" i="1"/>
  <c r="AA450" i="1" s="1"/>
  <c r="AB450" i="1" s="1"/>
  <c r="Z451" i="1"/>
  <c r="AA451" i="1" s="1"/>
  <c r="AB451" i="1" s="1"/>
  <c r="Z452" i="1"/>
  <c r="AA452" i="1" s="1"/>
  <c r="AB452" i="1" s="1"/>
  <c r="Z454" i="1"/>
  <c r="AA454" i="1" s="1"/>
  <c r="AB454" i="1" s="1"/>
  <c r="Z455" i="1"/>
  <c r="AA455" i="1" s="1"/>
  <c r="AB455" i="1" s="1"/>
  <c r="Z456" i="1"/>
  <c r="AA456" i="1" s="1"/>
  <c r="AB456" i="1" s="1"/>
  <c r="Z457" i="1"/>
  <c r="AA457" i="1" s="1"/>
  <c r="AB457" i="1" s="1"/>
  <c r="Z458" i="1"/>
  <c r="AA458" i="1" s="1"/>
  <c r="AB458" i="1" s="1"/>
  <c r="Z459" i="1"/>
  <c r="AA459" i="1" s="1"/>
  <c r="AB459" i="1" s="1"/>
  <c r="Z460" i="1"/>
  <c r="AA460" i="1" s="1"/>
  <c r="AB460" i="1" s="1"/>
  <c r="Z461" i="1"/>
  <c r="AA461" i="1" s="1"/>
  <c r="AB461" i="1" s="1"/>
  <c r="Z462" i="1"/>
  <c r="AA462" i="1" s="1"/>
  <c r="AB462" i="1" s="1"/>
  <c r="Z463" i="1"/>
  <c r="AA463" i="1" s="1"/>
  <c r="AB463" i="1" s="1"/>
  <c r="Z464" i="1"/>
  <c r="AA464" i="1" s="1"/>
  <c r="AB464" i="1" s="1"/>
  <c r="Z465" i="1"/>
  <c r="AA465" i="1" s="1"/>
  <c r="AB465" i="1" s="1"/>
  <c r="Z466" i="1"/>
  <c r="AA466" i="1" s="1"/>
  <c r="AB466" i="1" s="1"/>
  <c r="Z467" i="1"/>
  <c r="AA467" i="1" s="1"/>
  <c r="AB467" i="1" s="1"/>
  <c r="Z468" i="1"/>
  <c r="AA468" i="1" s="1"/>
  <c r="AB468" i="1" s="1"/>
  <c r="Z469" i="1"/>
  <c r="AA469" i="1" s="1"/>
  <c r="AB469" i="1" s="1"/>
  <c r="Z470" i="1"/>
  <c r="AA470" i="1" s="1"/>
  <c r="AB470" i="1" s="1"/>
  <c r="Z471" i="1"/>
  <c r="AA471" i="1" s="1"/>
  <c r="AB471" i="1" s="1"/>
  <c r="Z472" i="1"/>
  <c r="AA472" i="1" s="1"/>
  <c r="AB472" i="1" s="1"/>
  <c r="Z473" i="1"/>
  <c r="AA473" i="1" s="1"/>
  <c r="AB473" i="1" s="1"/>
  <c r="Z474" i="1"/>
  <c r="AA474" i="1" s="1"/>
  <c r="AB474" i="1" s="1"/>
  <c r="Z475" i="1"/>
  <c r="AA475" i="1" s="1"/>
  <c r="AB475" i="1" s="1"/>
  <c r="Z476" i="1"/>
  <c r="AA476" i="1" s="1"/>
  <c r="AB476" i="1" s="1"/>
  <c r="Z477" i="1"/>
  <c r="AA477" i="1" s="1"/>
  <c r="AB477" i="1" s="1"/>
  <c r="Z478" i="1"/>
  <c r="AA478" i="1" s="1"/>
  <c r="AB478" i="1" s="1"/>
  <c r="Z479" i="1"/>
  <c r="AA479" i="1" s="1"/>
  <c r="AB479" i="1" s="1"/>
  <c r="Z480" i="1"/>
  <c r="AA480" i="1" s="1"/>
  <c r="AB480" i="1" s="1"/>
  <c r="Z481" i="1"/>
  <c r="AA481" i="1" s="1"/>
  <c r="AB481" i="1" s="1"/>
  <c r="Z482" i="1"/>
  <c r="AA482" i="1" s="1"/>
  <c r="AB482" i="1" s="1"/>
  <c r="Z483" i="1"/>
  <c r="AA483" i="1" s="1"/>
  <c r="AB483" i="1" s="1"/>
  <c r="Z484" i="1"/>
  <c r="AA484" i="1" s="1"/>
  <c r="AB484" i="1" s="1"/>
  <c r="Z485" i="1"/>
  <c r="AA485" i="1" s="1"/>
  <c r="AB485" i="1" s="1"/>
  <c r="Z486" i="1"/>
  <c r="AA486" i="1" s="1"/>
  <c r="AB486" i="1" s="1"/>
  <c r="Z487" i="1"/>
  <c r="AA487" i="1" s="1"/>
  <c r="AB487" i="1" s="1"/>
  <c r="Z488" i="1"/>
  <c r="AA488" i="1" s="1"/>
  <c r="AB488" i="1" s="1"/>
  <c r="Z489" i="1"/>
  <c r="AA489" i="1" s="1"/>
  <c r="AB489" i="1" s="1"/>
  <c r="Z491" i="1"/>
  <c r="AA491" i="1" s="1"/>
  <c r="AB491" i="1" s="1"/>
  <c r="Z492" i="1"/>
  <c r="AA492" i="1" s="1"/>
  <c r="AB492" i="1" s="1"/>
  <c r="Z493" i="1"/>
  <c r="AA493" i="1" s="1"/>
  <c r="AB493" i="1" s="1"/>
  <c r="Z494" i="1"/>
  <c r="AA494" i="1" s="1"/>
  <c r="AB494" i="1" s="1"/>
  <c r="Z495" i="1"/>
  <c r="AA495" i="1" s="1"/>
  <c r="AB495" i="1" s="1"/>
  <c r="Z496" i="1"/>
  <c r="AA496" i="1" s="1"/>
  <c r="AB496" i="1" s="1"/>
  <c r="Z497" i="1"/>
  <c r="AA497" i="1" s="1"/>
  <c r="AB497" i="1" s="1"/>
  <c r="Z498" i="1"/>
  <c r="AA498" i="1" s="1"/>
  <c r="AB498" i="1" s="1"/>
  <c r="Z499" i="1"/>
  <c r="AA499" i="1" s="1"/>
  <c r="AB499" i="1" s="1"/>
  <c r="Z500" i="1"/>
  <c r="AA500" i="1" s="1"/>
  <c r="AB500" i="1" s="1"/>
  <c r="Z501" i="1"/>
  <c r="AA501" i="1" s="1"/>
  <c r="AB501" i="1" s="1"/>
  <c r="Z502" i="1"/>
  <c r="AA502" i="1" s="1"/>
  <c r="AB502" i="1" s="1"/>
  <c r="Z503" i="1"/>
  <c r="AA503" i="1" s="1"/>
  <c r="AB503" i="1" s="1"/>
  <c r="Z505" i="1"/>
  <c r="AA505" i="1" s="1"/>
  <c r="AB505" i="1" s="1"/>
  <c r="Z506" i="1"/>
  <c r="AA506" i="1" s="1"/>
  <c r="AB506" i="1" s="1"/>
  <c r="Z507" i="1"/>
  <c r="AA507" i="1" s="1"/>
  <c r="AB507" i="1" s="1"/>
  <c r="Z508" i="1"/>
  <c r="AA508" i="1" s="1"/>
  <c r="AB508" i="1" s="1"/>
  <c r="Z509" i="1"/>
  <c r="AA509" i="1" s="1"/>
  <c r="AB509" i="1" s="1"/>
  <c r="Z510" i="1"/>
  <c r="AA510" i="1" s="1"/>
  <c r="AB510" i="1" s="1"/>
  <c r="Z511" i="1"/>
  <c r="AA511" i="1" s="1"/>
  <c r="AB511" i="1" s="1"/>
  <c r="Z513" i="1"/>
  <c r="AA513" i="1" s="1"/>
  <c r="AB513" i="1" s="1"/>
  <c r="Z514" i="1"/>
  <c r="AA514" i="1" s="1"/>
  <c r="AB514" i="1" s="1"/>
  <c r="Z515" i="1"/>
  <c r="AA515" i="1" s="1"/>
  <c r="AB515" i="1" s="1"/>
  <c r="Z517" i="1"/>
  <c r="AA517" i="1" s="1"/>
  <c r="AB517" i="1" s="1"/>
  <c r="Z518" i="1"/>
  <c r="AA518" i="1" s="1"/>
  <c r="AB518" i="1" s="1"/>
  <c r="Z519" i="1"/>
  <c r="AA519" i="1" s="1"/>
  <c r="AB519" i="1" s="1"/>
  <c r="Z521" i="1"/>
  <c r="AA521" i="1" s="1"/>
  <c r="AB521" i="1" s="1"/>
  <c r="Z522" i="1"/>
  <c r="AA522" i="1" s="1"/>
  <c r="AB522" i="1" s="1"/>
  <c r="Z523" i="1"/>
  <c r="AA523" i="1" s="1"/>
  <c r="AB523" i="1" s="1"/>
  <c r="Z524" i="1"/>
  <c r="AA524" i="1" s="1"/>
  <c r="AB524" i="1" s="1"/>
  <c r="Z525" i="1"/>
  <c r="AA525" i="1" s="1"/>
  <c r="AB525" i="1" s="1"/>
  <c r="Z526" i="1"/>
  <c r="AA526" i="1" s="1"/>
  <c r="AB526" i="1" s="1"/>
  <c r="Z527" i="1"/>
  <c r="AA527" i="1" s="1"/>
  <c r="AB527" i="1" s="1"/>
  <c r="Z528" i="1"/>
  <c r="AA528" i="1" s="1"/>
  <c r="AB528" i="1" s="1"/>
  <c r="Z529" i="1"/>
  <c r="AA529" i="1" s="1"/>
  <c r="AB529" i="1" s="1"/>
  <c r="Z530" i="1"/>
  <c r="AA530" i="1" s="1"/>
  <c r="AB530" i="1" s="1"/>
  <c r="Z531" i="1"/>
  <c r="AA531" i="1" s="1"/>
  <c r="AB531" i="1" s="1"/>
  <c r="Z532" i="1"/>
  <c r="AA532" i="1" s="1"/>
  <c r="AB532" i="1" s="1"/>
  <c r="Z533" i="1"/>
  <c r="AA533" i="1" s="1"/>
  <c r="AB533" i="1" s="1"/>
  <c r="Z534" i="1"/>
  <c r="AA534" i="1" s="1"/>
  <c r="AB534" i="1" s="1"/>
  <c r="Z535" i="1"/>
  <c r="AA535" i="1" s="1"/>
  <c r="AB535" i="1" s="1"/>
  <c r="Z536" i="1"/>
  <c r="AA536" i="1" s="1"/>
  <c r="AB536" i="1" s="1"/>
  <c r="Z537" i="1"/>
  <c r="AA537" i="1" s="1"/>
  <c r="AB537" i="1" s="1"/>
  <c r="Z538" i="1"/>
  <c r="AA538" i="1" s="1"/>
  <c r="AB538" i="1" s="1"/>
  <c r="Z539" i="1"/>
  <c r="AA539" i="1" s="1"/>
  <c r="AB539" i="1" s="1"/>
  <c r="Z540" i="1"/>
  <c r="AA540" i="1" s="1"/>
  <c r="AB540" i="1" s="1"/>
  <c r="Z541" i="1"/>
  <c r="AA541" i="1" s="1"/>
  <c r="AB541" i="1" s="1"/>
  <c r="Z542" i="1"/>
  <c r="AA542" i="1" s="1"/>
  <c r="AB542" i="1" s="1"/>
  <c r="Z543" i="1"/>
  <c r="AA543" i="1" s="1"/>
  <c r="AB543" i="1" s="1"/>
  <c r="Z544" i="1"/>
  <c r="AA544" i="1" s="1"/>
  <c r="AB544" i="1" s="1"/>
  <c r="Z545" i="1"/>
  <c r="AA545" i="1" s="1"/>
  <c r="AB545" i="1" s="1"/>
  <c r="Z546" i="1"/>
  <c r="AA546" i="1" s="1"/>
  <c r="AB546" i="1" s="1"/>
  <c r="Z547" i="1"/>
  <c r="AA547" i="1" s="1"/>
  <c r="AB547" i="1" s="1"/>
  <c r="Z548" i="1"/>
  <c r="AA548" i="1" s="1"/>
  <c r="AB548" i="1" s="1"/>
  <c r="Z549" i="1"/>
  <c r="AA549" i="1" s="1"/>
  <c r="AB549" i="1" s="1"/>
  <c r="Z550" i="1"/>
  <c r="AA550" i="1" s="1"/>
  <c r="AB550" i="1" s="1"/>
  <c r="Z551" i="1"/>
  <c r="AA551" i="1" s="1"/>
  <c r="AB551" i="1" s="1"/>
  <c r="Z552" i="1"/>
  <c r="AA552" i="1" s="1"/>
  <c r="AB552" i="1" s="1"/>
  <c r="Z553" i="1"/>
  <c r="AA553" i="1" s="1"/>
  <c r="AB553" i="1" s="1"/>
  <c r="Z554" i="1"/>
  <c r="AA554" i="1" s="1"/>
  <c r="AB554" i="1" s="1"/>
  <c r="Z555" i="1"/>
  <c r="AA555" i="1" s="1"/>
  <c r="AB555" i="1" s="1"/>
  <c r="Z556" i="1"/>
  <c r="AA556" i="1" s="1"/>
  <c r="AB556" i="1" s="1"/>
  <c r="Z558" i="1"/>
  <c r="AA558" i="1" s="1"/>
  <c r="AB558" i="1" s="1"/>
  <c r="Z559" i="1"/>
  <c r="AA559" i="1" s="1"/>
  <c r="AB559" i="1" s="1"/>
  <c r="Z560" i="1"/>
  <c r="AA560" i="1" s="1"/>
  <c r="AB560" i="1" s="1"/>
  <c r="Z561" i="1"/>
  <c r="AA561" i="1" s="1"/>
  <c r="AB561" i="1" s="1"/>
  <c r="Z562" i="1"/>
  <c r="AA562" i="1" s="1"/>
  <c r="AB562" i="1" s="1"/>
  <c r="Z563" i="1"/>
  <c r="AA563" i="1" s="1"/>
  <c r="AB563" i="1" s="1"/>
  <c r="Z564" i="1"/>
  <c r="AA564" i="1" s="1"/>
  <c r="AB564" i="1" s="1"/>
  <c r="Z565" i="1"/>
  <c r="AA565" i="1" s="1"/>
  <c r="AB565" i="1" s="1"/>
  <c r="Z566" i="1"/>
  <c r="AA566" i="1" s="1"/>
  <c r="AB566" i="1" s="1"/>
  <c r="Z567" i="1"/>
  <c r="AA567" i="1" s="1"/>
  <c r="AB567" i="1" s="1"/>
  <c r="Z568" i="1"/>
  <c r="AA568" i="1" s="1"/>
  <c r="AB568" i="1" s="1"/>
  <c r="Z569" i="1"/>
  <c r="AA569" i="1" s="1"/>
  <c r="AB569" i="1" s="1"/>
  <c r="Z570" i="1"/>
  <c r="AA570" i="1" s="1"/>
  <c r="AB570" i="1" s="1"/>
  <c r="Z571" i="1"/>
  <c r="AA571" i="1" s="1"/>
  <c r="AB571" i="1" s="1"/>
  <c r="Z572" i="1"/>
  <c r="AA572" i="1" s="1"/>
  <c r="AB572" i="1" s="1"/>
  <c r="Z573" i="1"/>
  <c r="AA573" i="1" s="1"/>
  <c r="AB573" i="1" s="1"/>
  <c r="Z574" i="1"/>
  <c r="AA574" i="1" s="1"/>
  <c r="AB574" i="1" s="1"/>
  <c r="Z575" i="1"/>
  <c r="AA575" i="1" s="1"/>
  <c r="AB575" i="1" s="1"/>
  <c r="Z576" i="1"/>
  <c r="AA576" i="1" s="1"/>
  <c r="AB576" i="1" s="1"/>
  <c r="Z577" i="1"/>
  <c r="AA577" i="1" s="1"/>
  <c r="AB577" i="1" s="1"/>
  <c r="Z578" i="1"/>
  <c r="AA578" i="1" s="1"/>
  <c r="AB578" i="1" s="1"/>
  <c r="Z579" i="1"/>
  <c r="AA579" i="1" s="1"/>
  <c r="AB579" i="1" s="1"/>
  <c r="Z580" i="1"/>
  <c r="AA580" i="1" s="1"/>
  <c r="AB580" i="1" s="1"/>
  <c r="Z581" i="1"/>
  <c r="AA581" i="1" s="1"/>
  <c r="AB581" i="1" s="1"/>
  <c r="Z582" i="1"/>
  <c r="AA582" i="1" s="1"/>
  <c r="AB582" i="1" s="1"/>
  <c r="Z583" i="1"/>
  <c r="AA583" i="1" s="1"/>
  <c r="AB583" i="1" s="1"/>
  <c r="Z584" i="1"/>
  <c r="AA584" i="1" s="1"/>
  <c r="AB584" i="1" s="1"/>
  <c r="Z585" i="1"/>
  <c r="AA585" i="1" s="1"/>
  <c r="AB585" i="1" s="1"/>
  <c r="Z586" i="1"/>
  <c r="AA586" i="1" s="1"/>
  <c r="AB586" i="1" s="1"/>
  <c r="Z587" i="1"/>
  <c r="AA587" i="1" s="1"/>
  <c r="AB587" i="1" s="1"/>
  <c r="Z588" i="1"/>
  <c r="AA588" i="1" s="1"/>
  <c r="AB588" i="1" s="1"/>
  <c r="Z589" i="1"/>
  <c r="AA589" i="1" s="1"/>
  <c r="AB589" i="1" s="1"/>
  <c r="Z590" i="1"/>
  <c r="AA590" i="1" s="1"/>
  <c r="AB590" i="1" s="1"/>
  <c r="Z591" i="1"/>
  <c r="AA591" i="1" s="1"/>
  <c r="AB591" i="1" s="1"/>
  <c r="Z592" i="1"/>
  <c r="AA592" i="1" s="1"/>
  <c r="AB592" i="1" s="1"/>
  <c r="Z593" i="1"/>
  <c r="AA593" i="1" s="1"/>
  <c r="AB593" i="1" s="1"/>
  <c r="Z594" i="1"/>
  <c r="AA594" i="1" s="1"/>
  <c r="AB594" i="1" s="1"/>
  <c r="Z596" i="1"/>
  <c r="AA596" i="1" s="1"/>
  <c r="AB596" i="1" s="1"/>
  <c r="Z597" i="1"/>
  <c r="AA597" i="1" s="1"/>
  <c r="AB597" i="1" s="1"/>
  <c r="Z598" i="1"/>
  <c r="AA598" i="1" s="1"/>
  <c r="AB598" i="1" s="1"/>
  <c r="Z599" i="1"/>
  <c r="AA599" i="1" s="1"/>
  <c r="AB599" i="1" s="1"/>
  <c r="Z600" i="1"/>
  <c r="AA600" i="1" s="1"/>
  <c r="AB600" i="1" s="1"/>
  <c r="Z601" i="1"/>
  <c r="AA601" i="1" s="1"/>
  <c r="AB601" i="1" s="1"/>
  <c r="Z602" i="1"/>
  <c r="AA602" i="1" s="1"/>
  <c r="AB602" i="1" s="1"/>
  <c r="Z603" i="1"/>
  <c r="AA603" i="1" s="1"/>
  <c r="AB603" i="1" s="1"/>
  <c r="Z604" i="1"/>
  <c r="AA604" i="1" s="1"/>
  <c r="AB604" i="1" s="1"/>
  <c r="Z605" i="1"/>
  <c r="AA605" i="1" s="1"/>
  <c r="AB605" i="1" s="1"/>
  <c r="W4" i="1"/>
  <c r="X4" i="1" s="1"/>
  <c r="Y4" i="1" s="1"/>
  <c r="W5" i="1"/>
  <c r="X5" i="1" s="1"/>
  <c r="Y5" i="1" s="1"/>
  <c r="W6" i="1"/>
  <c r="X6" i="1" s="1"/>
  <c r="Y6" i="1" s="1"/>
  <c r="W7" i="1"/>
  <c r="X7" i="1" s="1"/>
  <c r="Y7" i="1" s="1"/>
  <c r="W8" i="1"/>
  <c r="X8" i="1" s="1"/>
  <c r="Y8" i="1" s="1"/>
  <c r="W9" i="1"/>
  <c r="X9" i="1" s="1"/>
  <c r="Y9" i="1" s="1"/>
  <c r="W10" i="1"/>
  <c r="X10" i="1" s="1"/>
  <c r="Y10" i="1" s="1"/>
  <c r="W11" i="1"/>
  <c r="X11" i="1" s="1"/>
  <c r="Y11" i="1" s="1"/>
  <c r="W12" i="1"/>
  <c r="X12" i="1" s="1"/>
  <c r="Y12" i="1" s="1"/>
  <c r="W13" i="1"/>
  <c r="X13" i="1" s="1"/>
  <c r="Y13" i="1" s="1"/>
  <c r="W14" i="1"/>
  <c r="X14" i="1" s="1"/>
  <c r="Y14" i="1" s="1"/>
  <c r="W15" i="1"/>
  <c r="X15" i="1" s="1"/>
  <c r="Y15" i="1" s="1"/>
  <c r="W16" i="1"/>
  <c r="X16" i="1" s="1"/>
  <c r="Y16" i="1" s="1"/>
  <c r="W17" i="1"/>
  <c r="X17" i="1" s="1"/>
  <c r="Y17" i="1" s="1"/>
  <c r="W18" i="1"/>
  <c r="X18" i="1" s="1"/>
  <c r="Y18" i="1" s="1"/>
  <c r="W19" i="1"/>
  <c r="X19" i="1" s="1"/>
  <c r="Y19" i="1" s="1"/>
  <c r="W20" i="1"/>
  <c r="X20" i="1" s="1"/>
  <c r="Y20" i="1" s="1"/>
  <c r="W21" i="1"/>
  <c r="X21" i="1" s="1"/>
  <c r="Y21" i="1" s="1"/>
  <c r="W22" i="1"/>
  <c r="X22" i="1" s="1"/>
  <c r="Y22" i="1" s="1"/>
  <c r="W23" i="1"/>
  <c r="X23" i="1" s="1"/>
  <c r="Y23" i="1" s="1"/>
  <c r="W24" i="1"/>
  <c r="X24" i="1" s="1"/>
  <c r="Y24" i="1" s="1"/>
  <c r="W25" i="1"/>
  <c r="X25" i="1" s="1"/>
  <c r="Y25" i="1" s="1"/>
  <c r="W26" i="1"/>
  <c r="X26" i="1" s="1"/>
  <c r="Y26" i="1" s="1"/>
  <c r="W27" i="1"/>
  <c r="X27" i="1" s="1"/>
  <c r="Y27" i="1" s="1"/>
  <c r="W28" i="1"/>
  <c r="X28" i="1" s="1"/>
  <c r="Y28" i="1" s="1"/>
  <c r="W29" i="1"/>
  <c r="X29" i="1" s="1"/>
  <c r="Y29" i="1" s="1"/>
  <c r="W30" i="1"/>
  <c r="X30" i="1" s="1"/>
  <c r="Y30" i="1" s="1"/>
  <c r="W31" i="1"/>
  <c r="X31" i="1" s="1"/>
  <c r="Y31" i="1" s="1"/>
  <c r="W32" i="1"/>
  <c r="X32" i="1" s="1"/>
  <c r="Y32" i="1" s="1"/>
  <c r="W33" i="1"/>
  <c r="X33" i="1" s="1"/>
  <c r="Y33" i="1" s="1"/>
  <c r="W34" i="1"/>
  <c r="X34" i="1" s="1"/>
  <c r="Y34" i="1" s="1"/>
  <c r="W35" i="1"/>
  <c r="X35" i="1" s="1"/>
  <c r="Y35" i="1" s="1"/>
  <c r="W36" i="1"/>
  <c r="X36" i="1" s="1"/>
  <c r="Y36" i="1" s="1"/>
  <c r="W37" i="1"/>
  <c r="X37" i="1" s="1"/>
  <c r="Y37" i="1" s="1"/>
  <c r="W38" i="1"/>
  <c r="X38" i="1" s="1"/>
  <c r="Y38" i="1" s="1"/>
  <c r="W39" i="1"/>
  <c r="X39" i="1" s="1"/>
  <c r="Y39" i="1" s="1"/>
  <c r="W40" i="1"/>
  <c r="X40" i="1" s="1"/>
  <c r="Y40" i="1" s="1"/>
  <c r="W41" i="1"/>
  <c r="X41" i="1" s="1"/>
  <c r="Y41" i="1" s="1"/>
  <c r="W42" i="1"/>
  <c r="X42" i="1" s="1"/>
  <c r="Y42" i="1" s="1"/>
  <c r="W43" i="1"/>
  <c r="X43" i="1" s="1"/>
  <c r="Y43" i="1" s="1"/>
  <c r="W44" i="1"/>
  <c r="X44" i="1" s="1"/>
  <c r="Y44" i="1" s="1"/>
  <c r="W45" i="1"/>
  <c r="X45" i="1" s="1"/>
  <c r="Y45" i="1" s="1"/>
  <c r="W46" i="1"/>
  <c r="X46" i="1" s="1"/>
  <c r="Y46" i="1" s="1"/>
  <c r="W50" i="1"/>
  <c r="X50" i="1" s="1"/>
  <c r="Y50" i="1" s="1"/>
  <c r="W51" i="1"/>
  <c r="X51" i="1" s="1"/>
  <c r="Y51" i="1" s="1"/>
  <c r="W52" i="1"/>
  <c r="X52" i="1" s="1"/>
  <c r="Y52" i="1" s="1"/>
  <c r="W53" i="1"/>
  <c r="X53" i="1" s="1"/>
  <c r="Y53" i="1" s="1"/>
  <c r="W54" i="1"/>
  <c r="X54" i="1" s="1"/>
  <c r="Y54" i="1" s="1"/>
  <c r="W55" i="1"/>
  <c r="X55" i="1" s="1"/>
  <c r="Y55" i="1" s="1"/>
  <c r="W56" i="1"/>
  <c r="X56" i="1" s="1"/>
  <c r="Y56" i="1" s="1"/>
  <c r="W57" i="1"/>
  <c r="X57" i="1" s="1"/>
  <c r="Y57" i="1" s="1"/>
  <c r="W58" i="1"/>
  <c r="X58" i="1" s="1"/>
  <c r="Y58" i="1" s="1"/>
  <c r="W59" i="1"/>
  <c r="X59" i="1" s="1"/>
  <c r="Y59" i="1" s="1"/>
  <c r="W60" i="1"/>
  <c r="X60" i="1" s="1"/>
  <c r="Y60" i="1" s="1"/>
  <c r="W61" i="1"/>
  <c r="X61" i="1" s="1"/>
  <c r="Y61" i="1" s="1"/>
  <c r="W62" i="1"/>
  <c r="X62" i="1" s="1"/>
  <c r="Y62" i="1" s="1"/>
  <c r="W63" i="1"/>
  <c r="X63" i="1" s="1"/>
  <c r="Y63" i="1" s="1"/>
  <c r="W64" i="1"/>
  <c r="X64" i="1" s="1"/>
  <c r="Y64" i="1" s="1"/>
  <c r="W65" i="1"/>
  <c r="X65" i="1" s="1"/>
  <c r="Y65" i="1" s="1"/>
  <c r="W66" i="1"/>
  <c r="X66" i="1" s="1"/>
  <c r="Y66" i="1" s="1"/>
  <c r="W67" i="1"/>
  <c r="X67" i="1" s="1"/>
  <c r="Y67" i="1" s="1"/>
  <c r="W68" i="1"/>
  <c r="X68" i="1" s="1"/>
  <c r="Y68" i="1" s="1"/>
  <c r="W69" i="1"/>
  <c r="X69" i="1" s="1"/>
  <c r="Y69" i="1" s="1"/>
  <c r="W70" i="1"/>
  <c r="X70" i="1" s="1"/>
  <c r="Y70" i="1" s="1"/>
  <c r="W71" i="1"/>
  <c r="X71" i="1" s="1"/>
  <c r="Y71" i="1" s="1"/>
  <c r="W72" i="1"/>
  <c r="X72" i="1" s="1"/>
  <c r="Y72" i="1" s="1"/>
  <c r="W73" i="1"/>
  <c r="X73" i="1" s="1"/>
  <c r="Y73" i="1" s="1"/>
  <c r="W74" i="1"/>
  <c r="X74" i="1" s="1"/>
  <c r="Y74" i="1" s="1"/>
  <c r="W75" i="1"/>
  <c r="X75" i="1" s="1"/>
  <c r="Y75" i="1" s="1"/>
  <c r="W76" i="1"/>
  <c r="X76" i="1" s="1"/>
  <c r="Y76" i="1" s="1"/>
  <c r="W77" i="1"/>
  <c r="X77" i="1" s="1"/>
  <c r="Y77" i="1" s="1"/>
  <c r="W78" i="1"/>
  <c r="X78" i="1" s="1"/>
  <c r="Y78" i="1" s="1"/>
  <c r="W79" i="1"/>
  <c r="X79" i="1" s="1"/>
  <c r="Y79" i="1" s="1"/>
  <c r="W80" i="1"/>
  <c r="X80" i="1" s="1"/>
  <c r="Y80" i="1" s="1"/>
  <c r="W81" i="1"/>
  <c r="X81" i="1" s="1"/>
  <c r="Y81" i="1" s="1"/>
  <c r="W82" i="1"/>
  <c r="X82" i="1" s="1"/>
  <c r="Y82" i="1" s="1"/>
  <c r="W83" i="1"/>
  <c r="X83" i="1" s="1"/>
  <c r="Y83" i="1" s="1"/>
  <c r="W84" i="1"/>
  <c r="X84" i="1" s="1"/>
  <c r="Y84" i="1" s="1"/>
  <c r="W85" i="1"/>
  <c r="X85" i="1" s="1"/>
  <c r="Y85" i="1" s="1"/>
  <c r="W86" i="1"/>
  <c r="X86" i="1" s="1"/>
  <c r="Y86" i="1" s="1"/>
  <c r="W87" i="1"/>
  <c r="X87" i="1" s="1"/>
  <c r="Y87" i="1" s="1"/>
  <c r="W88" i="1"/>
  <c r="X88" i="1" s="1"/>
  <c r="Y88" i="1" s="1"/>
  <c r="W89" i="1"/>
  <c r="X89" i="1" s="1"/>
  <c r="Y89" i="1" s="1"/>
  <c r="W90" i="1"/>
  <c r="X90" i="1" s="1"/>
  <c r="Y90" i="1" s="1"/>
  <c r="W91" i="1"/>
  <c r="X91" i="1" s="1"/>
  <c r="Y91" i="1" s="1"/>
  <c r="W92" i="1"/>
  <c r="X92" i="1" s="1"/>
  <c r="Y92" i="1" s="1"/>
  <c r="W93" i="1"/>
  <c r="X93" i="1" s="1"/>
  <c r="Y93" i="1" s="1"/>
  <c r="W94" i="1"/>
  <c r="X94" i="1" s="1"/>
  <c r="Y94" i="1" s="1"/>
  <c r="W95" i="1"/>
  <c r="X95" i="1" s="1"/>
  <c r="Y95" i="1" s="1"/>
  <c r="W96" i="1"/>
  <c r="X96" i="1" s="1"/>
  <c r="Y96" i="1" s="1"/>
  <c r="W97" i="1"/>
  <c r="X97" i="1" s="1"/>
  <c r="Y97" i="1" s="1"/>
  <c r="W98" i="1"/>
  <c r="X98" i="1" s="1"/>
  <c r="Y98" i="1" s="1"/>
  <c r="W99" i="1"/>
  <c r="X99" i="1" s="1"/>
  <c r="Y99" i="1" s="1"/>
  <c r="W100" i="1"/>
  <c r="X100" i="1" s="1"/>
  <c r="Y100" i="1" s="1"/>
  <c r="W101" i="1"/>
  <c r="X101" i="1" s="1"/>
  <c r="Y101" i="1" s="1"/>
  <c r="W103" i="1"/>
  <c r="X103" i="1" s="1"/>
  <c r="Y103" i="1" s="1"/>
  <c r="W104" i="1"/>
  <c r="X104" i="1" s="1"/>
  <c r="Y104" i="1" s="1"/>
  <c r="W105" i="1"/>
  <c r="X105" i="1" s="1"/>
  <c r="Y105" i="1" s="1"/>
  <c r="W106" i="1"/>
  <c r="X106" i="1" s="1"/>
  <c r="Y106" i="1" s="1"/>
  <c r="W107" i="1"/>
  <c r="X107" i="1" s="1"/>
  <c r="Y107" i="1" s="1"/>
  <c r="W108" i="1"/>
  <c r="X108" i="1" s="1"/>
  <c r="Y108" i="1" s="1"/>
  <c r="W109" i="1"/>
  <c r="X109" i="1" s="1"/>
  <c r="Y109" i="1" s="1"/>
  <c r="W110" i="1"/>
  <c r="X110" i="1" s="1"/>
  <c r="Y110" i="1" s="1"/>
  <c r="W111" i="1"/>
  <c r="X111" i="1" s="1"/>
  <c r="Y111" i="1" s="1"/>
  <c r="W112" i="1"/>
  <c r="X112" i="1" s="1"/>
  <c r="Y112" i="1" s="1"/>
  <c r="W113" i="1"/>
  <c r="X113" i="1" s="1"/>
  <c r="Y113" i="1" s="1"/>
  <c r="W114" i="1"/>
  <c r="X114" i="1" s="1"/>
  <c r="Y114" i="1" s="1"/>
  <c r="W115" i="1"/>
  <c r="X115" i="1" s="1"/>
  <c r="Y115" i="1" s="1"/>
  <c r="W116" i="1"/>
  <c r="X116" i="1" s="1"/>
  <c r="Y116" i="1" s="1"/>
  <c r="W117" i="1"/>
  <c r="X117" i="1" s="1"/>
  <c r="Y117" i="1" s="1"/>
  <c r="W118" i="1"/>
  <c r="X118" i="1" s="1"/>
  <c r="Y118" i="1" s="1"/>
  <c r="W119" i="1"/>
  <c r="X119" i="1" s="1"/>
  <c r="Y119" i="1" s="1"/>
  <c r="W120" i="1"/>
  <c r="X120" i="1" s="1"/>
  <c r="Y120" i="1" s="1"/>
  <c r="W121" i="1"/>
  <c r="X121" i="1" s="1"/>
  <c r="Y121" i="1" s="1"/>
  <c r="W122" i="1"/>
  <c r="X122" i="1" s="1"/>
  <c r="Y122" i="1" s="1"/>
  <c r="W123" i="1"/>
  <c r="X123" i="1" s="1"/>
  <c r="Y123" i="1" s="1"/>
  <c r="W124" i="1"/>
  <c r="X124" i="1" s="1"/>
  <c r="Y124" i="1" s="1"/>
  <c r="W125" i="1"/>
  <c r="X125" i="1" s="1"/>
  <c r="Y125" i="1" s="1"/>
  <c r="W126" i="1"/>
  <c r="X126" i="1" s="1"/>
  <c r="Y126" i="1" s="1"/>
  <c r="W127" i="1"/>
  <c r="X127" i="1" s="1"/>
  <c r="Y127" i="1" s="1"/>
  <c r="W128" i="1"/>
  <c r="X128" i="1" s="1"/>
  <c r="Y128" i="1" s="1"/>
  <c r="W129" i="1"/>
  <c r="X129" i="1" s="1"/>
  <c r="Y129" i="1" s="1"/>
  <c r="W130" i="1"/>
  <c r="X130" i="1" s="1"/>
  <c r="Y130" i="1" s="1"/>
  <c r="W131" i="1"/>
  <c r="X131" i="1" s="1"/>
  <c r="Y131" i="1" s="1"/>
  <c r="W132" i="1"/>
  <c r="X132" i="1" s="1"/>
  <c r="Y132" i="1" s="1"/>
  <c r="W136" i="1"/>
  <c r="X136" i="1" s="1"/>
  <c r="Y136" i="1" s="1"/>
  <c r="W137" i="1"/>
  <c r="X137" i="1" s="1"/>
  <c r="Y137" i="1" s="1"/>
  <c r="W138" i="1"/>
  <c r="X138" i="1" s="1"/>
  <c r="Y138" i="1" s="1"/>
  <c r="W139" i="1"/>
  <c r="X139" i="1" s="1"/>
  <c r="Y139" i="1" s="1"/>
  <c r="W140" i="1"/>
  <c r="X140" i="1" s="1"/>
  <c r="Y140" i="1" s="1"/>
  <c r="W141" i="1"/>
  <c r="X141" i="1" s="1"/>
  <c r="Y141" i="1" s="1"/>
  <c r="W142" i="1"/>
  <c r="X142" i="1" s="1"/>
  <c r="Y142" i="1" s="1"/>
  <c r="W143" i="1"/>
  <c r="X143" i="1" s="1"/>
  <c r="Y143" i="1" s="1"/>
  <c r="W144" i="1"/>
  <c r="X144" i="1" s="1"/>
  <c r="Y144" i="1" s="1"/>
  <c r="W145" i="1"/>
  <c r="X145" i="1" s="1"/>
  <c r="Y145" i="1" s="1"/>
  <c r="W146" i="1"/>
  <c r="X146" i="1" s="1"/>
  <c r="Y146" i="1" s="1"/>
  <c r="W147" i="1"/>
  <c r="X147" i="1" s="1"/>
  <c r="Y147" i="1" s="1"/>
  <c r="W148" i="1"/>
  <c r="X148" i="1" s="1"/>
  <c r="Y148" i="1" s="1"/>
  <c r="W149" i="1"/>
  <c r="X149" i="1" s="1"/>
  <c r="Y149" i="1" s="1"/>
  <c r="W150" i="1"/>
  <c r="X150" i="1" s="1"/>
  <c r="Y150" i="1" s="1"/>
  <c r="W151" i="1"/>
  <c r="X151" i="1" s="1"/>
  <c r="Y151" i="1" s="1"/>
  <c r="W152" i="1"/>
  <c r="X152" i="1" s="1"/>
  <c r="Y152" i="1" s="1"/>
  <c r="W153" i="1"/>
  <c r="X153" i="1" s="1"/>
  <c r="Y153" i="1" s="1"/>
  <c r="W154" i="1"/>
  <c r="X154" i="1" s="1"/>
  <c r="Y154" i="1" s="1"/>
  <c r="W155" i="1"/>
  <c r="X155" i="1" s="1"/>
  <c r="Y155" i="1" s="1"/>
  <c r="W156" i="1"/>
  <c r="X156" i="1" s="1"/>
  <c r="Y156" i="1" s="1"/>
  <c r="W157" i="1"/>
  <c r="X157" i="1" s="1"/>
  <c r="Y157" i="1" s="1"/>
  <c r="W158" i="1"/>
  <c r="X158" i="1" s="1"/>
  <c r="Y158" i="1" s="1"/>
  <c r="W159" i="1"/>
  <c r="X159" i="1" s="1"/>
  <c r="Y159" i="1" s="1"/>
  <c r="W160" i="1"/>
  <c r="X160" i="1" s="1"/>
  <c r="Y160" i="1" s="1"/>
  <c r="W161" i="1"/>
  <c r="X161" i="1" s="1"/>
  <c r="Y161" i="1" s="1"/>
  <c r="W162" i="1"/>
  <c r="X162" i="1" s="1"/>
  <c r="Y162" i="1" s="1"/>
  <c r="W163" i="1"/>
  <c r="X163" i="1" s="1"/>
  <c r="Y163" i="1" s="1"/>
  <c r="W164" i="1"/>
  <c r="X164" i="1" s="1"/>
  <c r="Y164" i="1" s="1"/>
  <c r="W165" i="1"/>
  <c r="X165" i="1" s="1"/>
  <c r="Y165" i="1" s="1"/>
  <c r="W166" i="1"/>
  <c r="X166" i="1" s="1"/>
  <c r="Y166" i="1" s="1"/>
  <c r="W167" i="1"/>
  <c r="X167" i="1" s="1"/>
  <c r="Y167" i="1" s="1"/>
  <c r="W168" i="1"/>
  <c r="X168" i="1" s="1"/>
  <c r="Y168" i="1" s="1"/>
  <c r="W169" i="1"/>
  <c r="X169" i="1" s="1"/>
  <c r="Y169" i="1" s="1"/>
  <c r="W170" i="1"/>
  <c r="X170" i="1" s="1"/>
  <c r="Y170" i="1" s="1"/>
  <c r="W172" i="1"/>
  <c r="X172" i="1" s="1"/>
  <c r="Y172" i="1" s="1"/>
  <c r="W173" i="1"/>
  <c r="X173" i="1" s="1"/>
  <c r="Y173" i="1" s="1"/>
  <c r="W174" i="1"/>
  <c r="X174" i="1" s="1"/>
  <c r="Y174" i="1" s="1"/>
  <c r="W175" i="1"/>
  <c r="X175" i="1" s="1"/>
  <c r="Y175" i="1" s="1"/>
  <c r="W176" i="1"/>
  <c r="X176" i="1" s="1"/>
  <c r="Y176" i="1" s="1"/>
  <c r="W177" i="1"/>
  <c r="X177" i="1" s="1"/>
  <c r="Y177" i="1" s="1"/>
  <c r="W178" i="1"/>
  <c r="X178" i="1" s="1"/>
  <c r="Y178" i="1" s="1"/>
  <c r="W179" i="1"/>
  <c r="X179" i="1" s="1"/>
  <c r="Y179" i="1" s="1"/>
  <c r="W180" i="1"/>
  <c r="X180" i="1" s="1"/>
  <c r="Y180" i="1" s="1"/>
  <c r="W181" i="1"/>
  <c r="X181" i="1" s="1"/>
  <c r="Y181" i="1" s="1"/>
  <c r="W182" i="1"/>
  <c r="X182" i="1" s="1"/>
  <c r="Y182" i="1" s="1"/>
  <c r="W183" i="1"/>
  <c r="X183" i="1" s="1"/>
  <c r="Y183" i="1" s="1"/>
  <c r="W184" i="1"/>
  <c r="X184" i="1" s="1"/>
  <c r="Y184" i="1" s="1"/>
  <c r="W185" i="1"/>
  <c r="X185" i="1" s="1"/>
  <c r="Y185" i="1" s="1"/>
  <c r="W186" i="1"/>
  <c r="X186" i="1" s="1"/>
  <c r="Y186" i="1" s="1"/>
  <c r="W187" i="1"/>
  <c r="X187" i="1" s="1"/>
  <c r="Y187" i="1" s="1"/>
  <c r="W188" i="1"/>
  <c r="X188" i="1" s="1"/>
  <c r="Y188" i="1" s="1"/>
  <c r="W189" i="1"/>
  <c r="X189" i="1" s="1"/>
  <c r="Y189" i="1" s="1"/>
  <c r="W190" i="1"/>
  <c r="X190" i="1" s="1"/>
  <c r="Y190" i="1" s="1"/>
  <c r="W191" i="1"/>
  <c r="X191" i="1" s="1"/>
  <c r="Y191" i="1" s="1"/>
  <c r="W192" i="1"/>
  <c r="X192" i="1" s="1"/>
  <c r="Y192" i="1" s="1"/>
  <c r="W193" i="1"/>
  <c r="X193" i="1" s="1"/>
  <c r="Y193" i="1" s="1"/>
  <c r="W194" i="1"/>
  <c r="X194" i="1" s="1"/>
  <c r="Y194" i="1" s="1"/>
  <c r="W195" i="1"/>
  <c r="X195" i="1" s="1"/>
  <c r="Y195" i="1" s="1"/>
  <c r="W196" i="1"/>
  <c r="X196" i="1" s="1"/>
  <c r="Y196" i="1" s="1"/>
  <c r="W197" i="1"/>
  <c r="X197" i="1" s="1"/>
  <c r="Y197" i="1" s="1"/>
  <c r="W198" i="1"/>
  <c r="X198" i="1" s="1"/>
  <c r="Y198" i="1" s="1"/>
  <c r="W199" i="1"/>
  <c r="X199" i="1" s="1"/>
  <c r="Y199" i="1" s="1"/>
  <c r="W200" i="1"/>
  <c r="X200" i="1" s="1"/>
  <c r="Y200" i="1" s="1"/>
  <c r="W201" i="1"/>
  <c r="X201" i="1" s="1"/>
  <c r="Y201" i="1" s="1"/>
  <c r="W202" i="1"/>
  <c r="X202" i="1" s="1"/>
  <c r="Y202" i="1" s="1"/>
  <c r="W203" i="1"/>
  <c r="X203" i="1" s="1"/>
  <c r="Y203" i="1" s="1"/>
  <c r="W204" i="1"/>
  <c r="X204" i="1" s="1"/>
  <c r="Y204" i="1" s="1"/>
  <c r="W205" i="1"/>
  <c r="X205" i="1" s="1"/>
  <c r="Y205" i="1" s="1"/>
  <c r="W206" i="1"/>
  <c r="X206" i="1" s="1"/>
  <c r="Y206" i="1" s="1"/>
  <c r="W207" i="1"/>
  <c r="X207" i="1" s="1"/>
  <c r="Y207" i="1" s="1"/>
  <c r="W208" i="1"/>
  <c r="X208" i="1" s="1"/>
  <c r="Y208" i="1" s="1"/>
  <c r="W209" i="1"/>
  <c r="X209" i="1" s="1"/>
  <c r="Y209" i="1" s="1"/>
  <c r="W210" i="1"/>
  <c r="X210" i="1" s="1"/>
  <c r="Y210" i="1" s="1"/>
  <c r="W211" i="1"/>
  <c r="X211" i="1" s="1"/>
  <c r="Y211" i="1" s="1"/>
  <c r="W212" i="1"/>
  <c r="X212" i="1" s="1"/>
  <c r="Y212" i="1" s="1"/>
  <c r="W213" i="1"/>
  <c r="X213" i="1" s="1"/>
  <c r="Y213" i="1" s="1"/>
  <c r="W214" i="1"/>
  <c r="X214" i="1" s="1"/>
  <c r="Y214" i="1" s="1"/>
  <c r="W215" i="1"/>
  <c r="X215" i="1" s="1"/>
  <c r="Y215" i="1" s="1"/>
  <c r="W216" i="1"/>
  <c r="X216" i="1" s="1"/>
  <c r="Y216" i="1" s="1"/>
  <c r="W217" i="1"/>
  <c r="X217" i="1" s="1"/>
  <c r="Y217" i="1" s="1"/>
  <c r="W218" i="1"/>
  <c r="X218" i="1" s="1"/>
  <c r="Y218" i="1" s="1"/>
  <c r="W219" i="1"/>
  <c r="X219" i="1" s="1"/>
  <c r="Y219" i="1" s="1"/>
  <c r="W220" i="1"/>
  <c r="X220" i="1" s="1"/>
  <c r="Y220" i="1" s="1"/>
  <c r="W221" i="1"/>
  <c r="X221" i="1" s="1"/>
  <c r="Y221" i="1" s="1"/>
  <c r="W222" i="1"/>
  <c r="X222" i="1" s="1"/>
  <c r="Y222" i="1" s="1"/>
  <c r="W223" i="1"/>
  <c r="X223" i="1" s="1"/>
  <c r="Y223" i="1" s="1"/>
  <c r="W224" i="1"/>
  <c r="X224" i="1" s="1"/>
  <c r="Y224" i="1" s="1"/>
  <c r="W225" i="1"/>
  <c r="X225" i="1" s="1"/>
  <c r="Y225" i="1" s="1"/>
  <c r="W226" i="1"/>
  <c r="X226" i="1" s="1"/>
  <c r="Y226" i="1" s="1"/>
  <c r="W227" i="1"/>
  <c r="X227" i="1" s="1"/>
  <c r="Y227" i="1" s="1"/>
  <c r="W228" i="1"/>
  <c r="X228" i="1" s="1"/>
  <c r="Y228" i="1" s="1"/>
  <c r="W229" i="1"/>
  <c r="X229" i="1" s="1"/>
  <c r="Y229" i="1" s="1"/>
  <c r="W230" i="1"/>
  <c r="X230" i="1" s="1"/>
  <c r="Y230" i="1" s="1"/>
  <c r="W231" i="1"/>
  <c r="X231" i="1" s="1"/>
  <c r="Y231" i="1" s="1"/>
  <c r="W232" i="1"/>
  <c r="X232" i="1" s="1"/>
  <c r="Y232" i="1" s="1"/>
  <c r="W233" i="1"/>
  <c r="X233" i="1" s="1"/>
  <c r="Y233" i="1" s="1"/>
  <c r="W234" i="1"/>
  <c r="X234" i="1" s="1"/>
  <c r="Y234" i="1" s="1"/>
  <c r="W235" i="1"/>
  <c r="X235" i="1" s="1"/>
  <c r="Y235" i="1" s="1"/>
  <c r="W236" i="1"/>
  <c r="X236" i="1" s="1"/>
  <c r="Y236" i="1" s="1"/>
  <c r="W237" i="1"/>
  <c r="X237" i="1" s="1"/>
  <c r="Y237" i="1" s="1"/>
  <c r="W238" i="1"/>
  <c r="X238" i="1" s="1"/>
  <c r="Y238" i="1" s="1"/>
  <c r="W239" i="1"/>
  <c r="X239" i="1" s="1"/>
  <c r="Y239" i="1" s="1"/>
  <c r="W240" i="1"/>
  <c r="X240" i="1" s="1"/>
  <c r="Y240" i="1" s="1"/>
  <c r="W241" i="1"/>
  <c r="X241" i="1" s="1"/>
  <c r="Y241" i="1" s="1"/>
  <c r="W242" i="1"/>
  <c r="X242" i="1" s="1"/>
  <c r="Y242" i="1" s="1"/>
  <c r="W243" i="1"/>
  <c r="X243" i="1" s="1"/>
  <c r="Y243" i="1" s="1"/>
  <c r="W244" i="1"/>
  <c r="X244" i="1" s="1"/>
  <c r="Y244" i="1" s="1"/>
  <c r="W245" i="1"/>
  <c r="X245" i="1" s="1"/>
  <c r="Y245" i="1" s="1"/>
  <c r="W246" i="1"/>
  <c r="X246" i="1" s="1"/>
  <c r="Y246" i="1" s="1"/>
  <c r="W247" i="1"/>
  <c r="X247" i="1" s="1"/>
  <c r="Y247" i="1" s="1"/>
  <c r="W249" i="1"/>
  <c r="X249" i="1" s="1"/>
  <c r="Y249" i="1" s="1"/>
  <c r="W250" i="1"/>
  <c r="X250" i="1" s="1"/>
  <c r="Y250" i="1" s="1"/>
  <c r="W251" i="1"/>
  <c r="X251" i="1" s="1"/>
  <c r="Y251" i="1" s="1"/>
  <c r="W252" i="1"/>
  <c r="X252" i="1" s="1"/>
  <c r="Y252" i="1" s="1"/>
  <c r="W253" i="1"/>
  <c r="X253" i="1" s="1"/>
  <c r="Y253" i="1" s="1"/>
  <c r="W254" i="1"/>
  <c r="X254" i="1" s="1"/>
  <c r="Y254" i="1" s="1"/>
  <c r="W255" i="1"/>
  <c r="X255" i="1" s="1"/>
  <c r="Y255" i="1" s="1"/>
  <c r="W256" i="1"/>
  <c r="X256" i="1" s="1"/>
  <c r="Y256" i="1" s="1"/>
  <c r="W257" i="1"/>
  <c r="X257" i="1" s="1"/>
  <c r="Y257" i="1" s="1"/>
  <c r="W258" i="1"/>
  <c r="X258" i="1" s="1"/>
  <c r="Y258" i="1" s="1"/>
  <c r="W259" i="1"/>
  <c r="X259" i="1" s="1"/>
  <c r="Y259" i="1" s="1"/>
  <c r="W260" i="1"/>
  <c r="X260" i="1" s="1"/>
  <c r="Y260" i="1" s="1"/>
  <c r="W261" i="1"/>
  <c r="X261" i="1" s="1"/>
  <c r="Y261" i="1" s="1"/>
  <c r="W262" i="1"/>
  <c r="X262" i="1" s="1"/>
  <c r="Y262" i="1" s="1"/>
  <c r="W263" i="1"/>
  <c r="X263" i="1" s="1"/>
  <c r="Y263" i="1" s="1"/>
  <c r="W264" i="1"/>
  <c r="X264" i="1" s="1"/>
  <c r="Y264" i="1" s="1"/>
  <c r="W265" i="1"/>
  <c r="X265" i="1" s="1"/>
  <c r="Y265" i="1" s="1"/>
  <c r="W266" i="1"/>
  <c r="X266" i="1" s="1"/>
  <c r="Y266" i="1" s="1"/>
  <c r="W267" i="1"/>
  <c r="X267" i="1" s="1"/>
  <c r="Y267" i="1" s="1"/>
  <c r="W268" i="1"/>
  <c r="X268" i="1" s="1"/>
  <c r="Y268" i="1" s="1"/>
  <c r="W269" i="1"/>
  <c r="X269" i="1" s="1"/>
  <c r="Y269" i="1" s="1"/>
  <c r="W270" i="1"/>
  <c r="X270" i="1" s="1"/>
  <c r="Y270" i="1" s="1"/>
  <c r="W271" i="1"/>
  <c r="X271" i="1" s="1"/>
  <c r="Y271" i="1" s="1"/>
  <c r="W272" i="1"/>
  <c r="X272" i="1" s="1"/>
  <c r="Y272" i="1" s="1"/>
  <c r="W273" i="1"/>
  <c r="X273" i="1" s="1"/>
  <c r="Y273" i="1" s="1"/>
  <c r="W274" i="1"/>
  <c r="X274" i="1" s="1"/>
  <c r="Y274" i="1" s="1"/>
  <c r="W275" i="1"/>
  <c r="X275" i="1" s="1"/>
  <c r="Y275" i="1" s="1"/>
  <c r="W276" i="1"/>
  <c r="X276" i="1" s="1"/>
  <c r="Y276" i="1" s="1"/>
  <c r="W277" i="1"/>
  <c r="X277" i="1" s="1"/>
  <c r="Y277" i="1" s="1"/>
  <c r="W278" i="1"/>
  <c r="X278" i="1" s="1"/>
  <c r="Y278" i="1" s="1"/>
  <c r="W279" i="1"/>
  <c r="X279" i="1" s="1"/>
  <c r="Y279" i="1" s="1"/>
  <c r="W280" i="1"/>
  <c r="X280" i="1" s="1"/>
  <c r="Y280" i="1" s="1"/>
  <c r="W281" i="1"/>
  <c r="X281" i="1" s="1"/>
  <c r="Y281" i="1" s="1"/>
  <c r="W282" i="1"/>
  <c r="X282" i="1" s="1"/>
  <c r="Y282" i="1" s="1"/>
  <c r="W283" i="1"/>
  <c r="X283" i="1" s="1"/>
  <c r="Y283" i="1" s="1"/>
  <c r="W284" i="1"/>
  <c r="X284" i="1" s="1"/>
  <c r="Y284" i="1" s="1"/>
  <c r="W285" i="1"/>
  <c r="X285" i="1" s="1"/>
  <c r="Y285" i="1" s="1"/>
  <c r="W286" i="1"/>
  <c r="X286" i="1" s="1"/>
  <c r="Y286" i="1" s="1"/>
  <c r="W287" i="1"/>
  <c r="X287" i="1" s="1"/>
  <c r="Y287" i="1" s="1"/>
  <c r="W288" i="1"/>
  <c r="X288" i="1" s="1"/>
  <c r="Y288" i="1" s="1"/>
  <c r="W289" i="1"/>
  <c r="X289" i="1" s="1"/>
  <c r="Y289" i="1" s="1"/>
  <c r="W290" i="1"/>
  <c r="X290" i="1" s="1"/>
  <c r="Y290" i="1" s="1"/>
  <c r="W291" i="1"/>
  <c r="X291" i="1" s="1"/>
  <c r="Y291" i="1" s="1"/>
  <c r="W292" i="1"/>
  <c r="X292" i="1" s="1"/>
  <c r="Y292" i="1" s="1"/>
  <c r="W293" i="1"/>
  <c r="X293" i="1" s="1"/>
  <c r="Y293" i="1" s="1"/>
  <c r="W294" i="1"/>
  <c r="X294" i="1" s="1"/>
  <c r="Y294" i="1" s="1"/>
  <c r="W295" i="1"/>
  <c r="X295" i="1" s="1"/>
  <c r="Y295" i="1" s="1"/>
  <c r="W296" i="1"/>
  <c r="X296" i="1" s="1"/>
  <c r="Y296" i="1" s="1"/>
  <c r="W297" i="1"/>
  <c r="X297" i="1" s="1"/>
  <c r="Y297" i="1" s="1"/>
  <c r="W298" i="1"/>
  <c r="X298" i="1" s="1"/>
  <c r="Y298" i="1" s="1"/>
  <c r="W299" i="1"/>
  <c r="X299" i="1" s="1"/>
  <c r="Y299" i="1" s="1"/>
  <c r="W300" i="1"/>
  <c r="X300" i="1" s="1"/>
  <c r="Y300" i="1" s="1"/>
  <c r="W301" i="1"/>
  <c r="X301" i="1" s="1"/>
  <c r="Y301" i="1" s="1"/>
  <c r="W302" i="1"/>
  <c r="X302" i="1" s="1"/>
  <c r="Y302" i="1" s="1"/>
  <c r="W303" i="1"/>
  <c r="X303" i="1" s="1"/>
  <c r="Y303" i="1" s="1"/>
  <c r="W304" i="1"/>
  <c r="X304" i="1" s="1"/>
  <c r="Y304" i="1" s="1"/>
  <c r="W305" i="1"/>
  <c r="X305" i="1" s="1"/>
  <c r="Y305" i="1" s="1"/>
  <c r="W306" i="1"/>
  <c r="X306" i="1" s="1"/>
  <c r="Y306" i="1" s="1"/>
  <c r="W307" i="1"/>
  <c r="X307" i="1" s="1"/>
  <c r="Y307" i="1" s="1"/>
  <c r="W308" i="1"/>
  <c r="X308" i="1" s="1"/>
  <c r="Y308" i="1" s="1"/>
  <c r="W309" i="1"/>
  <c r="X309" i="1" s="1"/>
  <c r="Y309" i="1" s="1"/>
  <c r="W310" i="1"/>
  <c r="X310" i="1" s="1"/>
  <c r="Y310" i="1" s="1"/>
  <c r="W311" i="1"/>
  <c r="X311" i="1" s="1"/>
  <c r="Y311" i="1" s="1"/>
  <c r="W313" i="1"/>
  <c r="X313" i="1" s="1"/>
  <c r="Y313" i="1" s="1"/>
  <c r="W314" i="1"/>
  <c r="X314" i="1" s="1"/>
  <c r="Y314" i="1" s="1"/>
  <c r="W315" i="1"/>
  <c r="X315" i="1" s="1"/>
  <c r="Y315" i="1" s="1"/>
  <c r="W316" i="1"/>
  <c r="X316" i="1" s="1"/>
  <c r="Y316" i="1" s="1"/>
  <c r="W317" i="1"/>
  <c r="X317" i="1" s="1"/>
  <c r="Y317" i="1" s="1"/>
  <c r="W318" i="1"/>
  <c r="X318" i="1" s="1"/>
  <c r="Y318" i="1" s="1"/>
  <c r="W319" i="1"/>
  <c r="X319" i="1" s="1"/>
  <c r="Y319" i="1" s="1"/>
  <c r="W320" i="1"/>
  <c r="X320" i="1" s="1"/>
  <c r="Y320" i="1" s="1"/>
  <c r="W321" i="1"/>
  <c r="X321" i="1" s="1"/>
  <c r="Y321" i="1" s="1"/>
  <c r="W322" i="1"/>
  <c r="X322" i="1" s="1"/>
  <c r="Y322" i="1" s="1"/>
  <c r="W323" i="1"/>
  <c r="X323" i="1" s="1"/>
  <c r="Y323" i="1" s="1"/>
  <c r="W324" i="1"/>
  <c r="X324" i="1" s="1"/>
  <c r="Y324" i="1" s="1"/>
  <c r="W325" i="1"/>
  <c r="X325" i="1" s="1"/>
  <c r="Y325" i="1" s="1"/>
  <c r="W326" i="1"/>
  <c r="X326" i="1" s="1"/>
  <c r="Y326" i="1" s="1"/>
  <c r="W327" i="1"/>
  <c r="X327" i="1" s="1"/>
  <c r="Y327" i="1" s="1"/>
  <c r="W328" i="1"/>
  <c r="X328" i="1" s="1"/>
  <c r="Y328" i="1" s="1"/>
  <c r="W329" i="1"/>
  <c r="X329" i="1" s="1"/>
  <c r="Y329" i="1" s="1"/>
  <c r="W330" i="1"/>
  <c r="X330" i="1" s="1"/>
  <c r="Y330" i="1" s="1"/>
  <c r="W331" i="1"/>
  <c r="X331" i="1" s="1"/>
  <c r="Y331" i="1" s="1"/>
  <c r="W332" i="1"/>
  <c r="X332" i="1" s="1"/>
  <c r="Y332" i="1" s="1"/>
  <c r="W333" i="1"/>
  <c r="X333" i="1" s="1"/>
  <c r="Y333" i="1" s="1"/>
  <c r="W334" i="1"/>
  <c r="X334" i="1" s="1"/>
  <c r="Y334" i="1" s="1"/>
  <c r="W335" i="1"/>
  <c r="X335" i="1" s="1"/>
  <c r="Y335" i="1" s="1"/>
  <c r="W336" i="1"/>
  <c r="X336" i="1" s="1"/>
  <c r="Y336" i="1" s="1"/>
  <c r="W337" i="1"/>
  <c r="X337" i="1" s="1"/>
  <c r="Y337" i="1" s="1"/>
  <c r="W338" i="1"/>
  <c r="X338" i="1" s="1"/>
  <c r="Y338" i="1" s="1"/>
  <c r="W339" i="1"/>
  <c r="X339" i="1" s="1"/>
  <c r="Y339" i="1" s="1"/>
  <c r="W340" i="1"/>
  <c r="X340" i="1" s="1"/>
  <c r="Y340" i="1" s="1"/>
  <c r="W341" i="1"/>
  <c r="X341" i="1" s="1"/>
  <c r="Y341" i="1" s="1"/>
  <c r="W342" i="1"/>
  <c r="X342" i="1" s="1"/>
  <c r="Y342" i="1" s="1"/>
  <c r="W343" i="1"/>
  <c r="X343" i="1" s="1"/>
  <c r="Y343" i="1" s="1"/>
  <c r="W344" i="1"/>
  <c r="X344" i="1" s="1"/>
  <c r="Y344" i="1" s="1"/>
  <c r="W345" i="1"/>
  <c r="X345" i="1" s="1"/>
  <c r="Y345" i="1" s="1"/>
  <c r="W346" i="1"/>
  <c r="X346" i="1" s="1"/>
  <c r="Y346" i="1" s="1"/>
  <c r="W347" i="1"/>
  <c r="X347" i="1" s="1"/>
  <c r="Y347" i="1" s="1"/>
  <c r="W348" i="1"/>
  <c r="X348" i="1" s="1"/>
  <c r="Y348" i="1" s="1"/>
  <c r="W349" i="1"/>
  <c r="X349" i="1" s="1"/>
  <c r="Y349" i="1" s="1"/>
  <c r="W350" i="1"/>
  <c r="X350" i="1" s="1"/>
  <c r="Y350" i="1" s="1"/>
  <c r="W351" i="1"/>
  <c r="X351" i="1" s="1"/>
  <c r="Y351" i="1" s="1"/>
  <c r="W352" i="1"/>
  <c r="X352" i="1" s="1"/>
  <c r="Y352" i="1" s="1"/>
  <c r="W354" i="1"/>
  <c r="X354" i="1" s="1"/>
  <c r="Y354" i="1" s="1"/>
  <c r="W355" i="1"/>
  <c r="X355" i="1" s="1"/>
  <c r="Y355" i="1" s="1"/>
  <c r="W356" i="1"/>
  <c r="X356" i="1" s="1"/>
  <c r="Y356" i="1" s="1"/>
  <c r="W357" i="1"/>
  <c r="X357" i="1" s="1"/>
  <c r="Y357" i="1" s="1"/>
  <c r="W358" i="1"/>
  <c r="X358" i="1" s="1"/>
  <c r="Y358" i="1" s="1"/>
  <c r="W359" i="1"/>
  <c r="X359" i="1" s="1"/>
  <c r="Y359" i="1" s="1"/>
  <c r="W360" i="1"/>
  <c r="X360" i="1" s="1"/>
  <c r="Y360" i="1" s="1"/>
  <c r="W361" i="1"/>
  <c r="X361" i="1" s="1"/>
  <c r="Y361" i="1" s="1"/>
  <c r="W362" i="1"/>
  <c r="X362" i="1" s="1"/>
  <c r="Y362" i="1" s="1"/>
  <c r="W363" i="1"/>
  <c r="X363" i="1" s="1"/>
  <c r="Y363" i="1" s="1"/>
  <c r="W364" i="1"/>
  <c r="X364" i="1" s="1"/>
  <c r="Y364" i="1" s="1"/>
  <c r="W365" i="1"/>
  <c r="X365" i="1" s="1"/>
  <c r="Y365" i="1" s="1"/>
  <c r="W366" i="1"/>
  <c r="X366" i="1" s="1"/>
  <c r="Y366" i="1" s="1"/>
  <c r="W367" i="1"/>
  <c r="X367" i="1" s="1"/>
  <c r="Y367" i="1" s="1"/>
  <c r="W368" i="1"/>
  <c r="X368" i="1" s="1"/>
  <c r="Y368" i="1" s="1"/>
  <c r="W369" i="1"/>
  <c r="X369" i="1" s="1"/>
  <c r="Y369" i="1" s="1"/>
  <c r="W370" i="1"/>
  <c r="X370" i="1" s="1"/>
  <c r="Y370" i="1" s="1"/>
  <c r="W371" i="1"/>
  <c r="X371" i="1" s="1"/>
  <c r="Y371" i="1" s="1"/>
  <c r="W372" i="1"/>
  <c r="X372" i="1" s="1"/>
  <c r="Y372" i="1" s="1"/>
  <c r="W373" i="1"/>
  <c r="X373" i="1" s="1"/>
  <c r="Y373" i="1" s="1"/>
  <c r="W374" i="1"/>
  <c r="X374" i="1" s="1"/>
  <c r="Y374" i="1" s="1"/>
  <c r="W375" i="1"/>
  <c r="X375" i="1" s="1"/>
  <c r="Y375" i="1" s="1"/>
  <c r="W376" i="1"/>
  <c r="X376" i="1" s="1"/>
  <c r="Y376" i="1" s="1"/>
  <c r="W377" i="1"/>
  <c r="X377" i="1" s="1"/>
  <c r="Y377" i="1" s="1"/>
  <c r="W378" i="1"/>
  <c r="X378" i="1" s="1"/>
  <c r="Y378" i="1" s="1"/>
  <c r="W379" i="1"/>
  <c r="X379" i="1" s="1"/>
  <c r="Y379" i="1" s="1"/>
  <c r="W380" i="1"/>
  <c r="X380" i="1" s="1"/>
  <c r="Y380" i="1" s="1"/>
  <c r="W381" i="1"/>
  <c r="X381" i="1" s="1"/>
  <c r="Y381" i="1" s="1"/>
  <c r="W382" i="1"/>
  <c r="X382" i="1" s="1"/>
  <c r="Y382" i="1" s="1"/>
  <c r="W383" i="1"/>
  <c r="X383" i="1" s="1"/>
  <c r="Y383" i="1" s="1"/>
  <c r="W384" i="1"/>
  <c r="X384" i="1" s="1"/>
  <c r="Y384" i="1" s="1"/>
  <c r="W385" i="1"/>
  <c r="X385" i="1" s="1"/>
  <c r="Y385" i="1" s="1"/>
  <c r="W386" i="1"/>
  <c r="X386" i="1" s="1"/>
  <c r="Y386" i="1" s="1"/>
  <c r="W387" i="1"/>
  <c r="X387" i="1" s="1"/>
  <c r="Y387" i="1" s="1"/>
  <c r="W388" i="1"/>
  <c r="X388" i="1" s="1"/>
  <c r="Y388" i="1" s="1"/>
  <c r="W389" i="1"/>
  <c r="X389" i="1" s="1"/>
  <c r="Y389" i="1" s="1"/>
  <c r="W390" i="1"/>
  <c r="X390" i="1" s="1"/>
  <c r="Y390" i="1" s="1"/>
  <c r="W391" i="1"/>
  <c r="X391" i="1" s="1"/>
  <c r="Y391" i="1" s="1"/>
  <c r="W392" i="1"/>
  <c r="X392" i="1" s="1"/>
  <c r="Y392" i="1" s="1"/>
  <c r="W393" i="1"/>
  <c r="X393" i="1" s="1"/>
  <c r="Y393" i="1" s="1"/>
  <c r="W394" i="1"/>
  <c r="X394" i="1" s="1"/>
  <c r="Y394" i="1" s="1"/>
  <c r="W395" i="1"/>
  <c r="X395" i="1" s="1"/>
  <c r="Y395" i="1" s="1"/>
  <c r="W396" i="1"/>
  <c r="X396" i="1" s="1"/>
  <c r="Y396" i="1" s="1"/>
  <c r="W397" i="1"/>
  <c r="X397" i="1" s="1"/>
  <c r="Y397" i="1" s="1"/>
  <c r="W398" i="1"/>
  <c r="X398" i="1" s="1"/>
  <c r="Y398" i="1" s="1"/>
  <c r="W399" i="1"/>
  <c r="X399" i="1" s="1"/>
  <c r="Y399" i="1" s="1"/>
  <c r="W400" i="1"/>
  <c r="X400" i="1" s="1"/>
  <c r="Y400" i="1" s="1"/>
  <c r="W401" i="1"/>
  <c r="X401" i="1" s="1"/>
  <c r="Y401" i="1" s="1"/>
  <c r="W402" i="1"/>
  <c r="X402" i="1" s="1"/>
  <c r="Y402" i="1" s="1"/>
  <c r="W403" i="1"/>
  <c r="X403" i="1" s="1"/>
  <c r="Y403" i="1" s="1"/>
  <c r="W404" i="1"/>
  <c r="X404" i="1" s="1"/>
  <c r="Y404" i="1" s="1"/>
  <c r="W405" i="1"/>
  <c r="X405" i="1" s="1"/>
  <c r="Y405" i="1" s="1"/>
  <c r="W406" i="1"/>
  <c r="X406" i="1" s="1"/>
  <c r="Y406" i="1" s="1"/>
  <c r="W410" i="1"/>
  <c r="X410" i="1" s="1"/>
  <c r="Y410" i="1" s="1"/>
  <c r="W411" i="1"/>
  <c r="X411" i="1" s="1"/>
  <c r="Y411" i="1" s="1"/>
  <c r="W412" i="1"/>
  <c r="X412" i="1" s="1"/>
  <c r="Y412" i="1" s="1"/>
  <c r="W414" i="1"/>
  <c r="X414" i="1" s="1"/>
  <c r="Y414" i="1" s="1"/>
  <c r="W415" i="1"/>
  <c r="X415" i="1" s="1"/>
  <c r="Y415" i="1" s="1"/>
  <c r="W416" i="1"/>
  <c r="X416" i="1" s="1"/>
  <c r="Y416" i="1" s="1"/>
  <c r="W417" i="1"/>
  <c r="X417" i="1" s="1"/>
  <c r="Y417" i="1" s="1"/>
  <c r="W418" i="1"/>
  <c r="X418" i="1" s="1"/>
  <c r="Y418" i="1" s="1"/>
  <c r="W419" i="1"/>
  <c r="X419" i="1" s="1"/>
  <c r="Y419" i="1" s="1"/>
  <c r="W420" i="1"/>
  <c r="X420" i="1" s="1"/>
  <c r="Y420" i="1" s="1"/>
  <c r="W421" i="1"/>
  <c r="X421" i="1" s="1"/>
  <c r="Y421" i="1" s="1"/>
  <c r="W423" i="1"/>
  <c r="X423" i="1" s="1"/>
  <c r="Y423" i="1" s="1"/>
  <c r="W424" i="1"/>
  <c r="X424" i="1" s="1"/>
  <c r="Y424" i="1" s="1"/>
  <c r="W425" i="1"/>
  <c r="X425" i="1" s="1"/>
  <c r="Y425" i="1" s="1"/>
  <c r="W426" i="1"/>
  <c r="X426" i="1" s="1"/>
  <c r="Y426" i="1" s="1"/>
  <c r="W427" i="1"/>
  <c r="X427" i="1" s="1"/>
  <c r="Y427" i="1" s="1"/>
  <c r="W428" i="1"/>
  <c r="X428" i="1" s="1"/>
  <c r="Y428" i="1" s="1"/>
  <c r="W429" i="1"/>
  <c r="X429" i="1" s="1"/>
  <c r="Y429" i="1" s="1"/>
  <c r="W430" i="1"/>
  <c r="X430" i="1" s="1"/>
  <c r="Y430" i="1" s="1"/>
  <c r="W431" i="1"/>
  <c r="X431" i="1" s="1"/>
  <c r="Y431" i="1" s="1"/>
  <c r="W432" i="1"/>
  <c r="X432" i="1" s="1"/>
  <c r="Y432" i="1" s="1"/>
  <c r="W433" i="1"/>
  <c r="X433" i="1" s="1"/>
  <c r="Y433" i="1" s="1"/>
  <c r="W434" i="1"/>
  <c r="X434" i="1" s="1"/>
  <c r="Y434" i="1" s="1"/>
  <c r="W435" i="1"/>
  <c r="X435" i="1" s="1"/>
  <c r="Y435" i="1" s="1"/>
  <c r="W436" i="1"/>
  <c r="X436" i="1" s="1"/>
  <c r="Y436" i="1" s="1"/>
  <c r="W437" i="1"/>
  <c r="X437" i="1" s="1"/>
  <c r="Y437" i="1" s="1"/>
  <c r="W438" i="1"/>
  <c r="X438" i="1" s="1"/>
  <c r="Y438" i="1" s="1"/>
  <c r="W439" i="1"/>
  <c r="X439" i="1" s="1"/>
  <c r="Y439" i="1" s="1"/>
  <c r="W440" i="1"/>
  <c r="X440" i="1" s="1"/>
  <c r="Y440" i="1" s="1"/>
  <c r="W441" i="1"/>
  <c r="X441" i="1" s="1"/>
  <c r="Y441" i="1" s="1"/>
  <c r="W442" i="1"/>
  <c r="X442" i="1" s="1"/>
  <c r="Y442" i="1" s="1"/>
  <c r="W443" i="1"/>
  <c r="X443" i="1" s="1"/>
  <c r="Y443" i="1" s="1"/>
  <c r="W444" i="1"/>
  <c r="X444" i="1" s="1"/>
  <c r="Y444" i="1" s="1"/>
  <c r="W445" i="1"/>
  <c r="X445" i="1" s="1"/>
  <c r="Y445" i="1" s="1"/>
  <c r="W446" i="1"/>
  <c r="X446" i="1" s="1"/>
  <c r="Y446" i="1" s="1"/>
  <c r="W447" i="1"/>
  <c r="X447" i="1" s="1"/>
  <c r="Y447" i="1" s="1"/>
  <c r="W448" i="1"/>
  <c r="X448" i="1" s="1"/>
  <c r="Y448" i="1" s="1"/>
  <c r="W449" i="1"/>
  <c r="X449" i="1" s="1"/>
  <c r="Y449" i="1" s="1"/>
  <c r="W450" i="1"/>
  <c r="X450" i="1" s="1"/>
  <c r="Y450" i="1" s="1"/>
  <c r="W451" i="1"/>
  <c r="X451" i="1" s="1"/>
  <c r="Y451" i="1" s="1"/>
  <c r="W452" i="1"/>
  <c r="X452" i="1" s="1"/>
  <c r="Y452" i="1" s="1"/>
  <c r="W454" i="1"/>
  <c r="X454" i="1" s="1"/>
  <c r="Y454" i="1" s="1"/>
  <c r="W455" i="1"/>
  <c r="X455" i="1" s="1"/>
  <c r="Y455" i="1" s="1"/>
  <c r="W456" i="1"/>
  <c r="X456" i="1" s="1"/>
  <c r="Y456" i="1" s="1"/>
  <c r="W457" i="1"/>
  <c r="X457" i="1" s="1"/>
  <c r="Y457" i="1" s="1"/>
  <c r="W458" i="1"/>
  <c r="X458" i="1" s="1"/>
  <c r="Y458" i="1" s="1"/>
  <c r="W459" i="1"/>
  <c r="X459" i="1" s="1"/>
  <c r="Y459" i="1" s="1"/>
  <c r="W460" i="1"/>
  <c r="X460" i="1" s="1"/>
  <c r="Y460" i="1" s="1"/>
  <c r="W461" i="1"/>
  <c r="X461" i="1" s="1"/>
  <c r="Y461" i="1" s="1"/>
  <c r="W462" i="1"/>
  <c r="X462" i="1" s="1"/>
  <c r="Y462" i="1" s="1"/>
  <c r="W463" i="1"/>
  <c r="X463" i="1" s="1"/>
  <c r="Y463" i="1" s="1"/>
  <c r="W464" i="1"/>
  <c r="X464" i="1" s="1"/>
  <c r="Y464" i="1" s="1"/>
  <c r="W465" i="1"/>
  <c r="X465" i="1" s="1"/>
  <c r="Y465" i="1" s="1"/>
  <c r="W466" i="1"/>
  <c r="X466" i="1" s="1"/>
  <c r="Y466" i="1" s="1"/>
  <c r="W467" i="1"/>
  <c r="X467" i="1" s="1"/>
  <c r="Y467" i="1" s="1"/>
  <c r="W468" i="1"/>
  <c r="X468" i="1" s="1"/>
  <c r="Y468" i="1" s="1"/>
  <c r="W469" i="1"/>
  <c r="X469" i="1" s="1"/>
  <c r="Y469" i="1" s="1"/>
  <c r="W470" i="1"/>
  <c r="X470" i="1" s="1"/>
  <c r="Y470" i="1" s="1"/>
  <c r="W471" i="1"/>
  <c r="X471" i="1" s="1"/>
  <c r="Y471" i="1" s="1"/>
  <c r="W472" i="1"/>
  <c r="X472" i="1" s="1"/>
  <c r="Y472" i="1" s="1"/>
  <c r="W473" i="1"/>
  <c r="X473" i="1" s="1"/>
  <c r="Y473" i="1" s="1"/>
  <c r="W474" i="1"/>
  <c r="X474" i="1" s="1"/>
  <c r="Y474" i="1" s="1"/>
  <c r="W475" i="1"/>
  <c r="X475" i="1" s="1"/>
  <c r="Y475" i="1" s="1"/>
  <c r="W476" i="1"/>
  <c r="X476" i="1" s="1"/>
  <c r="Y476" i="1" s="1"/>
  <c r="W477" i="1"/>
  <c r="X477" i="1" s="1"/>
  <c r="Y477" i="1" s="1"/>
  <c r="W478" i="1"/>
  <c r="X478" i="1" s="1"/>
  <c r="Y478" i="1" s="1"/>
  <c r="W479" i="1"/>
  <c r="X479" i="1" s="1"/>
  <c r="Y479" i="1" s="1"/>
  <c r="W480" i="1"/>
  <c r="X480" i="1" s="1"/>
  <c r="Y480" i="1" s="1"/>
  <c r="W481" i="1"/>
  <c r="X481" i="1" s="1"/>
  <c r="Y481" i="1" s="1"/>
  <c r="W482" i="1"/>
  <c r="X482" i="1" s="1"/>
  <c r="Y482" i="1" s="1"/>
  <c r="W483" i="1"/>
  <c r="X483" i="1" s="1"/>
  <c r="Y483" i="1" s="1"/>
  <c r="W484" i="1"/>
  <c r="X484" i="1" s="1"/>
  <c r="Y484" i="1" s="1"/>
  <c r="W485" i="1"/>
  <c r="X485" i="1" s="1"/>
  <c r="Y485" i="1" s="1"/>
  <c r="W486" i="1"/>
  <c r="X486" i="1" s="1"/>
  <c r="Y486" i="1" s="1"/>
  <c r="W487" i="1"/>
  <c r="X487" i="1" s="1"/>
  <c r="Y487" i="1" s="1"/>
  <c r="W488" i="1"/>
  <c r="X488" i="1" s="1"/>
  <c r="Y488" i="1" s="1"/>
  <c r="W489" i="1"/>
  <c r="X489" i="1" s="1"/>
  <c r="Y489" i="1" s="1"/>
  <c r="W491" i="1"/>
  <c r="X491" i="1" s="1"/>
  <c r="Y491" i="1" s="1"/>
  <c r="W492" i="1"/>
  <c r="X492" i="1" s="1"/>
  <c r="Y492" i="1" s="1"/>
  <c r="W493" i="1"/>
  <c r="X493" i="1" s="1"/>
  <c r="Y493" i="1" s="1"/>
  <c r="W494" i="1"/>
  <c r="X494" i="1" s="1"/>
  <c r="Y494" i="1" s="1"/>
  <c r="W495" i="1"/>
  <c r="X495" i="1" s="1"/>
  <c r="Y495" i="1" s="1"/>
  <c r="W496" i="1"/>
  <c r="X496" i="1" s="1"/>
  <c r="Y496" i="1" s="1"/>
  <c r="W497" i="1"/>
  <c r="X497" i="1" s="1"/>
  <c r="Y497" i="1" s="1"/>
  <c r="W498" i="1"/>
  <c r="X498" i="1" s="1"/>
  <c r="Y498" i="1" s="1"/>
  <c r="W499" i="1"/>
  <c r="X499" i="1" s="1"/>
  <c r="Y499" i="1" s="1"/>
  <c r="W500" i="1"/>
  <c r="X500" i="1" s="1"/>
  <c r="Y500" i="1" s="1"/>
  <c r="W501" i="1"/>
  <c r="X501" i="1" s="1"/>
  <c r="Y501" i="1" s="1"/>
  <c r="W502" i="1"/>
  <c r="X502" i="1" s="1"/>
  <c r="Y502" i="1" s="1"/>
  <c r="W503" i="1"/>
  <c r="X503" i="1" s="1"/>
  <c r="Y503" i="1" s="1"/>
  <c r="W505" i="1"/>
  <c r="X505" i="1" s="1"/>
  <c r="Y505" i="1" s="1"/>
  <c r="W506" i="1"/>
  <c r="X506" i="1" s="1"/>
  <c r="Y506" i="1" s="1"/>
  <c r="W507" i="1"/>
  <c r="X507" i="1" s="1"/>
  <c r="Y507" i="1" s="1"/>
  <c r="W508" i="1"/>
  <c r="X508" i="1" s="1"/>
  <c r="Y508" i="1" s="1"/>
  <c r="W509" i="1"/>
  <c r="X509" i="1" s="1"/>
  <c r="Y509" i="1" s="1"/>
  <c r="W510" i="1"/>
  <c r="X510" i="1" s="1"/>
  <c r="Y510" i="1" s="1"/>
  <c r="W511" i="1"/>
  <c r="X511" i="1" s="1"/>
  <c r="Y511" i="1" s="1"/>
  <c r="W513" i="1"/>
  <c r="X513" i="1" s="1"/>
  <c r="Y513" i="1" s="1"/>
  <c r="W514" i="1"/>
  <c r="X514" i="1" s="1"/>
  <c r="Y514" i="1" s="1"/>
  <c r="W515" i="1"/>
  <c r="X515" i="1" s="1"/>
  <c r="Y515" i="1" s="1"/>
  <c r="W517" i="1"/>
  <c r="X517" i="1" s="1"/>
  <c r="Y517" i="1" s="1"/>
  <c r="W518" i="1"/>
  <c r="X518" i="1" s="1"/>
  <c r="Y518" i="1" s="1"/>
  <c r="W519" i="1"/>
  <c r="X519" i="1" s="1"/>
  <c r="Y519" i="1" s="1"/>
  <c r="W521" i="1"/>
  <c r="X521" i="1" s="1"/>
  <c r="Y521" i="1" s="1"/>
  <c r="W522" i="1"/>
  <c r="X522" i="1" s="1"/>
  <c r="Y522" i="1" s="1"/>
  <c r="W523" i="1"/>
  <c r="X523" i="1" s="1"/>
  <c r="Y523" i="1" s="1"/>
  <c r="W524" i="1"/>
  <c r="X524" i="1" s="1"/>
  <c r="Y524" i="1" s="1"/>
  <c r="W525" i="1"/>
  <c r="X525" i="1" s="1"/>
  <c r="Y525" i="1" s="1"/>
  <c r="W526" i="1"/>
  <c r="X526" i="1" s="1"/>
  <c r="Y526" i="1" s="1"/>
  <c r="W527" i="1"/>
  <c r="X527" i="1" s="1"/>
  <c r="Y527" i="1" s="1"/>
  <c r="W528" i="1"/>
  <c r="X528" i="1" s="1"/>
  <c r="Y528" i="1" s="1"/>
  <c r="W529" i="1"/>
  <c r="X529" i="1" s="1"/>
  <c r="Y529" i="1" s="1"/>
  <c r="W530" i="1"/>
  <c r="X530" i="1" s="1"/>
  <c r="Y530" i="1" s="1"/>
  <c r="W531" i="1"/>
  <c r="X531" i="1" s="1"/>
  <c r="Y531" i="1" s="1"/>
  <c r="W532" i="1"/>
  <c r="X532" i="1" s="1"/>
  <c r="Y532" i="1" s="1"/>
  <c r="W533" i="1"/>
  <c r="X533" i="1" s="1"/>
  <c r="Y533" i="1" s="1"/>
  <c r="W534" i="1"/>
  <c r="X534" i="1" s="1"/>
  <c r="Y534" i="1" s="1"/>
  <c r="W535" i="1"/>
  <c r="X535" i="1" s="1"/>
  <c r="Y535" i="1" s="1"/>
  <c r="W536" i="1"/>
  <c r="X536" i="1" s="1"/>
  <c r="Y536" i="1" s="1"/>
  <c r="W537" i="1"/>
  <c r="X537" i="1" s="1"/>
  <c r="Y537" i="1" s="1"/>
  <c r="W538" i="1"/>
  <c r="X538" i="1" s="1"/>
  <c r="Y538" i="1" s="1"/>
  <c r="W539" i="1"/>
  <c r="X539" i="1" s="1"/>
  <c r="Y539" i="1" s="1"/>
  <c r="W540" i="1"/>
  <c r="X540" i="1" s="1"/>
  <c r="Y540" i="1" s="1"/>
  <c r="W541" i="1"/>
  <c r="X541" i="1" s="1"/>
  <c r="Y541" i="1" s="1"/>
  <c r="W542" i="1"/>
  <c r="X542" i="1" s="1"/>
  <c r="Y542" i="1" s="1"/>
  <c r="W543" i="1"/>
  <c r="X543" i="1" s="1"/>
  <c r="Y543" i="1" s="1"/>
  <c r="W544" i="1"/>
  <c r="X544" i="1" s="1"/>
  <c r="Y544" i="1" s="1"/>
  <c r="W545" i="1"/>
  <c r="X545" i="1" s="1"/>
  <c r="Y545" i="1" s="1"/>
  <c r="W546" i="1"/>
  <c r="X546" i="1" s="1"/>
  <c r="Y546" i="1" s="1"/>
  <c r="W547" i="1"/>
  <c r="X547" i="1" s="1"/>
  <c r="Y547" i="1" s="1"/>
  <c r="W548" i="1"/>
  <c r="X548" i="1" s="1"/>
  <c r="Y548" i="1" s="1"/>
  <c r="W549" i="1"/>
  <c r="X549" i="1" s="1"/>
  <c r="Y549" i="1" s="1"/>
  <c r="W550" i="1"/>
  <c r="X550" i="1" s="1"/>
  <c r="Y550" i="1" s="1"/>
  <c r="W551" i="1"/>
  <c r="X551" i="1" s="1"/>
  <c r="Y551" i="1" s="1"/>
  <c r="W552" i="1"/>
  <c r="X552" i="1" s="1"/>
  <c r="Y552" i="1" s="1"/>
  <c r="W553" i="1"/>
  <c r="X553" i="1" s="1"/>
  <c r="Y553" i="1" s="1"/>
  <c r="W554" i="1"/>
  <c r="X554" i="1" s="1"/>
  <c r="Y554" i="1" s="1"/>
  <c r="W555" i="1"/>
  <c r="X555" i="1" s="1"/>
  <c r="Y555" i="1" s="1"/>
  <c r="W556" i="1"/>
  <c r="X556" i="1" s="1"/>
  <c r="Y556" i="1" s="1"/>
  <c r="W558" i="1"/>
  <c r="X558" i="1" s="1"/>
  <c r="Y558" i="1" s="1"/>
  <c r="W559" i="1"/>
  <c r="X559" i="1" s="1"/>
  <c r="Y559" i="1" s="1"/>
  <c r="W560" i="1"/>
  <c r="X560" i="1" s="1"/>
  <c r="Y560" i="1" s="1"/>
  <c r="W561" i="1"/>
  <c r="X561" i="1" s="1"/>
  <c r="Y561" i="1" s="1"/>
  <c r="W562" i="1"/>
  <c r="X562" i="1" s="1"/>
  <c r="Y562" i="1" s="1"/>
  <c r="W563" i="1"/>
  <c r="X563" i="1" s="1"/>
  <c r="Y563" i="1" s="1"/>
  <c r="W564" i="1"/>
  <c r="X564" i="1" s="1"/>
  <c r="Y564" i="1" s="1"/>
  <c r="W565" i="1"/>
  <c r="X565" i="1" s="1"/>
  <c r="Y565" i="1" s="1"/>
  <c r="W566" i="1"/>
  <c r="X566" i="1" s="1"/>
  <c r="Y566" i="1" s="1"/>
  <c r="W567" i="1"/>
  <c r="X567" i="1" s="1"/>
  <c r="Y567" i="1" s="1"/>
  <c r="W568" i="1"/>
  <c r="X568" i="1" s="1"/>
  <c r="Y568" i="1" s="1"/>
  <c r="W569" i="1"/>
  <c r="X569" i="1" s="1"/>
  <c r="Y569" i="1" s="1"/>
  <c r="W570" i="1"/>
  <c r="X570" i="1" s="1"/>
  <c r="Y570" i="1" s="1"/>
  <c r="W571" i="1"/>
  <c r="X571" i="1" s="1"/>
  <c r="Y571" i="1" s="1"/>
  <c r="W572" i="1"/>
  <c r="X572" i="1" s="1"/>
  <c r="Y572" i="1" s="1"/>
  <c r="W573" i="1"/>
  <c r="X573" i="1" s="1"/>
  <c r="Y573" i="1" s="1"/>
  <c r="W574" i="1"/>
  <c r="X574" i="1" s="1"/>
  <c r="Y574" i="1" s="1"/>
  <c r="W575" i="1"/>
  <c r="X575" i="1" s="1"/>
  <c r="Y575" i="1" s="1"/>
  <c r="W576" i="1"/>
  <c r="X576" i="1" s="1"/>
  <c r="Y576" i="1" s="1"/>
  <c r="W577" i="1"/>
  <c r="X577" i="1" s="1"/>
  <c r="Y577" i="1" s="1"/>
  <c r="W578" i="1"/>
  <c r="X578" i="1" s="1"/>
  <c r="Y578" i="1" s="1"/>
  <c r="W579" i="1"/>
  <c r="X579" i="1" s="1"/>
  <c r="Y579" i="1" s="1"/>
  <c r="W580" i="1"/>
  <c r="X580" i="1" s="1"/>
  <c r="Y580" i="1" s="1"/>
  <c r="W581" i="1"/>
  <c r="X581" i="1" s="1"/>
  <c r="Y581" i="1" s="1"/>
  <c r="W582" i="1"/>
  <c r="X582" i="1" s="1"/>
  <c r="Y582" i="1" s="1"/>
  <c r="W583" i="1"/>
  <c r="X583" i="1" s="1"/>
  <c r="Y583" i="1" s="1"/>
  <c r="W584" i="1"/>
  <c r="X584" i="1" s="1"/>
  <c r="Y584" i="1" s="1"/>
  <c r="W585" i="1"/>
  <c r="X585" i="1" s="1"/>
  <c r="Y585" i="1" s="1"/>
  <c r="W586" i="1"/>
  <c r="X586" i="1" s="1"/>
  <c r="Y586" i="1" s="1"/>
  <c r="W587" i="1"/>
  <c r="X587" i="1" s="1"/>
  <c r="Y587" i="1" s="1"/>
  <c r="W588" i="1"/>
  <c r="X588" i="1" s="1"/>
  <c r="Y588" i="1" s="1"/>
  <c r="W589" i="1"/>
  <c r="X589" i="1" s="1"/>
  <c r="Y589" i="1" s="1"/>
  <c r="W590" i="1"/>
  <c r="X590" i="1" s="1"/>
  <c r="Y590" i="1" s="1"/>
  <c r="W591" i="1"/>
  <c r="X591" i="1" s="1"/>
  <c r="Y591" i="1" s="1"/>
  <c r="W592" i="1"/>
  <c r="X592" i="1" s="1"/>
  <c r="Y592" i="1" s="1"/>
  <c r="W593" i="1"/>
  <c r="X593" i="1" s="1"/>
  <c r="Y593" i="1" s="1"/>
  <c r="W594" i="1"/>
  <c r="X594" i="1" s="1"/>
  <c r="Y594" i="1" s="1"/>
  <c r="W596" i="1"/>
  <c r="X596" i="1" s="1"/>
  <c r="Y596" i="1" s="1"/>
  <c r="W597" i="1"/>
  <c r="X597" i="1" s="1"/>
  <c r="Y597" i="1" s="1"/>
  <c r="W598" i="1"/>
  <c r="X598" i="1" s="1"/>
  <c r="Y598" i="1" s="1"/>
  <c r="W599" i="1"/>
  <c r="X599" i="1" s="1"/>
  <c r="Y599" i="1" s="1"/>
  <c r="W600" i="1"/>
  <c r="X600" i="1" s="1"/>
  <c r="Y600" i="1" s="1"/>
  <c r="W601" i="1"/>
  <c r="X601" i="1" s="1"/>
  <c r="Y601" i="1" s="1"/>
  <c r="W602" i="1"/>
  <c r="X602" i="1" s="1"/>
  <c r="Y602" i="1" s="1"/>
  <c r="W603" i="1"/>
  <c r="X603" i="1" s="1"/>
  <c r="Y603" i="1" s="1"/>
  <c r="W604" i="1"/>
  <c r="X604" i="1" s="1"/>
  <c r="Y604" i="1" s="1"/>
  <c r="W605" i="1"/>
  <c r="X605" i="1" s="1"/>
  <c r="Y605" i="1" s="1"/>
  <c r="J8" i="5"/>
  <c r="J2" i="5"/>
  <c r="J3" i="5"/>
  <c r="J5" i="5"/>
  <c r="J9" i="5"/>
  <c r="J11" i="5"/>
  <c r="C16" i="4"/>
  <c r="C17" i="4"/>
  <c r="C18" i="4"/>
  <c r="C19" i="4"/>
  <c r="C15" i="4"/>
  <c r="AM5" i="1" a="1"/>
  <c r="AM5" i="1" s="1"/>
  <c r="AN5" i="1" s="1"/>
  <c r="AM6" i="1" a="1"/>
  <c r="AM6" i="1" s="1"/>
  <c r="AN6" i="1" s="1"/>
  <c r="AM7" i="1" a="1"/>
  <c r="AM7" i="1" s="1"/>
  <c r="AN7" i="1" s="1"/>
  <c r="AM8" i="1" a="1"/>
  <c r="AM8" i="1" s="1"/>
  <c r="AN8" i="1" s="1"/>
  <c r="AM9" i="1" a="1"/>
  <c r="AM9" i="1" s="1"/>
  <c r="AN9" i="1" s="1"/>
  <c r="AM10" i="1" a="1"/>
  <c r="AM10" i="1" s="1"/>
  <c r="AN10" i="1" s="1"/>
  <c r="AM11" i="1" a="1"/>
  <c r="AM11" i="1" s="1"/>
  <c r="AN11" i="1" s="1"/>
  <c r="AM12" i="1" a="1"/>
  <c r="AM12" i="1" s="1"/>
  <c r="AN12" i="1" s="1"/>
  <c r="AM13" i="1" a="1"/>
  <c r="AM13" i="1" s="1"/>
  <c r="AN13" i="1" s="1"/>
  <c r="AM14" i="1" a="1"/>
  <c r="AM14" i="1" s="1"/>
  <c r="AN14" i="1" s="1"/>
  <c r="AM15" i="1" a="1"/>
  <c r="AM15" i="1" s="1"/>
  <c r="AN15" i="1" s="1"/>
  <c r="AM16" i="1" a="1"/>
  <c r="AM16" i="1" s="1"/>
  <c r="AN16" i="1" s="1"/>
  <c r="AM17" i="1" a="1"/>
  <c r="AM17" i="1" s="1"/>
  <c r="AN17" i="1" s="1"/>
  <c r="AM18" i="1" a="1"/>
  <c r="AM18" i="1" s="1"/>
  <c r="AN18" i="1" s="1"/>
  <c r="AM19" i="1" a="1"/>
  <c r="AM19" i="1" s="1"/>
  <c r="AN19" i="1" s="1"/>
  <c r="AM20" i="1" a="1"/>
  <c r="AM20" i="1" s="1"/>
  <c r="AN20" i="1" s="1"/>
  <c r="AM21" i="1" a="1"/>
  <c r="AM21" i="1" s="1"/>
  <c r="AN21" i="1" s="1"/>
  <c r="AM22" i="1" a="1"/>
  <c r="AM22" i="1" s="1"/>
  <c r="AN22" i="1" s="1"/>
  <c r="AM23" i="1" a="1"/>
  <c r="AM23" i="1" s="1"/>
  <c r="AN23" i="1" s="1"/>
  <c r="AM24" i="1" a="1"/>
  <c r="AM24" i="1" s="1"/>
  <c r="AN24" i="1" s="1"/>
  <c r="AM25" i="1" a="1"/>
  <c r="AM25" i="1" s="1"/>
  <c r="AN25" i="1" s="1"/>
  <c r="AM26" i="1" a="1"/>
  <c r="AM26" i="1" s="1"/>
  <c r="AN26" i="1" s="1"/>
  <c r="AM27" i="1" a="1"/>
  <c r="AM27" i="1" s="1"/>
  <c r="AN27" i="1" s="1"/>
  <c r="AM28" i="1" a="1"/>
  <c r="AM28" i="1" s="1"/>
  <c r="AN28" i="1" s="1"/>
  <c r="AM29" i="1" a="1"/>
  <c r="AM29" i="1" s="1"/>
  <c r="AN29" i="1" s="1"/>
  <c r="AM30" i="1" a="1"/>
  <c r="AM30" i="1" s="1"/>
  <c r="AN30" i="1" s="1"/>
  <c r="AM31" i="1" a="1"/>
  <c r="AM31" i="1" s="1"/>
  <c r="AN31" i="1" s="1"/>
  <c r="AM32" i="1" a="1"/>
  <c r="AM32" i="1" s="1"/>
  <c r="AN32" i="1" s="1"/>
  <c r="AM33" i="1" a="1"/>
  <c r="AM33" i="1" s="1"/>
  <c r="AN33" i="1" s="1"/>
  <c r="AM34" i="1" a="1"/>
  <c r="AM34" i="1" s="1"/>
  <c r="AN34" i="1" s="1"/>
  <c r="AM35" i="1" a="1"/>
  <c r="AM35" i="1" s="1"/>
  <c r="AN35" i="1" s="1"/>
  <c r="AM36" i="1" a="1"/>
  <c r="AM36" i="1" s="1"/>
  <c r="AN36" i="1" s="1"/>
  <c r="AM37" i="1" a="1"/>
  <c r="AM37" i="1" s="1"/>
  <c r="AN37" i="1" s="1"/>
  <c r="AM38" i="1" a="1"/>
  <c r="AM38" i="1" s="1"/>
  <c r="AN38" i="1" s="1"/>
  <c r="AM39" i="1" a="1"/>
  <c r="AM39" i="1" s="1"/>
  <c r="AN39" i="1" s="1"/>
  <c r="AM40" i="1" a="1"/>
  <c r="AM40" i="1" s="1"/>
  <c r="AN40" i="1" s="1"/>
  <c r="AM41" i="1" a="1"/>
  <c r="AM41" i="1" s="1"/>
  <c r="AN41" i="1" s="1"/>
  <c r="AM42" i="1" a="1"/>
  <c r="AM42" i="1" s="1"/>
  <c r="AN42" i="1" s="1"/>
  <c r="AM43" i="1" a="1"/>
  <c r="AM43" i="1" s="1"/>
  <c r="AN43" i="1" s="1"/>
  <c r="AM44" i="1" a="1"/>
  <c r="AM44" i="1" s="1"/>
  <c r="AN44" i="1" s="1"/>
  <c r="AM45" i="1" a="1"/>
  <c r="AM45" i="1" s="1"/>
  <c r="AN45" i="1" s="1"/>
  <c r="AM46" i="1" a="1"/>
  <c r="AM46" i="1" s="1"/>
  <c r="AN46" i="1" s="1"/>
  <c r="AM50" i="1" a="1"/>
  <c r="AM50" i="1" s="1"/>
  <c r="AN50" i="1" s="1"/>
  <c r="AM51" i="1" a="1"/>
  <c r="AM51" i="1" s="1"/>
  <c r="AN51" i="1" s="1"/>
  <c r="AM52" i="1" a="1"/>
  <c r="AM52" i="1" s="1"/>
  <c r="AN52" i="1" s="1"/>
  <c r="AM53" i="1" a="1"/>
  <c r="AM53" i="1" s="1"/>
  <c r="AN53" i="1" s="1"/>
  <c r="AM54" i="1" a="1"/>
  <c r="AM54" i="1" s="1"/>
  <c r="AN54" i="1" s="1"/>
  <c r="AM55" i="1" a="1"/>
  <c r="AM55" i="1" s="1"/>
  <c r="AN55" i="1" s="1"/>
  <c r="AM56" i="1" a="1"/>
  <c r="AM56" i="1" s="1"/>
  <c r="AN56" i="1" s="1"/>
  <c r="AM57" i="1" a="1"/>
  <c r="AM57" i="1" s="1"/>
  <c r="AN57" i="1" s="1"/>
  <c r="AM58" i="1" a="1"/>
  <c r="AM58" i="1" s="1"/>
  <c r="AN58" i="1" s="1"/>
  <c r="AM59" i="1" a="1"/>
  <c r="AM59" i="1" s="1"/>
  <c r="AN59" i="1" s="1"/>
  <c r="AM60" i="1" a="1"/>
  <c r="AM60" i="1" s="1"/>
  <c r="AN60" i="1" s="1"/>
  <c r="AM61" i="1" a="1"/>
  <c r="AM61" i="1" s="1"/>
  <c r="AN61" i="1" s="1"/>
  <c r="AM62" i="1" a="1"/>
  <c r="AM62" i="1" s="1"/>
  <c r="AN62" i="1" s="1"/>
  <c r="AM63" i="1" a="1"/>
  <c r="AM63" i="1" s="1"/>
  <c r="AN63" i="1" s="1"/>
  <c r="AM64" i="1" a="1"/>
  <c r="AM64" i="1" s="1"/>
  <c r="AN64" i="1" s="1"/>
  <c r="AM65" i="1" a="1"/>
  <c r="AM65" i="1" s="1"/>
  <c r="AN65" i="1" s="1"/>
  <c r="AM66" i="1" a="1"/>
  <c r="AM66" i="1" s="1"/>
  <c r="AN66" i="1" s="1"/>
  <c r="AM67" i="1" a="1"/>
  <c r="AM67" i="1" s="1"/>
  <c r="AN67" i="1" s="1"/>
  <c r="AM68" i="1" a="1"/>
  <c r="AM68" i="1" s="1"/>
  <c r="AN68" i="1" s="1"/>
  <c r="AM69" i="1" a="1"/>
  <c r="AM69" i="1" s="1"/>
  <c r="AN69" i="1" s="1"/>
  <c r="AM70" i="1" a="1"/>
  <c r="AM70" i="1" s="1"/>
  <c r="AN70" i="1" s="1"/>
  <c r="AM71" i="1" a="1"/>
  <c r="AM71" i="1" s="1"/>
  <c r="AN71" i="1" s="1"/>
  <c r="AM72" i="1" a="1"/>
  <c r="AM72" i="1" s="1"/>
  <c r="AN72" i="1" s="1"/>
  <c r="AM73" i="1" a="1"/>
  <c r="AM73" i="1" s="1"/>
  <c r="AN73" i="1" s="1"/>
  <c r="AM74" i="1" a="1"/>
  <c r="AM74" i="1" s="1"/>
  <c r="AN74" i="1" s="1"/>
  <c r="AM75" i="1" a="1"/>
  <c r="AM75" i="1" s="1"/>
  <c r="AN75" i="1" s="1"/>
  <c r="AM76" i="1" a="1"/>
  <c r="AM76" i="1" s="1"/>
  <c r="AN76" i="1" s="1"/>
  <c r="AM77" i="1" a="1"/>
  <c r="AM77" i="1" s="1"/>
  <c r="AN77" i="1" s="1"/>
  <c r="AM78" i="1" a="1"/>
  <c r="AM78" i="1" s="1"/>
  <c r="AN78" i="1" s="1"/>
  <c r="AM79" i="1" a="1"/>
  <c r="AM79" i="1" s="1"/>
  <c r="AN79" i="1" s="1"/>
  <c r="AM80" i="1" a="1"/>
  <c r="AM80" i="1" s="1"/>
  <c r="AN80" i="1" s="1"/>
  <c r="AM81" i="1" a="1"/>
  <c r="AM81" i="1" s="1"/>
  <c r="AN81" i="1" s="1"/>
  <c r="AM82" i="1" a="1"/>
  <c r="AM82" i="1" s="1"/>
  <c r="AN82" i="1" s="1"/>
  <c r="AM83" i="1" a="1"/>
  <c r="AM83" i="1" s="1"/>
  <c r="AN83" i="1" s="1"/>
  <c r="AM84" i="1" a="1"/>
  <c r="AM84" i="1" s="1"/>
  <c r="AN84" i="1" s="1"/>
  <c r="AM85" i="1" a="1"/>
  <c r="AM85" i="1" s="1"/>
  <c r="AN85" i="1" s="1"/>
  <c r="AM86" i="1" a="1"/>
  <c r="AM86" i="1" s="1"/>
  <c r="AN86" i="1" s="1"/>
  <c r="AM87" i="1" a="1"/>
  <c r="AM87" i="1" s="1"/>
  <c r="AN87" i="1" s="1"/>
  <c r="AM88" i="1" a="1"/>
  <c r="AM88" i="1" s="1"/>
  <c r="AN88" i="1" s="1"/>
  <c r="AM89" i="1" a="1"/>
  <c r="AM89" i="1" s="1"/>
  <c r="AN89" i="1" s="1"/>
  <c r="AM90" i="1" a="1"/>
  <c r="AM90" i="1" s="1"/>
  <c r="AN90" i="1" s="1"/>
  <c r="AM91" i="1" a="1"/>
  <c r="AM91" i="1" s="1"/>
  <c r="AN91" i="1" s="1"/>
  <c r="AM92" i="1" a="1"/>
  <c r="AM92" i="1" s="1"/>
  <c r="AN92" i="1" s="1"/>
  <c r="AM93" i="1" a="1"/>
  <c r="AM93" i="1" s="1"/>
  <c r="AN93" i="1" s="1"/>
  <c r="AM94" i="1" a="1"/>
  <c r="AM94" i="1" s="1"/>
  <c r="AN94" i="1" s="1"/>
  <c r="AM95" i="1" a="1"/>
  <c r="AM95" i="1" s="1"/>
  <c r="AN95" i="1" s="1"/>
  <c r="AM96" i="1" a="1"/>
  <c r="AM96" i="1" s="1"/>
  <c r="AN96" i="1" s="1"/>
  <c r="AM97" i="1" a="1"/>
  <c r="AM97" i="1" s="1"/>
  <c r="AN97" i="1" s="1"/>
  <c r="AM98" i="1" a="1"/>
  <c r="AM98" i="1" s="1"/>
  <c r="AN98" i="1" s="1"/>
  <c r="AM99" i="1" a="1"/>
  <c r="AM99" i="1" s="1"/>
  <c r="AN99" i="1" s="1"/>
  <c r="AM100" i="1" a="1"/>
  <c r="AM100" i="1" s="1"/>
  <c r="AN100" i="1" s="1"/>
  <c r="AM101" i="1" a="1"/>
  <c r="AM101" i="1" s="1"/>
  <c r="AN101" i="1" s="1"/>
  <c r="AM103" i="1" a="1"/>
  <c r="AM103" i="1" s="1"/>
  <c r="AN103" i="1" s="1"/>
  <c r="AM104" i="1" a="1"/>
  <c r="AM104" i="1" s="1"/>
  <c r="AN104" i="1" s="1"/>
  <c r="AM105" i="1" a="1"/>
  <c r="AM105" i="1" s="1"/>
  <c r="AN105" i="1" s="1"/>
  <c r="AM106" i="1" a="1"/>
  <c r="AM106" i="1" s="1"/>
  <c r="AN106" i="1" s="1"/>
  <c r="AM107" i="1" a="1"/>
  <c r="AM107" i="1" s="1"/>
  <c r="AN107" i="1" s="1"/>
  <c r="AM108" i="1" a="1"/>
  <c r="AM108" i="1" s="1"/>
  <c r="AN108" i="1" s="1"/>
  <c r="AM109" i="1" a="1"/>
  <c r="AM109" i="1" s="1"/>
  <c r="AN109" i="1" s="1"/>
  <c r="AM110" i="1" a="1"/>
  <c r="AM110" i="1" s="1"/>
  <c r="AN110" i="1" s="1"/>
  <c r="AM111" i="1" a="1"/>
  <c r="AM111" i="1" s="1"/>
  <c r="AN111" i="1" s="1"/>
  <c r="AM112" i="1" a="1"/>
  <c r="AM112" i="1" s="1"/>
  <c r="AN112" i="1" s="1"/>
  <c r="AM113" i="1" a="1"/>
  <c r="AM113" i="1" s="1"/>
  <c r="AN113" i="1" s="1"/>
  <c r="AM114" i="1" a="1"/>
  <c r="AM114" i="1" s="1"/>
  <c r="AN114" i="1" s="1"/>
  <c r="AM115" i="1" a="1"/>
  <c r="AM115" i="1" s="1"/>
  <c r="AN115" i="1" s="1"/>
  <c r="AM116" i="1" a="1"/>
  <c r="AM116" i="1" s="1"/>
  <c r="AN116" i="1" s="1"/>
  <c r="AM117" i="1" a="1"/>
  <c r="AM117" i="1" s="1"/>
  <c r="AN117" i="1" s="1"/>
  <c r="AM118" i="1" a="1"/>
  <c r="AM118" i="1" s="1"/>
  <c r="AN118" i="1" s="1"/>
  <c r="AM119" i="1" a="1"/>
  <c r="AM119" i="1" s="1"/>
  <c r="AN119" i="1" s="1"/>
  <c r="AM120" i="1" a="1"/>
  <c r="AM120" i="1" s="1"/>
  <c r="AN120" i="1" s="1"/>
  <c r="AM121" i="1" a="1"/>
  <c r="AM121" i="1" s="1"/>
  <c r="AN121" i="1" s="1"/>
  <c r="AM122" i="1" a="1"/>
  <c r="AM122" i="1" s="1"/>
  <c r="AN122" i="1" s="1"/>
  <c r="AM123" i="1" a="1"/>
  <c r="AM123" i="1" s="1"/>
  <c r="AN123" i="1" s="1"/>
  <c r="AM124" i="1" a="1"/>
  <c r="AM124" i="1" s="1"/>
  <c r="AN124" i="1" s="1"/>
  <c r="AM125" i="1" a="1"/>
  <c r="AM125" i="1" s="1"/>
  <c r="AN125" i="1" s="1"/>
  <c r="AM126" i="1" a="1"/>
  <c r="AM126" i="1" s="1"/>
  <c r="AN126" i="1" s="1"/>
  <c r="AM127" i="1" a="1"/>
  <c r="AM127" i="1" s="1"/>
  <c r="AN127" i="1" s="1"/>
  <c r="AM128" i="1" a="1"/>
  <c r="AM128" i="1" s="1"/>
  <c r="AN128" i="1" s="1"/>
  <c r="AM129" i="1" a="1"/>
  <c r="AM129" i="1" s="1"/>
  <c r="AN129" i="1" s="1"/>
  <c r="AM130" i="1" a="1"/>
  <c r="AM130" i="1" s="1"/>
  <c r="AN130" i="1" s="1"/>
  <c r="AM131" i="1" a="1"/>
  <c r="AM131" i="1" s="1"/>
  <c r="AN131" i="1" s="1"/>
  <c r="AM132" i="1" a="1"/>
  <c r="AM132" i="1" s="1"/>
  <c r="AN132" i="1" s="1"/>
  <c r="AM136" i="1" a="1"/>
  <c r="AM136" i="1" s="1"/>
  <c r="AN136" i="1" s="1"/>
  <c r="AM137" i="1" a="1"/>
  <c r="AM137" i="1" s="1"/>
  <c r="AN137" i="1" s="1"/>
  <c r="AM138" i="1" a="1"/>
  <c r="AM138" i="1" s="1"/>
  <c r="AN138" i="1" s="1"/>
  <c r="AM139" i="1" a="1"/>
  <c r="AM139" i="1" s="1"/>
  <c r="AN139" i="1" s="1"/>
  <c r="AM140" i="1" a="1"/>
  <c r="AM140" i="1" s="1"/>
  <c r="AN140" i="1" s="1"/>
  <c r="AM141" i="1" a="1"/>
  <c r="AM141" i="1" s="1"/>
  <c r="AN141" i="1" s="1"/>
  <c r="AM142" i="1" a="1"/>
  <c r="AM142" i="1" s="1"/>
  <c r="AN142" i="1" s="1"/>
  <c r="AM143" i="1" a="1"/>
  <c r="AM143" i="1" s="1"/>
  <c r="AN143" i="1" s="1"/>
  <c r="AM144" i="1" a="1"/>
  <c r="AM144" i="1" s="1"/>
  <c r="AN144" i="1" s="1"/>
  <c r="AM145" i="1" a="1"/>
  <c r="AM145" i="1" s="1"/>
  <c r="AN145" i="1" s="1"/>
  <c r="AM146" i="1" a="1"/>
  <c r="AM146" i="1" s="1"/>
  <c r="AN146" i="1" s="1"/>
  <c r="AM147" i="1" a="1"/>
  <c r="AM147" i="1" s="1"/>
  <c r="AN147" i="1" s="1"/>
  <c r="AM148" i="1" a="1"/>
  <c r="AM148" i="1" s="1"/>
  <c r="AN148" i="1" s="1"/>
  <c r="AM149" i="1" a="1"/>
  <c r="AM149" i="1" s="1"/>
  <c r="AN149" i="1" s="1"/>
  <c r="AM150" i="1" a="1"/>
  <c r="AM150" i="1" s="1"/>
  <c r="AN150" i="1" s="1"/>
  <c r="AM151" i="1" a="1"/>
  <c r="AM151" i="1" s="1"/>
  <c r="AN151" i="1" s="1"/>
  <c r="AM152" i="1" a="1"/>
  <c r="AM152" i="1" s="1"/>
  <c r="AN152" i="1" s="1"/>
  <c r="AM153" i="1" a="1"/>
  <c r="AM153" i="1" s="1"/>
  <c r="AN153" i="1" s="1"/>
  <c r="AM154" i="1" a="1"/>
  <c r="AM154" i="1" s="1"/>
  <c r="AN154" i="1" s="1"/>
  <c r="AM155" i="1" a="1"/>
  <c r="AM155" i="1" s="1"/>
  <c r="AN155" i="1" s="1"/>
  <c r="AM156" i="1" a="1"/>
  <c r="AM156" i="1" s="1"/>
  <c r="AN156" i="1" s="1"/>
  <c r="AM157" i="1" a="1"/>
  <c r="AM157" i="1" s="1"/>
  <c r="AN157" i="1" s="1"/>
  <c r="AM158" i="1" a="1"/>
  <c r="AM158" i="1" s="1"/>
  <c r="AN158" i="1" s="1"/>
  <c r="AM159" i="1" a="1"/>
  <c r="AM159" i="1" s="1"/>
  <c r="AN159" i="1" s="1"/>
  <c r="AM160" i="1" a="1"/>
  <c r="AM160" i="1" s="1"/>
  <c r="AN160" i="1" s="1"/>
  <c r="AM161" i="1" a="1"/>
  <c r="AM161" i="1" s="1"/>
  <c r="AN161" i="1" s="1"/>
  <c r="AM162" i="1" a="1"/>
  <c r="AM162" i="1" s="1"/>
  <c r="AN162" i="1" s="1"/>
  <c r="AM163" i="1" a="1"/>
  <c r="AM163" i="1" s="1"/>
  <c r="AN163" i="1" s="1"/>
  <c r="AM164" i="1" a="1"/>
  <c r="AM164" i="1" s="1"/>
  <c r="AN164" i="1" s="1"/>
  <c r="AM165" i="1" a="1"/>
  <c r="AM165" i="1" s="1"/>
  <c r="AN165" i="1" s="1"/>
  <c r="AM166" i="1" a="1"/>
  <c r="AM166" i="1" s="1"/>
  <c r="AN166" i="1" s="1"/>
  <c r="AM167" i="1" a="1"/>
  <c r="AM167" i="1" s="1"/>
  <c r="AN167" i="1" s="1"/>
  <c r="AM168" i="1" a="1"/>
  <c r="AM168" i="1" s="1"/>
  <c r="AN168" i="1" s="1"/>
  <c r="AM169" i="1" a="1"/>
  <c r="AM169" i="1" s="1"/>
  <c r="AN169" i="1" s="1"/>
  <c r="AM170" i="1" a="1"/>
  <c r="AM170" i="1" s="1"/>
  <c r="AN170" i="1" s="1"/>
  <c r="AM172" i="1" a="1"/>
  <c r="AM172" i="1" s="1"/>
  <c r="AN172" i="1" s="1"/>
  <c r="AM173" i="1" a="1"/>
  <c r="AM173" i="1" s="1"/>
  <c r="AN173" i="1" s="1"/>
  <c r="AM174" i="1" a="1"/>
  <c r="AM174" i="1" s="1"/>
  <c r="AN174" i="1" s="1"/>
  <c r="AM175" i="1" a="1"/>
  <c r="AM175" i="1" s="1"/>
  <c r="AN175" i="1" s="1"/>
  <c r="AM176" i="1" a="1"/>
  <c r="AM176" i="1" s="1"/>
  <c r="AN176" i="1" s="1"/>
  <c r="AM177" i="1" a="1"/>
  <c r="AM177" i="1" s="1"/>
  <c r="AN177" i="1" s="1"/>
  <c r="AM178" i="1" a="1"/>
  <c r="AM178" i="1" s="1"/>
  <c r="AN178" i="1" s="1"/>
  <c r="AM179" i="1" a="1"/>
  <c r="AM179" i="1" s="1"/>
  <c r="AN179" i="1" s="1"/>
  <c r="AM180" i="1" a="1"/>
  <c r="AM180" i="1" s="1"/>
  <c r="AN180" i="1" s="1"/>
  <c r="AM181" i="1" a="1"/>
  <c r="AM181" i="1" s="1"/>
  <c r="AN181" i="1" s="1"/>
  <c r="AM182" i="1" a="1"/>
  <c r="AM182" i="1" s="1"/>
  <c r="AN182" i="1" s="1"/>
  <c r="AM183" i="1" a="1"/>
  <c r="AM183" i="1" s="1"/>
  <c r="AN183" i="1" s="1"/>
  <c r="AM184" i="1" a="1"/>
  <c r="AM184" i="1" s="1"/>
  <c r="AN184" i="1" s="1"/>
  <c r="AM185" i="1" a="1"/>
  <c r="AM185" i="1" s="1"/>
  <c r="AN185" i="1" s="1"/>
  <c r="AM186" i="1" a="1"/>
  <c r="AM186" i="1" s="1"/>
  <c r="AN186" i="1" s="1"/>
  <c r="AM187" i="1" a="1"/>
  <c r="AM187" i="1" s="1"/>
  <c r="AN187" i="1" s="1"/>
  <c r="AM188" i="1" a="1"/>
  <c r="AM188" i="1" s="1"/>
  <c r="AN188" i="1" s="1"/>
  <c r="AM189" i="1" a="1"/>
  <c r="AM189" i="1" s="1"/>
  <c r="AN189" i="1" s="1"/>
  <c r="AM190" i="1" a="1"/>
  <c r="AM190" i="1" s="1"/>
  <c r="AN190" i="1" s="1"/>
  <c r="AM191" i="1" a="1"/>
  <c r="AM191" i="1" s="1"/>
  <c r="AN191" i="1" s="1"/>
  <c r="AM192" i="1" a="1"/>
  <c r="AM192" i="1" s="1"/>
  <c r="AN192" i="1" s="1"/>
  <c r="AM193" i="1" a="1"/>
  <c r="AM193" i="1" s="1"/>
  <c r="AN193" i="1" s="1"/>
  <c r="AM194" i="1" a="1"/>
  <c r="AM194" i="1" s="1"/>
  <c r="AN194" i="1" s="1"/>
  <c r="AM195" i="1" a="1"/>
  <c r="AM195" i="1" s="1"/>
  <c r="AN195" i="1" s="1"/>
  <c r="AM196" i="1" a="1"/>
  <c r="AM196" i="1" s="1"/>
  <c r="AN196" i="1" s="1"/>
  <c r="AM197" i="1" a="1"/>
  <c r="AM197" i="1" s="1"/>
  <c r="AN197" i="1" s="1"/>
  <c r="AM198" i="1" a="1"/>
  <c r="AM198" i="1" s="1"/>
  <c r="AN198" i="1" s="1"/>
  <c r="AM199" i="1" a="1"/>
  <c r="AM199" i="1" s="1"/>
  <c r="AN199" i="1" s="1"/>
  <c r="AM200" i="1" a="1"/>
  <c r="AM200" i="1" s="1"/>
  <c r="AN200" i="1" s="1"/>
  <c r="AM201" i="1" a="1"/>
  <c r="AM201" i="1" s="1"/>
  <c r="AN201" i="1" s="1"/>
  <c r="AM202" i="1" a="1"/>
  <c r="AM202" i="1" s="1"/>
  <c r="AN202" i="1" s="1"/>
  <c r="AM203" i="1" a="1"/>
  <c r="AM203" i="1" s="1"/>
  <c r="AN203" i="1" s="1"/>
  <c r="AM204" i="1" a="1"/>
  <c r="AM204" i="1" s="1"/>
  <c r="AN204" i="1" s="1"/>
  <c r="AM205" i="1" a="1"/>
  <c r="AM205" i="1" s="1"/>
  <c r="AN205" i="1" s="1"/>
  <c r="AM206" i="1" a="1"/>
  <c r="AM206" i="1" s="1"/>
  <c r="AN206" i="1" s="1"/>
  <c r="AM207" i="1" a="1"/>
  <c r="AM207" i="1" s="1"/>
  <c r="AN207" i="1" s="1"/>
  <c r="AM208" i="1" a="1"/>
  <c r="AM208" i="1" s="1"/>
  <c r="AN208" i="1" s="1"/>
  <c r="AM209" i="1" a="1"/>
  <c r="AM209" i="1" s="1"/>
  <c r="AN209" i="1" s="1"/>
  <c r="AM210" i="1" a="1"/>
  <c r="AM210" i="1" s="1"/>
  <c r="AN210" i="1" s="1"/>
  <c r="AM211" i="1" a="1"/>
  <c r="AM211" i="1" s="1"/>
  <c r="AN211" i="1" s="1"/>
  <c r="AM212" i="1" a="1"/>
  <c r="AM212" i="1" s="1"/>
  <c r="AN212" i="1" s="1"/>
  <c r="AM213" i="1" a="1"/>
  <c r="AM213" i="1" s="1"/>
  <c r="AN213" i="1" s="1"/>
  <c r="AM214" i="1" a="1"/>
  <c r="AM214" i="1" s="1"/>
  <c r="AN214" i="1" s="1"/>
  <c r="AM215" i="1" a="1"/>
  <c r="AM215" i="1" s="1"/>
  <c r="AN215" i="1" s="1"/>
  <c r="AM216" i="1" a="1"/>
  <c r="AM216" i="1" s="1"/>
  <c r="AN216" i="1" s="1"/>
  <c r="AM217" i="1" a="1"/>
  <c r="AM217" i="1" s="1"/>
  <c r="AN217" i="1" s="1"/>
  <c r="AM218" i="1" a="1"/>
  <c r="AM218" i="1" s="1"/>
  <c r="AN218" i="1" s="1"/>
  <c r="AM219" i="1" a="1"/>
  <c r="AM219" i="1" s="1"/>
  <c r="AN219" i="1" s="1"/>
  <c r="AM220" i="1" a="1"/>
  <c r="AM220" i="1" s="1"/>
  <c r="AN220" i="1" s="1"/>
  <c r="AM221" i="1" a="1"/>
  <c r="AM221" i="1" s="1"/>
  <c r="AN221" i="1" s="1"/>
  <c r="AM222" i="1" a="1"/>
  <c r="AM222" i="1" s="1"/>
  <c r="AN222" i="1" s="1"/>
  <c r="AM223" i="1" a="1"/>
  <c r="AM223" i="1" s="1"/>
  <c r="AN223" i="1" s="1"/>
  <c r="AM224" i="1" a="1"/>
  <c r="AM224" i="1" s="1"/>
  <c r="AN224" i="1" s="1"/>
  <c r="AM225" i="1" a="1"/>
  <c r="AM225" i="1" s="1"/>
  <c r="AN225" i="1" s="1"/>
  <c r="AM226" i="1" a="1"/>
  <c r="AM226" i="1" s="1"/>
  <c r="AN226" i="1" s="1"/>
  <c r="AM227" i="1" a="1"/>
  <c r="AM227" i="1" s="1"/>
  <c r="AN227" i="1" s="1"/>
  <c r="AM228" i="1" a="1"/>
  <c r="AM228" i="1" s="1"/>
  <c r="AN228" i="1" s="1"/>
  <c r="AM229" i="1" a="1"/>
  <c r="AM229" i="1" s="1"/>
  <c r="AN229" i="1" s="1"/>
  <c r="AM230" i="1" a="1"/>
  <c r="AM230" i="1" s="1"/>
  <c r="AN230" i="1" s="1"/>
  <c r="AM231" i="1" a="1"/>
  <c r="AM231" i="1" s="1"/>
  <c r="AN231" i="1" s="1"/>
  <c r="AM232" i="1" a="1"/>
  <c r="AM232" i="1" s="1"/>
  <c r="AN232" i="1" s="1"/>
  <c r="AM233" i="1" a="1"/>
  <c r="AM233" i="1" s="1"/>
  <c r="AN233" i="1" s="1"/>
  <c r="AM234" i="1" a="1"/>
  <c r="AM234" i="1" s="1"/>
  <c r="AN234" i="1" s="1"/>
  <c r="AM235" i="1" a="1"/>
  <c r="AM235" i="1" s="1"/>
  <c r="AN235" i="1" s="1"/>
  <c r="AM236" i="1" a="1"/>
  <c r="AM236" i="1" s="1"/>
  <c r="AN236" i="1" s="1"/>
  <c r="AM237" i="1" a="1"/>
  <c r="AM237" i="1" s="1"/>
  <c r="AN237" i="1" s="1"/>
  <c r="AM238" i="1" a="1"/>
  <c r="AM238" i="1" s="1"/>
  <c r="AN238" i="1" s="1"/>
  <c r="AM239" i="1" a="1"/>
  <c r="AM239" i="1" s="1"/>
  <c r="AN239" i="1" s="1"/>
  <c r="AM240" i="1" a="1"/>
  <c r="AM240" i="1" s="1"/>
  <c r="AN240" i="1" s="1"/>
  <c r="AM241" i="1" a="1"/>
  <c r="AM241" i="1" s="1"/>
  <c r="AN241" i="1" s="1"/>
  <c r="AM242" i="1" a="1"/>
  <c r="AM242" i="1" s="1"/>
  <c r="AN242" i="1" s="1"/>
  <c r="AM243" i="1" a="1"/>
  <c r="AM243" i="1" s="1"/>
  <c r="AN243" i="1" s="1"/>
  <c r="AM244" i="1" a="1"/>
  <c r="AM244" i="1" s="1"/>
  <c r="AN244" i="1" s="1"/>
  <c r="AM245" i="1" a="1"/>
  <c r="AM245" i="1" s="1"/>
  <c r="AN245" i="1" s="1"/>
  <c r="AM246" i="1" a="1"/>
  <c r="AM246" i="1" s="1"/>
  <c r="AN246" i="1" s="1"/>
  <c r="AM247" i="1" a="1"/>
  <c r="AM247" i="1" s="1"/>
  <c r="AN247" i="1" s="1"/>
  <c r="AM249" i="1" a="1"/>
  <c r="AM249" i="1" s="1"/>
  <c r="AN249" i="1" s="1"/>
  <c r="AM250" i="1" a="1"/>
  <c r="AM250" i="1" s="1"/>
  <c r="AN250" i="1" s="1"/>
  <c r="AM251" i="1" a="1"/>
  <c r="AM251" i="1" s="1"/>
  <c r="AN251" i="1" s="1"/>
  <c r="AM252" i="1" a="1"/>
  <c r="AM252" i="1" s="1"/>
  <c r="AN252" i="1" s="1"/>
  <c r="AM253" i="1" a="1"/>
  <c r="AM253" i="1" s="1"/>
  <c r="AN253" i="1" s="1"/>
  <c r="AM254" i="1" a="1"/>
  <c r="AM254" i="1" s="1"/>
  <c r="AN254" i="1" s="1"/>
  <c r="AM255" i="1" a="1"/>
  <c r="AM255" i="1" s="1"/>
  <c r="AN255" i="1" s="1"/>
  <c r="AM256" i="1" a="1"/>
  <c r="AM256" i="1" s="1"/>
  <c r="AN256" i="1" s="1"/>
  <c r="AM257" i="1" a="1"/>
  <c r="AM257" i="1" s="1"/>
  <c r="AN257" i="1" s="1"/>
  <c r="AM258" i="1" a="1"/>
  <c r="AM258" i="1" s="1"/>
  <c r="AN258" i="1" s="1"/>
  <c r="AM259" i="1" a="1"/>
  <c r="AM259" i="1" s="1"/>
  <c r="AN259" i="1" s="1"/>
  <c r="AM260" i="1" a="1"/>
  <c r="AM260" i="1" s="1"/>
  <c r="AN260" i="1" s="1"/>
  <c r="AM261" i="1" a="1"/>
  <c r="AM261" i="1" s="1"/>
  <c r="AN261" i="1" s="1"/>
  <c r="AM262" i="1" a="1"/>
  <c r="AM262" i="1" s="1"/>
  <c r="AN262" i="1" s="1"/>
  <c r="AM263" i="1" a="1"/>
  <c r="AM263" i="1" s="1"/>
  <c r="AN263" i="1" s="1"/>
  <c r="AM264" i="1" a="1"/>
  <c r="AM264" i="1" s="1"/>
  <c r="AN264" i="1" s="1"/>
  <c r="AM265" i="1" a="1"/>
  <c r="AM265" i="1" s="1"/>
  <c r="AN265" i="1" s="1"/>
  <c r="AM266" i="1" a="1"/>
  <c r="AM266" i="1" s="1"/>
  <c r="AN266" i="1" s="1"/>
  <c r="AM267" i="1" a="1"/>
  <c r="AM267" i="1" s="1"/>
  <c r="AN267" i="1" s="1"/>
  <c r="AM268" i="1" a="1"/>
  <c r="AM268" i="1" s="1"/>
  <c r="AN268" i="1" s="1"/>
  <c r="AM269" i="1" a="1"/>
  <c r="AM269" i="1" s="1"/>
  <c r="AN269" i="1" s="1"/>
  <c r="AM270" i="1" a="1"/>
  <c r="AM270" i="1" s="1"/>
  <c r="AN270" i="1" s="1"/>
  <c r="AM271" i="1" a="1"/>
  <c r="AM271" i="1" s="1"/>
  <c r="AN271" i="1" s="1"/>
  <c r="AM272" i="1" a="1"/>
  <c r="AM272" i="1" s="1"/>
  <c r="AN272" i="1" s="1"/>
  <c r="AM273" i="1" a="1"/>
  <c r="AM273" i="1" s="1"/>
  <c r="AN273" i="1" s="1"/>
  <c r="AM274" i="1" a="1"/>
  <c r="AM274" i="1" s="1"/>
  <c r="AN274" i="1" s="1"/>
  <c r="AM275" i="1" a="1"/>
  <c r="AM275" i="1" s="1"/>
  <c r="AN275" i="1" s="1"/>
  <c r="AM276" i="1" a="1"/>
  <c r="AM276" i="1" s="1"/>
  <c r="AN276" i="1" s="1"/>
  <c r="AM277" i="1" a="1"/>
  <c r="AM277" i="1" s="1"/>
  <c r="AN277" i="1" s="1"/>
  <c r="AM278" i="1" a="1"/>
  <c r="AM278" i="1" s="1"/>
  <c r="AN278" i="1" s="1"/>
  <c r="AM279" i="1" a="1"/>
  <c r="AM279" i="1" s="1"/>
  <c r="AN279" i="1" s="1"/>
  <c r="AM280" i="1" a="1"/>
  <c r="AM280" i="1" s="1"/>
  <c r="AN280" i="1" s="1"/>
  <c r="AM281" i="1" a="1"/>
  <c r="AM281" i="1" s="1"/>
  <c r="AN281" i="1" s="1"/>
  <c r="AM282" i="1" a="1"/>
  <c r="AM282" i="1" s="1"/>
  <c r="AN282" i="1" s="1"/>
  <c r="AM283" i="1" a="1"/>
  <c r="AM283" i="1" s="1"/>
  <c r="AN283" i="1" s="1"/>
  <c r="AM284" i="1" a="1"/>
  <c r="AM284" i="1" s="1"/>
  <c r="AN284" i="1" s="1"/>
  <c r="AM285" i="1" a="1"/>
  <c r="AM285" i="1" s="1"/>
  <c r="AN285" i="1" s="1"/>
  <c r="AM286" i="1" a="1"/>
  <c r="AM286" i="1" s="1"/>
  <c r="AN286" i="1" s="1"/>
  <c r="AM287" i="1" a="1"/>
  <c r="AM287" i="1" s="1"/>
  <c r="AN287" i="1" s="1"/>
  <c r="AM288" i="1" a="1"/>
  <c r="AM288" i="1" s="1"/>
  <c r="AN288" i="1" s="1"/>
  <c r="AM289" i="1" a="1"/>
  <c r="AM289" i="1" s="1"/>
  <c r="AN289" i="1" s="1"/>
  <c r="AM290" i="1" a="1"/>
  <c r="AM290" i="1" s="1"/>
  <c r="AN290" i="1" s="1"/>
  <c r="AM291" i="1" a="1"/>
  <c r="AM291" i="1" s="1"/>
  <c r="AN291" i="1" s="1"/>
  <c r="AM292" i="1" a="1"/>
  <c r="AM292" i="1" s="1"/>
  <c r="AN292" i="1" s="1"/>
  <c r="AM293" i="1" a="1"/>
  <c r="AM293" i="1" s="1"/>
  <c r="AN293" i="1" s="1"/>
  <c r="AM294" i="1" a="1"/>
  <c r="AM294" i="1" s="1"/>
  <c r="AN294" i="1" s="1"/>
  <c r="AM295" i="1" a="1"/>
  <c r="AM295" i="1" s="1"/>
  <c r="AN295" i="1" s="1"/>
  <c r="AM296" i="1" a="1"/>
  <c r="AM296" i="1" s="1"/>
  <c r="AN296" i="1" s="1"/>
  <c r="AM297" i="1" a="1"/>
  <c r="AM297" i="1" s="1"/>
  <c r="AN297" i="1" s="1"/>
  <c r="AM298" i="1" a="1"/>
  <c r="AM298" i="1" s="1"/>
  <c r="AN298" i="1" s="1"/>
  <c r="AM299" i="1" a="1"/>
  <c r="AM299" i="1" s="1"/>
  <c r="AN299" i="1" s="1"/>
  <c r="AM300" i="1" a="1"/>
  <c r="AM300" i="1" s="1"/>
  <c r="AN300" i="1" s="1"/>
  <c r="AM301" i="1" a="1"/>
  <c r="AM301" i="1" s="1"/>
  <c r="AN301" i="1" s="1"/>
  <c r="AM302" i="1" a="1"/>
  <c r="AM302" i="1" s="1"/>
  <c r="AN302" i="1" s="1"/>
  <c r="AM303" i="1" a="1"/>
  <c r="AM303" i="1" s="1"/>
  <c r="AN303" i="1" s="1"/>
  <c r="AM304" i="1" a="1"/>
  <c r="AM304" i="1" s="1"/>
  <c r="AN304" i="1" s="1"/>
  <c r="AM305" i="1" a="1"/>
  <c r="AM305" i="1" s="1"/>
  <c r="AN305" i="1" s="1"/>
  <c r="AM306" i="1" a="1"/>
  <c r="AM306" i="1" s="1"/>
  <c r="AN306" i="1" s="1"/>
  <c r="AM307" i="1" a="1"/>
  <c r="AM307" i="1" s="1"/>
  <c r="AN307" i="1" s="1"/>
  <c r="AM308" i="1" a="1"/>
  <c r="AM308" i="1" s="1"/>
  <c r="AN308" i="1" s="1"/>
  <c r="AM309" i="1" a="1"/>
  <c r="AM309" i="1" s="1"/>
  <c r="AN309" i="1" s="1"/>
  <c r="AM310" i="1" a="1"/>
  <c r="AM310" i="1" s="1"/>
  <c r="AN310" i="1" s="1"/>
  <c r="AM311" i="1" a="1"/>
  <c r="AM311" i="1" s="1"/>
  <c r="AN311" i="1" s="1"/>
  <c r="AM313" i="1" a="1"/>
  <c r="AM313" i="1" s="1"/>
  <c r="AN313" i="1" s="1"/>
  <c r="AM314" i="1" a="1"/>
  <c r="AM314" i="1" s="1"/>
  <c r="AN314" i="1" s="1"/>
  <c r="AM315" i="1" a="1"/>
  <c r="AM315" i="1" s="1"/>
  <c r="AN315" i="1" s="1"/>
  <c r="AM316" i="1" a="1"/>
  <c r="AM316" i="1" s="1"/>
  <c r="AN316" i="1" s="1"/>
  <c r="AM317" i="1" a="1"/>
  <c r="AM317" i="1" s="1"/>
  <c r="AN317" i="1" s="1"/>
  <c r="AM318" i="1" a="1"/>
  <c r="AM318" i="1" s="1"/>
  <c r="AN318" i="1" s="1"/>
  <c r="AM319" i="1" a="1"/>
  <c r="AM319" i="1" s="1"/>
  <c r="AN319" i="1" s="1"/>
  <c r="AM320" i="1" a="1"/>
  <c r="AM320" i="1" s="1"/>
  <c r="AN320" i="1" s="1"/>
  <c r="AM321" i="1" a="1"/>
  <c r="AM321" i="1" s="1"/>
  <c r="AN321" i="1" s="1"/>
  <c r="AM322" i="1" a="1"/>
  <c r="AM322" i="1" s="1"/>
  <c r="AN322" i="1" s="1"/>
  <c r="AM323" i="1" a="1"/>
  <c r="AM323" i="1" s="1"/>
  <c r="AN323" i="1" s="1"/>
  <c r="AM324" i="1" a="1"/>
  <c r="AM324" i="1" s="1"/>
  <c r="AN324" i="1" s="1"/>
  <c r="AM325" i="1" a="1"/>
  <c r="AM325" i="1" s="1"/>
  <c r="AN325" i="1" s="1"/>
  <c r="AM326" i="1" a="1"/>
  <c r="AM326" i="1" s="1"/>
  <c r="AN326" i="1" s="1"/>
  <c r="AM327" i="1" a="1"/>
  <c r="AM327" i="1" s="1"/>
  <c r="AN327" i="1" s="1"/>
  <c r="AM328" i="1" a="1"/>
  <c r="AM328" i="1" s="1"/>
  <c r="AN328" i="1" s="1"/>
  <c r="AM329" i="1" a="1"/>
  <c r="AM329" i="1" s="1"/>
  <c r="AN329" i="1" s="1"/>
  <c r="AM330" i="1" a="1"/>
  <c r="AM330" i="1" s="1"/>
  <c r="AN330" i="1" s="1"/>
  <c r="AM331" i="1" a="1"/>
  <c r="AM331" i="1" s="1"/>
  <c r="AN331" i="1" s="1"/>
  <c r="AM332" i="1" a="1"/>
  <c r="AM332" i="1" s="1"/>
  <c r="AN332" i="1" s="1"/>
  <c r="AM333" i="1" a="1"/>
  <c r="AM333" i="1" s="1"/>
  <c r="AN333" i="1" s="1"/>
  <c r="AM334" i="1" a="1"/>
  <c r="AM334" i="1" s="1"/>
  <c r="AN334" i="1" s="1"/>
  <c r="AM335" i="1" a="1"/>
  <c r="AM335" i="1" s="1"/>
  <c r="AN335" i="1" s="1"/>
  <c r="AM336" i="1" a="1"/>
  <c r="AM336" i="1" s="1"/>
  <c r="AN336" i="1" s="1"/>
  <c r="AM337" i="1" a="1"/>
  <c r="AM337" i="1" s="1"/>
  <c r="AN337" i="1" s="1"/>
  <c r="AM338" i="1" a="1"/>
  <c r="AM338" i="1" s="1"/>
  <c r="AN338" i="1" s="1"/>
  <c r="AM339" i="1" a="1"/>
  <c r="AM339" i="1" s="1"/>
  <c r="AN339" i="1" s="1"/>
  <c r="AM340" i="1" a="1"/>
  <c r="AM340" i="1" s="1"/>
  <c r="AN340" i="1" s="1"/>
  <c r="AM341" i="1" a="1"/>
  <c r="AM341" i="1" s="1"/>
  <c r="AN341" i="1" s="1"/>
  <c r="AM342" i="1" a="1"/>
  <c r="AM342" i="1" s="1"/>
  <c r="AN342" i="1" s="1"/>
  <c r="AM343" i="1" a="1"/>
  <c r="AM343" i="1" s="1"/>
  <c r="AN343" i="1" s="1"/>
  <c r="AM344" i="1" a="1"/>
  <c r="AM344" i="1" s="1"/>
  <c r="AN344" i="1" s="1"/>
  <c r="AM345" i="1" a="1"/>
  <c r="AM345" i="1" s="1"/>
  <c r="AN345" i="1" s="1"/>
  <c r="AM346" i="1" a="1"/>
  <c r="AM346" i="1" s="1"/>
  <c r="AN346" i="1" s="1"/>
  <c r="AM347" i="1" a="1"/>
  <c r="AM347" i="1" s="1"/>
  <c r="AN347" i="1" s="1"/>
  <c r="AM348" i="1" a="1"/>
  <c r="AM348" i="1" s="1"/>
  <c r="AN348" i="1" s="1"/>
  <c r="AM349" i="1" a="1"/>
  <c r="AM349" i="1" s="1"/>
  <c r="AN349" i="1" s="1"/>
  <c r="AM350" i="1" a="1"/>
  <c r="AM350" i="1" s="1"/>
  <c r="AN350" i="1" s="1"/>
  <c r="AM351" i="1" a="1"/>
  <c r="AM351" i="1" s="1"/>
  <c r="AN351" i="1" s="1"/>
  <c r="AM352" i="1" a="1"/>
  <c r="AM352" i="1" s="1"/>
  <c r="AN352" i="1" s="1"/>
  <c r="AM354" i="1" a="1"/>
  <c r="AM354" i="1" s="1"/>
  <c r="AN354" i="1" s="1"/>
  <c r="AM355" i="1" a="1"/>
  <c r="AM355" i="1" s="1"/>
  <c r="AN355" i="1" s="1"/>
  <c r="AM356" i="1" a="1"/>
  <c r="AM356" i="1" s="1"/>
  <c r="AN356" i="1" s="1"/>
  <c r="AM357" i="1" a="1"/>
  <c r="AM357" i="1" s="1"/>
  <c r="AN357" i="1" s="1"/>
  <c r="AM358" i="1" a="1"/>
  <c r="AM358" i="1" s="1"/>
  <c r="AN358" i="1" s="1"/>
  <c r="AM359" i="1" a="1"/>
  <c r="AM359" i="1" s="1"/>
  <c r="AN359" i="1" s="1"/>
  <c r="AM360" i="1" a="1"/>
  <c r="AM360" i="1" s="1"/>
  <c r="AN360" i="1" s="1"/>
  <c r="AM361" i="1" a="1"/>
  <c r="AM361" i="1" s="1"/>
  <c r="AN361" i="1" s="1"/>
  <c r="AM362" i="1" a="1"/>
  <c r="AM362" i="1" s="1"/>
  <c r="AN362" i="1" s="1"/>
  <c r="AM363" i="1" a="1"/>
  <c r="AM363" i="1" s="1"/>
  <c r="AN363" i="1" s="1"/>
  <c r="AM364" i="1" a="1"/>
  <c r="AM364" i="1" s="1"/>
  <c r="AN364" i="1" s="1"/>
  <c r="AM365" i="1" a="1"/>
  <c r="AM365" i="1" s="1"/>
  <c r="AN365" i="1" s="1"/>
  <c r="AM366" i="1" a="1"/>
  <c r="AM366" i="1" s="1"/>
  <c r="AN366" i="1" s="1"/>
  <c r="AM367" i="1" a="1"/>
  <c r="AM367" i="1" s="1"/>
  <c r="AN367" i="1" s="1"/>
  <c r="AM368" i="1" a="1"/>
  <c r="AM368" i="1" s="1"/>
  <c r="AN368" i="1" s="1"/>
  <c r="AM369" i="1" a="1"/>
  <c r="AM369" i="1" s="1"/>
  <c r="AN369" i="1" s="1"/>
  <c r="AM370" i="1" a="1"/>
  <c r="AM370" i="1" s="1"/>
  <c r="AN370" i="1" s="1"/>
  <c r="AM371" i="1" a="1"/>
  <c r="AM371" i="1" s="1"/>
  <c r="AN371" i="1" s="1"/>
  <c r="AM372" i="1" a="1"/>
  <c r="AM372" i="1" s="1"/>
  <c r="AN372" i="1" s="1"/>
  <c r="AM373" i="1" a="1"/>
  <c r="AM373" i="1" s="1"/>
  <c r="AN373" i="1" s="1"/>
  <c r="AM374" i="1" a="1"/>
  <c r="AM374" i="1" s="1"/>
  <c r="AN374" i="1" s="1"/>
  <c r="AM375" i="1" a="1"/>
  <c r="AM375" i="1" s="1"/>
  <c r="AN375" i="1" s="1"/>
  <c r="AM376" i="1" a="1"/>
  <c r="AM376" i="1" s="1"/>
  <c r="AN376" i="1" s="1"/>
  <c r="AM377" i="1" a="1"/>
  <c r="AM377" i="1" s="1"/>
  <c r="AN377" i="1" s="1"/>
  <c r="AM378" i="1" a="1"/>
  <c r="AM378" i="1" s="1"/>
  <c r="AN378" i="1" s="1"/>
  <c r="AM379" i="1" a="1"/>
  <c r="AM379" i="1" s="1"/>
  <c r="AN379" i="1" s="1"/>
  <c r="AM380" i="1" a="1"/>
  <c r="AM380" i="1" s="1"/>
  <c r="AN380" i="1" s="1"/>
  <c r="AM381" i="1" a="1"/>
  <c r="AM381" i="1" s="1"/>
  <c r="AN381" i="1" s="1"/>
  <c r="AM382" i="1" a="1"/>
  <c r="AM382" i="1" s="1"/>
  <c r="AN382" i="1" s="1"/>
  <c r="AM383" i="1" a="1"/>
  <c r="AM383" i="1" s="1"/>
  <c r="AN383" i="1" s="1"/>
  <c r="AM384" i="1" a="1"/>
  <c r="AM384" i="1" s="1"/>
  <c r="AN384" i="1" s="1"/>
  <c r="AM385" i="1" a="1"/>
  <c r="AM385" i="1" s="1"/>
  <c r="AN385" i="1" s="1"/>
  <c r="AM386" i="1" a="1"/>
  <c r="AM386" i="1" s="1"/>
  <c r="AN386" i="1" s="1"/>
  <c r="AM387" i="1" a="1"/>
  <c r="AM387" i="1" s="1"/>
  <c r="AN387" i="1" s="1"/>
  <c r="AM388" i="1" a="1"/>
  <c r="AM388" i="1" s="1"/>
  <c r="AN388" i="1" s="1"/>
  <c r="AM389" i="1" a="1"/>
  <c r="AM389" i="1" s="1"/>
  <c r="AN389" i="1" s="1"/>
  <c r="AM390" i="1" a="1"/>
  <c r="AM390" i="1" s="1"/>
  <c r="AN390" i="1" s="1"/>
  <c r="AM391" i="1" a="1"/>
  <c r="AM391" i="1" s="1"/>
  <c r="AN391" i="1" s="1"/>
  <c r="AM392" i="1" a="1"/>
  <c r="AM392" i="1" s="1"/>
  <c r="AN392" i="1" s="1"/>
  <c r="AM393" i="1" a="1"/>
  <c r="AM393" i="1" s="1"/>
  <c r="AN393" i="1" s="1"/>
  <c r="AM394" i="1" a="1"/>
  <c r="AM394" i="1" s="1"/>
  <c r="AN394" i="1" s="1"/>
  <c r="AM395" i="1" a="1"/>
  <c r="AM395" i="1" s="1"/>
  <c r="AN395" i="1" s="1"/>
  <c r="AM396" i="1" a="1"/>
  <c r="AM396" i="1" s="1"/>
  <c r="AN396" i="1" s="1"/>
  <c r="AM397" i="1" a="1"/>
  <c r="AM397" i="1" s="1"/>
  <c r="AN397" i="1" s="1"/>
  <c r="AM398" i="1" a="1"/>
  <c r="AM398" i="1" s="1"/>
  <c r="AN398" i="1" s="1"/>
  <c r="AM399" i="1" a="1"/>
  <c r="AM399" i="1" s="1"/>
  <c r="AN399" i="1" s="1"/>
  <c r="AM400" i="1" a="1"/>
  <c r="AM400" i="1" s="1"/>
  <c r="AN400" i="1" s="1"/>
  <c r="AM401" i="1" a="1"/>
  <c r="AM401" i="1" s="1"/>
  <c r="AN401" i="1" s="1"/>
  <c r="AM402" i="1" a="1"/>
  <c r="AM402" i="1" s="1"/>
  <c r="AN402" i="1" s="1"/>
  <c r="AM403" i="1" a="1"/>
  <c r="AM403" i="1" s="1"/>
  <c r="AN403" i="1" s="1"/>
  <c r="AM404" i="1" a="1"/>
  <c r="AM404" i="1" s="1"/>
  <c r="AN404" i="1" s="1"/>
  <c r="AM405" i="1" a="1"/>
  <c r="AM405" i="1" s="1"/>
  <c r="AN405" i="1" s="1"/>
  <c r="AM406" i="1" a="1"/>
  <c r="AM406" i="1" s="1"/>
  <c r="AN406" i="1" s="1"/>
  <c r="AM410" i="1" a="1"/>
  <c r="AM410" i="1" s="1"/>
  <c r="AN410" i="1" s="1"/>
  <c r="AM411" i="1" a="1"/>
  <c r="AM411" i="1" s="1"/>
  <c r="AN411" i="1" s="1"/>
  <c r="AM412" i="1" a="1"/>
  <c r="AM412" i="1" s="1"/>
  <c r="AN412" i="1" s="1"/>
  <c r="AM414" i="1" a="1"/>
  <c r="AM414" i="1" s="1"/>
  <c r="AN414" i="1" s="1"/>
  <c r="AM415" i="1" a="1"/>
  <c r="AM415" i="1" s="1"/>
  <c r="AN415" i="1" s="1"/>
  <c r="AM416" i="1" a="1"/>
  <c r="AM416" i="1" s="1"/>
  <c r="AN416" i="1" s="1"/>
  <c r="AM417" i="1" a="1"/>
  <c r="AM417" i="1" s="1"/>
  <c r="AN417" i="1" s="1"/>
  <c r="AM418" i="1" a="1"/>
  <c r="AM418" i="1" s="1"/>
  <c r="AN418" i="1" s="1"/>
  <c r="AM419" i="1" a="1"/>
  <c r="AM419" i="1" s="1"/>
  <c r="AN419" i="1" s="1"/>
  <c r="AM420" i="1" a="1"/>
  <c r="AM420" i="1" s="1"/>
  <c r="AN420" i="1" s="1"/>
  <c r="AM421" i="1" a="1"/>
  <c r="AM421" i="1" s="1"/>
  <c r="AN421" i="1" s="1"/>
  <c r="AM423" i="1" a="1"/>
  <c r="AM423" i="1" s="1"/>
  <c r="AN423" i="1" s="1"/>
  <c r="AM424" i="1" a="1"/>
  <c r="AM424" i="1" s="1"/>
  <c r="AN424" i="1" s="1"/>
  <c r="AM425" i="1" a="1"/>
  <c r="AM425" i="1" s="1"/>
  <c r="AN425" i="1" s="1"/>
  <c r="AM426" i="1" a="1"/>
  <c r="AM426" i="1" s="1"/>
  <c r="AN426" i="1" s="1"/>
  <c r="AM427" i="1" a="1"/>
  <c r="AM427" i="1" s="1"/>
  <c r="AN427" i="1" s="1"/>
  <c r="AM428" i="1" a="1"/>
  <c r="AM428" i="1" s="1"/>
  <c r="AN428" i="1" s="1"/>
  <c r="AM429" i="1" a="1"/>
  <c r="AM429" i="1" s="1"/>
  <c r="AN429" i="1" s="1"/>
  <c r="AM430" i="1" a="1"/>
  <c r="AM430" i="1" s="1"/>
  <c r="AN430" i="1" s="1"/>
  <c r="AM431" i="1" a="1"/>
  <c r="AM431" i="1" s="1"/>
  <c r="AN431" i="1" s="1"/>
  <c r="AM432" i="1" a="1"/>
  <c r="AM432" i="1" s="1"/>
  <c r="AN432" i="1" s="1"/>
  <c r="AM433" i="1" a="1"/>
  <c r="AM433" i="1" s="1"/>
  <c r="AN433" i="1" s="1"/>
  <c r="AM434" i="1" a="1"/>
  <c r="AM434" i="1" s="1"/>
  <c r="AN434" i="1" s="1"/>
  <c r="AM435" i="1" a="1"/>
  <c r="AM435" i="1" s="1"/>
  <c r="AN435" i="1" s="1"/>
  <c r="AM436" i="1" a="1"/>
  <c r="AM436" i="1" s="1"/>
  <c r="AN436" i="1" s="1"/>
  <c r="AM437" i="1" a="1"/>
  <c r="AM437" i="1" s="1"/>
  <c r="AN437" i="1" s="1"/>
  <c r="AM438" i="1" a="1"/>
  <c r="AM438" i="1" s="1"/>
  <c r="AN438" i="1" s="1"/>
  <c r="AM439" i="1" a="1"/>
  <c r="AM439" i="1" s="1"/>
  <c r="AN439" i="1" s="1"/>
  <c r="AM440" i="1" a="1"/>
  <c r="AM440" i="1" s="1"/>
  <c r="AN440" i="1" s="1"/>
  <c r="AM441" i="1" a="1"/>
  <c r="AM441" i="1" s="1"/>
  <c r="AN441" i="1" s="1"/>
  <c r="AM442" i="1" a="1"/>
  <c r="AM442" i="1" s="1"/>
  <c r="AN442" i="1" s="1"/>
  <c r="AM443" i="1" a="1"/>
  <c r="AM443" i="1" s="1"/>
  <c r="AN443" i="1" s="1"/>
  <c r="AM444" i="1" a="1"/>
  <c r="AM444" i="1" s="1"/>
  <c r="AN444" i="1" s="1"/>
  <c r="AM445" i="1" a="1"/>
  <c r="AM445" i="1" s="1"/>
  <c r="AN445" i="1" s="1"/>
  <c r="AM446" i="1" a="1"/>
  <c r="AM446" i="1" s="1"/>
  <c r="AN446" i="1" s="1"/>
  <c r="AM447" i="1" a="1"/>
  <c r="AM447" i="1" s="1"/>
  <c r="AN447" i="1" s="1"/>
  <c r="AM448" i="1" a="1"/>
  <c r="AM448" i="1" s="1"/>
  <c r="AN448" i="1" s="1"/>
  <c r="AM449" i="1" a="1"/>
  <c r="AM449" i="1" s="1"/>
  <c r="AN449" i="1" s="1"/>
  <c r="AM450" i="1" a="1"/>
  <c r="AM450" i="1" s="1"/>
  <c r="AN450" i="1" s="1"/>
  <c r="AM451" i="1" a="1"/>
  <c r="AM451" i="1" s="1"/>
  <c r="AN451" i="1" s="1"/>
  <c r="AM452" i="1" a="1"/>
  <c r="AM452" i="1" s="1"/>
  <c r="AN452" i="1" s="1"/>
  <c r="AM454" i="1" a="1"/>
  <c r="AM454" i="1" s="1"/>
  <c r="AN454" i="1" s="1"/>
  <c r="AM455" i="1" a="1"/>
  <c r="AM455" i="1" s="1"/>
  <c r="AN455" i="1" s="1"/>
  <c r="AM456" i="1" a="1"/>
  <c r="AM456" i="1" s="1"/>
  <c r="AN456" i="1" s="1"/>
  <c r="AM457" i="1" a="1"/>
  <c r="AM457" i="1" s="1"/>
  <c r="AN457" i="1" s="1"/>
  <c r="AM458" i="1" a="1"/>
  <c r="AM458" i="1" s="1"/>
  <c r="AN458" i="1" s="1"/>
  <c r="AM459" i="1" a="1"/>
  <c r="AM459" i="1" s="1"/>
  <c r="AN459" i="1" s="1"/>
  <c r="AM460" i="1" a="1"/>
  <c r="AM460" i="1" s="1"/>
  <c r="AN460" i="1" s="1"/>
  <c r="AM461" i="1" a="1"/>
  <c r="AM461" i="1" s="1"/>
  <c r="AN461" i="1" s="1"/>
  <c r="AM462" i="1" a="1"/>
  <c r="AM462" i="1" s="1"/>
  <c r="AN462" i="1" s="1"/>
  <c r="AM463" i="1" a="1"/>
  <c r="AM463" i="1" s="1"/>
  <c r="AN463" i="1" s="1"/>
  <c r="AM464" i="1" a="1"/>
  <c r="AM464" i="1" s="1"/>
  <c r="AN464" i="1" s="1"/>
  <c r="AM465" i="1" a="1"/>
  <c r="AM465" i="1" s="1"/>
  <c r="AN465" i="1" s="1"/>
  <c r="AM466" i="1" a="1"/>
  <c r="AM466" i="1" s="1"/>
  <c r="AN466" i="1" s="1"/>
  <c r="AM467" i="1" a="1"/>
  <c r="AM467" i="1" s="1"/>
  <c r="AN467" i="1" s="1"/>
  <c r="AM468" i="1" a="1"/>
  <c r="AM468" i="1" s="1"/>
  <c r="AN468" i="1" s="1"/>
  <c r="AM469" i="1" a="1"/>
  <c r="AM469" i="1" s="1"/>
  <c r="AN469" i="1" s="1"/>
  <c r="AM470" i="1" a="1"/>
  <c r="AM470" i="1" s="1"/>
  <c r="AN470" i="1" s="1"/>
  <c r="AM471" i="1" a="1"/>
  <c r="AM471" i="1" s="1"/>
  <c r="AN471" i="1" s="1"/>
  <c r="AM472" i="1" a="1"/>
  <c r="AM472" i="1" s="1"/>
  <c r="AN472" i="1" s="1"/>
  <c r="AM473" i="1" a="1"/>
  <c r="AM473" i="1" s="1"/>
  <c r="AN473" i="1" s="1"/>
  <c r="AM474" i="1" a="1"/>
  <c r="AM474" i="1" s="1"/>
  <c r="AN474" i="1" s="1"/>
  <c r="AM475" i="1" a="1"/>
  <c r="AM475" i="1" s="1"/>
  <c r="AN475" i="1" s="1"/>
  <c r="AM476" i="1" a="1"/>
  <c r="AM476" i="1" s="1"/>
  <c r="AN476" i="1" s="1"/>
  <c r="AM477" i="1" a="1"/>
  <c r="AM477" i="1" s="1"/>
  <c r="AN477" i="1" s="1"/>
  <c r="AM478" i="1" a="1"/>
  <c r="AM478" i="1" s="1"/>
  <c r="AN478" i="1" s="1"/>
  <c r="AM479" i="1" a="1"/>
  <c r="AM479" i="1" s="1"/>
  <c r="AN479" i="1" s="1"/>
  <c r="AM480" i="1" a="1"/>
  <c r="AM480" i="1" s="1"/>
  <c r="AN480" i="1" s="1"/>
  <c r="AM481" i="1" a="1"/>
  <c r="AM481" i="1" s="1"/>
  <c r="AN481" i="1" s="1"/>
  <c r="AM482" i="1" a="1"/>
  <c r="AM482" i="1" s="1"/>
  <c r="AN482" i="1" s="1"/>
  <c r="AM483" i="1" a="1"/>
  <c r="AM483" i="1" s="1"/>
  <c r="AN483" i="1" s="1"/>
  <c r="AM484" i="1" a="1"/>
  <c r="AM484" i="1" s="1"/>
  <c r="AN484" i="1" s="1"/>
  <c r="AM485" i="1" a="1"/>
  <c r="AM485" i="1" s="1"/>
  <c r="AN485" i="1" s="1"/>
  <c r="AM486" i="1" a="1"/>
  <c r="AM486" i="1" s="1"/>
  <c r="AN486" i="1" s="1"/>
  <c r="AM487" i="1" a="1"/>
  <c r="AM487" i="1" s="1"/>
  <c r="AN487" i="1" s="1"/>
  <c r="AM488" i="1" a="1"/>
  <c r="AM488" i="1" s="1"/>
  <c r="AN488" i="1" s="1"/>
  <c r="AM489" i="1" a="1"/>
  <c r="AM489" i="1" s="1"/>
  <c r="AN489" i="1" s="1"/>
  <c r="AM491" i="1" a="1"/>
  <c r="AM491" i="1" s="1"/>
  <c r="AN491" i="1" s="1"/>
  <c r="AM492" i="1" a="1"/>
  <c r="AM492" i="1" s="1"/>
  <c r="AN492" i="1" s="1"/>
  <c r="AM493" i="1" a="1"/>
  <c r="AM493" i="1" s="1"/>
  <c r="AN493" i="1" s="1"/>
  <c r="AM494" i="1" a="1"/>
  <c r="AM494" i="1" s="1"/>
  <c r="AN494" i="1" s="1"/>
  <c r="AM495" i="1" a="1"/>
  <c r="AM495" i="1" s="1"/>
  <c r="AN495" i="1" s="1"/>
  <c r="AM496" i="1" a="1"/>
  <c r="AM496" i="1" s="1"/>
  <c r="AN496" i="1" s="1"/>
  <c r="AM497" i="1" a="1"/>
  <c r="AM497" i="1" s="1"/>
  <c r="AN497" i="1" s="1"/>
  <c r="AM498" i="1" a="1"/>
  <c r="AM498" i="1" s="1"/>
  <c r="AN498" i="1" s="1"/>
  <c r="AM499" i="1" a="1"/>
  <c r="AM499" i="1" s="1"/>
  <c r="AN499" i="1" s="1"/>
  <c r="AM500" i="1" a="1"/>
  <c r="AM500" i="1" s="1"/>
  <c r="AN500" i="1" s="1"/>
  <c r="AM501" i="1" a="1"/>
  <c r="AM501" i="1" s="1"/>
  <c r="AN501" i="1" s="1"/>
  <c r="AM502" i="1" a="1"/>
  <c r="AM502" i="1" s="1"/>
  <c r="AN502" i="1" s="1"/>
  <c r="AM503" i="1" a="1"/>
  <c r="AM503" i="1" s="1"/>
  <c r="AN503" i="1" s="1"/>
  <c r="AM505" i="1" a="1"/>
  <c r="AM505" i="1" s="1"/>
  <c r="AN505" i="1" s="1"/>
  <c r="AM506" i="1" a="1"/>
  <c r="AM506" i="1" s="1"/>
  <c r="AN506" i="1" s="1"/>
  <c r="AM507" i="1" a="1"/>
  <c r="AM507" i="1" s="1"/>
  <c r="AN507" i="1" s="1"/>
  <c r="AM508" i="1" a="1"/>
  <c r="AM508" i="1" s="1"/>
  <c r="AN508" i="1" s="1"/>
  <c r="AM509" i="1" a="1"/>
  <c r="AM509" i="1" s="1"/>
  <c r="AN509" i="1" s="1"/>
  <c r="AM510" i="1" a="1"/>
  <c r="AM510" i="1" s="1"/>
  <c r="AN510" i="1" s="1"/>
  <c r="AM511" i="1" a="1"/>
  <c r="AM511" i="1" s="1"/>
  <c r="AN511" i="1" s="1"/>
  <c r="AM513" i="1" a="1"/>
  <c r="AM513" i="1" s="1"/>
  <c r="AN513" i="1" s="1"/>
  <c r="AM514" i="1" a="1"/>
  <c r="AM514" i="1" s="1"/>
  <c r="AN514" i="1" s="1"/>
  <c r="AM515" i="1" a="1"/>
  <c r="AM515" i="1" s="1"/>
  <c r="AN515" i="1" s="1"/>
  <c r="AM517" i="1" a="1"/>
  <c r="AM517" i="1" s="1"/>
  <c r="AN517" i="1" s="1"/>
  <c r="AM518" i="1" a="1"/>
  <c r="AM518" i="1" s="1"/>
  <c r="AN518" i="1" s="1"/>
  <c r="AM519" i="1" a="1"/>
  <c r="AM519" i="1" s="1"/>
  <c r="AN519" i="1" s="1"/>
  <c r="AM521" i="1" a="1"/>
  <c r="AM521" i="1" s="1"/>
  <c r="AN521" i="1" s="1"/>
  <c r="AM522" i="1" a="1"/>
  <c r="AM522" i="1" s="1"/>
  <c r="AN522" i="1" s="1"/>
  <c r="AM523" i="1" a="1"/>
  <c r="AM523" i="1" s="1"/>
  <c r="AN523" i="1" s="1"/>
  <c r="AM524" i="1" a="1"/>
  <c r="AM524" i="1" s="1"/>
  <c r="AN524" i="1" s="1"/>
  <c r="AM525" i="1" a="1"/>
  <c r="AM525" i="1" s="1"/>
  <c r="AN525" i="1" s="1"/>
  <c r="AM526" i="1" a="1"/>
  <c r="AM526" i="1" s="1"/>
  <c r="AN526" i="1" s="1"/>
  <c r="AM527" i="1" a="1"/>
  <c r="AM527" i="1" s="1"/>
  <c r="AN527" i="1" s="1"/>
  <c r="AM528" i="1" a="1"/>
  <c r="AM528" i="1" s="1"/>
  <c r="AN528" i="1" s="1"/>
  <c r="AM529" i="1" a="1"/>
  <c r="AM529" i="1" s="1"/>
  <c r="AN529" i="1" s="1"/>
  <c r="AM530" i="1" a="1"/>
  <c r="AM530" i="1" s="1"/>
  <c r="AN530" i="1" s="1"/>
  <c r="AM531" i="1" a="1"/>
  <c r="AM531" i="1" s="1"/>
  <c r="AN531" i="1" s="1"/>
  <c r="AM532" i="1" a="1"/>
  <c r="AM532" i="1" s="1"/>
  <c r="AN532" i="1" s="1"/>
  <c r="AM533" i="1" a="1"/>
  <c r="AM533" i="1" s="1"/>
  <c r="AN533" i="1" s="1"/>
  <c r="AM534" i="1" a="1"/>
  <c r="AM534" i="1" s="1"/>
  <c r="AN534" i="1" s="1"/>
  <c r="AM535" i="1" a="1"/>
  <c r="AM535" i="1" s="1"/>
  <c r="AN535" i="1" s="1"/>
  <c r="AM536" i="1" a="1"/>
  <c r="AM536" i="1" s="1"/>
  <c r="AN536" i="1" s="1"/>
  <c r="AM537" i="1" a="1"/>
  <c r="AM537" i="1" s="1"/>
  <c r="AN537" i="1" s="1"/>
  <c r="AM539" i="1" a="1"/>
  <c r="AM539" i="1" s="1"/>
  <c r="AN539" i="1" s="1"/>
  <c r="AM540" i="1" a="1"/>
  <c r="AM540" i="1" s="1"/>
  <c r="AN540" i="1" s="1"/>
  <c r="AM541" i="1" a="1"/>
  <c r="AM541" i="1" s="1"/>
  <c r="AN541" i="1" s="1"/>
  <c r="AM542" i="1" a="1"/>
  <c r="AM542" i="1" s="1"/>
  <c r="AN542" i="1" s="1"/>
  <c r="AM543" i="1" a="1"/>
  <c r="AM543" i="1" s="1"/>
  <c r="AN543" i="1" s="1"/>
  <c r="AM544" i="1" a="1"/>
  <c r="AM544" i="1" s="1"/>
  <c r="AN544" i="1" s="1"/>
  <c r="AM545" i="1" a="1"/>
  <c r="AM545" i="1" s="1"/>
  <c r="AN545" i="1" s="1"/>
  <c r="AM546" i="1" a="1"/>
  <c r="AM546" i="1" s="1"/>
  <c r="AN546" i="1" s="1"/>
  <c r="AM547" i="1" a="1"/>
  <c r="AM547" i="1" s="1"/>
  <c r="AN547" i="1" s="1"/>
  <c r="AM548" i="1" a="1"/>
  <c r="AM548" i="1" s="1"/>
  <c r="AN548" i="1" s="1"/>
  <c r="AM549" i="1" a="1"/>
  <c r="AM549" i="1" s="1"/>
  <c r="AN549" i="1" s="1"/>
  <c r="AM550" i="1" a="1"/>
  <c r="AM550" i="1" s="1"/>
  <c r="AN550" i="1" s="1"/>
  <c r="AM551" i="1" a="1"/>
  <c r="AM551" i="1" s="1"/>
  <c r="AN551" i="1" s="1"/>
  <c r="AM552" i="1" a="1"/>
  <c r="AM552" i="1" s="1"/>
  <c r="AN552" i="1" s="1"/>
  <c r="AM553" i="1" a="1"/>
  <c r="AM553" i="1" s="1"/>
  <c r="AN553" i="1" s="1"/>
  <c r="AM554" i="1" a="1"/>
  <c r="AM554" i="1" s="1"/>
  <c r="AN554" i="1" s="1"/>
  <c r="AM555" i="1" a="1"/>
  <c r="AM555" i="1" s="1"/>
  <c r="AN555" i="1" s="1"/>
  <c r="AM556" i="1" a="1"/>
  <c r="AM556" i="1" s="1"/>
  <c r="AN556" i="1" s="1"/>
  <c r="AM558" i="1" a="1"/>
  <c r="AM558" i="1" s="1"/>
  <c r="AN558" i="1" s="1"/>
  <c r="AM559" i="1" a="1"/>
  <c r="AM559" i="1" s="1"/>
  <c r="AN559" i="1" s="1"/>
  <c r="AM560" i="1" a="1"/>
  <c r="AM560" i="1" s="1"/>
  <c r="AN560" i="1" s="1"/>
  <c r="AM561" i="1" a="1"/>
  <c r="AM561" i="1" s="1"/>
  <c r="AN561" i="1" s="1"/>
  <c r="AM562" i="1" a="1"/>
  <c r="AM562" i="1" s="1"/>
  <c r="AN562" i="1" s="1"/>
  <c r="AM563" i="1" a="1"/>
  <c r="AM563" i="1" s="1"/>
  <c r="AN563" i="1" s="1"/>
  <c r="AM564" i="1" a="1"/>
  <c r="AM564" i="1" s="1"/>
  <c r="AN564" i="1" s="1"/>
  <c r="AM565" i="1" a="1"/>
  <c r="AM565" i="1" s="1"/>
  <c r="AN565" i="1" s="1"/>
  <c r="AM566" i="1" a="1"/>
  <c r="AM566" i="1" s="1"/>
  <c r="AN566" i="1" s="1"/>
  <c r="AM567" i="1" a="1"/>
  <c r="AM567" i="1" s="1"/>
  <c r="AN567" i="1" s="1"/>
  <c r="AM568" i="1" a="1"/>
  <c r="AM568" i="1" s="1"/>
  <c r="AN568" i="1" s="1"/>
  <c r="AM569" i="1" a="1"/>
  <c r="AM569" i="1" s="1"/>
  <c r="AN569" i="1" s="1"/>
  <c r="AM570" i="1" a="1"/>
  <c r="AM570" i="1" s="1"/>
  <c r="AN570" i="1" s="1"/>
  <c r="AM571" i="1" a="1"/>
  <c r="AM571" i="1" s="1"/>
  <c r="AN571" i="1" s="1"/>
  <c r="AM572" i="1" a="1"/>
  <c r="AM572" i="1" s="1"/>
  <c r="AN572" i="1" s="1"/>
  <c r="AM573" i="1" a="1"/>
  <c r="AM573" i="1" s="1"/>
  <c r="AN573" i="1" s="1"/>
  <c r="AM574" i="1" a="1"/>
  <c r="AM574" i="1" s="1"/>
  <c r="AN574" i="1" s="1"/>
  <c r="AM575" i="1" a="1"/>
  <c r="AM575" i="1" s="1"/>
  <c r="AN575" i="1" s="1"/>
  <c r="AM576" i="1" a="1"/>
  <c r="AM576" i="1" s="1"/>
  <c r="AN576" i="1" s="1"/>
  <c r="AM577" i="1" a="1"/>
  <c r="AM577" i="1" s="1"/>
  <c r="AN577" i="1" s="1"/>
  <c r="AM578" i="1" a="1"/>
  <c r="AM578" i="1" s="1"/>
  <c r="AN578" i="1" s="1"/>
  <c r="AM579" i="1" a="1"/>
  <c r="AM579" i="1" s="1"/>
  <c r="AN579" i="1" s="1"/>
  <c r="AM580" i="1" a="1"/>
  <c r="AM580" i="1" s="1"/>
  <c r="AN580" i="1" s="1"/>
  <c r="AM581" i="1" a="1"/>
  <c r="AM581" i="1" s="1"/>
  <c r="AN581" i="1" s="1"/>
  <c r="AM582" i="1" a="1"/>
  <c r="AM582" i="1" s="1"/>
  <c r="AN582" i="1" s="1"/>
  <c r="AM583" i="1" a="1"/>
  <c r="AM583" i="1" s="1"/>
  <c r="AN583" i="1" s="1"/>
  <c r="AM584" i="1" a="1"/>
  <c r="AM584" i="1" s="1"/>
  <c r="AN584" i="1" s="1"/>
  <c r="AM585" i="1" a="1"/>
  <c r="AM585" i="1" s="1"/>
  <c r="AN585" i="1" s="1"/>
  <c r="AM586" i="1" a="1"/>
  <c r="AM586" i="1" s="1"/>
  <c r="AN586" i="1" s="1"/>
  <c r="AM587" i="1" a="1"/>
  <c r="AM587" i="1" s="1"/>
  <c r="AN587" i="1" s="1"/>
  <c r="AM588" i="1" a="1"/>
  <c r="AM588" i="1" s="1"/>
  <c r="AN588" i="1" s="1"/>
  <c r="AM589" i="1" a="1"/>
  <c r="AM589" i="1" s="1"/>
  <c r="AN589" i="1" s="1"/>
  <c r="AM590" i="1" a="1"/>
  <c r="AM590" i="1" s="1"/>
  <c r="AN590" i="1" s="1"/>
  <c r="AM591" i="1" a="1"/>
  <c r="AM591" i="1" s="1"/>
  <c r="AN591" i="1" s="1"/>
  <c r="AM592" i="1" a="1"/>
  <c r="AM592" i="1" s="1"/>
  <c r="AN592" i="1" s="1"/>
  <c r="AM593" i="1" a="1"/>
  <c r="AM593" i="1" s="1"/>
  <c r="AN593" i="1" s="1"/>
  <c r="AM594" i="1" a="1"/>
  <c r="AM594" i="1" s="1"/>
  <c r="AN594" i="1" s="1"/>
  <c r="AM596" i="1" a="1"/>
  <c r="AM596" i="1" s="1"/>
  <c r="AN596" i="1" s="1"/>
  <c r="AM597" i="1" a="1"/>
  <c r="AM597" i="1" s="1"/>
  <c r="AN597" i="1" s="1"/>
  <c r="AM598" i="1" a="1"/>
  <c r="AM598" i="1" s="1"/>
  <c r="AN598" i="1" s="1"/>
  <c r="AM599" i="1" a="1"/>
  <c r="AM599" i="1" s="1"/>
  <c r="AN599" i="1" s="1"/>
  <c r="AM600" i="1" a="1"/>
  <c r="AM600" i="1" s="1"/>
  <c r="AN600" i="1" s="1"/>
  <c r="AM601" i="1" a="1"/>
  <c r="AM601" i="1" s="1"/>
  <c r="AN601" i="1" s="1"/>
  <c r="AM602" i="1" a="1"/>
  <c r="AM602" i="1" s="1"/>
  <c r="AN602" i="1" s="1"/>
  <c r="AM603" i="1" a="1"/>
  <c r="AM603" i="1" s="1"/>
  <c r="AN603" i="1" s="1"/>
  <c r="AM604" i="1" a="1"/>
  <c r="AM604" i="1" s="1"/>
  <c r="AN604" i="1" s="1"/>
  <c r="AM605" i="1" a="1"/>
  <c r="AM605" i="1" s="1"/>
  <c r="AN605" i="1" s="1"/>
  <c r="AK5" i="1" a="1"/>
  <c r="AK5" i="1" s="1"/>
  <c r="AL5" i="1" s="1"/>
  <c r="AK6" i="1" a="1"/>
  <c r="AK6" i="1" s="1"/>
  <c r="AL6" i="1" s="1"/>
  <c r="AK7" i="1" a="1"/>
  <c r="AK7" i="1" s="1"/>
  <c r="AL7" i="1" s="1"/>
  <c r="AK8" i="1" a="1"/>
  <c r="AK8" i="1" s="1"/>
  <c r="AL8" i="1" s="1"/>
  <c r="AK9" i="1" a="1"/>
  <c r="AK9" i="1" s="1"/>
  <c r="AL9" i="1" s="1"/>
  <c r="AK10" i="1" a="1"/>
  <c r="AK10" i="1" s="1"/>
  <c r="AL10" i="1" s="1"/>
  <c r="AK11" i="1" a="1"/>
  <c r="AK11" i="1" s="1"/>
  <c r="AL11" i="1" s="1"/>
  <c r="AK12" i="1" a="1"/>
  <c r="AK12" i="1" s="1"/>
  <c r="AL12" i="1" s="1"/>
  <c r="AK13" i="1" a="1"/>
  <c r="AK13" i="1" s="1"/>
  <c r="AL13" i="1" s="1"/>
  <c r="AK14" i="1" a="1"/>
  <c r="AK14" i="1" s="1"/>
  <c r="AL14" i="1" s="1"/>
  <c r="AK15" i="1" a="1"/>
  <c r="AK15" i="1" s="1"/>
  <c r="AL15" i="1" s="1"/>
  <c r="AK16" i="1" a="1"/>
  <c r="AK16" i="1" s="1"/>
  <c r="AL16" i="1" s="1"/>
  <c r="AK17" i="1" a="1"/>
  <c r="AK17" i="1" s="1"/>
  <c r="AL17" i="1" s="1"/>
  <c r="AK18" i="1" a="1"/>
  <c r="AK18" i="1" s="1"/>
  <c r="AL18" i="1" s="1"/>
  <c r="AK19" i="1" a="1"/>
  <c r="AK19" i="1" s="1"/>
  <c r="AL19" i="1" s="1"/>
  <c r="AK20" i="1" a="1"/>
  <c r="AK20" i="1" s="1"/>
  <c r="AL20" i="1" s="1"/>
  <c r="AK21" i="1" a="1"/>
  <c r="AK21" i="1" s="1"/>
  <c r="AL21" i="1" s="1"/>
  <c r="AK22" i="1" a="1"/>
  <c r="AK22" i="1" s="1"/>
  <c r="AL22" i="1" s="1"/>
  <c r="AK23" i="1" a="1"/>
  <c r="AK23" i="1" s="1"/>
  <c r="AL23" i="1" s="1"/>
  <c r="AK24" i="1" a="1"/>
  <c r="AK24" i="1" s="1"/>
  <c r="AL24" i="1" s="1"/>
  <c r="AK25" i="1" a="1"/>
  <c r="AK25" i="1" s="1"/>
  <c r="AL25" i="1" s="1"/>
  <c r="AK26" i="1" a="1"/>
  <c r="AK26" i="1" s="1"/>
  <c r="AL26" i="1" s="1"/>
  <c r="AK27" i="1" a="1"/>
  <c r="AK27" i="1" s="1"/>
  <c r="AL27" i="1" s="1"/>
  <c r="AK28" i="1" a="1"/>
  <c r="AK28" i="1" s="1"/>
  <c r="AL28" i="1" s="1"/>
  <c r="AK29" i="1" a="1"/>
  <c r="AK29" i="1" s="1"/>
  <c r="AL29" i="1" s="1"/>
  <c r="AK30" i="1" a="1"/>
  <c r="AK30" i="1" s="1"/>
  <c r="AL30" i="1" s="1"/>
  <c r="AK31" i="1" a="1"/>
  <c r="AK31" i="1" s="1"/>
  <c r="AL31" i="1" s="1"/>
  <c r="AK32" i="1" a="1"/>
  <c r="AK32" i="1" s="1"/>
  <c r="AL32" i="1" s="1"/>
  <c r="AK33" i="1" a="1"/>
  <c r="AK33" i="1" s="1"/>
  <c r="AL33" i="1" s="1"/>
  <c r="AK34" i="1" a="1"/>
  <c r="AK34" i="1" s="1"/>
  <c r="AL34" i="1" s="1"/>
  <c r="AK35" i="1" a="1"/>
  <c r="AK35" i="1" s="1"/>
  <c r="AL35" i="1" s="1"/>
  <c r="AK36" i="1" a="1"/>
  <c r="AK36" i="1" s="1"/>
  <c r="AL36" i="1" s="1"/>
  <c r="AK37" i="1" a="1"/>
  <c r="AK37" i="1" s="1"/>
  <c r="AL37" i="1" s="1"/>
  <c r="AK38" i="1" a="1"/>
  <c r="AK38" i="1" s="1"/>
  <c r="AL38" i="1" s="1"/>
  <c r="AK39" i="1" a="1"/>
  <c r="AK39" i="1" s="1"/>
  <c r="AL39" i="1" s="1"/>
  <c r="AK40" i="1" a="1"/>
  <c r="AK40" i="1" s="1"/>
  <c r="AL40" i="1" s="1"/>
  <c r="AK41" i="1" a="1"/>
  <c r="AK41" i="1" s="1"/>
  <c r="AL41" i="1" s="1"/>
  <c r="AK42" i="1" a="1"/>
  <c r="AK42" i="1" s="1"/>
  <c r="AL42" i="1" s="1"/>
  <c r="AK43" i="1" a="1"/>
  <c r="AK43" i="1" s="1"/>
  <c r="AL43" i="1" s="1"/>
  <c r="AK44" i="1" a="1"/>
  <c r="AK44" i="1" s="1"/>
  <c r="AL44" i="1" s="1"/>
  <c r="AK45" i="1" a="1"/>
  <c r="AK45" i="1" s="1"/>
  <c r="AL45" i="1" s="1"/>
  <c r="AK46" i="1" a="1"/>
  <c r="AK46" i="1" s="1"/>
  <c r="AL46" i="1" s="1"/>
  <c r="AK50" i="1" a="1"/>
  <c r="AK50" i="1" s="1"/>
  <c r="AL50" i="1" s="1"/>
  <c r="AK51" i="1" a="1"/>
  <c r="AK51" i="1" s="1"/>
  <c r="AL51" i="1" s="1"/>
  <c r="AK52" i="1" a="1"/>
  <c r="AK52" i="1" s="1"/>
  <c r="AL52" i="1" s="1"/>
  <c r="AK53" i="1" a="1"/>
  <c r="AK53" i="1" s="1"/>
  <c r="AL53" i="1" s="1"/>
  <c r="AK54" i="1" a="1"/>
  <c r="AK54" i="1" s="1"/>
  <c r="AL54" i="1" s="1"/>
  <c r="AK55" i="1" a="1"/>
  <c r="AK55" i="1" s="1"/>
  <c r="AL55" i="1" s="1"/>
  <c r="AK56" i="1" a="1"/>
  <c r="AK56" i="1" s="1"/>
  <c r="AL56" i="1" s="1"/>
  <c r="AK57" i="1" a="1"/>
  <c r="AK57" i="1" s="1"/>
  <c r="AL57" i="1" s="1"/>
  <c r="AK58" i="1" a="1"/>
  <c r="AK58" i="1" s="1"/>
  <c r="AL58" i="1" s="1"/>
  <c r="AK59" i="1" a="1"/>
  <c r="AK59" i="1" s="1"/>
  <c r="AL59" i="1" s="1"/>
  <c r="AK60" i="1" a="1"/>
  <c r="AK60" i="1" s="1"/>
  <c r="AL60" i="1" s="1"/>
  <c r="AK61" i="1" a="1"/>
  <c r="AK61" i="1" s="1"/>
  <c r="AL61" i="1" s="1"/>
  <c r="AK62" i="1" a="1"/>
  <c r="AK62" i="1" s="1"/>
  <c r="AL62" i="1" s="1"/>
  <c r="AK63" i="1" a="1"/>
  <c r="AK63" i="1" s="1"/>
  <c r="AL63" i="1" s="1"/>
  <c r="AK64" i="1" a="1"/>
  <c r="AK64" i="1" s="1"/>
  <c r="AL64" i="1" s="1"/>
  <c r="AK65" i="1" a="1"/>
  <c r="AK65" i="1" s="1"/>
  <c r="AL65" i="1" s="1"/>
  <c r="AK66" i="1" a="1"/>
  <c r="AK66" i="1" s="1"/>
  <c r="AL66" i="1" s="1"/>
  <c r="AK67" i="1" a="1"/>
  <c r="AK67" i="1" s="1"/>
  <c r="AL67" i="1" s="1"/>
  <c r="AK68" i="1" a="1"/>
  <c r="AK68" i="1" s="1"/>
  <c r="AL68" i="1" s="1"/>
  <c r="AK69" i="1" a="1"/>
  <c r="AK69" i="1" s="1"/>
  <c r="AL69" i="1" s="1"/>
  <c r="AK70" i="1" a="1"/>
  <c r="AK70" i="1" s="1"/>
  <c r="AL70" i="1" s="1"/>
  <c r="AK71" i="1" a="1"/>
  <c r="AK71" i="1" s="1"/>
  <c r="AL71" i="1" s="1"/>
  <c r="AK72" i="1" a="1"/>
  <c r="AK72" i="1" s="1"/>
  <c r="AL72" i="1" s="1"/>
  <c r="AK73" i="1" a="1"/>
  <c r="AK73" i="1" s="1"/>
  <c r="AL73" i="1" s="1"/>
  <c r="AK74" i="1" a="1"/>
  <c r="AK74" i="1" s="1"/>
  <c r="AL74" i="1" s="1"/>
  <c r="AK75" i="1" a="1"/>
  <c r="AK75" i="1" s="1"/>
  <c r="AL75" i="1" s="1"/>
  <c r="AK76" i="1" a="1"/>
  <c r="AK76" i="1" s="1"/>
  <c r="AL76" i="1" s="1"/>
  <c r="AK77" i="1" a="1"/>
  <c r="AK77" i="1" s="1"/>
  <c r="AL77" i="1" s="1"/>
  <c r="AK78" i="1" a="1"/>
  <c r="AK78" i="1" s="1"/>
  <c r="AL78" i="1" s="1"/>
  <c r="AK79" i="1" a="1"/>
  <c r="AK79" i="1" s="1"/>
  <c r="AL79" i="1" s="1"/>
  <c r="AK80" i="1" a="1"/>
  <c r="AK80" i="1" s="1"/>
  <c r="AL80" i="1" s="1"/>
  <c r="AK81" i="1" a="1"/>
  <c r="AK81" i="1" s="1"/>
  <c r="AL81" i="1" s="1"/>
  <c r="AK82" i="1" a="1"/>
  <c r="AK82" i="1" s="1"/>
  <c r="AL82" i="1" s="1"/>
  <c r="AK83" i="1" a="1"/>
  <c r="AK83" i="1" s="1"/>
  <c r="AL83" i="1" s="1"/>
  <c r="AK84" i="1" a="1"/>
  <c r="AK84" i="1" s="1"/>
  <c r="AL84" i="1" s="1"/>
  <c r="AK85" i="1" a="1"/>
  <c r="AK85" i="1" s="1"/>
  <c r="AL85" i="1" s="1"/>
  <c r="AK86" i="1" a="1"/>
  <c r="AK86" i="1" s="1"/>
  <c r="AL86" i="1" s="1"/>
  <c r="AK87" i="1" a="1"/>
  <c r="AK87" i="1" s="1"/>
  <c r="AL87" i="1" s="1"/>
  <c r="AK88" i="1" a="1"/>
  <c r="AK88" i="1" s="1"/>
  <c r="AL88" i="1" s="1"/>
  <c r="AK89" i="1" a="1"/>
  <c r="AK89" i="1" s="1"/>
  <c r="AL89" i="1" s="1"/>
  <c r="AK90" i="1" a="1"/>
  <c r="AK90" i="1" s="1"/>
  <c r="AL90" i="1" s="1"/>
  <c r="AK91" i="1" a="1"/>
  <c r="AK91" i="1" s="1"/>
  <c r="AL91" i="1" s="1"/>
  <c r="AK92" i="1" a="1"/>
  <c r="AK92" i="1" s="1"/>
  <c r="AL92" i="1" s="1"/>
  <c r="AK93" i="1" a="1"/>
  <c r="AK93" i="1" s="1"/>
  <c r="AL93" i="1" s="1"/>
  <c r="AK94" i="1" a="1"/>
  <c r="AK94" i="1" s="1"/>
  <c r="AL94" i="1" s="1"/>
  <c r="AK95" i="1" a="1"/>
  <c r="AK95" i="1" s="1"/>
  <c r="AL95" i="1" s="1"/>
  <c r="AK96" i="1" a="1"/>
  <c r="AK96" i="1" s="1"/>
  <c r="AL96" i="1" s="1"/>
  <c r="AK97" i="1" a="1"/>
  <c r="AK97" i="1" s="1"/>
  <c r="AL97" i="1" s="1"/>
  <c r="AK98" i="1" a="1"/>
  <c r="AK98" i="1" s="1"/>
  <c r="AL98" i="1" s="1"/>
  <c r="AK99" i="1" a="1"/>
  <c r="AK99" i="1" s="1"/>
  <c r="AL99" i="1" s="1"/>
  <c r="AK100" i="1" a="1"/>
  <c r="AK100" i="1" s="1"/>
  <c r="AL100" i="1" s="1"/>
  <c r="AK101" i="1" a="1"/>
  <c r="AK101" i="1" s="1"/>
  <c r="AL101" i="1" s="1"/>
  <c r="AK103" i="1" a="1"/>
  <c r="AK103" i="1" s="1"/>
  <c r="AL103" i="1" s="1"/>
  <c r="AK104" i="1" a="1"/>
  <c r="AK104" i="1" s="1"/>
  <c r="AL104" i="1" s="1"/>
  <c r="AK105" i="1" a="1"/>
  <c r="AK105" i="1" s="1"/>
  <c r="AL105" i="1" s="1"/>
  <c r="AK106" i="1" a="1"/>
  <c r="AK106" i="1" s="1"/>
  <c r="AL106" i="1" s="1"/>
  <c r="AK107" i="1" a="1"/>
  <c r="AK107" i="1" s="1"/>
  <c r="AL107" i="1" s="1"/>
  <c r="AK108" i="1" a="1"/>
  <c r="AK108" i="1" s="1"/>
  <c r="AL108" i="1" s="1"/>
  <c r="AK109" i="1" a="1"/>
  <c r="AK109" i="1" s="1"/>
  <c r="AL109" i="1" s="1"/>
  <c r="AK110" i="1" a="1"/>
  <c r="AK110" i="1" s="1"/>
  <c r="AL110" i="1" s="1"/>
  <c r="AK111" i="1" a="1"/>
  <c r="AK111" i="1" s="1"/>
  <c r="AL111" i="1" s="1"/>
  <c r="AK112" i="1" a="1"/>
  <c r="AK112" i="1" s="1"/>
  <c r="AL112" i="1" s="1"/>
  <c r="AK113" i="1" a="1"/>
  <c r="AK113" i="1" s="1"/>
  <c r="AL113" i="1" s="1"/>
  <c r="AK114" i="1" a="1"/>
  <c r="AK114" i="1" s="1"/>
  <c r="AL114" i="1" s="1"/>
  <c r="AK115" i="1" a="1"/>
  <c r="AK115" i="1" s="1"/>
  <c r="AL115" i="1" s="1"/>
  <c r="AK116" i="1" a="1"/>
  <c r="AK116" i="1" s="1"/>
  <c r="AL116" i="1" s="1"/>
  <c r="AK117" i="1" a="1"/>
  <c r="AK117" i="1" s="1"/>
  <c r="AL117" i="1" s="1"/>
  <c r="AK118" i="1" a="1"/>
  <c r="AK118" i="1" s="1"/>
  <c r="AL118" i="1" s="1"/>
  <c r="AK119" i="1" a="1"/>
  <c r="AK119" i="1" s="1"/>
  <c r="AL119" i="1" s="1"/>
  <c r="AK120" i="1" a="1"/>
  <c r="AK120" i="1" s="1"/>
  <c r="AL120" i="1" s="1"/>
  <c r="AK121" i="1" a="1"/>
  <c r="AK121" i="1" s="1"/>
  <c r="AL121" i="1" s="1"/>
  <c r="AK122" i="1" a="1"/>
  <c r="AK122" i="1" s="1"/>
  <c r="AL122" i="1" s="1"/>
  <c r="AK123" i="1" a="1"/>
  <c r="AK123" i="1" s="1"/>
  <c r="AL123" i="1" s="1"/>
  <c r="AK124" i="1" a="1"/>
  <c r="AK124" i="1" s="1"/>
  <c r="AL124" i="1" s="1"/>
  <c r="AK125" i="1" a="1"/>
  <c r="AK125" i="1" s="1"/>
  <c r="AL125" i="1" s="1"/>
  <c r="AK126" i="1" a="1"/>
  <c r="AK126" i="1" s="1"/>
  <c r="AL126" i="1" s="1"/>
  <c r="AK127" i="1" a="1"/>
  <c r="AK127" i="1" s="1"/>
  <c r="AL127" i="1" s="1"/>
  <c r="AK128" i="1" a="1"/>
  <c r="AK128" i="1" s="1"/>
  <c r="AL128" i="1" s="1"/>
  <c r="AK129" i="1" a="1"/>
  <c r="AK129" i="1" s="1"/>
  <c r="AL129" i="1" s="1"/>
  <c r="AK130" i="1" a="1"/>
  <c r="AK130" i="1" s="1"/>
  <c r="AL130" i="1" s="1"/>
  <c r="AK131" i="1" a="1"/>
  <c r="AK131" i="1" s="1"/>
  <c r="AL131" i="1" s="1"/>
  <c r="AK132" i="1" a="1"/>
  <c r="AK132" i="1" s="1"/>
  <c r="AL132" i="1" s="1"/>
  <c r="AK136" i="1" a="1"/>
  <c r="AK136" i="1" s="1"/>
  <c r="AL136" i="1" s="1"/>
  <c r="AK137" i="1" a="1"/>
  <c r="AK137" i="1" s="1"/>
  <c r="AL137" i="1" s="1"/>
  <c r="AK138" i="1" a="1"/>
  <c r="AK138" i="1" s="1"/>
  <c r="AL138" i="1" s="1"/>
  <c r="AK139" i="1" a="1"/>
  <c r="AK139" i="1" s="1"/>
  <c r="AL139" i="1" s="1"/>
  <c r="AK140" i="1" a="1"/>
  <c r="AK140" i="1" s="1"/>
  <c r="AL140" i="1" s="1"/>
  <c r="AK141" i="1" a="1"/>
  <c r="AK141" i="1" s="1"/>
  <c r="AL141" i="1" s="1"/>
  <c r="AK142" i="1" a="1"/>
  <c r="AK142" i="1" s="1"/>
  <c r="AL142" i="1" s="1"/>
  <c r="AK143" i="1" a="1"/>
  <c r="AK143" i="1" s="1"/>
  <c r="AL143" i="1" s="1"/>
  <c r="AK144" i="1" a="1"/>
  <c r="AK144" i="1" s="1"/>
  <c r="AL144" i="1" s="1"/>
  <c r="AK145" i="1" a="1"/>
  <c r="AK145" i="1" s="1"/>
  <c r="AL145" i="1" s="1"/>
  <c r="AK146" i="1" a="1"/>
  <c r="AK146" i="1" s="1"/>
  <c r="AL146" i="1" s="1"/>
  <c r="AK147" i="1" a="1"/>
  <c r="AK147" i="1" s="1"/>
  <c r="AL147" i="1" s="1"/>
  <c r="AK148" i="1" a="1"/>
  <c r="AK148" i="1" s="1"/>
  <c r="AL148" i="1" s="1"/>
  <c r="AK149" i="1" a="1"/>
  <c r="AK149" i="1" s="1"/>
  <c r="AL149" i="1" s="1"/>
  <c r="AK150" i="1" a="1"/>
  <c r="AK150" i="1" s="1"/>
  <c r="AL150" i="1" s="1"/>
  <c r="AK151" i="1" a="1"/>
  <c r="AK151" i="1" s="1"/>
  <c r="AL151" i="1" s="1"/>
  <c r="AK152" i="1" a="1"/>
  <c r="AK152" i="1" s="1"/>
  <c r="AL152" i="1" s="1"/>
  <c r="AK153" i="1" a="1"/>
  <c r="AK153" i="1" s="1"/>
  <c r="AL153" i="1" s="1"/>
  <c r="AK154" i="1" a="1"/>
  <c r="AK154" i="1" s="1"/>
  <c r="AL154" i="1" s="1"/>
  <c r="AK155" i="1" a="1"/>
  <c r="AK155" i="1" s="1"/>
  <c r="AL155" i="1" s="1"/>
  <c r="AK156" i="1" a="1"/>
  <c r="AK156" i="1" s="1"/>
  <c r="AL156" i="1" s="1"/>
  <c r="AK157" i="1" a="1"/>
  <c r="AK157" i="1" s="1"/>
  <c r="AL157" i="1" s="1"/>
  <c r="AK158" i="1" a="1"/>
  <c r="AK158" i="1" s="1"/>
  <c r="AL158" i="1" s="1"/>
  <c r="AK159" i="1" a="1"/>
  <c r="AK159" i="1" s="1"/>
  <c r="AL159" i="1" s="1"/>
  <c r="AK160" i="1" a="1"/>
  <c r="AK160" i="1" s="1"/>
  <c r="AL160" i="1" s="1"/>
  <c r="AK161" i="1" a="1"/>
  <c r="AK161" i="1" s="1"/>
  <c r="AL161" i="1" s="1"/>
  <c r="AK162" i="1" a="1"/>
  <c r="AK162" i="1" s="1"/>
  <c r="AL162" i="1" s="1"/>
  <c r="AK163" i="1" a="1"/>
  <c r="AK163" i="1" s="1"/>
  <c r="AL163" i="1" s="1"/>
  <c r="AK164" i="1" a="1"/>
  <c r="AK164" i="1" s="1"/>
  <c r="AL164" i="1" s="1"/>
  <c r="AK165" i="1" a="1"/>
  <c r="AK165" i="1" s="1"/>
  <c r="AL165" i="1" s="1"/>
  <c r="AK166" i="1" a="1"/>
  <c r="AK166" i="1" s="1"/>
  <c r="AL166" i="1" s="1"/>
  <c r="AK167" i="1" a="1"/>
  <c r="AK167" i="1" s="1"/>
  <c r="AL167" i="1" s="1"/>
  <c r="AK168" i="1" a="1"/>
  <c r="AK168" i="1" s="1"/>
  <c r="AL168" i="1" s="1"/>
  <c r="AK169" i="1" a="1"/>
  <c r="AK169" i="1" s="1"/>
  <c r="AL169" i="1" s="1"/>
  <c r="AK170" i="1" a="1"/>
  <c r="AK170" i="1" s="1"/>
  <c r="AL170" i="1" s="1"/>
  <c r="AK172" i="1" a="1"/>
  <c r="AK172" i="1" s="1"/>
  <c r="AL172" i="1" s="1"/>
  <c r="AK173" i="1" a="1"/>
  <c r="AK173" i="1" s="1"/>
  <c r="AL173" i="1" s="1"/>
  <c r="AK174" i="1" a="1"/>
  <c r="AK174" i="1" s="1"/>
  <c r="AL174" i="1" s="1"/>
  <c r="AK175" i="1" a="1"/>
  <c r="AK175" i="1" s="1"/>
  <c r="AL175" i="1" s="1"/>
  <c r="AK176" i="1" a="1"/>
  <c r="AK176" i="1" s="1"/>
  <c r="AL176" i="1" s="1"/>
  <c r="AK177" i="1" a="1"/>
  <c r="AK177" i="1" s="1"/>
  <c r="AL177" i="1" s="1"/>
  <c r="AK178" i="1" a="1"/>
  <c r="AK178" i="1" s="1"/>
  <c r="AL178" i="1" s="1"/>
  <c r="AK179" i="1" a="1"/>
  <c r="AK179" i="1" s="1"/>
  <c r="AL179" i="1" s="1"/>
  <c r="AK180" i="1" a="1"/>
  <c r="AK180" i="1" s="1"/>
  <c r="AL180" i="1" s="1"/>
  <c r="AK181" i="1" a="1"/>
  <c r="AK181" i="1" s="1"/>
  <c r="AL181" i="1" s="1"/>
  <c r="AK182" i="1" a="1"/>
  <c r="AK182" i="1" s="1"/>
  <c r="AL182" i="1" s="1"/>
  <c r="AK183" i="1" a="1"/>
  <c r="AK183" i="1" s="1"/>
  <c r="AL183" i="1" s="1"/>
  <c r="AK184" i="1" a="1"/>
  <c r="AK184" i="1" s="1"/>
  <c r="AL184" i="1" s="1"/>
  <c r="AK185" i="1" a="1"/>
  <c r="AK185" i="1" s="1"/>
  <c r="AL185" i="1" s="1"/>
  <c r="AK186" i="1" a="1"/>
  <c r="AK186" i="1" s="1"/>
  <c r="AL186" i="1" s="1"/>
  <c r="AK187" i="1" a="1"/>
  <c r="AK187" i="1" s="1"/>
  <c r="AL187" i="1" s="1"/>
  <c r="AK188" i="1" a="1"/>
  <c r="AK188" i="1" s="1"/>
  <c r="AL188" i="1" s="1"/>
  <c r="AK189" i="1" a="1"/>
  <c r="AK189" i="1" s="1"/>
  <c r="AL189" i="1" s="1"/>
  <c r="AK190" i="1" a="1"/>
  <c r="AK190" i="1" s="1"/>
  <c r="AL190" i="1" s="1"/>
  <c r="AK191" i="1" a="1"/>
  <c r="AK191" i="1" s="1"/>
  <c r="AL191" i="1" s="1"/>
  <c r="AK192" i="1" a="1"/>
  <c r="AK192" i="1" s="1"/>
  <c r="AL192" i="1" s="1"/>
  <c r="AK193" i="1" a="1"/>
  <c r="AK193" i="1" s="1"/>
  <c r="AL193" i="1" s="1"/>
  <c r="AK194" i="1" a="1"/>
  <c r="AK194" i="1" s="1"/>
  <c r="AL194" i="1" s="1"/>
  <c r="AK195" i="1" a="1"/>
  <c r="AK195" i="1" s="1"/>
  <c r="AL195" i="1" s="1"/>
  <c r="AK196" i="1" a="1"/>
  <c r="AK196" i="1" s="1"/>
  <c r="AL196" i="1" s="1"/>
  <c r="AK197" i="1" a="1"/>
  <c r="AK197" i="1" s="1"/>
  <c r="AL197" i="1" s="1"/>
  <c r="AK198" i="1" a="1"/>
  <c r="AK198" i="1" s="1"/>
  <c r="AL198" i="1" s="1"/>
  <c r="AK199" i="1" a="1"/>
  <c r="AK199" i="1" s="1"/>
  <c r="AL199" i="1" s="1"/>
  <c r="AK200" i="1" a="1"/>
  <c r="AK200" i="1" s="1"/>
  <c r="AL200" i="1" s="1"/>
  <c r="AK201" i="1" a="1"/>
  <c r="AK201" i="1" s="1"/>
  <c r="AL201" i="1" s="1"/>
  <c r="AK202" i="1" a="1"/>
  <c r="AK202" i="1" s="1"/>
  <c r="AL202" i="1" s="1"/>
  <c r="AK203" i="1" a="1"/>
  <c r="AK203" i="1" s="1"/>
  <c r="AL203" i="1" s="1"/>
  <c r="AK204" i="1" a="1"/>
  <c r="AK204" i="1" s="1"/>
  <c r="AL204" i="1" s="1"/>
  <c r="AK205" i="1" a="1"/>
  <c r="AK205" i="1" s="1"/>
  <c r="AL205" i="1" s="1"/>
  <c r="AK206" i="1" a="1"/>
  <c r="AK206" i="1" s="1"/>
  <c r="AL206" i="1" s="1"/>
  <c r="AK207" i="1" a="1"/>
  <c r="AK207" i="1" s="1"/>
  <c r="AL207" i="1" s="1"/>
  <c r="AK208" i="1" a="1"/>
  <c r="AK208" i="1" s="1"/>
  <c r="AL208" i="1" s="1"/>
  <c r="AK209" i="1" a="1"/>
  <c r="AK209" i="1" s="1"/>
  <c r="AL209" i="1" s="1"/>
  <c r="AK210" i="1" a="1"/>
  <c r="AK210" i="1" s="1"/>
  <c r="AL210" i="1" s="1"/>
  <c r="AK211" i="1" a="1"/>
  <c r="AK211" i="1" s="1"/>
  <c r="AL211" i="1" s="1"/>
  <c r="AK212" i="1" a="1"/>
  <c r="AK212" i="1" s="1"/>
  <c r="AL212" i="1" s="1"/>
  <c r="AK213" i="1" a="1"/>
  <c r="AK213" i="1" s="1"/>
  <c r="AL213" i="1" s="1"/>
  <c r="AK214" i="1" a="1"/>
  <c r="AK214" i="1" s="1"/>
  <c r="AL214" i="1" s="1"/>
  <c r="AK215" i="1" a="1"/>
  <c r="AK215" i="1" s="1"/>
  <c r="AL215" i="1" s="1"/>
  <c r="AK216" i="1" a="1"/>
  <c r="AK216" i="1" s="1"/>
  <c r="AL216" i="1" s="1"/>
  <c r="AK217" i="1" a="1"/>
  <c r="AK217" i="1" s="1"/>
  <c r="AL217" i="1" s="1"/>
  <c r="AK218" i="1" a="1"/>
  <c r="AK218" i="1" s="1"/>
  <c r="AL218" i="1" s="1"/>
  <c r="AK219" i="1" a="1"/>
  <c r="AK219" i="1" s="1"/>
  <c r="AL219" i="1" s="1"/>
  <c r="AK220" i="1" a="1"/>
  <c r="AK220" i="1" s="1"/>
  <c r="AL220" i="1" s="1"/>
  <c r="AK221" i="1" a="1"/>
  <c r="AK221" i="1" s="1"/>
  <c r="AL221" i="1" s="1"/>
  <c r="AK222" i="1" a="1"/>
  <c r="AK222" i="1" s="1"/>
  <c r="AL222" i="1" s="1"/>
  <c r="AK223" i="1" a="1"/>
  <c r="AK223" i="1" s="1"/>
  <c r="AL223" i="1" s="1"/>
  <c r="AK224" i="1" a="1"/>
  <c r="AK224" i="1" s="1"/>
  <c r="AL224" i="1" s="1"/>
  <c r="AK225" i="1" a="1"/>
  <c r="AK225" i="1" s="1"/>
  <c r="AL225" i="1" s="1"/>
  <c r="AK226" i="1" a="1"/>
  <c r="AK226" i="1" s="1"/>
  <c r="AL226" i="1" s="1"/>
  <c r="AK227" i="1" a="1"/>
  <c r="AK227" i="1" s="1"/>
  <c r="AL227" i="1" s="1"/>
  <c r="AK228" i="1" a="1"/>
  <c r="AK228" i="1" s="1"/>
  <c r="AL228" i="1" s="1"/>
  <c r="AK229" i="1" a="1"/>
  <c r="AK229" i="1" s="1"/>
  <c r="AL229" i="1" s="1"/>
  <c r="AK230" i="1" a="1"/>
  <c r="AK230" i="1" s="1"/>
  <c r="AL230" i="1" s="1"/>
  <c r="AK231" i="1" a="1"/>
  <c r="AK231" i="1" s="1"/>
  <c r="AL231" i="1" s="1"/>
  <c r="AK232" i="1" a="1"/>
  <c r="AK232" i="1" s="1"/>
  <c r="AL232" i="1" s="1"/>
  <c r="AK233" i="1" a="1"/>
  <c r="AK233" i="1" s="1"/>
  <c r="AL233" i="1" s="1"/>
  <c r="AK234" i="1" a="1"/>
  <c r="AK234" i="1" s="1"/>
  <c r="AL234" i="1" s="1"/>
  <c r="AK235" i="1" a="1"/>
  <c r="AK235" i="1" s="1"/>
  <c r="AL235" i="1" s="1"/>
  <c r="AK236" i="1" a="1"/>
  <c r="AK236" i="1" s="1"/>
  <c r="AL236" i="1" s="1"/>
  <c r="AK237" i="1" a="1"/>
  <c r="AK237" i="1" s="1"/>
  <c r="AL237" i="1" s="1"/>
  <c r="AK238" i="1" a="1"/>
  <c r="AK238" i="1" s="1"/>
  <c r="AL238" i="1" s="1"/>
  <c r="AK239" i="1" a="1"/>
  <c r="AK239" i="1" s="1"/>
  <c r="AL239" i="1" s="1"/>
  <c r="AK240" i="1" a="1"/>
  <c r="AK240" i="1" s="1"/>
  <c r="AL240" i="1" s="1"/>
  <c r="AK241" i="1" a="1"/>
  <c r="AK241" i="1" s="1"/>
  <c r="AL241" i="1" s="1"/>
  <c r="AK242" i="1" a="1"/>
  <c r="AK242" i="1" s="1"/>
  <c r="AL242" i="1" s="1"/>
  <c r="AK243" i="1" a="1"/>
  <c r="AK243" i="1" s="1"/>
  <c r="AL243" i="1" s="1"/>
  <c r="AK244" i="1" a="1"/>
  <c r="AK244" i="1" s="1"/>
  <c r="AL244" i="1" s="1"/>
  <c r="AK245" i="1" a="1"/>
  <c r="AK245" i="1" s="1"/>
  <c r="AL245" i="1" s="1"/>
  <c r="AK246" i="1" a="1"/>
  <c r="AK246" i="1" s="1"/>
  <c r="AL246" i="1" s="1"/>
  <c r="AK247" i="1" a="1"/>
  <c r="AK247" i="1" s="1"/>
  <c r="AL247" i="1" s="1"/>
  <c r="AK249" i="1" a="1"/>
  <c r="AK249" i="1" s="1"/>
  <c r="AL249" i="1" s="1"/>
  <c r="AK250" i="1" a="1"/>
  <c r="AK250" i="1" s="1"/>
  <c r="AL250" i="1" s="1"/>
  <c r="AK251" i="1" a="1"/>
  <c r="AK251" i="1" s="1"/>
  <c r="AL251" i="1" s="1"/>
  <c r="AK252" i="1" a="1"/>
  <c r="AK252" i="1" s="1"/>
  <c r="AL252" i="1" s="1"/>
  <c r="AK253" i="1" a="1"/>
  <c r="AK253" i="1" s="1"/>
  <c r="AL253" i="1" s="1"/>
  <c r="AK254" i="1" a="1"/>
  <c r="AK254" i="1" s="1"/>
  <c r="AL254" i="1" s="1"/>
  <c r="AK255" i="1" a="1"/>
  <c r="AK255" i="1" s="1"/>
  <c r="AL255" i="1" s="1"/>
  <c r="AK256" i="1" a="1"/>
  <c r="AK256" i="1" s="1"/>
  <c r="AL256" i="1" s="1"/>
  <c r="AK257" i="1" a="1"/>
  <c r="AK257" i="1" s="1"/>
  <c r="AL257" i="1" s="1"/>
  <c r="AK258" i="1" a="1"/>
  <c r="AK258" i="1" s="1"/>
  <c r="AL258" i="1" s="1"/>
  <c r="AK259" i="1" a="1"/>
  <c r="AK259" i="1" s="1"/>
  <c r="AL259" i="1" s="1"/>
  <c r="AK260" i="1" a="1"/>
  <c r="AK260" i="1" s="1"/>
  <c r="AL260" i="1" s="1"/>
  <c r="AK261" i="1" a="1"/>
  <c r="AK261" i="1" s="1"/>
  <c r="AL261" i="1" s="1"/>
  <c r="AK262" i="1" a="1"/>
  <c r="AK262" i="1" s="1"/>
  <c r="AL262" i="1" s="1"/>
  <c r="AK263" i="1" a="1"/>
  <c r="AK263" i="1" s="1"/>
  <c r="AL263" i="1" s="1"/>
  <c r="AK264" i="1" a="1"/>
  <c r="AK264" i="1" s="1"/>
  <c r="AL264" i="1" s="1"/>
  <c r="AK265" i="1" a="1"/>
  <c r="AK265" i="1" s="1"/>
  <c r="AL265" i="1" s="1"/>
  <c r="AK266" i="1" a="1"/>
  <c r="AK266" i="1" s="1"/>
  <c r="AL266" i="1" s="1"/>
  <c r="AK267" i="1" a="1"/>
  <c r="AK267" i="1" s="1"/>
  <c r="AL267" i="1" s="1"/>
  <c r="AK268" i="1" a="1"/>
  <c r="AK268" i="1" s="1"/>
  <c r="AL268" i="1" s="1"/>
  <c r="AK269" i="1" a="1"/>
  <c r="AK269" i="1" s="1"/>
  <c r="AL269" i="1" s="1"/>
  <c r="AK270" i="1" a="1"/>
  <c r="AK270" i="1" s="1"/>
  <c r="AL270" i="1" s="1"/>
  <c r="AK271" i="1" a="1"/>
  <c r="AK271" i="1" s="1"/>
  <c r="AL271" i="1" s="1"/>
  <c r="AK272" i="1" a="1"/>
  <c r="AK272" i="1" s="1"/>
  <c r="AL272" i="1" s="1"/>
  <c r="AK273" i="1" a="1"/>
  <c r="AK273" i="1" s="1"/>
  <c r="AL273" i="1" s="1"/>
  <c r="AK274" i="1" a="1"/>
  <c r="AK274" i="1" s="1"/>
  <c r="AL274" i="1" s="1"/>
  <c r="AK275" i="1" a="1"/>
  <c r="AK275" i="1" s="1"/>
  <c r="AL275" i="1" s="1"/>
  <c r="AK276" i="1" a="1"/>
  <c r="AK276" i="1" s="1"/>
  <c r="AL276" i="1" s="1"/>
  <c r="AK277" i="1" a="1"/>
  <c r="AK277" i="1" s="1"/>
  <c r="AL277" i="1" s="1"/>
  <c r="AK278" i="1" a="1"/>
  <c r="AK278" i="1" s="1"/>
  <c r="AL278" i="1" s="1"/>
  <c r="AK279" i="1" a="1"/>
  <c r="AK279" i="1" s="1"/>
  <c r="AL279" i="1" s="1"/>
  <c r="AK280" i="1" a="1"/>
  <c r="AK280" i="1" s="1"/>
  <c r="AL280" i="1" s="1"/>
  <c r="AK281" i="1" a="1"/>
  <c r="AK281" i="1" s="1"/>
  <c r="AL281" i="1" s="1"/>
  <c r="AK282" i="1" a="1"/>
  <c r="AK282" i="1" s="1"/>
  <c r="AL282" i="1" s="1"/>
  <c r="AK283" i="1" a="1"/>
  <c r="AK283" i="1" s="1"/>
  <c r="AL283" i="1" s="1"/>
  <c r="AK284" i="1" a="1"/>
  <c r="AK284" i="1" s="1"/>
  <c r="AL284" i="1" s="1"/>
  <c r="AK285" i="1" a="1"/>
  <c r="AK285" i="1" s="1"/>
  <c r="AL285" i="1" s="1"/>
  <c r="AK286" i="1" a="1"/>
  <c r="AK286" i="1" s="1"/>
  <c r="AL286" i="1" s="1"/>
  <c r="AK287" i="1" a="1"/>
  <c r="AK287" i="1" s="1"/>
  <c r="AL287" i="1" s="1"/>
  <c r="AK288" i="1" a="1"/>
  <c r="AK288" i="1" s="1"/>
  <c r="AL288" i="1" s="1"/>
  <c r="AK289" i="1" a="1"/>
  <c r="AK289" i="1" s="1"/>
  <c r="AL289" i="1" s="1"/>
  <c r="AK290" i="1" a="1"/>
  <c r="AK290" i="1" s="1"/>
  <c r="AL290" i="1" s="1"/>
  <c r="AK291" i="1" a="1"/>
  <c r="AK291" i="1" s="1"/>
  <c r="AL291" i="1" s="1"/>
  <c r="AK292" i="1" a="1"/>
  <c r="AK292" i="1" s="1"/>
  <c r="AL292" i="1" s="1"/>
  <c r="AK293" i="1" a="1"/>
  <c r="AK293" i="1" s="1"/>
  <c r="AL293" i="1" s="1"/>
  <c r="AK294" i="1" a="1"/>
  <c r="AK294" i="1" s="1"/>
  <c r="AL294" i="1" s="1"/>
  <c r="AK295" i="1" a="1"/>
  <c r="AK295" i="1" s="1"/>
  <c r="AL295" i="1" s="1"/>
  <c r="AK296" i="1" a="1"/>
  <c r="AK296" i="1" s="1"/>
  <c r="AL296" i="1" s="1"/>
  <c r="AK297" i="1" a="1"/>
  <c r="AK297" i="1" s="1"/>
  <c r="AL297" i="1" s="1"/>
  <c r="AK298" i="1" a="1"/>
  <c r="AK298" i="1" s="1"/>
  <c r="AL298" i="1" s="1"/>
  <c r="AK299" i="1" a="1"/>
  <c r="AK299" i="1" s="1"/>
  <c r="AL299" i="1" s="1"/>
  <c r="AK300" i="1" a="1"/>
  <c r="AK300" i="1" s="1"/>
  <c r="AL300" i="1" s="1"/>
  <c r="AK301" i="1" a="1"/>
  <c r="AK301" i="1" s="1"/>
  <c r="AL301" i="1" s="1"/>
  <c r="AK302" i="1" a="1"/>
  <c r="AK302" i="1" s="1"/>
  <c r="AL302" i="1" s="1"/>
  <c r="AK303" i="1" a="1"/>
  <c r="AK303" i="1" s="1"/>
  <c r="AL303" i="1" s="1"/>
  <c r="AK304" i="1" a="1"/>
  <c r="AK304" i="1" s="1"/>
  <c r="AL304" i="1" s="1"/>
  <c r="AK305" i="1" a="1"/>
  <c r="AK305" i="1" s="1"/>
  <c r="AL305" i="1" s="1"/>
  <c r="AK306" i="1" a="1"/>
  <c r="AK306" i="1" s="1"/>
  <c r="AL306" i="1" s="1"/>
  <c r="AK307" i="1" a="1"/>
  <c r="AK307" i="1" s="1"/>
  <c r="AL307" i="1" s="1"/>
  <c r="AK308" i="1" a="1"/>
  <c r="AK308" i="1" s="1"/>
  <c r="AL308" i="1" s="1"/>
  <c r="AK309" i="1" a="1"/>
  <c r="AK309" i="1" s="1"/>
  <c r="AL309" i="1" s="1"/>
  <c r="AK310" i="1" a="1"/>
  <c r="AK310" i="1" s="1"/>
  <c r="AL310" i="1" s="1"/>
  <c r="AK311" i="1" a="1"/>
  <c r="AK311" i="1" s="1"/>
  <c r="AL311" i="1" s="1"/>
  <c r="AK313" i="1" a="1"/>
  <c r="AK313" i="1" s="1"/>
  <c r="AL313" i="1" s="1"/>
  <c r="AK314" i="1" a="1"/>
  <c r="AK314" i="1" s="1"/>
  <c r="AL314" i="1" s="1"/>
  <c r="AK315" i="1" a="1"/>
  <c r="AK315" i="1" s="1"/>
  <c r="AL315" i="1" s="1"/>
  <c r="AK316" i="1" a="1"/>
  <c r="AK316" i="1" s="1"/>
  <c r="AL316" i="1" s="1"/>
  <c r="AK317" i="1" a="1"/>
  <c r="AK317" i="1" s="1"/>
  <c r="AL317" i="1" s="1"/>
  <c r="AK318" i="1" a="1"/>
  <c r="AK318" i="1" s="1"/>
  <c r="AL318" i="1" s="1"/>
  <c r="AK319" i="1" a="1"/>
  <c r="AK319" i="1" s="1"/>
  <c r="AL319" i="1" s="1"/>
  <c r="AK320" i="1" a="1"/>
  <c r="AK320" i="1" s="1"/>
  <c r="AL320" i="1" s="1"/>
  <c r="AK321" i="1" a="1"/>
  <c r="AK321" i="1" s="1"/>
  <c r="AL321" i="1" s="1"/>
  <c r="AK322" i="1" a="1"/>
  <c r="AK322" i="1" s="1"/>
  <c r="AL322" i="1" s="1"/>
  <c r="AK323" i="1" a="1"/>
  <c r="AK323" i="1" s="1"/>
  <c r="AL323" i="1" s="1"/>
  <c r="AK324" i="1" a="1"/>
  <c r="AK324" i="1" s="1"/>
  <c r="AL324" i="1" s="1"/>
  <c r="AK325" i="1" a="1"/>
  <c r="AK325" i="1" s="1"/>
  <c r="AL325" i="1" s="1"/>
  <c r="AK326" i="1" a="1"/>
  <c r="AK326" i="1" s="1"/>
  <c r="AL326" i="1" s="1"/>
  <c r="AK327" i="1" a="1"/>
  <c r="AK327" i="1" s="1"/>
  <c r="AL327" i="1" s="1"/>
  <c r="AK328" i="1" a="1"/>
  <c r="AK328" i="1" s="1"/>
  <c r="AL328" i="1" s="1"/>
  <c r="AK329" i="1" a="1"/>
  <c r="AK329" i="1" s="1"/>
  <c r="AL329" i="1" s="1"/>
  <c r="AK330" i="1" a="1"/>
  <c r="AK330" i="1" s="1"/>
  <c r="AL330" i="1" s="1"/>
  <c r="AK331" i="1" a="1"/>
  <c r="AK331" i="1" s="1"/>
  <c r="AL331" i="1" s="1"/>
  <c r="AK332" i="1" a="1"/>
  <c r="AK332" i="1" s="1"/>
  <c r="AL332" i="1" s="1"/>
  <c r="AK333" i="1" a="1"/>
  <c r="AK333" i="1" s="1"/>
  <c r="AL333" i="1" s="1"/>
  <c r="AK334" i="1" a="1"/>
  <c r="AK334" i="1" s="1"/>
  <c r="AL334" i="1" s="1"/>
  <c r="AK335" i="1" a="1"/>
  <c r="AK335" i="1" s="1"/>
  <c r="AL335" i="1" s="1"/>
  <c r="AK336" i="1" a="1"/>
  <c r="AK336" i="1" s="1"/>
  <c r="AL336" i="1" s="1"/>
  <c r="AK337" i="1" a="1"/>
  <c r="AK337" i="1" s="1"/>
  <c r="AL337" i="1" s="1"/>
  <c r="AK338" i="1" a="1"/>
  <c r="AK338" i="1" s="1"/>
  <c r="AL338" i="1" s="1"/>
  <c r="AK339" i="1" a="1"/>
  <c r="AK339" i="1" s="1"/>
  <c r="AL339" i="1" s="1"/>
  <c r="AK340" i="1" a="1"/>
  <c r="AK340" i="1" s="1"/>
  <c r="AL340" i="1" s="1"/>
  <c r="AK341" i="1" a="1"/>
  <c r="AK341" i="1" s="1"/>
  <c r="AL341" i="1" s="1"/>
  <c r="AK342" i="1" a="1"/>
  <c r="AK342" i="1" s="1"/>
  <c r="AL342" i="1" s="1"/>
  <c r="AK343" i="1" a="1"/>
  <c r="AK343" i="1" s="1"/>
  <c r="AL343" i="1" s="1"/>
  <c r="AK344" i="1" a="1"/>
  <c r="AK344" i="1" s="1"/>
  <c r="AL344" i="1" s="1"/>
  <c r="AK345" i="1" a="1"/>
  <c r="AK345" i="1" s="1"/>
  <c r="AL345" i="1" s="1"/>
  <c r="AK346" i="1" a="1"/>
  <c r="AK346" i="1" s="1"/>
  <c r="AL346" i="1" s="1"/>
  <c r="AK347" i="1" a="1"/>
  <c r="AK347" i="1" s="1"/>
  <c r="AL347" i="1" s="1"/>
  <c r="AK348" i="1" a="1"/>
  <c r="AK348" i="1" s="1"/>
  <c r="AL348" i="1" s="1"/>
  <c r="AK349" i="1" a="1"/>
  <c r="AK349" i="1" s="1"/>
  <c r="AL349" i="1" s="1"/>
  <c r="AK350" i="1" a="1"/>
  <c r="AK350" i="1" s="1"/>
  <c r="AL350" i="1" s="1"/>
  <c r="AK351" i="1" a="1"/>
  <c r="AK351" i="1" s="1"/>
  <c r="AL351" i="1" s="1"/>
  <c r="AK352" i="1" a="1"/>
  <c r="AK352" i="1" s="1"/>
  <c r="AL352" i="1" s="1"/>
  <c r="AK354" i="1" a="1"/>
  <c r="AK354" i="1" s="1"/>
  <c r="AL354" i="1" s="1"/>
  <c r="AK355" i="1" a="1"/>
  <c r="AK355" i="1" s="1"/>
  <c r="AL355" i="1" s="1"/>
  <c r="AK356" i="1" a="1"/>
  <c r="AK356" i="1" s="1"/>
  <c r="AL356" i="1" s="1"/>
  <c r="AK357" i="1" a="1"/>
  <c r="AK357" i="1" s="1"/>
  <c r="AL357" i="1" s="1"/>
  <c r="AK358" i="1" a="1"/>
  <c r="AK358" i="1" s="1"/>
  <c r="AL358" i="1" s="1"/>
  <c r="AK359" i="1" a="1"/>
  <c r="AK359" i="1" s="1"/>
  <c r="AL359" i="1" s="1"/>
  <c r="AK360" i="1" a="1"/>
  <c r="AK360" i="1" s="1"/>
  <c r="AL360" i="1" s="1"/>
  <c r="AK361" i="1" a="1"/>
  <c r="AK361" i="1" s="1"/>
  <c r="AL361" i="1" s="1"/>
  <c r="AK362" i="1" a="1"/>
  <c r="AK362" i="1" s="1"/>
  <c r="AL362" i="1" s="1"/>
  <c r="AK363" i="1" a="1"/>
  <c r="AK363" i="1" s="1"/>
  <c r="AL363" i="1" s="1"/>
  <c r="AK364" i="1" a="1"/>
  <c r="AK364" i="1" s="1"/>
  <c r="AL364" i="1" s="1"/>
  <c r="AK365" i="1" a="1"/>
  <c r="AK365" i="1" s="1"/>
  <c r="AL365" i="1" s="1"/>
  <c r="AK366" i="1" a="1"/>
  <c r="AK366" i="1" s="1"/>
  <c r="AL366" i="1" s="1"/>
  <c r="AK367" i="1" a="1"/>
  <c r="AK367" i="1" s="1"/>
  <c r="AL367" i="1" s="1"/>
  <c r="AK368" i="1" a="1"/>
  <c r="AK368" i="1" s="1"/>
  <c r="AL368" i="1" s="1"/>
  <c r="AK369" i="1" a="1"/>
  <c r="AK369" i="1" s="1"/>
  <c r="AL369" i="1" s="1"/>
  <c r="AK370" i="1" a="1"/>
  <c r="AK370" i="1" s="1"/>
  <c r="AL370" i="1" s="1"/>
  <c r="AK371" i="1" a="1"/>
  <c r="AK371" i="1" s="1"/>
  <c r="AL371" i="1" s="1"/>
  <c r="AK372" i="1" a="1"/>
  <c r="AK372" i="1" s="1"/>
  <c r="AL372" i="1" s="1"/>
  <c r="AK373" i="1" a="1"/>
  <c r="AK373" i="1" s="1"/>
  <c r="AL373" i="1" s="1"/>
  <c r="AK374" i="1" a="1"/>
  <c r="AK374" i="1" s="1"/>
  <c r="AL374" i="1" s="1"/>
  <c r="AK375" i="1" a="1"/>
  <c r="AK375" i="1" s="1"/>
  <c r="AL375" i="1" s="1"/>
  <c r="AK376" i="1" a="1"/>
  <c r="AK376" i="1" s="1"/>
  <c r="AL376" i="1" s="1"/>
  <c r="AK377" i="1" a="1"/>
  <c r="AK377" i="1" s="1"/>
  <c r="AL377" i="1" s="1"/>
  <c r="AK378" i="1" a="1"/>
  <c r="AK378" i="1" s="1"/>
  <c r="AL378" i="1" s="1"/>
  <c r="AK379" i="1" a="1"/>
  <c r="AK379" i="1" s="1"/>
  <c r="AL379" i="1" s="1"/>
  <c r="AK380" i="1" a="1"/>
  <c r="AK380" i="1" s="1"/>
  <c r="AL380" i="1" s="1"/>
  <c r="AK381" i="1" a="1"/>
  <c r="AK381" i="1" s="1"/>
  <c r="AL381" i="1" s="1"/>
  <c r="AK382" i="1" a="1"/>
  <c r="AK382" i="1" s="1"/>
  <c r="AL382" i="1" s="1"/>
  <c r="AK383" i="1" a="1"/>
  <c r="AK383" i="1" s="1"/>
  <c r="AL383" i="1" s="1"/>
  <c r="AK384" i="1" a="1"/>
  <c r="AK384" i="1" s="1"/>
  <c r="AL384" i="1" s="1"/>
  <c r="AK385" i="1" a="1"/>
  <c r="AK385" i="1" s="1"/>
  <c r="AL385" i="1" s="1"/>
  <c r="AK386" i="1" a="1"/>
  <c r="AK386" i="1" s="1"/>
  <c r="AL386" i="1" s="1"/>
  <c r="AK387" i="1" a="1"/>
  <c r="AK387" i="1" s="1"/>
  <c r="AL387" i="1" s="1"/>
  <c r="AK388" i="1" a="1"/>
  <c r="AK388" i="1" s="1"/>
  <c r="AL388" i="1" s="1"/>
  <c r="AK389" i="1" a="1"/>
  <c r="AK389" i="1" s="1"/>
  <c r="AL389" i="1" s="1"/>
  <c r="AK390" i="1" a="1"/>
  <c r="AK390" i="1" s="1"/>
  <c r="AL390" i="1" s="1"/>
  <c r="AK391" i="1" a="1"/>
  <c r="AK391" i="1" s="1"/>
  <c r="AL391" i="1" s="1"/>
  <c r="AK392" i="1" a="1"/>
  <c r="AK392" i="1" s="1"/>
  <c r="AL392" i="1" s="1"/>
  <c r="AK393" i="1" a="1"/>
  <c r="AK393" i="1" s="1"/>
  <c r="AL393" i="1" s="1"/>
  <c r="AK394" i="1" a="1"/>
  <c r="AK394" i="1" s="1"/>
  <c r="AL394" i="1" s="1"/>
  <c r="AK395" i="1" a="1"/>
  <c r="AK395" i="1" s="1"/>
  <c r="AL395" i="1" s="1"/>
  <c r="AK396" i="1" a="1"/>
  <c r="AK396" i="1" s="1"/>
  <c r="AL396" i="1" s="1"/>
  <c r="AK397" i="1" a="1"/>
  <c r="AK397" i="1" s="1"/>
  <c r="AL397" i="1" s="1"/>
  <c r="AK398" i="1" a="1"/>
  <c r="AK398" i="1" s="1"/>
  <c r="AL398" i="1" s="1"/>
  <c r="AK399" i="1" a="1"/>
  <c r="AK399" i="1" s="1"/>
  <c r="AL399" i="1" s="1"/>
  <c r="AK400" i="1" a="1"/>
  <c r="AK400" i="1" s="1"/>
  <c r="AL400" i="1" s="1"/>
  <c r="AK401" i="1" a="1"/>
  <c r="AK401" i="1" s="1"/>
  <c r="AL401" i="1" s="1"/>
  <c r="AK402" i="1" a="1"/>
  <c r="AK402" i="1" s="1"/>
  <c r="AL402" i="1" s="1"/>
  <c r="AK403" i="1" a="1"/>
  <c r="AK403" i="1" s="1"/>
  <c r="AL403" i="1" s="1"/>
  <c r="AK404" i="1" a="1"/>
  <c r="AK404" i="1" s="1"/>
  <c r="AL404" i="1" s="1"/>
  <c r="AK405" i="1" a="1"/>
  <c r="AK405" i="1" s="1"/>
  <c r="AL405" i="1" s="1"/>
  <c r="AK406" i="1" a="1"/>
  <c r="AK406" i="1" s="1"/>
  <c r="AL406" i="1" s="1"/>
  <c r="AK410" i="1" a="1"/>
  <c r="AK410" i="1" s="1"/>
  <c r="AL410" i="1" s="1"/>
  <c r="AK411" i="1" a="1"/>
  <c r="AK411" i="1" s="1"/>
  <c r="AL411" i="1" s="1"/>
  <c r="AK412" i="1" a="1"/>
  <c r="AK412" i="1" s="1"/>
  <c r="AL412" i="1" s="1"/>
  <c r="AK414" i="1" a="1"/>
  <c r="AK414" i="1" s="1"/>
  <c r="AL414" i="1" s="1"/>
  <c r="AK415" i="1" a="1"/>
  <c r="AK415" i="1" s="1"/>
  <c r="AL415" i="1" s="1"/>
  <c r="AK416" i="1" a="1"/>
  <c r="AK416" i="1" s="1"/>
  <c r="AL416" i="1" s="1"/>
  <c r="AK417" i="1" a="1"/>
  <c r="AK417" i="1" s="1"/>
  <c r="AL417" i="1" s="1"/>
  <c r="AK418" i="1" a="1"/>
  <c r="AK418" i="1" s="1"/>
  <c r="AL418" i="1" s="1"/>
  <c r="AK419" i="1" a="1"/>
  <c r="AK419" i="1" s="1"/>
  <c r="AL419" i="1" s="1"/>
  <c r="AK420" i="1" a="1"/>
  <c r="AK420" i="1" s="1"/>
  <c r="AL420" i="1" s="1"/>
  <c r="AK421" i="1" a="1"/>
  <c r="AK421" i="1" s="1"/>
  <c r="AL421" i="1" s="1"/>
  <c r="AK423" i="1" a="1"/>
  <c r="AK423" i="1" s="1"/>
  <c r="AL423" i="1" s="1"/>
  <c r="AK424" i="1" a="1"/>
  <c r="AK424" i="1" s="1"/>
  <c r="AL424" i="1" s="1"/>
  <c r="AK425" i="1" a="1"/>
  <c r="AK425" i="1" s="1"/>
  <c r="AL425" i="1" s="1"/>
  <c r="AK426" i="1" a="1"/>
  <c r="AK426" i="1" s="1"/>
  <c r="AL426" i="1" s="1"/>
  <c r="AK427" i="1" a="1"/>
  <c r="AK427" i="1" s="1"/>
  <c r="AL427" i="1" s="1"/>
  <c r="AK428" i="1" a="1"/>
  <c r="AK428" i="1" s="1"/>
  <c r="AL428" i="1" s="1"/>
  <c r="AK429" i="1" a="1"/>
  <c r="AK429" i="1" s="1"/>
  <c r="AL429" i="1" s="1"/>
  <c r="AK430" i="1" a="1"/>
  <c r="AK430" i="1" s="1"/>
  <c r="AL430" i="1" s="1"/>
  <c r="AK431" i="1" a="1"/>
  <c r="AK431" i="1" s="1"/>
  <c r="AL431" i="1" s="1"/>
  <c r="AK432" i="1" a="1"/>
  <c r="AK432" i="1" s="1"/>
  <c r="AL432" i="1" s="1"/>
  <c r="AK433" i="1" a="1"/>
  <c r="AK433" i="1" s="1"/>
  <c r="AL433" i="1" s="1"/>
  <c r="AK434" i="1" a="1"/>
  <c r="AK434" i="1" s="1"/>
  <c r="AL434" i="1" s="1"/>
  <c r="AK435" i="1" a="1"/>
  <c r="AK435" i="1" s="1"/>
  <c r="AL435" i="1" s="1"/>
  <c r="AK436" i="1" a="1"/>
  <c r="AK436" i="1" s="1"/>
  <c r="AL436" i="1" s="1"/>
  <c r="AK437" i="1" a="1"/>
  <c r="AK437" i="1" s="1"/>
  <c r="AL437" i="1" s="1"/>
  <c r="AK438" i="1" a="1"/>
  <c r="AK438" i="1" s="1"/>
  <c r="AL438" i="1" s="1"/>
  <c r="AK439" i="1" a="1"/>
  <c r="AK439" i="1" s="1"/>
  <c r="AL439" i="1" s="1"/>
  <c r="AK440" i="1" a="1"/>
  <c r="AK440" i="1" s="1"/>
  <c r="AL440" i="1" s="1"/>
  <c r="AK441" i="1" a="1"/>
  <c r="AK441" i="1" s="1"/>
  <c r="AL441" i="1" s="1"/>
  <c r="AK442" i="1" a="1"/>
  <c r="AK442" i="1" s="1"/>
  <c r="AL442" i="1" s="1"/>
  <c r="AK443" i="1" a="1"/>
  <c r="AK443" i="1" s="1"/>
  <c r="AL443" i="1" s="1"/>
  <c r="AK444" i="1" a="1"/>
  <c r="AK444" i="1" s="1"/>
  <c r="AL444" i="1" s="1"/>
  <c r="AK445" i="1" a="1"/>
  <c r="AK445" i="1" s="1"/>
  <c r="AL445" i="1" s="1"/>
  <c r="AK446" i="1" a="1"/>
  <c r="AK446" i="1" s="1"/>
  <c r="AL446" i="1" s="1"/>
  <c r="AK447" i="1" a="1"/>
  <c r="AK447" i="1" s="1"/>
  <c r="AL447" i="1" s="1"/>
  <c r="AK448" i="1" a="1"/>
  <c r="AK448" i="1" s="1"/>
  <c r="AL448" i="1" s="1"/>
  <c r="AK449" i="1" a="1"/>
  <c r="AK449" i="1" s="1"/>
  <c r="AL449" i="1" s="1"/>
  <c r="AK450" i="1" a="1"/>
  <c r="AK450" i="1" s="1"/>
  <c r="AL450" i="1" s="1"/>
  <c r="AK451" i="1" a="1"/>
  <c r="AK451" i="1" s="1"/>
  <c r="AL451" i="1" s="1"/>
  <c r="AK452" i="1" a="1"/>
  <c r="AK452" i="1" s="1"/>
  <c r="AL452" i="1" s="1"/>
  <c r="AK454" i="1" a="1"/>
  <c r="AK454" i="1" s="1"/>
  <c r="AL454" i="1" s="1"/>
  <c r="AK455" i="1" a="1"/>
  <c r="AK455" i="1" s="1"/>
  <c r="AL455" i="1" s="1"/>
  <c r="AK456" i="1" a="1"/>
  <c r="AK456" i="1" s="1"/>
  <c r="AL456" i="1" s="1"/>
  <c r="AK457" i="1" a="1"/>
  <c r="AK457" i="1" s="1"/>
  <c r="AL457" i="1" s="1"/>
  <c r="AK458" i="1" a="1"/>
  <c r="AK458" i="1" s="1"/>
  <c r="AL458" i="1" s="1"/>
  <c r="AK459" i="1" a="1"/>
  <c r="AK459" i="1" s="1"/>
  <c r="AL459" i="1" s="1"/>
  <c r="AK460" i="1" a="1"/>
  <c r="AK460" i="1" s="1"/>
  <c r="AL460" i="1" s="1"/>
  <c r="AK461" i="1" a="1"/>
  <c r="AK461" i="1" s="1"/>
  <c r="AL461" i="1" s="1"/>
  <c r="AK462" i="1" a="1"/>
  <c r="AK462" i="1" s="1"/>
  <c r="AL462" i="1" s="1"/>
  <c r="AK463" i="1" a="1"/>
  <c r="AK463" i="1" s="1"/>
  <c r="AL463" i="1" s="1"/>
  <c r="AK464" i="1" a="1"/>
  <c r="AK464" i="1" s="1"/>
  <c r="AL464" i="1" s="1"/>
  <c r="AK465" i="1" a="1"/>
  <c r="AK465" i="1" s="1"/>
  <c r="AL465" i="1" s="1"/>
  <c r="AK466" i="1" a="1"/>
  <c r="AK466" i="1" s="1"/>
  <c r="AL466" i="1" s="1"/>
  <c r="AK467" i="1" a="1"/>
  <c r="AK467" i="1" s="1"/>
  <c r="AL467" i="1" s="1"/>
  <c r="AK468" i="1" a="1"/>
  <c r="AK468" i="1" s="1"/>
  <c r="AL468" i="1" s="1"/>
  <c r="AK469" i="1" a="1"/>
  <c r="AK469" i="1" s="1"/>
  <c r="AL469" i="1" s="1"/>
  <c r="AK470" i="1" a="1"/>
  <c r="AK470" i="1" s="1"/>
  <c r="AL470" i="1" s="1"/>
  <c r="AK471" i="1" a="1"/>
  <c r="AK471" i="1" s="1"/>
  <c r="AL471" i="1" s="1"/>
  <c r="AK472" i="1" a="1"/>
  <c r="AK472" i="1" s="1"/>
  <c r="AL472" i="1" s="1"/>
  <c r="AK473" i="1" a="1"/>
  <c r="AK473" i="1" s="1"/>
  <c r="AL473" i="1" s="1"/>
  <c r="AK474" i="1" a="1"/>
  <c r="AK474" i="1" s="1"/>
  <c r="AL474" i="1" s="1"/>
  <c r="AK475" i="1" a="1"/>
  <c r="AK475" i="1" s="1"/>
  <c r="AL475" i="1" s="1"/>
  <c r="AK476" i="1" a="1"/>
  <c r="AK476" i="1" s="1"/>
  <c r="AL476" i="1" s="1"/>
  <c r="AK477" i="1" a="1"/>
  <c r="AK477" i="1" s="1"/>
  <c r="AL477" i="1" s="1"/>
  <c r="AK478" i="1" a="1"/>
  <c r="AK478" i="1" s="1"/>
  <c r="AL478" i="1" s="1"/>
  <c r="AK479" i="1" a="1"/>
  <c r="AK479" i="1" s="1"/>
  <c r="AL479" i="1" s="1"/>
  <c r="AK480" i="1" a="1"/>
  <c r="AK480" i="1" s="1"/>
  <c r="AL480" i="1" s="1"/>
  <c r="AK481" i="1" a="1"/>
  <c r="AK481" i="1" s="1"/>
  <c r="AL481" i="1" s="1"/>
  <c r="AK482" i="1" a="1"/>
  <c r="AK482" i="1" s="1"/>
  <c r="AL482" i="1" s="1"/>
  <c r="AK483" i="1" a="1"/>
  <c r="AK483" i="1" s="1"/>
  <c r="AL483" i="1" s="1"/>
  <c r="AK484" i="1" a="1"/>
  <c r="AK484" i="1" s="1"/>
  <c r="AL484" i="1" s="1"/>
  <c r="AK485" i="1" a="1"/>
  <c r="AK485" i="1" s="1"/>
  <c r="AL485" i="1" s="1"/>
  <c r="AK486" i="1" a="1"/>
  <c r="AK486" i="1" s="1"/>
  <c r="AL486" i="1" s="1"/>
  <c r="AK487" i="1" a="1"/>
  <c r="AK487" i="1" s="1"/>
  <c r="AL487" i="1" s="1"/>
  <c r="AK488" i="1" a="1"/>
  <c r="AK488" i="1" s="1"/>
  <c r="AL488" i="1" s="1"/>
  <c r="AK489" i="1" a="1"/>
  <c r="AK489" i="1" s="1"/>
  <c r="AL489" i="1" s="1"/>
  <c r="AK491" i="1" a="1"/>
  <c r="AK491" i="1" s="1"/>
  <c r="AL491" i="1" s="1"/>
  <c r="AK492" i="1" a="1"/>
  <c r="AK492" i="1" s="1"/>
  <c r="AL492" i="1" s="1"/>
  <c r="AK493" i="1" a="1"/>
  <c r="AK493" i="1" s="1"/>
  <c r="AL493" i="1" s="1"/>
  <c r="AK494" i="1" a="1"/>
  <c r="AK494" i="1" s="1"/>
  <c r="AL494" i="1" s="1"/>
  <c r="AK495" i="1" a="1"/>
  <c r="AK495" i="1" s="1"/>
  <c r="AL495" i="1" s="1"/>
  <c r="AK496" i="1" a="1"/>
  <c r="AK496" i="1" s="1"/>
  <c r="AL496" i="1" s="1"/>
  <c r="AK497" i="1" a="1"/>
  <c r="AK497" i="1" s="1"/>
  <c r="AL497" i="1" s="1"/>
  <c r="AK498" i="1" a="1"/>
  <c r="AK498" i="1" s="1"/>
  <c r="AL498" i="1" s="1"/>
  <c r="AK499" i="1" a="1"/>
  <c r="AK499" i="1" s="1"/>
  <c r="AL499" i="1" s="1"/>
  <c r="AK500" i="1" a="1"/>
  <c r="AK500" i="1" s="1"/>
  <c r="AL500" i="1" s="1"/>
  <c r="AK501" i="1" a="1"/>
  <c r="AK501" i="1" s="1"/>
  <c r="AL501" i="1" s="1"/>
  <c r="AK502" i="1" a="1"/>
  <c r="AK502" i="1" s="1"/>
  <c r="AL502" i="1" s="1"/>
  <c r="AK503" i="1" a="1"/>
  <c r="AK503" i="1" s="1"/>
  <c r="AL503" i="1" s="1"/>
  <c r="AK505" i="1" a="1"/>
  <c r="AK505" i="1" s="1"/>
  <c r="AL505" i="1" s="1"/>
  <c r="AK506" i="1" a="1"/>
  <c r="AK506" i="1" s="1"/>
  <c r="AL506" i="1" s="1"/>
  <c r="AK507" i="1" a="1"/>
  <c r="AK507" i="1" s="1"/>
  <c r="AL507" i="1" s="1"/>
  <c r="AK508" i="1" a="1"/>
  <c r="AK508" i="1" s="1"/>
  <c r="AL508" i="1" s="1"/>
  <c r="AK509" i="1" a="1"/>
  <c r="AK509" i="1" s="1"/>
  <c r="AL509" i="1" s="1"/>
  <c r="AK510" i="1" a="1"/>
  <c r="AK510" i="1" s="1"/>
  <c r="AL510" i="1" s="1"/>
  <c r="AK511" i="1" a="1"/>
  <c r="AK511" i="1" s="1"/>
  <c r="AL511" i="1" s="1"/>
  <c r="AK513" i="1" a="1"/>
  <c r="AK513" i="1" s="1"/>
  <c r="AL513" i="1" s="1"/>
  <c r="AK514" i="1" a="1"/>
  <c r="AK514" i="1" s="1"/>
  <c r="AL514" i="1" s="1"/>
  <c r="AK515" i="1" a="1"/>
  <c r="AK515" i="1" s="1"/>
  <c r="AL515" i="1" s="1"/>
  <c r="AK517" i="1" a="1"/>
  <c r="AK517" i="1" s="1"/>
  <c r="AL517" i="1" s="1"/>
  <c r="AK518" i="1" a="1"/>
  <c r="AK518" i="1" s="1"/>
  <c r="AL518" i="1" s="1"/>
  <c r="AK519" i="1" a="1"/>
  <c r="AK519" i="1" s="1"/>
  <c r="AL519" i="1" s="1"/>
  <c r="AK521" i="1" a="1"/>
  <c r="AK521" i="1" s="1"/>
  <c r="AL521" i="1" s="1"/>
  <c r="AK522" i="1" a="1"/>
  <c r="AK522" i="1" s="1"/>
  <c r="AL522" i="1" s="1"/>
  <c r="AK523" i="1" a="1"/>
  <c r="AK523" i="1" s="1"/>
  <c r="AL523" i="1" s="1"/>
  <c r="AK524" i="1" a="1"/>
  <c r="AK524" i="1" s="1"/>
  <c r="AL524" i="1" s="1"/>
  <c r="AK525" i="1" a="1"/>
  <c r="AK525" i="1" s="1"/>
  <c r="AL525" i="1" s="1"/>
  <c r="AK526" i="1" a="1"/>
  <c r="AK526" i="1" s="1"/>
  <c r="AL526" i="1" s="1"/>
  <c r="AK527" i="1" a="1"/>
  <c r="AK527" i="1" s="1"/>
  <c r="AL527" i="1" s="1"/>
  <c r="AK528" i="1" a="1"/>
  <c r="AK528" i="1" s="1"/>
  <c r="AL528" i="1" s="1"/>
  <c r="AK529" i="1" a="1"/>
  <c r="AK529" i="1" s="1"/>
  <c r="AL529" i="1" s="1"/>
  <c r="AK530" i="1" a="1"/>
  <c r="AK530" i="1" s="1"/>
  <c r="AL530" i="1" s="1"/>
  <c r="AK531" i="1" a="1"/>
  <c r="AK531" i="1" s="1"/>
  <c r="AL531" i="1" s="1"/>
  <c r="AK532" i="1" a="1"/>
  <c r="AK532" i="1" s="1"/>
  <c r="AL532" i="1" s="1"/>
  <c r="AK533" i="1" a="1"/>
  <c r="AK533" i="1" s="1"/>
  <c r="AL533" i="1" s="1"/>
  <c r="AK534" i="1" a="1"/>
  <c r="AK534" i="1" s="1"/>
  <c r="AL534" i="1" s="1"/>
  <c r="AK535" i="1" a="1"/>
  <c r="AK535" i="1" s="1"/>
  <c r="AL535" i="1" s="1"/>
  <c r="AK536" i="1" a="1"/>
  <c r="AK536" i="1" s="1"/>
  <c r="AL536" i="1" s="1"/>
  <c r="AK537" i="1" a="1"/>
  <c r="AK537" i="1" s="1"/>
  <c r="AL537" i="1" s="1"/>
  <c r="AK538" i="1" a="1"/>
  <c r="AK538" i="1" s="1"/>
  <c r="AL538" i="1" s="1"/>
  <c r="AK539" i="1" a="1"/>
  <c r="AK539" i="1" s="1"/>
  <c r="AL539" i="1" s="1"/>
  <c r="AK540" i="1" a="1"/>
  <c r="AK540" i="1" s="1"/>
  <c r="AL540" i="1" s="1"/>
  <c r="AK541" i="1" a="1"/>
  <c r="AK541" i="1" s="1"/>
  <c r="AL541" i="1" s="1"/>
  <c r="AK542" i="1" a="1"/>
  <c r="AK542" i="1" s="1"/>
  <c r="AL542" i="1" s="1"/>
  <c r="AK543" i="1" a="1"/>
  <c r="AK543" i="1" s="1"/>
  <c r="AL543" i="1" s="1"/>
  <c r="AK544" i="1" a="1"/>
  <c r="AK544" i="1" s="1"/>
  <c r="AL544" i="1" s="1"/>
  <c r="AK545" i="1" a="1"/>
  <c r="AK545" i="1" s="1"/>
  <c r="AL545" i="1" s="1"/>
  <c r="AK546" i="1" a="1"/>
  <c r="AK546" i="1" s="1"/>
  <c r="AL546" i="1" s="1"/>
  <c r="AK547" i="1" a="1"/>
  <c r="AK547" i="1" s="1"/>
  <c r="AL547" i="1" s="1"/>
  <c r="AK548" i="1" a="1"/>
  <c r="AK548" i="1" s="1"/>
  <c r="AL548" i="1" s="1"/>
  <c r="AK549" i="1" a="1"/>
  <c r="AK549" i="1" s="1"/>
  <c r="AL549" i="1" s="1"/>
  <c r="AK550" i="1" a="1"/>
  <c r="AK550" i="1" s="1"/>
  <c r="AL550" i="1" s="1"/>
  <c r="AK551" i="1" a="1"/>
  <c r="AK551" i="1" s="1"/>
  <c r="AL551" i="1" s="1"/>
  <c r="AK552" i="1" a="1"/>
  <c r="AK552" i="1" s="1"/>
  <c r="AL552" i="1" s="1"/>
  <c r="AK553" i="1" a="1"/>
  <c r="AK553" i="1" s="1"/>
  <c r="AL553" i="1" s="1"/>
  <c r="AK554" i="1" a="1"/>
  <c r="AK554" i="1" s="1"/>
  <c r="AL554" i="1" s="1"/>
  <c r="AK555" i="1" a="1"/>
  <c r="AK555" i="1" s="1"/>
  <c r="AL555" i="1" s="1"/>
  <c r="AK556" i="1" a="1"/>
  <c r="AK556" i="1" s="1"/>
  <c r="AL556" i="1" s="1"/>
  <c r="AK558" i="1" a="1"/>
  <c r="AK558" i="1" s="1"/>
  <c r="AL558" i="1" s="1"/>
  <c r="AK559" i="1" a="1"/>
  <c r="AK559" i="1" s="1"/>
  <c r="AL559" i="1" s="1"/>
  <c r="AK560" i="1" a="1"/>
  <c r="AK560" i="1" s="1"/>
  <c r="AL560" i="1" s="1"/>
  <c r="AK561" i="1" a="1"/>
  <c r="AK561" i="1" s="1"/>
  <c r="AL561" i="1" s="1"/>
  <c r="AK562" i="1" a="1"/>
  <c r="AK562" i="1" s="1"/>
  <c r="AL562" i="1" s="1"/>
  <c r="AK563" i="1" a="1"/>
  <c r="AK563" i="1" s="1"/>
  <c r="AL563" i="1" s="1"/>
  <c r="AK564" i="1" a="1"/>
  <c r="AK564" i="1" s="1"/>
  <c r="AL564" i="1" s="1"/>
  <c r="AK565" i="1" a="1"/>
  <c r="AK565" i="1" s="1"/>
  <c r="AL565" i="1" s="1"/>
  <c r="AK566" i="1" a="1"/>
  <c r="AK566" i="1" s="1"/>
  <c r="AL566" i="1" s="1"/>
  <c r="AK567" i="1" a="1"/>
  <c r="AK567" i="1" s="1"/>
  <c r="AL567" i="1" s="1"/>
  <c r="AK568" i="1" a="1"/>
  <c r="AK568" i="1" s="1"/>
  <c r="AL568" i="1" s="1"/>
  <c r="AK569" i="1" a="1"/>
  <c r="AK569" i="1" s="1"/>
  <c r="AL569" i="1" s="1"/>
  <c r="AK570" i="1" a="1"/>
  <c r="AK570" i="1" s="1"/>
  <c r="AL570" i="1" s="1"/>
  <c r="AK571" i="1" a="1"/>
  <c r="AK571" i="1" s="1"/>
  <c r="AL571" i="1" s="1"/>
  <c r="AK572" i="1" a="1"/>
  <c r="AK572" i="1" s="1"/>
  <c r="AL572" i="1" s="1"/>
  <c r="AK573" i="1" a="1"/>
  <c r="AK573" i="1" s="1"/>
  <c r="AL573" i="1" s="1"/>
  <c r="AK574" i="1" a="1"/>
  <c r="AK574" i="1" s="1"/>
  <c r="AL574" i="1" s="1"/>
  <c r="AK575" i="1" a="1"/>
  <c r="AK575" i="1" s="1"/>
  <c r="AL575" i="1" s="1"/>
  <c r="AK576" i="1" a="1"/>
  <c r="AK576" i="1" s="1"/>
  <c r="AL576" i="1" s="1"/>
  <c r="AK577" i="1" a="1"/>
  <c r="AK577" i="1" s="1"/>
  <c r="AL577" i="1" s="1"/>
  <c r="AK578" i="1" a="1"/>
  <c r="AK578" i="1" s="1"/>
  <c r="AL578" i="1" s="1"/>
  <c r="AK579" i="1" a="1"/>
  <c r="AK579" i="1" s="1"/>
  <c r="AL579" i="1" s="1"/>
  <c r="AK580" i="1" a="1"/>
  <c r="AK580" i="1" s="1"/>
  <c r="AL580" i="1" s="1"/>
  <c r="AK581" i="1" a="1"/>
  <c r="AK581" i="1" s="1"/>
  <c r="AL581" i="1" s="1"/>
  <c r="AK582" i="1" a="1"/>
  <c r="AK582" i="1" s="1"/>
  <c r="AL582" i="1" s="1"/>
  <c r="AK583" i="1" a="1"/>
  <c r="AK583" i="1" s="1"/>
  <c r="AL583" i="1" s="1"/>
  <c r="AK584" i="1" a="1"/>
  <c r="AK584" i="1" s="1"/>
  <c r="AL584" i="1" s="1"/>
  <c r="AK585" i="1" a="1"/>
  <c r="AK585" i="1" s="1"/>
  <c r="AL585" i="1" s="1"/>
  <c r="AK586" i="1" a="1"/>
  <c r="AK586" i="1" s="1"/>
  <c r="AL586" i="1" s="1"/>
  <c r="AK587" i="1" a="1"/>
  <c r="AK587" i="1" s="1"/>
  <c r="AL587" i="1" s="1"/>
  <c r="AK588" i="1" a="1"/>
  <c r="AK588" i="1" s="1"/>
  <c r="AL588" i="1" s="1"/>
  <c r="AK589" i="1" a="1"/>
  <c r="AK589" i="1" s="1"/>
  <c r="AL589" i="1" s="1"/>
  <c r="AK590" i="1" a="1"/>
  <c r="AK590" i="1" s="1"/>
  <c r="AL590" i="1" s="1"/>
  <c r="AK591" i="1" a="1"/>
  <c r="AK591" i="1" s="1"/>
  <c r="AL591" i="1" s="1"/>
  <c r="AK592" i="1" a="1"/>
  <c r="AK592" i="1" s="1"/>
  <c r="AL592" i="1" s="1"/>
  <c r="AK593" i="1" a="1"/>
  <c r="AK593" i="1" s="1"/>
  <c r="AL593" i="1" s="1"/>
  <c r="AK594" i="1" a="1"/>
  <c r="AK594" i="1" s="1"/>
  <c r="AL594" i="1" s="1"/>
  <c r="AK596" i="1" a="1"/>
  <c r="AK596" i="1" s="1"/>
  <c r="AL596" i="1" s="1"/>
  <c r="AK597" i="1" a="1"/>
  <c r="AK597" i="1" s="1"/>
  <c r="AL597" i="1" s="1"/>
  <c r="AK598" i="1" a="1"/>
  <c r="AK598" i="1" s="1"/>
  <c r="AL598" i="1" s="1"/>
  <c r="AK599" i="1" a="1"/>
  <c r="AK599" i="1" s="1"/>
  <c r="AL599" i="1" s="1"/>
  <c r="AK600" i="1" a="1"/>
  <c r="AK600" i="1" s="1"/>
  <c r="AL600" i="1" s="1"/>
  <c r="AK601" i="1" a="1"/>
  <c r="AK601" i="1" s="1"/>
  <c r="AL601" i="1" s="1"/>
  <c r="AK602" i="1" a="1"/>
  <c r="AK602" i="1" s="1"/>
  <c r="AL602" i="1" s="1"/>
  <c r="AK603" i="1" a="1"/>
  <c r="AK603" i="1" s="1"/>
  <c r="AL603" i="1" s="1"/>
  <c r="AK604" i="1" a="1"/>
  <c r="AK604" i="1" s="1"/>
  <c r="AL604" i="1" s="1"/>
  <c r="AK605" i="1" a="1"/>
  <c r="AK605" i="1" s="1"/>
  <c r="AL605" i="1" s="1"/>
  <c r="AI5" i="1" a="1"/>
  <c r="AI5" i="1" s="1"/>
  <c r="AJ5" i="1" s="1"/>
  <c r="AI6" i="1" a="1"/>
  <c r="AI6" i="1" s="1"/>
  <c r="AJ6" i="1" s="1"/>
  <c r="AI7" i="1" a="1"/>
  <c r="AI7" i="1" s="1"/>
  <c r="AJ7" i="1" s="1"/>
  <c r="AI8" i="1" a="1"/>
  <c r="AI8" i="1" s="1"/>
  <c r="AJ8" i="1" s="1"/>
  <c r="AI9" i="1" a="1"/>
  <c r="AI9" i="1" s="1"/>
  <c r="AJ9" i="1" s="1"/>
  <c r="AI10" i="1" a="1"/>
  <c r="AI10" i="1" s="1"/>
  <c r="AJ10" i="1" s="1"/>
  <c r="AI11" i="1" a="1"/>
  <c r="AI11" i="1" s="1"/>
  <c r="AJ11" i="1" s="1"/>
  <c r="AI12" i="1" a="1"/>
  <c r="AI12" i="1" s="1"/>
  <c r="AJ12" i="1" s="1"/>
  <c r="AI13" i="1" a="1"/>
  <c r="AI13" i="1" s="1"/>
  <c r="AJ13" i="1" s="1"/>
  <c r="AI14" i="1" a="1"/>
  <c r="AI14" i="1" s="1"/>
  <c r="AJ14" i="1" s="1"/>
  <c r="AI15" i="1" a="1"/>
  <c r="AI15" i="1" s="1"/>
  <c r="AJ15" i="1" s="1"/>
  <c r="AI16" i="1" a="1"/>
  <c r="AI16" i="1" s="1"/>
  <c r="AJ16" i="1" s="1"/>
  <c r="AI17" i="1" a="1"/>
  <c r="AI17" i="1" s="1"/>
  <c r="AJ17" i="1" s="1"/>
  <c r="AI18" i="1" a="1"/>
  <c r="AI18" i="1" s="1"/>
  <c r="AJ18" i="1" s="1"/>
  <c r="AI19" i="1" a="1"/>
  <c r="AI19" i="1" s="1"/>
  <c r="AJ19" i="1" s="1"/>
  <c r="AI20" i="1" a="1"/>
  <c r="AI20" i="1" s="1"/>
  <c r="AJ20" i="1" s="1"/>
  <c r="AI21" i="1" a="1"/>
  <c r="AI21" i="1" s="1"/>
  <c r="AJ21" i="1" s="1"/>
  <c r="AI22" i="1" a="1"/>
  <c r="AI22" i="1" s="1"/>
  <c r="AJ22" i="1" s="1"/>
  <c r="AI23" i="1" a="1"/>
  <c r="AI23" i="1" s="1"/>
  <c r="AJ23" i="1" s="1"/>
  <c r="AI24" i="1" a="1"/>
  <c r="AI24" i="1" s="1"/>
  <c r="AJ24" i="1" s="1"/>
  <c r="AI25" i="1" a="1"/>
  <c r="AI25" i="1" s="1"/>
  <c r="AJ25" i="1" s="1"/>
  <c r="AI26" i="1" a="1"/>
  <c r="AI26" i="1" s="1"/>
  <c r="AJ26" i="1" s="1"/>
  <c r="AI27" i="1" a="1"/>
  <c r="AI27" i="1" s="1"/>
  <c r="AJ27" i="1" s="1"/>
  <c r="AI28" i="1" a="1"/>
  <c r="AI28" i="1" s="1"/>
  <c r="AJ28" i="1" s="1"/>
  <c r="AI29" i="1" a="1"/>
  <c r="AI29" i="1" s="1"/>
  <c r="AJ29" i="1" s="1"/>
  <c r="AI30" i="1" a="1"/>
  <c r="AI30" i="1" s="1"/>
  <c r="AJ30" i="1" s="1"/>
  <c r="AI31" i="1" a="1"/>
  <c r="AI31" i="1" s="1"/>
  <c r="AJ31" i="1" s="1"/>
  <c r="AI32" i="1" a="1"/>
  <c r="AI32" i="1" s="1"/>
  <c r="AJ32" i="1" s="1"/>
  <c r="AI33" i="1" a="1"/>
  <c r="AI33" i="1" s="1"/>
  <c r="AJ33" i="1" s="1"/>
  <c r="AI34" i="1" a="1"/>
  <c r="AI34" i="1" s="1"/>
  <c r="AJ34" i="1" s="1"/>
  <c r="AI35" i="1" a="1"/>
  <c r="AI35" i="1" s="1"/>
  <c r="AJ35" i="1" s="1"/>
  <c r="AI36" i="1" a="1"/>
  <c r="AI36" i="1" s="1"/>
  <c r="AJ36" i="1" s="1"/>
  <c r="AI37" i="1" a="1"/>
  <c r="AI37" i="1" s="1"/>
  <c r="AJ37" i="1" s="1"/>
  <c r="AI38" i="1" a="1"/>
  <c r="AI38" i="1" s="1"/>
  <c r="AJ38" i="1" s="1"/>
  <c r="AI39" i="1" a="1"/>
  <c r="AI39" i="1" s="1"/>
  <c r="AJ39" i="1" s="1"/>
  <c r="AI40" i="1" a="1"/>
  <c r="AI40" i="1" s="1"/>
  <c r="AJ40" i="1" s="1"/>
  <c r="AI41" i="1" a="1"/>
  <c r="AI41" i="1" s="1"/>
  <c r="AJ41" i="1" s="1"/>
  <c r="AI42" i="1" a="1"/>
  <c r="AI42" i="1" s="1"/>
  <c r="AJ42" i="1" s="1"/>
  <c r="AI43" i="1" a="1"/>
  <c r="AI43" i="1" s="1"/>
  <c r="AJ43" i="1" s="1"/>
  <c r="AI44" i="1" a="1"/>
  <c r="AI44" i="1" s="1"/>
  <c r="AJ44" i="1" s="1"/>
  <c r="AI45" i="1" a="1"/>
  <c r="AI45" i="1" s="1"/>
  <c r="AJ45" i="1" s="1"/>
  <c r="AI46" i="1" a="1"/>
  <c r="AI46" i="1" s="1"/>
  <c r="AJ46" i="1" s="1"/>
  <c r="AI50" i="1" a="1"/>
  <c r="AI50" i="1" s="1"/>
  <c r="AJ50" i="1" s="1"/>
  <c r="AI51" i="1" a="1"/>
  <c r="AI51" i="1" s="1"/>
  <c r="AJ51" i="1" s="1"/>
  <c r="AI52" i="1" a="1"/>
  <c r="AI52" i="1" s="1"/>
  <c r="AJ52" i="1" s="1"/>
  <c r="AI53" i="1" a="1"/>
  <c r="AI53" i="1" s="1"/>
  <c r="AJ53" i="1" s="1"/>
  <c r="AI54" i="1" a="1"/>
  <c r="AI54" i="1" s="1"/>
  <c r="AJ54" i="1" s="1"/>
  <c r="AI55" i="1" a="1"/>
  <c r="AI55" i="1" s="1"/>
  <c r="AJ55" i="1" s="1"/>
  <c r="AI56" i="1" a="1"/>
  <c r="AI56" i="1" s="1"/>
  <c r="AJ56" i="1" s="1"/>
  <c r="AI57" i="1" a="1"/>
  <c r="AI57" i="1" s="1"/>
  <c r="AJ57" i="1" s="1"/>
  <c r="AI58" i="1" a="1"/>
  <c r="AI58" i="1" s="1"/>
  <c r="AJ58" i="1" s="1"/>
  <c r="AI59" i="1" a="1"/>
  <c r="AI59" i="1" s="1"/>
  <c r="AJ59" i="1" s="1"/>
  <c r="AI60" i="1" a="1"/>
  <c r="AI60" i="1" s="1"/>
  <c r="AJ60" i="1" s="1"/>
  <c r="AI61" i="1" a="1"/>
  <c r="AI61" i="1" s="1"/>
  <c r="AJ61" i="1" s="1"/>
  <c r="AI62" i="1" a="1"/>
  <c r="AI62" i="1" s="1"/>
  <c r="AJ62" i="1" s="1"/>
  <c r="AI63" i="1" a="1"/>
  <c r="AI63" i="1" s="1"/>
  <c r="AJ63" i="1" s="1"/>
  <c r="AI64" i="1" a="1"/>
  <c r="AI64" i="1" s="1"/>
  <c r="AJ64" i="1" s="1"/>
  <c r="AI65" i="1" a="1"/>
  <c r="AI65" i="1" s="1"/>
  <c r="AJ65" i="1" s="1"/>
  <c r="AI66" i="1" a="1"/>
  <c r="AI66" i="1" s="1"/>
  <c r="AJ66" i="1" s="1"/>
  <c r="AI67" i="1" a="1"/>
  <c r="AI67" i="1" s="1"/>
  <c r="AJ67" i="1" s="1"/>
  <c r="AI68" i="1" a="1"/>
  <c r="AI68" i="1" s="1"/>
  <c r="AJ68" i="1" s="1"/>
  <c r="AI69" i="1" a="1"/>
  <c r="AI69" i="1" s="1"/>
  <c r="AJ69" i="1" s="1"/>
  <c r="AI70" i="1" a="1"/>
  <c r="AI70" i="1" s="1"/>
  <c r="AJ70" i="1" s="1"/>
  <c r="AI71" i="1" a="1"/>
  <c r="AI71" i="1" s="1"/>
  <c r="AJ71" i="1" s="1"/>
  <c r="AI72" i="1" a="1"/>
  <c r="AI72" i="1" s="1"/>
  <c r="AJ72" i="1" s="1"/>
  <c r="AI73" i="1" a="1"/>
  <c r="AI73" i="1" s="1"/>
  <c r="AJ73" i="1" s="1"/>
  <c r="AI74" i="1" a="1"/>
  <c r="AI74" i="1" s="1"/>
  <c r="AJ74" i="1" s="1"/>
  <c r="AI75" i="1" a="1"/>
  <c r="AI75" i="1" s="1"/>
  <c r="AJ75" i="1" s="1"/>
  <c r="AI76" i="1" a="1"/>
  <c r="AI76" i="1" s="1"/>
  <c r="AJ76" i="1" s="1"/>
  <c r="AI77" i="1" a="1"/>
  <c r="AI77" i="1" s="1"/>
  <c r="AJ77" i="1" s="1"/>
  <c r="AI78" i="1" a="1"/>
  <c r="AI78" i="1" s="1"/>
  <c r="AJ78" i="1" s="1"/>
  <c r="AI79" i="1" a="1"/>
  <c r="AI79" i="1" s="1"/>
  <c r="AJ79" i="1" s="1"/>
  <c r="AI80" i="1" a="1"/>
  <c r="AI80" i="1" s="1"/>
  <c r="AJ80" i="1" s="1"/>
  <c r="AI81" i="1" a="1"/>
  <c r="AI81" i="1" s="1"/>
  <c r="AJ81" i="1" s="1"/>
  <c r="AI82" i="1" a="1"/>
  <c r="AI82" i="1" s="1"/>
  <c r="AJ82" i="1" s="1"/>
  <c r="AI83" i="1" a="1"/>
  <c r="AI83" i="1" s="1"/>
  <c r="AJ83" i="1" s="1"/>
  <c r="AI84" i="1" a="1"/>
  <c r="AI84" i="1" s="1"/>
  <c r="AJ84" i="1" s="1"/>
  <c r="AI85" i="1" a="1"/>
  <c r="AI85" i="1" s="1"/>
  <c r="AJ85" i="1" s="1"/>
  <c r="AI86" i="1" a="1"/>
  <c r="AI86" i="1" s="1"/>
  <c r="AJ86" i="1" s="1"/>
  <c r="AI87" i="1" a="1"/>
  <c r="AI87" i="1" s="1"/>
  <c r="AJ87" i="1" s="1"/>
  <c r="AI88" i="1" a="1"/>
  <c r="AI88" i="1" s="1"/>
  <c r="AJ88" i="1" s="1"/>
  <c r="AI89" i="1" a="1"/>
  <c r="AI89" i="1" s="1"/>
  <c r="AJ89" i="1" s="1"/>
  <c r="AI90" i="1" a="1"/>
  <c r="AI90" i="1" s="1"/>
  <c r="AJ90" i="1" s="1"/>
  <c r="AI91" i="1" a="1"/>
  <c r="AI91" i="1" s="1"/>
  <c r="AJ91" i="1" s="1"/>
  <c r="AI92" i="1" a="1"/>
  <c r="AI92" i="1" s="1"/>
  <c r="AJ92" i="1" s="1"/>
  <c r="AI93" i="1" a="1"/>
  <c r="AI93" i="1" s="1"/>
  <c r="AJ93" i="1" s="1"/>
  <c r="AI94" i="1" a="1"/>
  <c r="AI94" i="1" s="1"/>
  <c r="AJ94" i="1" s="1"/>
  <c r="AI95" i="1" a="1"/>
  <c r="AI95" i="1" s="1"/>
  <c r="AJ95" i="1" s="1"/>
  <c r="AI96" i="1" a="1"/>
  <c r="AI96" i="1" s="1"/>
  <c r="AJ96" i="1" s="1"/>
  <c r="AI97" i="1" a="1"/>
  <c r="AI97" i="1" s="1"/>
  <c r="AJ97" i="1" s="1"/>
  <c r="AI98" i="1" a="1"/>
  <c r="AI98" i="1" s="1"/>
  <c r="AJ98" i="1" s="1"/>
  <c r="AI99" i="1" a="1"/>
  <c r="AI99" i="1" s="1"/>
  <c r="AJ99" i="1" s="1"/>
  <c r="AI100" i="1" a="1"/>
  <c r="AI100" i="1" s="1"/>
  <c r="AJ100" i="1" s="1"/>
  <c r="AI101" i="1" a="1"/>
  <c r="AI101" i="1" s="1"/>
  <c r="AJ101" i="1" s="1"/>
  <c r="AI103" i="1" a="1"/>
  <c r="AI103" i="1" s="1"/>
  <c r="AJ103" i="1" s="1"/>
  <c r="AI104" i="1" a="1"/>
  <c r="AI104" i="1" s="1"/>
  <c r="AJ104" i="1" s="1"/>
  <c r="AI105" i="1" a="1"/>
  <c r="AI105" i="1" s="1"/>
  <c r="AJ105" i="1" s="1"/>
  <c r="AI106" i="1" a="1"/>
  <c r="AI106" i="1" s="1"/>
  <c r="AJ106" i="1" s="1"/>
  <c r="AI107" i="1" a="1"/>
  <c r="AI107" i="1" s="1"/>
  <c r="AJ107" i="1" s="1"/>
  <c r="AI108" i="1" a="1"/>
  <c r="AI108" i="1" s="1"/>
  <c r="AJ108" i="1" s="1"/>
  <c r="AI109" i="1" a="1"/>
  <c r="AI109" i="1" s="1"/>
  <c r="AJ109" i="1" s="1"/>
  <c r="AI110" i="1" a="1"/>
  <c r="AI110" i="1" s="1"/>
  <c r="AJ110" i="1" s="1"/>
  <c r="AI111" i="1" a="1"/>
  <c r="AI111" i="1" s="1"/>
  <c r="AJ111" i="1" s="1"/>
  <c r="AI112" i="1" a="1"/>
  <c r="AI112" i="1" s="1"/>
  <c r="AJ112" i="1" s="1"/>
  <c r="AI113" i="1" a="1"/>
  <c r="AI113" i="1" s="1"/>
  <c r="AJ113" i="1" s="1"/>
  <c r="AI114" i="1" a="1"/>
  <c r="AI114" i="1" s="1"/>
  <c r="AJ114" i="1" s="1"/>
  <c r="AI115" i="1" a="1"/>
  <c r="AI115" i="1" s="1"/>
  <c r="AJ115" i="1" s="1"/>
  <c r="AI116" i="1" a="1"/>
  <c r="AI116" i="1" s="1"/>
  <c r="AJ116" i="1" s="1"/>
  <c r="AI117" i="1" a="1"/>
  <c r="AI117" i="1" s="1"/>
  <c r="AJ117" i="1" s="1"/>
  <c r="AI118" i="1" a="1"/>
  <c r="AI118" i="1" s="1"/>
  <c r="AJ118" i="1" s="1"/>
  <c r="AI119" i="1" a="1"/>
  <c r="AI119" i="1" s="1"/>
  <c r="AJ119" i="1" s="1"/>
  <c r="AI120" i="1" a="1"/>
  <c r="AI120" i="1" s="1"/>
  <c r="AJ120" i="1" s="1"/>
  <c r="AI121" i="1" a="1"/>
  <c r="AI121" i="1" s="1"/>
  <c r="AJ121" i="1" s="1"/>
  <c r="AI122" i="1" a="1"/>
  <c r="AI122" i="1" s="1"/>
  <c r="AJ122" i="1" s="1"/>
  <c r="AI123" i="1" a="1"/>
  <c r="AI123" i="1" s="1"/>
  <c r="AJ123" i="1" s="1"/>
  <c r="AI124" i="1" a="1"/>
  <c r="AI124" i="1" s="1"/>
  <c r="AJ124" i="1" s="1"/>
  <c r="AI125" i="1" a="1"/>
  <c r="AI125" i="1" s="1"/>
  <c r="AJ125" i="1" s="1"/>
  <c r="AI126" i="1" a="1"/>
  <c r="AI126" i="1" s="1"/>
  <c r="AJ126" i="1" s="1"/>
  <c r="AI127" i="1" a="1"/>
  <c r="AI127" i="1" s="1"/>
  <c r="AJ127" i="1" s="1"/>
  <c r="AI128" i="1" a="1"/>
  <c r="AI128" i="1" s="1"/>
  <c r="AJ128" i="1" s="1"/>
  <c r="AI129" i="1" a="1"/>
  <c r="AI129" i="1" s="1"/>
  <c r="AJ129" i="1" s="1"/>
  <c r="AI130" i="1" a="1"/>
  <c r="AI130" i="1" s="1"/>
  <c r="AJ130" i="1" s="1"/>
  <c r="AI131" i="1" a="1"/>
  <c r="AI131" i="1" s="1"/>
  <c r="AJ131" i="1" s="1"/>
  <c r="AI132" i="1" a="1"/>
  <c r="AI132" i="1" s="1"/>
  <c r="AJ132" i="1" s="1"/>
  <c r="AI136" i="1" a="1"/>
  <c r="AI136" i="1" s="1"/>
  <c r="AJ136" i="1" s="1"/>
  <c r="AI137" i="1" a="1"/>
  <c r="AI137" i="1" s="1"/>
  <c r="AJ137" i="1" s="1"/>
  <c r="AI138" i="1" a="1"/>
  <c r="AI138" i="1" s="1"/>
  <c r="AJ138" i="1" s="1"/>
  <c r="AI139" i="1" a="1"/>
  <c r="AI139" i="1" s="1"/>
  <c r="AJ139" i="1" s="1"/>
  <c r="AI140" i="1" a="1"/>
  <c r="AI140" i="1" s="1"/>
  <c r="AJ140" i="1" s="1"/>
  <c r="AI141" i="1" a="1"/>
  <c r="AI141" i="1" s="1"/>
  <c r="AJ141" i="1" s="1"/>
  <c r="AI142" i="1" a="1"/>
  <c r="AI142" i="1" s="1"/>
  <c r="AJ142" i="1" s="1"/>
  <c r="AI143" i="1" a="1"/>
  <c r="AI143" i="1" s="1"/>
  <c r="AJ143" i="1" s="1"/>
  <c r="AI144" i="1" a="1"/>
  <c r="AI144" i="1" s="1"/>
  <c r="AJ144" i="1" s="1"/>
  <c r="AI145" i="1" a="1"/>
  <c r="AI145" i="1" s="1"/>
  <c r="AJ145" i="1" s="1"/>
  <c r="AI146" i="1" a="1"/>
  <c r="AI146" i="1" s="1"/>
  <c r="AJ146" i="1" s="1"/>
  <c r="AI147" i="1" a="1"/>
  <c r="AI147" i="1" s="1"/>
  <c r="AJ147" i="1" s="1"/>
  <c r="AI148" i="1" a="1"/>
  <c r="AI148" i="1" s="1"/>
  <c r="AJ148" i="1" s="1"/>
  <c r="AI149" i="1" a="1"/>
  <c r="AI149" i="1" s="1"/>
  <c r="AJ149" i="1" s="1"/>
  <c r="AI150" i="1" a="1"/>
  <c r="AI150" i="1" s="1"/>
  <c r="AJ150" i="1" s="1"/>
  <c r="AI151" i="1" a="1"/>
  <c r="AI151" i="1" s="1"/>
  <c r="AJ151" i="1" s="1"/>
  <c r="AI152" i="1" a="1"/>
  <c r="AI152" i="1" s="1"/>
  <c r="AJ152" i="1" s="1"/>
  <c r="AI153" i="1" a="1"/>
  <c r="AI153" i="1" s="1"/>
  <c r="AJ153" i="1" s="1"/>
  <c r="AI154" i="1" a="1"/>
  <c r="AI154" i="1" s="1"/>
  <c r="AJ154" i="1" s="1"/>
  <c r="AI155" i="1" a="1"/>
  <c r="AI155" i="1" s="1"/>
  <c r="AJ155" i="1" s="1"/>
  <c r="AI156" i="1" a="1"/>
  <c r="AI156" i="1" s="1"/>
  <c r="AJ156" i="1" s="1"/>
  <c r="AI157" i="1" a="1"/>
  <c r="AI157" i="1" s="1"/>
  <c r="AJ157" i="1" s="1"/>
  <c r="AI158" i="1" a="1"/>
  <c r="AI158" i="1" s="1"/>
  <c r="AJ158" i="1" s="1"/>
  <c r="AI159" i="1" a="1"/>
  <c r="AI159" i="1" s="1"/>
  <c r="AJ159" i="1" s="1"/>
  <c r="AI160" i="1" a="1"/>
  <c r="AI160" i="1" s="1"/>
  <c r="AJ160" i="1" s="1"/>
  <c r="AI161" i="1" a="1"/>
  <c r="AI161" i="1" s="1"/>
  <c r="AJ161" i="1" s="1"/>
  <c r="AI162" i="1" a="1"/>
  <c r="AI162" i="1" s="1"/>
  <c r="AJ162" i="1" s="1"/>
  <c r="AI163" i="1" a="1"/>
  <c r="AI163" i="1" s="1"/>
  <c r="AJ163" i="1" s="1"/>
  <c r="AI164" i="1" a="1"/>
  <c r="AI164" i="1" s="1"/>
  <c r="AJ164" i="1" s="1"/>
  <c r="AI165" i="1" a="1"/>
  <c r="AI165" i="1" s="1"/>
  <c r="AJ165" i="1" s="1"/>
  <c r="AI166" i="1" a="1"/>
  <c r="AI166" i="1" s="1"/>
  <c r="AJ166" i="1" s="1"/>
  <c r="AI167" i="1" a="1"/>
  <c r="AI167" i="1" s="1"/>
  <c r="AJ167" i="1" s="1"/>
  <c r="AI168" i="1" a="1"/>
  <c r="AI168" i="1" s="1"/>
  <c r="AJ168" i="1" s="1"/>
  <c r="AI169" i="1" a="1"/>
  <c r="AI169" i="1" s="1"/>
  <c r="AJ169" i="1" s="1"/>
  <c r="AI170" i="1" a="1"/>
  <c r="AI170" i="1" s="1"/>
  <c r="AJ170" i="1" s="1"/>
  <c r="AI172" i="1" a="1"/>
  <c r="AI172" i="1" s="1"/>
  <c r="AJ172" i="1" s="1"/>
  <c r="AI173" i="1" a="1"/>
  <c r="AI173" i="1" s="1"/>
  <c r="AJ173" i="1" s="1"/>
  <c r="AI174" i="1" a="1"/>
  <c r="AI174" i="1" s="1"/>
  <c r="AJ174" i="1" s="1"/>
  <c r="AI175" i="1" a="1"/>
  <c r="AI175" i="1" s="1"/>
  <c r="AJ175" i="1" s="1"/>
  <c r="AI176" i="1" a="1"/>
  <c r="AI176" i="1" s="1"/>
  <c r="AJ176" i="1" s="1"/>
  <c r="AI177" i="1" a="1"/>
  <c r="AI177" i="1" s="1"/>
  <c r="AJ177" i="1" s="1"/>
  <c r="AI178" i="1" a="1"/>
  <c r="AI178" i="1" s="1"/>
  <c r="AJ178" i="1" s="1"/>
  <c r="AI179" i="1" a="1"/>
  <c r="AI179" i="1" s="1"/>
  <c r="AJ179" i="1" s="1"/>
  <c r="AI180" i="1" a="1"/>
  <c r="AI180" i="1" s="1"/>
  <c r="AJ180" i="1" s="1"/>
  <c r="AI181" i="1" a="1"/>
  <c r="AI181" i="1" s="1"/>
  <c r="AJ181" i="1" s="1"/>
  <c r="AI182" i="1" a="1"/>
  <c r="AI182" i="1" s="1"/>
  <c r="AJ182" i="1" s="1"/>
  <c r="AI183" i="1" a="1"/>
  <c r="AI183" i="1" s="1"/>
  <c r="AJ183" i="1" s="1"/>
  <c r="AI184" i="1" a="1"/>
  <c r="AI184" i="1" s="1"/>
  <c r="AJ184" i="1" s="1"/>
  <c r="AI185" i="1" a="1"/>
  <c r="AI185" i="1" s="1"/>
  <c r="AJ185" i="1" s="1"/>
  <c r="AI186" i="1" a="1"/>
  <c r="AI186" i="1" s="1"/>
  <c r="AJ186" i="1" s="1"/>
  <c r="AI187" i="1" a="1"/>
  <c r="AI187" i="1" s="1"/>
  <c r="AJ187" i="1" s="1"/>
  <c r="AI188" i="1" a="1"/>
  <c r="AI188" i="1" s="1"/>
  <c r="AJ188" i="1" s="1"/>
  <c r="AI189" i="1" a="1"/>
  <c r="AI189" i="1" s="1"/>
  <c r="AJ189" i="1" s="1"/>
  <c r="AI190" i="1" a="1"/>
  <c r="AI190" i="1" s="1"/>
  <c r="AJ190" i="1" s="1"/>
  <c r="AI191" i="1" a="1"/>
  <c r="AI191" i="1" s="1"/>
  <c r="AJ191" i="1" s="1"/>
  <c r="AI192" i="1" a="1"/>
  <c r="AI192" i="1" s="1"/>
  <c r="AJ192" i="1" s="1"/>
  <c r="AI193" i="1" a="1"/>
  <c r="AI193" i="1" s="1"/>
  <c r="AJ193" i="1" s="1"/>
  <c r="AI194" i="1" a="1"/>
  <c r="AI194" i="1" s="1"/>
  <c r="AJ194" i="1" s="1"/>
  <c r="AI195" i="1" a="1"/>
  <c r="AI195" i="1" s="1"/>
  <c r="AJ195" i="1" s="1"/>
  <c r="AI196" i="1" a="1"/>
  <c r="AI196" i="1" s="1"/>
  <c r="AJ196" i="1" s="1"/>
  <c r="AI197" i="1" a="1"/>
  <c r="AI197" i="1" s="1"/>
  <c r="AJ197" i="1" s="1"/>
  <c r="AI198" i="1" a="1"/>
  <c r="AI198" i="1" s="1"/>
  <c r="AJ198" i="1" s="1"/>
  <c r="AI199" i="1" a="1"/>
  <c r="AI199" i="1" s="1"/>
  <c r="AJ199" i="1" s="1"/>
  <c r="AI200" i="1" a="1"/>
  <c r="AI200" i="1" s="1"/>
  <c r="AJ200" i="1" s="1"/>
  <c r="AI201" i="1" a="1"/>
  <c r="AI201" i="1" s="1"/>
  <c r="AJ201" i="1" s="1"/>
  <c r="AI202" i="1" a="1"/>
  <c r="AI202" i="1" s="1"/>
  <c r="AJ202" i="1" s="1"/>
  <c r="AI203" i="1" a="1"/>
  <c r="AI203" i="1" s="1"/>
  <c r="AJ203" i="1" s="1"/>
  <c r="AI204" i="1" a="1"/>
  <c r="AI204" i="1" s="1"/>
  <c r="AJ204" i="1" s="1"/>
  <c r="AI205" i="1" a="1"/>
  <c r="AI205" i="1" s="1"/>
  <c r="AJ205" i="1" s="1"/>
  <c r="AI206" i="1" a="1"/>
  <c r="AI206" i="1" s="1"/>
  <c r="AJ206" i="1" s="1"/>
  <c r="AI207" i="1" a="1"/>
  <c r="AI207" i="1" s="1"/>
  <c r="AJ207" i="1" s="1"/>
  <c r="AI208" i="1" a="1"/>
  <c r="AI208" i="1" s="1"/>
  <c r="AJ208" i="1" s="1"/>
  <c r="AI209" i="1" a="1"/>
  <c r="AI209" i="1" s="1"/>
  <c r="AJ209" i="1" s="1"/>
  <c r="AI210" i="1" a="1"/>
  <c r="AI210" i="1" s="1"/>
  <c r="AJ210" i="1" s="1"/>
  <c r="AI211" i="1" a="1"/>
  <c r="AI211" i="1" s="1"/>
  <c r="AJ211" i="1" s="1"/>
  <c r="AI212" i="1" a="1"/>
  <c r="AI212" i="1" s="1"/>
  <c r="AJ212" i="1" s="1"/>
  <c r="AI213" i="1" a="1"/>
  <c r="AI213" i="1" s="1"/>
  <c r="AJ213" i="1" s="1"/>
  <c r="AI214" i="1" a="1"/>
  <c r="AI214" i="1" s="1"/>
  <c r="AJ214" i="1" s="1"/>
  <c r="AI215" i="1" a="1"/>
  <c r="AI215" i="1" s="1"/>
  <c r="AJ215" i="1" s="1"/>
  <c r="AI216" i="1" a="1"/>
  <c r="AI216" i="1" s="1"/>
  <c r="AJ216" i="1" s="1"/>
  <c r="AI217" i="1" a="1"/>
  <c r="AI217" i="1" s="1"/>
  <c r="AJ217" i="1" s="1"/>
  <c r="AI218" i="1" a="1"/>
  <c r="AI218" i="1" s="1"/>
  <c r="AJ218" i="1" s="1"/>
  <c r="AI219" i="1" a="1"/>
  <c r="AI219" i="1" s="1"/>
  <c r="AJ219" i="1" s="1"/>
  <c r="AI220" i="1" a="1"/>
  <c r="AI220" i="1" s="1"/>
  <c r="AJ220" i="1" s="1"/>
  <c r="AI221" i="1" a="1"/>
  <c r="AI221" i="1" s="1"/>
  <c r="AJ221" i="1" s="1"/>
  <c r="AI222" i="1" a="1"/>
  <c r="AI222" i="1" s="1"/>
  <c r="AJ222" i="1" s="1"/>
  <c r="AI223" i="1" a="1"/>
  <c r="AI223" i="1" s="1"/>
  <c r="AJ223" i="1" s="1"/>
  <c r="AI224" i="1" a="1"/>
  <c r="AI224" i="1" s="1"/>
  <c r="AJ224" i="1" s="1"/>
  <c r="AI225" i="1" a="1"/>
  <c r="AI225" i="1" s="1"/>
  <c r="AJ225" i="1" s="1"/>
  <c r="AI226" i="1" a="1"/>
  <c r="AI226" i="1" s="1"/>
  <c r="AJ226" i="1" s="1"/>
  <c r="AI227" i="1" a="1"/>
  <c r="AI227" i="1" s="1"/>
  <c r="AJ227" i="1" s="1"/>
  <c r="AI228" i="1" a="1"/>
  <c r="AI228" i="1" s="1"/>
  <c r="AJ228" i="1" s="1"/>
  <c r="AI229" i="1" a="1"/>
  <c r="AI229" i="1" s="1"/>
  <c r="AJ229" i="1" s="1"/>
  <c r="AI230" i="1" a="1"/>
  <c r="AI230" i="1" s="1"/>
  <c r="AJ230" i="1" s="1"/>
  <c r="AI231" i="1" a="1"/>
  <c r="AI231" i="1" s="1"/>
  <c r="AJ231" i="1" s="1"/>
  <c r="AI232" i="1" a="1"/>
  <c r="AI232" i="1" s="1"/>
  <c r="AJ232" i="1" s="1"/>
  <c r="AI233" i="1" a="1"/>
  <c r="AI233" i="1" s="1"/>
  <c r="AJ233" i="1" s="1"/>
  <c r="AI234" i="1" a="1"/>
  <c r="AI234" i="1" s="1"/>
  <c r="AJ234" i="1" s="1"/>
  <c r="AI235" i="1" a="1"/>
  <c r="AI235" i="1" s="1"/>
  <c r="AJ235" i="1" s="1"/>
  <c r="AI236" i="1" a="1"/>
  <c r="AI236" i="1" s="1"/>
  <c r="AJ236" i="1" s="1"/>
  <c r="AI237" i="1" a="1"/>
  <c r="AI237" i="1" s="1"/>
  <c r="AJ237" i="1" s="1"/>
  <c r="AI238" i="1" a="1"/>
  <c r="AI238" i="1" s="1"/>
  <c r="AJ238" i="1" s="1"/>
  <c r="AI239" i="1" a="1"/>
  <c r="AI239" i="1" s="1"/>
  <c r="AJ239" i="1" s="1"/>
  <c r="AI240" i="1" a="1"/>
  <c r="AI240" i="1" s="1"/>
  <c r="AJ240" i="1" s="1"/>
  <c r="AI241" i="1" a="1"/>
  <c r="AI241" i="1" s="1"/>
  <c r="AJ241" i="1" s="1"/>
  <c r="AI242" i="1" a="1"/>
  <c r="AI242" i="1" s="1"/>
  <c r="AJ242" i="1" s="1"/>
  <c r="AI243" i="1" a="1"/>
  <c r="AI243" i="1" s="1"/>
  <c r="AJ243" i="1" s="1"/>
  <c r="AI244" i="1" a="1"/>
  <c r="AI244" i="1" s="1"/>
  <c r="AJ244" i="1" s="1"/>
  <c r="AI245" i="1" a="1"/>
  <c r="AI245" i="1" s="1"/>
  <c r="AJ245" i="1" s="1"/>
  <c r="AI246" i="1" a="1"/>
  <c r="AI246" i="1" s="1"/>
  <c r="AJ246" i="1" s="1"/>
  <c r="AI247" i="1" a="1"/>
  <c r="AI247" i="1" s="1"/>
  <c r="AJ247" i="1" s="1"/>
  <c r="AI249" i="1" a="1"/>
  <c r="AI249" i="1" s="1"/>
  <c r="AJ249" i="1" s="1"/>
  <c r="AI250" i="1" a="1"/>
  <c r="AI250" i="1" s="1"/>
  <c r="AJ250" i="1" s="1"/>
  <c r="AI251" i="1" a="1"/>
  <c r="AI251" i="1" s="1"/>
  <c r="AJ251" i="1" s="1"/>
  <c r="AI252" i="1" a="1"/>
  <c r="AI252" i="1" s="1"/>
  <c r="AJ252" i="1" s="1"/>
  <c r="AI253" i="1" a="1"/>
  <c r="AI253" i="1" s="1"/>
  <c r="AJ253" i="1" s="1"/>
  <c r="AI254" i="1" a="1"/>
  <c r="AI254" i="1" s="1"/>
  <c r="AJ254" i="1" s="1"/>
  <c r="AI255" i="1" a="1"/>
  <c r="AI255" i="1" s="1"/>
  <c r="AJ255" i="1" s="1"/>
  <c r="AI256" i="1" a="1"/>
  <c r="AI256" i="1" s="1"/>
  <c r="AJ256" i="1" s="1"/>
  <c r="AI257" i="1" a="1"/>
  <c r="AI257" i="1" s="1"/>
  <c r="AJ257" i="1" s="1"/>
  <c r="AI258" i="1" a="1"/>
  <c r="AI258" i="1" s="1"/>
  <c r="AJ258" i="1" s="1"/>
  <c r="AI259" i="1" a="1"/>
  <c r="AI259" i="1" s="1"/>
  <c r="AJ259" i="1" s="1"/>
  <c r="AI260" i="1" a="1"/>
  <c r="AI260" i="1" s="1"/>
  <c r="AJ260" i="1" s="1"/>
  <c r="AI261" i="1" a="1"/>
  <c r="AI261" i="1" s="1"/>
  <c r="AJ261" i="1" s="1"/>
  <c r="AI262" i="1" a="1"/>
  <c r="AI262" i="1" s="1"/>
  <c r="AJ262" i="1" s="1"/>
  <c r="AI263" i="1" a="1"/>
  <c r="AI263" i="1" s="1"/>
  <c r="AJ263" i="1" s="1"/>
  <c r="AI264" i="1" a="1"/>
  <c r="AI264" i="1" s="1"/>
  <c r="AJ264" i="1" s="1"/>
  <c r="AI265" i="1" a="1"/>
  <c r="AI265" i="1" s="1"/>
  <c r="AJ265" i="1" s="1"/>
  <c r="AI266" i="1" a="1"/>
  <c r="AI266" i="1" s="1"/>
  <c r="AJ266" i="1" s="1"/>
  <c r="AI267" i="1" a="1"/>
  <c r="AI267" i="1" s="1"/>
  <c r="AJ267" i="1" s="1"/>
  <c r="AI268" i="1" a="1"/>
  <c r="AI268" i="1" s="1"/>
  <c r="AJ268" i="1" s="1"/>
  <c r="AI269" i="1" a="1"/>
  <c r="AI269" i="1" s="1"/>
  <c r="AJ269" i="1" s="1"/>
  <c r="AI270" i="1" a="1"/>
  <c r="AI270" i="1" s="1"/>
  <c r="AJ270" i="1" s="1"/>
  <c r="AI271" i="1" a="1"/>
  <c r="AI271" i="1" s="1"/>
  <c r="AJ271" i="1" s="1"/>
  <c r="AI272" i="1" a="1"/>
  <c r="AI272" i="1" s="1"/>
  <c r="AJ272" i="1" s="1"/>
  <c r="AI273" i="1" a="1"/>
  <c r="AI273" i="1" s="1"/>
  <c r="AJ273" i="1" s="1"/>
  <c r="AI274" i="1" a="1"/>
  <c r="AI274" i="1" s="1"/>
  <c r="AJ274" i="1" s="1"/>
  <c r="AI275" i="1" a="1"/>
  <c r="AI275" i="1" s="1"/>
  <c r="AJ275" i="1" s="1"/>
  <c r="AI276" i="1" a="1"/>
  <c r="AI276" i="1" s="1"/>
  <c r="AJ276" i="1" s="1"/>
  <c r="AI277" i="1" a="1"/>
  <c r="AI277" i="1" s="1"/>
  <c r="AJ277" i="1" s="1"/>
  <c r="AI278" i="1" a="1"/>
  <c r="AI278" i="1" s="1"/>
  <c r="AJ278" i="1" s="1"/>
  <c r="AI279" i="1" a="1"/>
  <c r="AI279" i="1" s="1"/>
  <c r="AJ279" i="1" s="1"/>
  <c r="AI280" i="1" a="1"/>
  <c r="AI280" i="1" s="1"/>
  <c r="AJ280" i="1" s="1"/>
  <c r="AI281" i="1" a="1"/>
  <c r="AI281" i="1" s="1"/>
  <c r="AJ281" i="1" s="1"/>
  <c r="AI282" i="1" a="1"/>
  <c r="AI282" i="1" s="1"/>
  <c r="AJ282" i="1" s="1"/>
  <c r="AI283" i="1" a="1"/>
  <c r="AI283" i="1" s="1"/>
  <c r="AJ283" i="1" s="1"/>
  <c r="AI284" i="1" a="1"/>
  <c r="AI284" i="1" s="1"/>
  <c r="AJ284" i="1" s="1"/>
  <c r="AI285" i="1" a="1"/>
  <c r="AI285" i="1" s="1"/>
  <c r="AJ285" i="1" s="1"/>
  <c r="AI286" i="1" a="1"/>
  <c r="AI286" i="1" s="1"/>
  <c r="AJ286" i="1" s="1"/>
  <c r="AI287" i="1" a="1"/>
  <c r="AI287" i="1" s="1"/>
  <c r="AJ287" i="1" s="1"/>
  <c r="AI288" i="1" a="1"/>
  <c r="AI288" i="1" s="1"/>
  <c r="AJ288" i="1" s="1"/>
  <c r="AI289" i="1" a="1"/>
  <c r="AI289" i="1" s="1"/>
  <c r="AJ289" i="1" s="1"/>
  <c r="AI290" i="1" a="1"/>
  <c r="AI290" i="1" s="1"/>
  <c r="AJ290" i="1" s="1"/>
  <c r="AI291" i="1" a="1"/>
  <c r="AI291" i="1" s="1"/>
  <c r="AJ291" i="1" s="1"/>
  <c r="AI292" i="1" a="1"/>
  <c r="AI292" i="1" s="1"/>
  <c r="AJ292" i="1" s="1"/>
  <c r="AI293" i="1" a="1"/>
  <c r="AI293" i="1" s="1"/>
  <c r="AJ293" i="1" s="1"/>
  <c r="AI294" i="1" a="1"/>
  <c r="AI294" i="1" s="1"/>
  <c r="AJ294" i="1" s="1"/>
  <c r="AI295" i="1" a="1"/>
  <c r="AI295" i="1" s="1"/>
  <c r="AJ295" i="1" s="1"/>
  <c r="AI296" i="1" a="1"/>
  <c r="AI296" i="1" s="1"/>
  <c r="AJ296" i="1" s="1"/>
  <c r="AI297" i="1" a="1"/>
  <c r="AI297" i="1" s="1"/>
  <c r="AJ297" i="1" s="1"/>
  <c r="AI298" i="1" a="1"/>
  <c r="AI298" i="1" s="1"/>
  <c r="AJ298" i="1" s="1"/>
  <c r="AI299" i="1" a="1"/>
  <c r="AI299" i="1" s="1"/>
  <c r="AJ299" i="1" s="1"/>
  <c r="AI300" i="1" a="1"/>
  <c r="AI300" i="1" s="1"/>
  <c r="AJ300" i="1" s="1"/>
  <c r="AI301" i="1" a="1"/>
  <c r="AI301" i="1" s="1"/>
  <c r="AJ301" i="1" s="1"/>
  <c r="AI302" i="1" a="1"/>
  <c r="AI302" i="1" s="1"/>
  <c r="AJ302" i="1" s="1"/>
  <c r="AI303" i="1" a="1"/>
  <c r="AI303" i="1" s="1"/>
  <c r="AJ303" i="1" s="1"/>
  <c r="AI304" i="1" a="1"/>
  <c r="AI304" i="1" s="1"/>
  <c r="AJ304" i="1" s="1"/>
  <c r="AI305" i="1" a="1"/>
  <c r="AI305" i="1" s="1"/>
  <c r="AJ305" i="1" s="1"/>
  <c r="AI306" i="1" a="1"/>
  <c r="AI306" i="1" s="1"/>
  <c r="AJ306" i="1" s="1"/>
  <c r="AI307" i="1" a="1"/>
  <c r="AI307" i="1" s="1"/>
  <c r="AJ307" i="1" s="1"/>
  <c r="AI308" i="1" a="1"/>
  <c r="AI308" i="1" s="1"/>
  <c r="AJ308" i="1" s="1"/>
  <c r="AI309" i="1" a="1"/>
  <c r="AI309" i="1" s="1"/>
  <c r="AJ309" i="1" s="1"/>
  <c r="AI310" i="1" a="1"/>
  <c r="AI310" i="1" s="1"/>
  <c r="AJ310" i="1" s="1"/>
  <c r="AI311" i="1" a="1"/>
  <c r="AI311" i="1" s="1"/>
  <c r="AJ311" i="1" s="1"/>
  <c r="AI313" i="1" a="1"/>
  <c r="AI313" i="1" s="1"/>
  <c r="AJ313" i="1" s="1"/>
  <c r="AI314" i="1" a="1"/>
  <c r="AI314" i="1" s="1"/>
  <c r="AJ314" i="1" s="1"/>
  <c r="AI315" i="1" a="1"/>
  <c r="AI315" i="1" s="1"/>
  <c r="AJ315" i="1" s="1"/>
  <c r="AI316" i="1" a="1"/>
  <c r="AI316" i="1" s="1"/>
  <c r="AJ316" i="1" s="1"/>
  <c r="AI317" i="1" a="1"/>
  <c r="AI317" i="1" s="1"/>
  <c r="AJ317" i="1" s="1"/>
  <c r="AI318" i="1" a="1"/>
  <c r="AI318" i="1" s="1"/>
  <c r="AJ318" i="1" s="1"/>
  <c r="AI319" i="1" a="1"/>
  <c r="AI319" i="1" s="1"/>
  <c r="AJ319" i="1" s="1"/>
  <c r="AI320" i="1" a="1"/>
  <c r="AI320" i="1" s="1"/>
  <c r="AJ320" i="1" s="1"/>
  <c r="AI321" i="1" a="1"/>
  <c r="AI321" i="1" s="1"/>
  <c r="AJ321" i="1" s="1"/>
  <c r="AI322" i="1" a="1"/>
  <c r="AI322" i="1" s="1"/>
  <c r="AJ322" i="1" s="1"/>
  <c r="AI323" i="1" a="1"/>
  <c r="AI323" i="1" s="1"/>
  <c r="AJ323" i="1" s="1"/>
  <c r="AI324" i="1" a="1"/>
  <c r="AI324" i="1" s="1"/>
  <c r="AJ324" i="1" s="1"/>
  <c r="AI325" i="1" a="1"/>
  <c r="AI325" i="1" s="1"/>
  <c r="AJ325" i="1" s="1"/>
  <c r="AI326" i="1" a="1"/>
  <c r="AI326" i="1" s="1"/>
  <c r="AJ326" i="1" s="1"/>
  <c r="AI327" i="1" a="1"/>
  <c r="AI327" i="1" s="1"/>
  <c r="AJ327" i="1" s="1"/>
  <c r="AI328" i="1" a="1"/>
  <c r="AI328" i="1" s="1"/>
  <c r="AJ328" i="1" s="1"/>
  <c r="AI329" i="1" a="1"/>
  <c r="AI329" i="1" s="1"/>
  <c r="AJ329" i="1" s="1"/>
  <c r="AI330" i="1" a="1"/>
  <c r="AI330" i="1" s="1"/>
  <c r="AJ330" i="1" s="1"/>
  <c r="AI331" i="1" a="1"/>
  <c r="AI331" i="1" s="1"/>
  <c r="AJ331" i="1" s="1"/>
  <c r="AI332" i="1" a="1"/>
  <c r="AI332" i="1" s="1"/>
  <c r="AJ332" i="1" s="1"/>
  <c r="AI333" i="1" a="1"/>
  <c r="AI333" i="1" s="1"/>
  <c r="AJ333" i="1" s="1"/>
  <c r="AI334" i="1" a="1"/>
  <c r="AI334" i="1" s="1"/>
  <c r="AJ334" i="1" s="1"/>
  <c r="AI335" i="1" a="1"/>
  <c r="AI335" i="1" s="1"/>
  <c r="AJ335" i="1" s="1"/>
  <c r="AI336" i="1" a="1"/>
  <c r="AI336" i="1" s="1"/>
  <c r="AJ336" i="1" s="1"/>
  <c r="AI337" i="1" a="1"/>
  <c r="AI337" i="1" s="1"/>
  <c r="AJ337" i="1" s="1"/>
  <c r="AI338" i="1" a="1"/>
  <c r="AI338" i="1" s="1"/>
  <c r="AJ338" i="1" s="1"/>
  <c r="AI339" i="1" a="1"/>
  <c r="AI339" i="1" s="1"/>
  <c r="AJ339" i="1" s="1"/>
  <c r="AI340" i="1" a="1"/>
  <c r="AI340" i="1" s="1"/>
  <c r="AJ340" i="1" s="1"/>
  <c r="AI341" i="1" a="1"/>
  <c r="AI341" i="1" s="1"/>
  <c r="AJ341" i="1" s="1"/>
  <c r="AI342" i="1" a="1"/>
  <c r="AI342" i="1" s="1"/>
  <c r="AJ342" i="1" s="1"/>
  <c r="AI343" i="1" a="1"/>
  <c r="AI343" i="1" s="1"/>
  <c r="AJ343" i="1" s="1"/>
  <c r="AI344" i="1" a="1"/>
  <c r="AI344" i="1" s="1"/>
  <c r="AJ344" i="1" s="1"/>
  <c r="AI345" i="1" a="1"/>
  <c r="AI345" i="1" s="1"/>
  <c r="AJ345" i="1" s="1"/>
  <c r="AI346" i="1" a="1"/>
  <c r="AI346" i="1" s="1"/>
  <c r="AJ346" i="1" s="1"/>
  <c r="AI347" i="1" a="1"/>
  <c r="AI347" i="1" s="1"/>
  <c r="AJ347" i="1" s="1"/>
  <c r="AI348" i="1" a="1"/>
  <c r="AI348" i="1" s="1"/>
  <c r="AJ348" i="1" s="1"/>
  <c r="AI349" i="1" a="1"/>
  <c r="AI349" i="1" s="1"/>
  <c r="AJ349" i="1" s="1"/>
  <c r="AI350" i="1" a="1"/>
  <c r="AI350" i="1" s="1"/>
  <c r="AJ350" i="1" s="1"/>
  <c r="AI351" i="1" a="1"/>
  <c r="AI351" i="1" s="1"/>
  <c r="AJ351" i="1" s="1"/>
  <c r="AI352" i="1" a="1"/>
  <c r="AI352" i="1" s="1"/>
  <c r="AJ352" i="1" s="1"/>
  <c r="AI354" i="1" a="1"/>
  <c r="AI354" i="1" s="1"/>
  <c r="AJ354" i="1" s="1"/>
  <c r="AI355" i="1" a="1"/>
  <c r="AI355" i="1" s="1"/>
  <c r="AJ355" i="1" s="1"/>
  <c r="AI356" i="1" a="1"/>
  <c r="AI356" i="1" s="1"/>
  <c r="AJ356" i="1" s="1"/>
  <c r="AI357" i="1" a="1"/>
  <c r="AI357" i="1" s="1"/>
  <c r="AJ357" i="1" s="1"/>
  <c r="AI358" i="1" a="1"/>
  <c r="AI358" i="1" s="1"/>
  <c r="AJ358" i="1" s="1"/>
  <c r="AI359" i="1" a="1"/>
  <c r="AI359" i="1" s="1"/>
  <c r="AJ359" i="1" s="1"/>
  <c r="AI360" i="1" a="1"/>
  <c r="AI360" i="1" s="1"/>
  <c r="AJ360" i="1" s="1"/>
  <c r="AI361" i="1" a="1"/>
  <c r="AI361" i="1" s="1"/>
  <c r="AJ361" i="1" s="1"/>
  <c r="AI362" i="1" a="1"/>
  <c r="AI362" i="1" s="1"/>
  <c r="AJ362" i="1" s="1"/>
  <c r="AI363" i="1" a="1"/>
  <c r="AI363" i="1" s="1"/>
  <c r="AJ363" i="1" s="1"/>
  <c r="AI364" i="1" a="1"/>
  <c r="AI364" i="1" s="1"/>
  <c r="AJ364" i="1" s="1"/>
  <c r="AI365" i="1" a="1"/>
  <c r="AI365" i="1" s="1"/>
  <c r="AJ365" i="1" s="1"/>
  <c r="AI366" i="1" a="1"/>
  <c r="AI366" i="1" s="1"/>
  <c r="AJ366" i="1" s="1"/>
  <c r="AI367" i="1" a="1"/>
  <c r="AI367" i="1" s="1"/>
  <c r="AJ367" i="1" s="1"/>
  <c r="AI368" i="1" a="1"/>
  <c r="AI368" i="1" s="1"/>
  <c r="AJ368" i="1" s="1"/>
  <c r="AI369" i="1" a="1"/>
  <c r="AI369" i="1" s="1"/>
  <c r="AJ369" i="1" s="1"/>
  <c r="AI370" i="1" a="1"/>
  <c r="AI370" i="1" s="1"/>
  <c r="AJ370" i="1" s="1"/>
  <c r="AI371" i="1" a="1"/>
  <c r="AI371" i="1" s="1"/>
  <c r="AJ371" i="1" s="1"/>
  <c r="AI372" i="1" a="1"/>
  <c r="AI372" i="1" s="1"/>
  <c r="AJ372" i="1" s="1"/>
  <c r="AI373" i="1" a="1"/>
  <c r="AI373" i="1" s="1"/>
  <c r="AJ373" i="1" s="1"/>
  <c r="AI374" i="1" a="1"/>
  <c r="AI374" i="1" s="1"/>
  <c r="AJ374" i="1" s="1"/>
  <c r="AI375" i="1" a="1"/>
  <c r="AI375" i="1" s="1"/>
  <c r="AJ375" i="1" s="1"/>
  <c r="AI376" i="1" a="1"/>
  <c r="AI376" i="1" s="1"/>
  <c r="AJ376" i="1" s="1"/>
  <c r="AI377" i="1" a="1"/>
  <c r="AI377" i="1" s="1"/>
  <c r="AJ377" i="1" s="1"/>
  <c r="AI378" i="1" a="1"/>
  <c r="AI378" i="1" s="1"/>
  <c r="AJ378" i="1" s="1"/>
  <c r="AI379" i="1" a="1"/>
  <c r="AI379" i="1" s="1"/>
  <c r="AJ379" i="1" s="1"/>
  <c r="AI380" i="1" a="1"/>
  <c r="AI380" i="1" s="1"/>
  <c r="AJ380" i="1" s="1"/>
  <c r="AI381" i="1" a="1"/>
  <c r="AI381" i="1" s="1"/>
  <c r="AJ381" i="1" s="1"/>
  <c r="AI382" i="1" a="1"/>
  <c r="AI382" i="1" s="1"/>
  <c r="AJ382" i="1" s="1"/>
  <c r="AI383" i="1" a="1"/>
  <c r="AI383" i="1" s="1"/>
  <c r="AJ383" i="1" s="1"/>
  <c r="AI384" i="1" a="1"/>
  <c r="AI384" i="1" s="1"/>
  <c r="AJ384" i="1" s="1"/>
  <c r="AI385" i="1" a="1"/>
  <c r="AI385" i="1" s="1"/>
  <c r="AJ385" i="1" s="1"/>
  <c r="AI386" i="1" a="1"/>
  <c r="AI386" i="1" s="1"/>
  <c r="AJ386" i="1" s="1"/>
  <c r="AI387" i="1" a="1"/>
  <c r="AI387" i="1" s="1"/>
  <c r="AJ387" i="1" s="1"/>
  <c r="AI388" i="1" a="1"/>
  <c r="AI388" i="1" s="1"/>
  <c r="AJ388" i="1" s="1"/>
  <c r="AI389" i="1" a="1"/>
  <c r="AI389" i="1" s="1"/>
  <c r="AJ389" i="1" s="1"/>
  <c r="AI390" i="1" a="1"/>
  <c r="AI390" i="1" s="1"/>
  <c r="AJ390" i="1" s="1"/>
  <c r="AI391" i="1" a="1"/>
  <c r="AI391" i="1" s="1"/>
  <c r="AJ391" i="1" s="1"/>
  <c r="AI392" i="1" a="1"/>
  <c r="AI392" i="1" s="1"/>
  <c r="AJ392" i="1" s="1"/>
  <c r="AI393" i="1" a="1"/>
  <c r="AI393" i="1" s="1"/>
  <c r="AJ393" i="1" s="1"/>
  <c r="AI394" i="1" a="1"/>
  <c r="AI394" i="1" s="1"/>
  <c r="AJ394" i="1" s="1"/>
  <c r="AI395" i="1" a="1"/>
  <c r="AI395" i="1" s="1"/>
  <c r="AJ395" i="1" s="1"/>
  <c r="AI396" i="1" a="1"/>
  <c r="AI396" i="1" s="1"/>
  <c r="AJ396" i="1" s="1"/>
  <c r="AI397" i="1" a="1"/>
  <c r="AI397" i="1" s="1"/>
  <c r="AJ397" i="1" s="1"/>
  <c r="AI398" i="1" a="1"/>
  <c r="AI398" i="1" s="1"/>
  <c r="AJ398" i="1" s="1"/>
  <c r="AI399" i="1" a="1"/>
  <c r="AI399" i="1" s="1"/>
  <c r="AJ399" i="1" s="1"/>
  <c r="AI400" i="1" a="1"/>
  <c r="AI400" i="1" s="1"/>
  <c r="AJ400" i="1" s="1"/>
  <c r="AI401" i="1" a="1"/>
  <c r="AI401" i="1" s="1"/>
  <c r="AJ401" i="1" s="1"/>
  <c r="AI402" i="1" a="1"/>
  <c r="AI402" i="1" s="1"/>
  <c r="AJ402" i="1" s="1"/>
  <c r="AI403" i="1" a="1"/>
  <c r="AI403" i="1" s="1"/>
  <c r="AJ403" i="1" s="1"/>
  <c r="AI404" i="1" a="1"/>
  <c r="AI404" i="1" s="1"/>
  <c r="AJ404" i="1" s="1"/>
  <c r="AI405" i="1" a="1"/>
  <c r="AI405" i="1" s="1"/>
  <c r="AJ405" i="1" s="1"/>
  <c r="AI406" i="1" a="1"/>
  <c r="AI406" i="1" s="1"/>
  <c r="AJ406" i="1" s="1"/>
  <c r="AI410" i="1" a="1"/>
  <c r="AI410" i="1" s="1"/>
  <c r="AJ410" i="1" s="1"/>
  <c r="AI411" i="1" a="1"/>
  <c r="AI411" i="1" s="1"/>
  <c r="AJ411" i="1" s="1"/>
  <c r="AI412" i="1" a="1"/>
  <c r="AI412" i="1" s="1"/>
  <c r="AJ412" i="1" s="1"/>
  <c r="AI414" i="1" a="1"/>
  <c r="AI414" i="1" s="1"/>
  <c r="AJ414" i="1" s="1"/>
  <c r="AI415" i="1" a="1"/>
  <c r="AI415" i="1" s="1"/>
  <c r="AJ415" i="1" s="1"/>
  <c r="AI416" i="1" a="1"/>
  <c r="AI416" i="1" s="1"/>
  <c r="AJ416" i="1" s="1"/>
  <c r="AI417" i="1" a="1"/>
  <c r="AI417" i="1" s="1"/>
  <c r="AJ417" i="1" s="1"/>
  <c r="AI418" i="1" a="1"/>
  <c r="AI418" i="1" s="1"/>
  <c r="AJ418" i="1" s="1"/>
  <c r="AI419" i="1" a="1"/>
  <c r="AI419" i="1" s="1"/>
  <c r="AJ419" i="1" s="1"/>
  <c r="AI420" i="1" a="1"/>
  <c r="AI420" i="1" s="1"/>
  <c r="AJ420" i="1" s="1"/>
  <c r="AI421" i="1" a="1"/>
  <c r="AI421" i="1" s="1"/>
  <c r="AJ421" i="1" s="1"/>
  <c r="AI423" i="1" a="1"/>
  <c r="AI423" i="1" s="1"/>
  <c r="AJ423" i="1" s="1"/>
  <c r="AI424" i="1" a="1"/>
  <c r="AI424" i="1" s="1"/>
  <c r="AJ424" i="1" s="1"/>
  <c r="AI425" i="1" a="1"/>
  <c r="AI425" i="1" s="1"/>
  <c r="AJ425" i="1" s="1"/>
  <c r="AI426" i="1" a="1"/>
  <c r="AI426" i="1" s="1"/>
  <c r="AJ426" i="1" s="1"/>
  <c r="AI427" i="1" a="1"/>
  <c r="AI427" i="1" s="1"/>
  <c r="AJ427" i="1" s="1"/>
  <c r="AI428" i="1" a="1"/>
  <c r="AI428" i="1" s="1"/>
  <c r="AJ428" i="1" s="1"/>
  <c r="AI429" i="1" a="1"/>
  <c r="AI429" i="1" s="1"/>
  <c r="AJ429" i="1" s="1"/>
  <c r="AI430" i="1" a="1"/>
  <c r="AI430" i="1" s="1"/>
  <c r="AJ430" i="1" s="1"/>
  <c r="AI431" i="1" a="1"/>
  <c r="AI431" i="1" s="1"/>
  <c r="AJ431" i="1" s="1"/>
  <c r="AI432" i="1" a="1"/>
  <c r="AI432" i="1" s="1"/>
  <c r="AJ432" i="1" s="1"/>
  <c r="AI433" i="1" a="1"/>
  <c r="AI433" i="1" s="1"/>
  <c r="AJ433" i="1" s="1"/>
  <c r="AI434" i="1" a="1"/>
  <c r="AI434" i="1" s="1"/>
  <c r="AJ434" i="1" s="1"/>
  <c r="AI435" i="1" a="1"/>
  <c r="AI435" i="1" s="1"/>
  <c r="AJ435" i="1" s="1"/>
  <c r="AI436" i="1" a="1"/>
  <c r="AI436" i="1" s="1"/>
  <c r="AJ436" i="1" s="1"/>
  <c r="AI437" i="1" a="1"/>
  <c r="AI437" i="1" s="1"/>
  <c r="AJ437" i="1" s="1"/>
  <c r="AI438" i="1" a="1"/>
  <c r="AI438" i="1" s="1"/>
  <c r="AJ438" i="1" s="1"/>
  <c r="AI439" i="1" a="1"/>
  <c r="AI439" i="1" s="1"/>
  <c r="AJ439" i="1" s="1"/>
  <c r="AI440" i="1" a="1"/>
  <c r="AI440" i="1" s="1"/>
  <c r="AJ440" i="1" s="1"/>
  <c r="AI441" i="1" a="1"/>
  <c r="AI441" i="1" s="1"/>
  <c r="AJ441" i="1" s="1"/>
  <c r="AI442" i="1" a="1"/>
  <c r="AI442" i="1" s="1"/>
  <c r="AJ442" i="1" s="1"/>
  <c r="AI443" i="1" a="1"/>
  <c r="AI443" i="1" s="1"/>
  <c r="AJ443" i="1" s="1"/>
  <c r="AI444" i="1" a="1"/>
  <c r="AI444" i="1" s="1"/>
  <c r="AJ444" i="1" s="1"/>
  <c r="AI445" i="1" a="1"/>
  <c r="AI445" i="1" s="1"/>
  <c r="AJ445" i="1" s="1"/>
  <c r="AI446" i="1" a="1"/>
  <c r="AI446" i="1" s="1"/>
  <c r="AJ446" i="1" s="1"/>
  <c r="AI447" i="1" a="1"/>
  <c r="AI447" i="1" s="1"/>
  <c r="AJ447" i="1" s="1"/>
  <c r="AI448" i="1" a="1"/>
  <c r="AI448" i="1" s="1"/>
  <c r="AJ448" i="1" s="1"/>
  <c r="AI449" i="1" a="1"/>
  <c r="AI449" i="1" s="1"/>
  <c r="AJ449" i="1" s="1"/>
  <c r="AI450" i="1" a="1"/>
  <c r="AI450" i="1" s="1"/>
  <c r="AJ450" i="1" s="1"/>
  <c r="AI451" i="1" a="1"/>
  <c r="AI451" i="1" s="1"/>
  <c r="AJ451" i="1" s="1"/>
  <c r="AI452" i="1" a="1"/>
  <c r="AI452" i="1" s="1"/>
  <c r="AJ452" i="1" s="1"/>
  <c r="AI454" i="1" a="1"/>
  <c r="AI454" i="1" s="1"/>
  <c r="AJ454" i="1" s="1"/>
  <c r="AI455" i="1" a="1"/>
  <c r="AI455" i="1" s="1"/>
  <c r="AJ455" i="1" s="1"/>
  <c r="AI456" i="1" a="1"/>
  <c r="AI456" i="1" s="1"/>
  <c r="AJ456" i="1" s="1"/>
  <c r="AI457" i="1" a="1"/>
  <c r="AI457" i="1" s="1"/>
  <c r="AJ457" i="1" s="1"/>
  <c r="AI458" i="1" a="1"/>
  <c r="AI458" i="1" s="1"/>
  <c r="AJ458" i="1" s="1"/>
  <c r="AI459" i="1" a="1"/>
  <c r="AI459" i="1" s="1"/>
  <c r="AJ459" i="1" s="1"/>
  <c r="AI460" i="1" a="1"/>
  <c r="AI460" i="1" s="1"/>
  <c r="AJ460" i="1" s="1"/>
  <c r="AI461" i="1" a="1"/>
  <c r="AI461" i="1" s="1"/>
  <c r="AJ461" i="1" s="1"/>
  <c r="AI462" i="1" a="1"/>
  <c r="AI462" i="1" s="1"/>
  <c r="AJ462" i="1" s="1"/>
  <c r="AI463" i="1" a="1"/>
  <c r="AI463" i="1" s="1"/>
  <c r="AJ463" i="1" s="1"/>
  <c r="AI464" i="1" a="1"/>
  <c r="AI464" i="1" s="1"/>
  <c r="AJ464" i="1" s="1"/>
  <c r="AI465" i="1" a="1"/>
  <c r="AI465" i="1" s="1"/>
  <c r="AJ465" i="1" s="1"/>
  <c r="AI466" i="1" a="1"/>
  <c r="AI466" i="1" s="1"/>
  <c r="AJ466" i="1" s="1"/>
  <c r="AI467" i="1" a="1"/>
  <c r="AI467" i="1" s="1"/>
  <c r="AJ467" i="1" s="1"/>
  <c r="AI468" i="1" a="1"/>
  <c r="AI468" i="1" s="1"/>
  <c r="AJ468" i="1" s="1"/>
  <c r="AI469" i="1" a="1"/>
  <c r="AI469" i="1" s="1"/>
  <c r="AJ469" i="1" s="1"/>
  <c r="AI470" i="1" a="1"/>
  <c r="AI470" i="1" s="1"/>
  <c r="AJ470" i="1" s="1"/>
  <c r="AI471" i="1" a="1"/>
  <c r="AI471" i="1" s="1"/>
  <c r="AJ471" i="1" s="1"/>
  <c r="AI472" i="1" a="1"/>
  <c r="AI472" i="1" s="1"/>
  <c r="AJ472" i="1" s="1"/>
  <c r="AI473" i="1" a="1"/>
  <c r="AI473" i="1" s="1"/>
  <c r="AJ473" i="1" s="1"/>
  <c r="AI474" i="1" a="1"/>
  <c r="AI474" i="1" s="1"/>
  <c r="AJ474" i="1" s="1"/>
  <c r="AI475" i="1" a="1"/>
  <c r="AI475" i="1" s="1"/>
  <c r="AJ475" i="1" s="1"/>
  <c r="AI476" i="1" a="1"/>
  <c r="AI476" i="1" s="1"/>
  <c r="AJ476" i="1" s="1"/>
  <c r="AI477" i="1" a="1"/>
  <c r="AI477" i="1" s="1"/>
  <c r="AJ477" i="1" s="1"/>
  <c r="AI478" i="1" a="1"/>
  <c r="AI478" i="1" s="1"/>
  <c r="AJ478" i="1" s="1"/>
  <c r="AI479" i="1" a="1"/>
  <c r="AI479" i="1" s="1"/>
  <c r="AJ479" i="1" s="1"/>
  <c r="AI480" i="1" a="1"/>
  <c r="AI480" i="1" s="1"/>
  <c r="AJ480" i="1" s="1"/>
  <c r="AI481" i="1" a="1"/>
  <c r="AI481" i="1" s="1"/>
  <c r="AJ481" i="1" s="1"/>
  <c r="AI482" i="1" a="1"/>
  <c r="AI482" i="1" s="1"/>
  <c r="AJ482" i="1" s="1"/>
  <c r="AI483" i="1" a="1"/>
  <c r="AI483" i="1" s="1"/>
  <c r="AJ483" i="1" s="1"/>
  <c r="AI484" i="1" a="1"/>
  <c r="AI484" i="1" s="1"/>
  <c r="AJ484" i="1" s="1"/>
  <c r="AI485" i="1" a="1"/>
  <c r="AI485" i="1" s="1"/>
  <c r="AJ485" i="1" s="1"/>
  <c r="AI486" i="1" a="1"/>
  <c r="AI486" i="1" s="1"/>
  <c r="AJ486" i="1" s="1"/>
  <c r="AI487" i="1" a="1"/>
  <c r="AI487" i="1" s="1"/>
  <c r="AJ487" i="1" s="1"/>
  <c r="AI488" i="1" a="1"/>
  <c r="AI488" i="1" s="1"/>
  <c r="AJ488" i="1" s="1"/>
  <c r="AI489" i="1" a="1"/>
  <c r="AI489" i="1" s="1"/>
  <c r="AJ489" i="1" s="1"/>
  <c r="AI491" i="1" a="1"/>
  <c r="AI491" i="1" s="1"/>
  <c r="AJ491" i="1" s="1"/>
  <c r="AI492" i="1" a="1"/>
  <c r="AI492" i="1" s="1"/>
  <c r="AJ492" i="1" s="1"/>
  <c r="AI493" i="1" a="1"/>
  <c r="AI493" i="1" s="1"/>
  <c r="AJ493" i="1" s="1"/>
  <c r="AI494" i="1" a="1"/>
  <c r="AI494" i="1" s="1"/>
  <c r="AJ494" i="1" s="1"/>
  <c r="AI495" i="1" a="1"/>
  <c r="AI495" i="1" s="1"/>
  <c r="AJ495" i="1" s="1"/>
  <c r="AI496" i="1" a="1"/>
  <c r="AI496" i="1" s="1"/>
  <c r="AJ496" i="1" s="1"/>
  <c r="AI497" i="1" a="1"/>
  <c r="AI497" i="1" s="1"/>
  <c r="AJ497" i="1" s="1"/>
  <c r="AI498" i="1" a="1"/>
  <c r="AI498" i="1" s="1"/>
  <c r="AJ498" i="1" s="1"/>
  <c r="AI499" i="1" a="1"/>
  <c r="AI499" i="1" s="1"/>
  <c r="AJ499" i="1" s="1"/>
  <c r="AI500" i="1" a="1"/>
  <c r="AI500" i="1" s="1"/>
  <c r="AJ500" i="1" s="1"/>
  <c r="AI501" i="1" a="1"/>
  <c r="AI501" i="1" s="1"/>
  <c r="AJ501" i="1" s="1"/>
  <c r="AI502" i="1" a="1"/>
  <c r="AI502" i="1" s="1"/>
  <c r="AJ502" i="1" s="1"/>
  <c r="AI503" i="1" a="1"/>
  <c r="AI503" i="1" s="1"/>
  <c r="AJ503" i="1" s="1"/>
  <c r="AI505" i="1" a="1"/>
  <c r="AI505" i="1" s="1"/>
  <c r="AJ505" i="1" s="1"/>
  <c r="AI506" i="1" a="1"/>
  <c r="AI506" i="1" s="1"/>
  <c r="AJ506" i="1" s="1"/>
  <c r="AI507" i="1" a="1"/>
  <c r="AI507" i="1" s="1"/>
  <c r="AJ507" i="1" s="1"/>
  <c r="AI508" i="1" a="1"/>
  <c r="AI508" i="1" s="1"/>
  <c r="AJ508" i="1" s="1"/>
  <c r="AI509" i="1" a="1"/>
  <c r="AI509" i="1" s="1"/>
  <c r="AJ509" i="1" s="1"/>
  <c r="AI510" i="1" a="1"/>
  <c r="AI510" i="1" s="1"/>
  <c r="AJ510" i="1" s="1"/>
  <c r="AI511" i="1" a="1"/>
  <c r="AI511" i="1" s="1"/>
  <c r="AJ511" i="1" s="1"/>
  <c r="AI513" i="1" a="1"/>
  <c r="AI513" i="1" s="1"/>
  <c r="AJ513" i="1" s="1"/>
  <c r="AI514" i="1" a="1"/>
  <c r="AI514" i="1" s="1"/>
  <c r="AJ514" i="1" s="1"/>
  <c r="AI515" i="1" a="1"/>
  <c r="AI515" i="1" s="1"/>
  <c r="AJ515" i="1" s="1"/>
  <c r="AI517" i="1" a="1"/>
  <c r="AI517" i="1" s="1"/>
  <c r="AJ517" i="1" s="1"/>
  <c r="AI518" i="1" a="1"/>
  <c r="AI518" i="1" s="1"/>
  <c r="AJ518" i="1" s="1"/>
  <c r="AI519" i="1" a="1"/>
  <c r="AI519" i="1" s="1"/>
  <c r="AJ519" i="1" s="1"/>
  <c r="AI521" i="1" a="1"/>
  <c r="AI521" i="1" s="1"/>
  <c r="AJ521" i="1" s="1"/>
  <c r="AI522" i="1" a="1"/>
  <c r="AI522" i="1" s="1"/>
  <c r="AJ522" i="1" s="1"/>
  <c r="AI523" i="1" a="1"/>
  <c r="AI523" i="1" s="1"/>
  <c r="AJ523" i="1" s="1"/>
  <c r="AI524" i="1" a="1"/>
  <c r="AI524" i="1" s="1"/>
  <c r="AJ524" i="1" s="1"/>
  <c r="AI525" i="1" a="1"/>
  <c r="AI525" i="1" s="1"/>
  <c r="AJ525" i="1" s="1"/>
  <c r="AI526" i="1" a="1"/>
  <c r="AI526" i="1" s="1"/>
  <c r="AJ526" i="1" s="1"/>
  <c r="AI527" i="1" a="1"/>
  <c r="AI527" i="1" s="1"/>
  <c r="AJ527" i="1" s="1"/>
  <c r="AI528" i="1" a="1"/>
  <c r="AI528" i="1" s="1"/>
  <c r="AJ528" i="1" s="1"/>
  <c r="AI529" i="1" a="1"/>
  <c r="AI529" i="1" s="1"/>
  <c r="AJ529" i="1" s="1"/>
  <c r="AI530" i="1" a="1"/>
  <c r="AI530" i="1" s="1"/>
  <c r="AJ530" i="1" s="1"/>
  <c r="AI531" i="1" a="1"/>
  <c r="AI531" i="1" s="1"/>
  <c r="AJ531" i="1" s="1"/>
  <c r="AI532" i="1" a="1"/>
  <c r="AI532" i="1" s="1"/>
  <c r="AJ532" i="1" s="1"/>
  <c r="AI533" i="1" a="1"/>
  <c r="AI533" i="1" s="1"/>
  <c r="AJ533" i="1" s="1"/>
  <c r="AI534" i="1" a="1"/>
  <c r="AI534" i="1" s="1"/>
  <c r="AJ534" i="1" s="1"/>
  <c r="AI535" i="1" a="1"/>
  <c r="AI535" i="1" s="1"/>
  <c r="AJ535" i="1" s="1"/>
  <c r="AI536" i="1" a="1"/>
  <c r="AI536" i="1" s="1"/>
  <c r="AJ536" i="1" s="1"/>
  <c r="AI537" i="1" a="1"/>
  <c r="AI537" i="1" s="1"/>
  <c r="AJ537" i="1" s="1"/>
  <c r="AI538" i="1" a="1"/>
  <c r="AI538" i="1" s="1"/>
  <c r="AJ538" i="1" s="1"/>
  <c r="AI539" i="1" a="1"/>
  <c r="AI539" i="1" s="1"/>
  <c r="AJ539" i="1" s="1"/>
  <c r="AI540" i="1" a="1"/>
  <c r="AI540" i="1" s="1"/>
  <c r="AJ540" i="1" s="1"/>
  <c r="AI541" i="1" a="1"/>
  <c r="AI541" i="1" s="1"/>
  <c r="AJ541" i="1" s="1"/>
  <c r="AI542" i="1" a="1"/>
  <c r="AI542" i="1" s="1"/>
  <c r="AJ542" i="1" s="1"/>
  <c r="AI543" i="1" a="1"/>
  <c r="AI543" i="1" s="1"/>
  <c r="AJ543" i="1" s="1"/>
  <c r="AI544" i="1" a="1"/>
  <c r="AI544" i="1" s="1"/>
  <c r="AJ544" i="1" s="1"/>
  <c r="AI545" i="1" a="1"/>
  <c r="AI545" i="1" s="1"/>
  <c r="AJ545" i="1" s="1"/>
  <c r="AI546" i="1" a="1"/>
  <c r="AI546" i="1" s="1"/>
  <c r="AJ546" i="1" s="1"/>
  <c r="AI547" i="1" a="1"/>
  <c r="AI547" i="1" s="1"/>
  <c r="AJ547" i="1" s="1"/>
  <c r="AI548" i="1" a="1"/>
  <c r="AI548" i="1" s="1"/>
  <c r="AJ548" i="1" s="1"/>
  <c r="AI549" i="1" a="1"/>
  <c r="AI549" i="1" s="1"/>
  <c r="AJ549" i="1" s="1"/>
  <c r="AI550" i="1" a="1"/>
  <c r="AI550" i="1" s="1"/>
  <c r="AJ550" i="1" s="1"/>
  <c r="AI551" i="1" a="1"/>
  <c r="AI551" i="1" s="1"/>
  <c r="AJ551" i="1" s="1"/>
  <c r="AI552" i="1" a="1"/>
  <c r="AI552" i="1" s="1"/>
  <c r="AJ552" i="1" s="1"/>
  <c r="AI553" i="1" a="1"/>
  <c r="AI553" i="1" s="1"/>
  <c r="AJ553" i="1" s="1"/>
  <c r="AI554" i="1" a="1"/>
  <c r="AI554" i="1" s="1"/>
  <c r="AJ554" i="1" s="1"/>
  <c r="AI555" i="1" a="1"/>
  <c r="AI555" i="1" s="1"/>
  <c r="AJ555" i="1" s="1"/>
  <c r="AI556" i="1" a="1"/>
  <c r="AI556" i="1" s="1"/>
  <c r="AJ556" i="1" s="1"/>
  <c r="AI558" i="1" a="1"/>
  <c r="AI558" i="1" s="1"/>
  <c r="AJ558" i="1" s="1"/>
  <c r="AI559" i="1" a="1"/>
  <c r="AI559" i="1" s="1"/>
  <c r="AJ559" i="1" s="1"/>
  <c r="AI560" i="1" a="1"/>
  <c r="AI560" i="1" s="1"/>
  <c r="AJ560" i="1" s="1"/>
  <c r="AI561" i="1" a="1"/>
  <c r="AI561" i="1" s="1"/>
  <c r="AJ561" i="1" s="1"/>
  <c r="AI562" i="1" a="1"/>
  <c r="AI562" i="1" s="1"/>
  <c r="AJ562" i="1" s="1"/>
  <c r="AI563" i="1" a="1"/>
  <c r="AI563" i="1" s="1"/>
  <c r="AJ563" i="1" s="1"/>
  <c r="AI564" i="1" a="1"/>
  <c r="AI564" i="1" s="1"/>
  <c r="AJ564" i="1" s="1"/>
  <c r="AI565" i="1" a="1"/>
  <c r="AI565" i="1" s="1"/>
  <c r="AJ565" i="1" s="1"/>
  <c r="AI566" i="1" a="1"/>
  <c r="AI566" i="1" s="1"/>
  <c r="AJ566" i="1" s="1"/>
  <c r="AI567" i="1" a="1"/>
  <c r="AI567" i="1" s="1"/>
  <c r="AJ567" i="1" s="1"/>
  <c r="AI568" i="1" a="1"/>
  <c r="AI568" i="1" s="1"/>
  <c r="AJ568" i="1" s="1"/>
  <c r="AI569" i="1" a="1"/>
  <c r="AI569" i="1" s="1"/>
  <c r="AJ569" i="1" s="1"/>
  <c r="AI570" i="1" a="1"/>
  <c r="AI570" i="1" s="1"/>
  <c r="AJ570" i="1" s="1"/>
  <c r="AI571" i="1" a="1"/>
  <c r="AI571" i="1" s="1"/>
  <c r="AJ571" i="1" s="1"/>
  <c r="AI572" i="1" a="1"/>
  <c r="AI572" i="1" s="1"/>
  <c r="AJ572" i="1" s="1"/>
  <c r="AI573" i="1" a="1"/>
  <c r="AI573" i="1" s="1"/>
  <c r="AJ573" i="1" s="1"/>
  <c r="AI574" i="1" a="1"/>
  <c r="AI574" i="1" s="1"/>
  <c r="AJ574" i="1" s="1"/>
  <c r="AI575" i="1" a="1"/>
  <c r="AI575" i="1" s="1"/>
  <c r="AJ575" i="1" s="1"/>
  <c r="AI576" i="1" a="1"/>
  <c r="AI576" i="1" s="1"/>
  <c r="AJ576" i="1" s="1"/>
  <c r="AI577" i="1" a="1"/>
  <c r="AI577" i="1" s="1"/>
  <c r="AJ577" i="1" s="1"/>
  <c r="AI578" i="1" a="1"/>
  <c r="AI578" i="1" s="1"/>
  <c r="AJ578" i="1" s="1"/>
  <c r="AI579" i="1" a="1"/>
  <c r="AI579" i="1" s="1"/>
  <c r="AJ579" i="1" s="1"/>
  <c r="AI580" i="1" a="1"/>
  <c r="AI580" i="1" s="1"/>
  <c r="AJ580" i="1" s="1"/>
  <c r="AI581" i="1" a="1"/>
  <c r="AI581" i="1" s="1"/>
  <c r="AJ581" i="1" s="1"/>
  <c r="AI582" i="1" a="1"/>
  <c r="AI582" i="1" s="1"/>
  <c r="AJ582" i="1" s="1"/>
  <c r="AI583" i="1" a="1"/>
  <c r="AI583" i="1" s="1"/>
  <c r="AJ583" i="1" s="1"/>
  <c r="AI584" i="1" a="1"/>
  <c r="AI584" i="1" s="1"/>
  <c r="AJ584" i="1" s="1"/>
  <c r="AI585" i="1" a="1"/>
  <c r="AI585" i="1" s="1"/>
  <c r="AJ585" i="1" s="1"/>
  <c r="AI586" i="1" a="1"/>
  <c r="AI586" i="1" s="1"/>
  <c r="AJ586" i="1" s="1"/>
  <c r="AI587" i="1" a="1"/>
  <c r="AI587" i="1" s="1"/>
  <c r="AJ587" i="1" s="1"/>
  <c r="AI588" i="1" a="1"/>
  <c r="AI588" i="1" s="1"/>
  <c r="AJ588" i="1" s="1"/>
  <c r="AI589" i="1" a="1"/>
  <c r="AI589" i="1" s="1"/>
  <c r="AJ589" i="1" s="1"/>
  <c r="AI590" i="1" a="1"/>
  <c r="AI590" i="1" s="1"/>
  <c r="AJ590" i="1" s="1"/>
  <c r="AI591" i="1" a="1"/>
  <c r="AI591" i="1" s="1"/>
  <c r="AJ591" i="1" s="1"/>
  <c r="AI592" i="1" a="1"/>
  <c r="AI592" i="1" s="1"/>
  <c r="AJ592" i="1" s="1"/>
  <c r="AI593" i="1" a="1"/>
  <c r="AI593" i="1" s="1"/>
  <c r="AJ593" i="1" s="1"/>
  <c r="AI594" i="1" a="1"/>
  <c r="AI594" i="1" s="1"/>
  <c r="AJ594" i="1" s="1"/>
  <c r="AI596" i="1" a="1"/>
  <c r="AI596" i="1" s="1"/>
  <c r="AJ596" i="1" s="1"/>
  <c r="AI597" i="1" a="1"/>
  <c r="AI597" i="1" s="1"/>
  <c r="AJ597" i="1" s="1"/>
  <c r="AI598" i="1" a="1"/>
  <c r="AI598" i="1" s="1"/>
  <c r="AJ598" i="1" s="1"/>
  <c r="AI599" i="1" a="1"/>
  <c r="AI599" i="1" s="1"/>
  <c r="AJ599" i="1" s="1"/>
  <c r="AI600" i="1" a="1"/>
  <c r="AI600" i="1" s="1"/>
  <c r="AJ600" i="1" s="1"/>
  <c r="AI601" i="1" a="1"/>
  <c r="AI601" i="1" s="1"/>
  <c r="AJ601" i="1" s="1"/>
  <c r="AI602" i="1" a="1"/>
  <c r="AI602" i="1" s="1"/>
  <c r="AJ602" i="1" s="1"/>
  <c r="AI603" i="1" a="1"/>
  <c r="AI603" i="1" s="1"/>
  <c r="AJ603" i="1" s="1"/>
  <c r="AI604" i="1" a="1"/>
  <c r="AI604" i="1" s="1"/>
  <c r="AJ604" i="1" s="1"/>
  <c r="AI605" i="1" a="1"/>
  <c r="AI605" i="1" s="1"/>
  <c r="AJ605" i="1" s="1"/>
  <c r="AG5" i="1" a="1"/>
  <c r="AG5" i="1" s="1"/>
  <c r="AH5" i="1" s="1"/>
  <c r="AG6" i="1" a="1"/>
  <c r="AG6" i="1" s="1"/>
  <c r="AH6" i="1" s="1"/>
  <c r="AG7" i="1" a="1"/>
  <c r="AG7" i="1" s="1"/>
  <c r="AH7" i="1" s="1"/>
  <c r="AG8" i="1" a="1"/>
  <c r="AG8" i="1" s="1"/>
  <c r="AH8" i="1" s="1"/>
  <c r="AG9" i="1" a="1"/>
  <c r="AG9" i="1" s="1"/>
  <c r="AH9" i="1" s="1"/>
  <c r="AG10" i="1" a="1"/>
  <c r="AG10" i="1" s="1"/>
  <c r="AH10" i="1" s="1"/>
  <c r="AG11" i="1" a="1"/>
  <c r="AG11" i="1" s="1"/>
  <c r="AH11" i="1" s="1"/>
  <c r="AG12" i="1" a="1"/>
  <c r="AG12" i="1" s="1"/>
  <c r="AH12" i="1" s="1"/>
  <c r="AG13" i="1" a="1"/>
  <c r="AG13" i="1" s="1"/>
  <c r="AH13" i="1" s="1"/>
  <c r="AG14" i="1" a="1"/>
  <c r="AG14" i="1" s="1"/>
  <c r="AH14" i="1" s="1"/>
  <c r="AG15" i="1" a="1"/>
  <c r="AG15" i="1" s="1"/>
  <c r="AH15" i="1" s="1"/>
  <c r="AG16" i="1" a="1"/>
  <c r="AG16" i="1" s="1"/>
  <c r="AH16" i="1" s="1"/>
  <c r="AG17" i="1" a="1"/>
  <c r="AG17" i="1" s="1"/>
  <c r="AH17" i="1" s="1"/>
  <c r="AG18" i="1" a="1"/>
  <c r="AG18" i="1" s="1"/>
  <c r="AH18" i="1" s="1"/>
  <c r="AG19" i="1" a="1"/>
  <c r="AG19" i="1" s="1"/>
  <c r="AH19" i="1" s="1"/>
  <c r="AG20" i="1" a="1"/>
  <c r="AG20" i="1" s="1"/>
  <c r="AH20" i="1" s="1"/>
  <c r="AG21" i="1" a="1"/>
  <c r="AG21" i="1" s="1"/>
  <c r="AH21" i="1" s="1"/>
  <c r="AG22" i="1" a="1"/>
  <c r="AG22" i="1" s="1"/>
  <c r="AH22" i="1" s="1"/>
  <c r="AG23" i="1" a="1"/>
  <c r="AG23" i="1" s="1"/>
  <c r="AH23" i="1" s="1"/>
  <c r="AG24" i="1" a="1"/>
  <c r="AG24" i="1" s="1"/>
  <c r="AH24" i="1" s="1"/>
  <c r="AG25" i="1" a="1"/>
  <c r="AG25" i="1" s="1"/>
  <c r="AH25" i="1" s="1"/>
  <c r="AG26" i="1" a="1"/>
  <c r="AG26" i="1" s="1"/>
  <c r="AH26" i="1" s="1"/>
  <c r="AG27" i="1" a="1"/>
  <c r="AG27" i="1" s="1"/>
  <c r="AH27" i="1" s="1"/>
  <c r="AG28" i="1" a="1"/>
  <c r="AG28" i="1" s="1"/>
  <c r="AH28" i="1" s="1"/>
  <c r="AG29" i="1" a="1"/>
  <c r="AG29" i="1" s="1"/>
  <c r="AH29" i="1" s="1"/>
  <c r="AG30" i="1" a="1"/>
  <c r="AG30" i="1" s="1"/>
  <c r="AH30" i="1" s="1"/>
  <c r="AG31" i="1" a="1"/>
  <c r="AG31" i="1" s="1"/>
  <c r="AH31" i="1" s="1"/>
  <c r="AG32" i="1" a="1"/>
  <c r="AG32" i="1" s="1"/>
  <c r="AH32" i="1" s="1"/>
  <c r="AG33" i="1" a="1"/>
  <c r="AG33" i="1" s="1"/>
  <c r="AH33" i="1" s="1"/>
  <c r="AG34" i="1" a="1"/>
  <c r="AG34" i="1" s="1"/>
  <c r="AH34" i="1" s="1"/>
  <c r="AG35" i="1" a="1"/>
  <c r="AG35" i="1" s="1"/>
  <c r="AH35" i="1" s="1"/>
  <c r="AG36" i="1" a="1"/>
  <c r="AG36" i="1" s="1"/>
  <c r="AH36" i="1" s="1"/>
  <c r="AG37" i="1" a="1"/>
  <c r="AG37" i="1" s="1"/>
  <c r="AH37" i="1" s="1"/>
  <c r="AG38" i="1" a="1"/>
  <c r="AG38" i="1" s="1"/>
  <c r="AH38" i="1" s="1"/>
  <c r="AG39" i="1" a="1"/>
  <c r="AG39" i="1" s="1"/>
  <c r="AH39" i="1" s="1"/>
  <c r="AG40" i="1" a="1"/>
  <c r="AG40" i="1" s="1"/>
  <c r="AH40" i="1" s="1"/>
  <c r="AG41" i="1" a="1"/>
  <c r="AG41" i="1" s="1"/>
  <c r="AH41" i="1" s="1"/>
  <c r="AG42" i="1" a="1"/>
  <c r="AG42" i="1" s="1"/>
  <c r="AH42" i="1" s="1"/>
  <c r="AG43" i="1" a="1"/>
  <c r="AG43" i="1" s="1"/>
  <c r="AH43" i="1" s="1"/>
  <c r="AG44" i="1" a="1"/>
  <c r="AG44" i="1" s="1"/>
  <c r="AH44" i="1" s="1"/>
  <c r="AG45" i="1" a="1"/>
  <c r="AG45" i="1" s="1"/>
  <c r="AH45" i="1" s="1"/>
  <c r="AG46" i="1" a="1"/>
  <c r="AG46" i="1" s="1"/>
  <c r="AH46" i="1" s="1"/>
  <c r="AG50" i="1" a="1"/>
  <c r="AG50" i="1" s="1"/>
  <c r="AH50" i="1" s="1"/>
  <c r="AG51" i="1" a="1"/>
  <c r="AG51" i="1" s="1"/>
  <c r="AH51" i="1" s="1"/>
  <c r="AG52" i="1" a="1"/>
  <c r="AG52" i="1" s="1"/>
  <c r="AH52" i="1" s="1"/>
  <c r="AG53" i="1" a="1"/>
  <c r="AG53" i="1" s="1"/>
  <c r="AH53" i="1" s="1"/>
  <c r="AG54" i="1" a="1"/>
  <c r="AG54" i="1" s="1"/>
  <c r="AH54" i="1" s="1"/>
  <c r="AG55" i="1" a="1"/>
  <c r="AG55" i="1" s="1"/>
  <c r="AH55" i="1" s="1"/>
  <c r="AG56" i="1" a="1"/>
  <c r="AG56" i="1" s="1"/>
  <c r="AH56" i="1" s="1"/>
  <c r="AG57" i="1" a="1"/>
  <c r="AG57" i="1" s="1"/>
  <c r="AH57" i="1" s="1"/>
  <c r="AG58" i="1" a="1"/>
  <c r="AG58" i="1" s="1"/>
  <c r="AH58" i="1" s="1"/>
  <c r="AG59" i="1" a="1"/>
  <c r="AG59" i="1" s="1"/>
  <c r="AH59" i="1" s="1"/>
  <c r="AG60" i="1" a="1"/>
  <c r="AG60" i="1" s="1"/>
  <c r="AH60" i="1" s="1"/>
  <c r="AG61" i="1" a="1"/>
  <c r="AG61" i="1" s="1"/>
  <c r="AH61" i="1" s="1"/>
  <c r="AG62" i="1" a="1"/>
  <c r="AG62" i="1" s="1"/>
  <c r="AH62" i="1" s="1"/>
  <c r="AG63" i="1" a="1"/>
  <c r="AG63" i="1" s="1"/>
  <c r="AH63" i="1" s="1"/>
  <c r="AG64" i="1" a="1"/>
  <c r="AG64" i="1" s="1"/>
  <c r="AH64" i="1" s="1"/>
  <c r="AG65" i="1" a="1"/>
  <c r="AG65" i="1" s="1"/>
  <c r="AH65" i="1" s="1"/>
  <c r="AG66" i="1" a="1"/>
  <c r="AG66" i="1" s="1"/>
  <c r="AH66" i="1" s="1"/>
  <c r="AG67" i="1" a="1"/>
  <c r="AG67" i="1" s="1"/>
  <c r="AH67" i="1" s="1"/>
  <c r="AG68" i="1" a="1"/>
  <c r="AG68" i="1" s="1"/>
  <c r="AH68" i="1" s="1"/>
  <c r="AG69" i="1" a="1"/>
  <c r="AG69" i="1" s="1"/>
  <c r="AH69" i="1" s="1"/>
  <c r="AG70" i="1" a="1"/>
  <c r="AG70" i="1" s="1"/>
  <c r="AH70" i="1" s="1"/>
  <c r="AG71" i="1" a="1"/>
  <c r="AG71" i="1" s="1"/>
  <c r="AH71" i="1" s="1"/>
  <c r="AG72" i="1" a="1"/>
  <c r="AG72" i="1" s="1"/>
  <c r="AH72" i="1" s="1"/>
  <c r="AG73" i="1" a="1"/>
  <c r="AG73" i="1" s="1"/>
  <c r="AH73" i="1" s="1"/>
  <c r="AG74" i="1" a="1"/>
  <c r="AG74" i="1" s="1"/>
  <c r="AH74" i="1" s="1"/>
  <c r="AG75" i="1" a="1"/>
  <c r="AG75" i="1" s="1"/>
  <c r="AH75" i="1" s="1"/>
  <c r="AG76" i="1" a="1"/>
  <c r="AG76" i="1" s="1"/>
  <c r="AH76" i="1" s="1"/>
  <c r="AG77" i="1" a="1"/>
  <c r="AG77" i="1" s="1"/>
  <c r="AH77" i="1" s="1"/>
  <c r="AG78" i="1" a="1"/>
  <c r="AG78" i="1" s="1"/>
  <c r="AH78" i="1" s="1"/>
  <c r="AG79" i="1" a="1"/>
  <c r="AG79" i="1" s="1"/>
  <c r="AH79" i="1" s="1"/>
  <c r="AG80" i="1" a="1"/>
  <c r="AG80" i="1" s="1"/>
  <c r="AH80" i="1" s="1"/>
  <c r="AG81" i="1" a="1"/>
  <c r="AG81" i="1" s="1"/>
  <c r="AH81" i="1" s="1"/>
  <c r="AG82" i="1" a="1"/>
  <c r="AG82" i="1" s="1"/>
  <c r="AH82" i="1" s="1"/>
  <c r="AG83" i="1" a="1"/>
  <c r="AG83" i="1" s="1"/>
  <c r="AH83" i="1" s="1"/>
  <c r="AG84" i="1" a="1"/>
  <c r="AG84" i="1" s="1"/>
  <c r="AH84" i="1" s="1"/>
  <c r="AG85" i="1" a="1"/>
  <c r="AG85" i="1" s="1"/>
  <c r="AH85" i="1" s="1"/>
  <c r="AG86" i="1" a="1"/>
  <c r="AG86" i="1" s="1"/>
  <c r="AH86" i="1" s="1"/>
  <c r="AG87" i="1" a="1"/>
  <c r="AG87" i="1" s="1"/>
  <c r="AH87" i="1" s="1"/>
  <c r="AG88" i="1" a="1"/>
  <c r="AG88" i="1" s="1"/>
  <c r="AH88" i="1" s="1"/>
  <c r="AG89" i="1" a="1"/>
  <c r="AG89" i="1" s="1"/>
  <c r="AH89" i="1" s="1"/>
  <c r="AG90" i="1" a="1"/>
  <c r="AG90" i="1" s="1"/>
  <c r="AH90" i="1" s="1"/>
  <c r="AG91" i="1" a="1"/>
  <c r="AG91" i="1" s="1"/>
  <c r="AH91" i="1" s="1"/>
  <c r="AG92" i="1" a="1"/>
  <c r="AG92" i="1" s="1"/>
  <c r="AH92" i="1" s="1"/>
  <c r="AG93" i="1" a="1"/>
  <c r="AG93" i="1" s="1"/>
  <c r="AH93" i="1" s="1"/>
  <c r="AG94" i="1" a="1"/>
  <c r="AG94" i="1" s="1"/>
  <c r="AH94" i="1" s="1"/>
  <c r="AG95" i="1" a="1"/>
  <c r="AG95" i="1" s="1"/>
  <c r="AH95" i="1" s="1"/>
  <c r="AG96" i="1" a="1"/>
  <c r="AG96" i="1" s="1"/>
  <c r="AH96" i="1" s="1"/>
  <c r="AG97" i="1" a="1"/>
  <c r="AG97" i="1" s="1"/>
  <c r="AH97" i="1" s="1"/>
  <c r="AG98" i="1" a="1"/>
  <c r="AG98" i="1" s="1"/>
  <c r="AH98" i="1" s="1"/>
  <c r="AG99" i="1" a="1"/>
  <c r="AG99" i="1" s="1"/>
  <c r="AH99" i="1" s="1"/>
  <c r="AG100" i="1" a="1"/>
  <c r="AG100" i="1" s="1"/>
  <c r="AH100" i="1" s="1"/>
  <c r="AG101" i="1" a="1"/>
  <c r="AG101" i="1" s="1"/>
  <c r="AH101" i="1" s="1"/>
  <c r="AG103" i="1" a="1"/>
  <c r="AG103" i="1" s="1"/>
  <c r="AH103" i="1" s="1"/>
  <c r="AG104" i="1" a="1"/>
  <c r="AG104" i="1" s="1"/>
  <c r="AH104" i="1" s="1"/>
  <c r="AG105" i="1" a="1"/>
  <c r="AG105" i="1" s="1"/>
  <c r="AH105" i="1" s="1"/>
  <c r="AG106" i="1" a="1"/>
  <c r="AG106" i="1" s="1"/>
  <c r="AH106" i="1" s="1"/>
  <c r="AG107" i="1" a="1"/>
  <c r="AG107" i="1" s="1"/>
  <c r="AH107" i="1" s="1"/>
  <c r="AG108" i="1" a="1"/>
  <c r="AG108" i="1" s="1"/>
  <c r="AH108" i="1" s="1"/>
  <c r="AG109" i="1" a="1"/>
  <c r="AG109" i="1" s="1"/>
  <c r="AH109" i="1" s="1"/>
  <c r="AG110" i="1" a="1"/>
  <c r="AG110" i="1" s="1"/>
  <c r="AH110" i="1" s="1"/>
  <c r="AG111" i="1" a="1"/>
  <c r="AG111" i="1" s="1"/>
  <c r="AH111" i="1" s="1"/>
  <c r="AG112" i="1" a="1"/>
  <c r="AG112" i="1" s="1"/>
  <c r="AH112" i="1" s="1"/>
  <c r="AG113" i="1" a="1"/>
  <c r="AG113" i="1" s="1"/>
  <c r="AH113" i="1" s="1"/>
  <c r="AG114" i="1" a="1"/>
  <c r="AG114" i="1" s="1"/>
  <c r="AH114" i="1" s="1"/>
  <c r="AG115" i="1" a="1"/>
  <c r="AG115" i="1" s="1"/>
  <c r="AH115" i="1" s="1"/>
  <c r="AG116" i="1" a="1"/>
  <c r="AG116" i="1" s="1"/>
  <c r="AH116" i="1" s="1"/>
  <c r="AG117" i="1" a="1"/>
  <c r="AG117" i="1" s="1"/>
  <c r="AH117" i="1" s="1"/>
  <c r="AG118" i="1" a="1"/>
  <c r="AG118" i="1" s="1"/>
  <c r="AH118" i="1" s="1"/>
  <c r="AG119" i="1" a="1"/>
  <c r="AG119" i="1" s="1"/>
  <c r="AH119" i="1" s="1"/>
  <c r="AG120" i="1" a="1"/>
  <c r="AG120" i="1" s="1"/>
  <c r="AH120" i="1" s="1"/>
  <c r="AG121" i="1" a="1"/>
  <c r="AG121" i="1" s="1"/>
  <c r="AH121" i="1" s="1"/>
  <c r="AG122" i="1" a="1"/>
  <c r="AG122" i="1" s="1"/>
  <c r="AH122" i="1" s="1"/>
  <c r="AG123" i="1" a="1"/>
  <c r="AG123" i="1" s="1"/>
  <c r="AH123" i="1" s="1"/>
  <c r="AG124" i="1" a="1"/>
  <c r="AG124" i="1" s="1"/>
  <c r="AH124" i="1" s="1"/>
  <c r="AG125" i="1" a="1"/>
  <c r="AG125" i="1" s="1"/>
  <c r="AH125" i="1" s="1"/>
  <c r="AG126" i="1" a="1"/>
  <c r="AG126" i="1" s="1"/>
  <c r="AH126" i="1" s="1"/>
  <c r="AG127" i="1" a="1"/>
  <c r="AG127" i="1" s="1"/>
  <c r="AH127" i="1" s="1"/>
  <c r="AG128" i="1" a="1"/>
  <c r="AG128" i="1" s="1"/>
  <c r="AH128" i="1" s="1"/>
  <c r="AG129" i="1" a="1"/>
  <c r="AG129" i="1" s="1"/>
  <c r="AH129" i="1" s="1"/>
  <c r="AG130" i="1" a="1"/>
  <c r="AG130" i="1" s="1"/>
  <c r="AH130" i="1" s="1"/>
  <c r="AG131" i="1" a="1"/>
  <c r="AG131" i="1" s="1"/>
  <c r="AH131" i="1" s="1"/>
  <c r="AG132" i="1" a="1"/>
  <c r="AG132" i="1" s="1"/>
  <c r="AH132" i="1" s="1"/>
  <c r="AG136" i="1" a="1"/>
  <c r="AG136" i="1" s="1"/>
  <c r="AH136" i="1" s="1"/>
  <c r="AG137" i="1" a="1"/>
  <c r="AG137" i="1" s="1"/>
  <c r="AH137" i="1" s="1"/>
  <c r="AG138" i="1" a="1"/>
  <c r="AG138" i="1" s="1"/>
  <c r="AH138" i="1" s="1"/>
  <c r="AG139" i="1" a="1"/>
  <c r="AG139" i="1" s="1"/>
  <c r="AH139" i="1" s="1"/>
  <c r="AG140" i="1" a="1"/>
  <c r="AG140" i="1" s="1"/>
  <c r="AH140" i="1" s="1"/>
  <c r="AG141" i="1" a="1"/>
  <c r="AG141" i="1" s="1"/>
  <c r="AH141" i="1" s="1"/>
  <c r="AG142" i="1" a="1"/>
  <c r="AG142" i="1" s="1"/>
  <c r="AH142" i="1" s="1"/>
  <c r="AG143" i="1" a="1"/>
  <c r="AG143" i="1" s="1"/>
  <c r="AH143" i="1" s="1"/>
  <c r="AG144" i="1" a="1"/>
  <c r="AG144" i="1" s="1"/>
  <c r="AH144" i="1" s="1"/>
  <c r="AG145" i="1" a="1"/>
  <c r="AG145" i="1" s="1"/>
  <c r="AH145" i="1" s="1"/>
  <c r="AG146" i="1" a="1"/>
  <c r="AG146" i="1" s="1"/>
  <c r="AH146" i="1" s="1"/>
  <c r="AG147" i="1" a="1"/>
  <c r="AG147" i="1" s="1"/>
  <c r="AH147" i="1" s="1"/>
  <c r="AG148" i="1" a="1"/>
  <c r="AG148" i="1" s="1"/>
  <c r="AH148" i="1" s="1"/>
  <c r="AG149" i="1" a="1"/>
  <c r="AG149" i="1" s="1"/>
  <c r="AH149" i="1" s="1"/>
  <c r="AG150" i="1" a="1"/>
  <c r="AG150" i="1" s="1"/>
  <c r="AH150" i="1" s="1"/>
  <c r="AG151" i="1" a="1"/>
  <c r="AG151" i="1" s="1"/>
  <c r="AH151" i="1" s="1"/>
  <c r="AG152" i="1" a="1"/>
  <c r="AG152" i="1" s="1"/>
  <c r="AH152" i="1" s="1"/>
  <c r="AG153" i="1" a="1"/>
  <c r="AG153" i="1" s="1"/>
  <c r="AH153" i="1" s="1"/>
  <c r="AG154" i="1" a="1"/>
  <c r="AG154" i="1" s="1"/>
  <c r="AH154" i="1" s="1"/>
  <c r="AG155" i="1" a="1"/>
  <c r="AG155" i="1" s="1"/>
  <c r="AH155" i="1" s="1"/>
  <c r="AG156" i="1" a="1"/>
  <c r="AG156" i="1" s="1"/>
  <c r="AH156" i="1" s="1"/>
  <c r="AG157" i="1" a="1"/>
  <c r="AG157" i="1" s="1"/>
  <c r="AH157" i="1" s="1"/>
  <c r="AG158" i="1" a="1"/>
  <c r="AG158" i="1" s="1"/>
  <c r="AH158" i="1" s="1"/>
  <c r="AG159" i="1" a="1"/>
  <c r="AG159" i="1" s="1"/>
  <c r="AH159" i="1" s="1"/>
  <c r="AG160" i="1" a="1"/>
  <c r="AG160" i="1" s="1"/>
  <c r="AH160" i="1" s="1"/>
  <c r="AG161" i="1" a="1"/>
  <c r="AG161" i="1" s="1"/>
  <c r="AH161" i="1" s="1"/>
  <c r="AG162" i="1" a="1"/>
  <c r="AG162" i="1" s="1"/>
  <c r="AH162" i="1" s="1"/>
  <c r="AG163" i="1" a="1"/>
  <c r="AG163" i="1" s="1"/>
  <c r="AH163" i="1" s="1"/>
  <c r="AG164" i="1" a="1"/>
  <c r="AG164" i="1" s="1"/>
  <c r="AH164" i="1" s="1"/>
  <c r="AG165" i="1" a="1"/>
  <c r="AG165" i="1" s="1"/>
  <c r="AH165" i="1" s="1"/>
  <c r="AG166" i="1" a="1"/>
  <c r="AG166" i="1" s="1"/>
  <c r="AH166" i="1" s="1"/>
  <c r="AG167" i="1" a="1"/>
  <c r="AG167" i="1" s="1"/>
  <c r="AH167" i="1" s="1"/>
  <c r="AG168" i="1" a="1"/>
  <c r="AG168" i="1" s="1"/>
  <c r="AH168" i="1" s="1"/>
  <c r="AG169" i="1" a="1"/>
  <c r="AG169" i="1" s="1"/>
  <c r="AH169" i="1" s="1"/>
  <c r="AG170" i="1" a="1"/>
  <c r="AG170" i="1" s="1"/>
  <c r="AH170" i="1" s="1"/>
  <c r="AG172" i="1" a="1"/>
  <c r="AG172" i="1" s="1"/>
  <c r="AH172" i="1" s="1"/>
  <c r="AG173" i="1" a="1"/>
  <c r="AG173" i="1" s="1"/>
  <c r="AH173" i="1" s="1"/>
  <c r="AG174" i="1" a="1"/>
  <c r="AG174" i="1" s="1"/>
  <c r="AH174" i="1" s="1"/>
  <c r="AG175" i="1" a="1"/>
  <c r="AG175" i="1" s="1"/>
  <c r="AH175" i="1" s="1"/>
  <c r="AG176" i="1" a="1"/>
  <c r="AG176" i="1" s="1"/>
  <c r="AH176" i="1" s="1"/>
  <c r="AG177" i="1" a="1"/>
  <c r="AG177" i="1" s="1"/>
  <c r="AH177" i="1" s="1"/>
  <c r="AG178" i="1" a="1"/>
  <c r="AG178" i="1" s="1"/>
  <c r="AH178" i="1" s="1"/>
  <c r="AG179" i="1" a="1"/>
  <c r="AG179" i="1" s="1"/>
  <c r="AH179" i="1" s="1"/>
  <c r="AG180" i="1" a="1"/>
  <c r="AG180" i="1" s="1"/>
  <c r="AH180" i="1" s="1"/>
  <c r="AG181" i="1" a="1"/>
  <c r="AG181" i="1" s="1"/>
  <c r="AH181" i="1" s="1"/>
  <c r="AG182" i="1" a="1"/>
  <c r="AG182" i="1" s="1"/>
  <c r="AH182" i="1" s="1"/>
  <c r="AG183" i="1" a="1"/>
  <c r="AG183" i="1" s="1"/>
  <c r="AH183" i="1" s="1"/>
  <c r="AG184" i="1" a="1"/>
  <c r="AG184" i="1" s="1"/>
  <c r="AH184" i="1" s="1"/>
  <c r="AG185" i="1" a="1"/>
  <c r="AG185" i="1" s="1"/>
  <c r="AH185" i="1" s="1"/>
  <c r="AG186" i="1" a="1"/>
  <c r="AG186" i="1" s="1"/>
  <c r="AH186" i="1" s="1"/>
  <c r="AG187" i="1" a="1"/>
  <c r="AG187" i="1" s="1"/>
  <c r="AH187" i="1" s="1"/>
  <c r="AG188" i="1" a="1"/>
  <c r="AG188" i="1" s="1"/>
  <c r="AH188" i="1" s="1"/>
  <c r="AG189" i="1" a="1"/>
  <c r="AG189" i="1" s="1"/>
  <c r="AH189" i="1" s="1"/>
  <c r="AG190" i="1" a="1"/>
  <c r="AG190" i="1" s="1"/>
  <c r="AH190" i="1" s="1"/>
  <c r="AG191" i="1" a="1"/>
  <c r="AG191" i="1" s="1"/>
  <c r="AH191" i="1" s="1"/>
  <c r="AG192" i="1" a="1"/>
  <c r="AG192" i="1" s="1"/>
  <c r="AH192" i="1" s="1"/>
  <c r="AG193" i="1" a="1"/>
  <c r="AG193" i="1" s="1"/>
  <c r="AH193" i="1" s="1"/>
  <c r="AG194" i="1" a="1"/>
  <c r="AG194" i="1" s="1"/>
  <c r="AH194" i="1" s="1"/>
  <c r="AG195" i="1" a="1"/>
  <c r="AG195" i="1" s="1"/>
  <c r="AH195" i="1" s="1"/>
  <c r="AG196" i="1" a="1"/>
  <c r="AG196" i="1" s="1"/>
  <c r="AH196" i="1" s="1"/>
  <c r="AG197" i="1" a="1"/>
  <c r="AG197" i="1" s="1"/>
  <c r="AH197" i="1" s="1"/>
  <c r="AG198" i="1" a="1"/>
  <c r="AG198" i="1" s="1"/>
  <c r="AH198" i="1" s="1"/>
  <c r="AG199" i="1" a="1"/>
  <c r="AG199" i="1" s="1"/>
  <c r="AH199" i="1" s="1"/>
  <c r="AG200" i="1" a="1"/>
  <c r="AG200" i="1" s="1"/>
  <c r="AH200" i="1" s="1"/>
  <c r="AG201" i="1" a="1"/>
  <c r="AG201" i="1" s="1"/>
  <c r="AH201" i="1" s="1"/>
  <c r="AG202" i="1" a="1"/>
  <c r="AG202" i="1" s="1"/>
  <c r="AH202" i="1" s="1"/>
  <c r="AG203" i="1" a="1"/>
  <c r="AG203" i="1" s="1"/>
  <c r="AH203" i="1" s="1"/>
  <c r="AG204" i="1" a="1"/>
  <c r="AG204" i="1" s="1"/>
  <c r="AH204" i="1" s="1"/>
  <c r="AG205" i="1" a="1"/>
  <c r="AG205" i="1" s="1"/>
  <c r="AH205" i="1" s="1"/>
  <c r="AG206" i="1" a="1"/>
  <c r="AG206" i="1" s="1"/>
  <c r="AH206" i="1" s="1"/>
  <c r="AG207" i="1" a="1"/>
  <c r="AG207" i="1" s="1"/>
  <c r="AH207" i="1" s="1"/>
  <c r="AG208" i="1" a="1"/>
  <c r="AG208" i="1" s="1"/>
  <c r="AH208" i="1" s="1"/>
  <c r="AG209" i="1" a="1"/>
  <c r="AG209" i="1" s="1"/>
  <c r="AH209" i="1" s="1"/>
  <c r="AG210" i="1" a="1"/>
  <c r="AG210" i="1" s="1"/>
  <c r="AH210" i="1" s="1"/>
  <c r="AG211" i="1" a="1"/>
  <c r="AG211" i="1" s="1"/>
  <c r="AH211" i="1" s="1"/>
  <c r="AG212" i="1" a="1"/>
  <c r="AG212" i="1" s="1"/>
  <c r="AH212" i="1" s="1"/>
  <c r="AG213" i="1" a="1"/>
  <c r="AG213" i="1" s="1"/>
  <c r="AH213" i="1" s="1"/>
  <c r="AG214" i="1" a="1"/>
  <c r="AG214" i="1" s="1"/>
  <c r="AH214" i="1" s="1"/>
  <c r="AG215" i="1" a="1"/>
  <c r="AG215" i="1" s="1"/>
  <c r="AH215" i="1" s="1"/>
  <c r="AG216" i="1" a="1"/>
  <c r="AG216" i="1" s="1"/>
  <c r="AH216" i="1" s="1"/>
  <c r="AG217" i="1" a="1"/>
  <c r="AG217" i="1" s="1"/>
  <c r="AH217" i="1" s="1"/>
  <c r="AG218" i="1" a="1"/>
  <c r="AG218" i="1" s="1"/>
  <c r="AH218" i="1" s="1"/>
  <c r="AG219" i="1" a="1"/>
  <c r="AG219" i="1" s="1"/>
  <c r="AH219" i="1" s="1"/>
  <c r="AG220" i="1" a="1"/>
  <c r="AG220" i="1" s="1"/>
  <c r="AH220" i="1" s="1"/>
  <c r="AG221" i="1" a="1"/>
  <c r="AG221" i="1" s="1"/>
  <c r="AH221" i="1" s="1"/>
  <c r="AG222" i="1" a="1"/>
  <c r="AG222" i="1" s="1"/>
  <c r="AH222" i="1" s="1"/>
  <c r="AG223" i="1" a="1"/>
  <c r="AG223" i="1" s="1"/>
  <c r="AH223" i="1" s="1"/>
  <c r="AG224" i="1" a="1"/>
  <c r="AG224" i="1" s="1"/>
  <c r="AH224" i="1" s="1"/>
  <c r="AG225" i="1" a="1"/>
  <c r="AG225" i="1" s="1"/>
  <c r="AH225" i="1" s="1"/>
  <c r="AG226" i="1" a="1"/>
  <c r="AG226" i="1" s="1"/>
  <c r="AH226" i="1" s="1"/>
  <c r="AG227" i="1" a="1"/>
  <c r="AG227" i="1" s="1"/>
  <c r="AH227" i="1" s="1"/>
  <c r="AG228" i="1" a="1"/>
  <c r="AG228" i="1" s="1"/>
  <c r="AH228" i="1" s="1"/>
  <c r="AG229" i="1" a="1"/>
  <c r="AG229" i="1" s="1"/>
  <c r="AH229" i="1" s="1"/>
  <c r="AG230" i="1" a="1"/>
  <c r="AG230" i="1" s="1"/>
  <c r="AH230" i="1" s="1"/>
  <c r="AG231" i="1" a="1"/>
  <c r="AG231" i="1" s="1"/>
  <c r="AH231" i="1" s="1"/>
  <c r="AG232" i="1" a="1"/>
  <c r="AG232" i="1" s="1"/>
  <c r="AH232" i="1" s="1"/>
  <c r="AG233" i="1" a="1"/>
  <c r="AG233" i="1" s="1"/>
  <c r="AH233" i="1" s="1"/>
  <c r="AG234" i="1" a="1"/>
  <c r="AG234" i="1" s="1"/>
  <c r="AH234" i="1" s="1"/>
  <c r="AG235" i="1" a="1"/>
  <c r="AG235" i="1" s="1"/>
  <c r="AH235" i="1" s="1"/>
  <c r="AG236" i="1" a="1"/>
  <c r="AG236" i="1" s="1"/>
  <c r="AH236" i="1" s="1"/>
  <c r="AG237" i="1" a="1"/>
  <c r="AG237" i="1" s="1"/>
  <c r="AH237" i="1" s="1"/>
  <c r="AG238" i="1" a="1"/>
  <c r="AG238" i="1" s="1"/>
  <c r="AH238" i="1" s="1"/>
  <c r="AG239" i="1" a="1"/>
  <c r="AG239" i="1" s="1"/>
  <c r="AH239" i="1" s="1"/>
  <c r="AG240" i="1" a="1"/>
  <c r="AG240" i="1" s="1"/>
  <c r="AH240" i="1" s="1"/>
  <c r="AG241" i="1" a="1"/>
  <c r="AG241" i="1" s="1"/>
  <c r="AH241" i="1" s="1"/>
  <c r="AG242" i="1" a="1"/>
  <c r="AG242" i="1" s="1"/>
  <c r="AH242" i="1" s="1"/>
  <c r="AG243" i="1" a="1"/>
  <c r="AG243" i="1" s="1"/>
  <c r="AH243" i="1" s="1"/>
  <c r="AG244" i="1" a="1"/>
  <c r="AG244" i="1" s="1"/>
  <c r="AH244" i="1" s="1"/>
  <c r="AG245" i="1" a="1"/>
  <c r="AG245" i="1" s="1"/>
  <c r="AH245" i="1" s="1"/>
  <c r="AG246" i="1" a="1"/>
  <c r="AG246" i="1" s="1"/>
  <c r="AH246" i="1" s="1"/>
  <c r="AG247" i="1" a="1"/>
  <c r="AG247" i="1" s="1"/>
  <c r="AH247" i="1" s="1"/>
  <c r="AG249" i="1" a="1"/>
  <c r="AG249" i="1" s="1"/>
  <c r="AH249" i="1" s="1"/>
  <c r="AG250" i="1" a="1"/>
  <c r="AG250" i="1" s="1"/>
  <c r="AH250" i="1" s="1"/>
  <c r="AG251" i="1" a="1"/>
  <c r="AG251" i="1" s="1"/>
  <c r="AH251" i="1" s="1"/>
  <c r="AG252" i="1" a="1"/>
  <c r="AG252" i="1" s="1"/>
  <c r="AH252" i="1" s="1"/>
  <c r="AG253" i="1" a="1"/>
  <c r="AG253" i="1" s="1"/>
  <c r="AH253" i="1" s="1"/>
  <c r="AG254" i="1" a="1"/>
  <c r="AG254" i="1" s="1"/>
  <c r="AH254" i="1" s="1"/>
  <c r="AG255" i="1" a="1"/>
  <c r="AG255" i="1" s="1"/>
  <c r="AH255" i="1" s="1"/>
  <c r="AG256" i="1" a="1"/>
  <c r="AG256" i="1" s="1"/>
  <c r="AH256" i="1" s="1"/>
  <c r="AG257" i="1" a="1"/>
  <c r="AG257" i="1" s="1"/>
  <c r="AH257" i="1" s="1"/>
  <c r="AG258" i="1" a="1"/>
  <c r="AG258" i="1" s="1"/>
  <c r="AH258" i="1" s="1"/>
  <c r="AG259" i="1" a="1"/>
  <c r="AG259" i="1" s="1"/>
  <c r="AH259" i="1" s="1"/>
  <c r="AG260" i="1" a="1"/>
  <c r="AG260" i="1" s="1"/>
  <c r="AH260" i="1" s="1"/>
  <c r="AG261" i="1" a="1"/>
  <c r="AG261" i="1" s="1"/>
  <c r="AH261" i="1" s="1"/>
  <c r="AG262" i="1" a="1"/>
  <c r="AG262" i="1" s="1"/>
  <c r="AH262" i="1" s="1"/>
  <c r="AG263" i="1" a="1"/>
  <c r="AG263" i="1" s="1"/>
  <c r="AH263" i="1" s="1"/>
  <c r="AG264" i="1" a="1"/>
  <c r="AG264" i="1" s="1"/>
  <c r="AH264" i="1" s="1"/>
  <c r="AG265" i="1" a="1"/>
  <c r="AG265" i="1" s="1"/>
  <c r="AH265" i="1" s="1"/>
  <c r="AG266" i="1" a="1"/>
  <c r="AG266" i="1" s="1"/>
  <c r="AH266" i="1" s="1"/>
  <c r="AG267" i="1" a="1"/>
  <c r="AG267" i="1" s="1"/>
  <c r="AH267" i="1" s="1"/>
  <c r="AG268" i="1" a="1"/>
  <c r="AG268" i="1" s="1"/>
  <c r="AH268" i="1" s="1"/>
  <c r="AG269" i="1" a="1"/>
  <c r="AG269" i="1" s="1"/>
  <c r="AH269" i="1" s="1"/>
  <c r="AG270" i="1" a="1"/>
  <c r="AG270" i="1" s="1"/>
  <c r="AH270" i="1" s="1"/>
  <c r="AG271" i="1" a="1"/>
  <c r="AG271" i="1" s="1"/>
  <c r="AH271" i="1" s="1"/>
  <c r="AG272" i="1" a="1"/>
  <c r="AG272" i="1" s="1"/>
  <c r="AH272" i="1" s="1"/>
  <c r="AG273" i="1" a="1"/>
  <c r="AG273" i="1" s="1"/>
  <c r="AH273" i="1" s="1"/>
  <c r="AG274" i="1" a="1"/>
  <c r="AG274" i="1" s="1"/>
  <c r="AH274" i="1" s="1"/>
  <c r="AG275" i="1" a="1"/>
  <c r="AG275" i="1" s="1"/>
  <c r="AH275" i="1" s="1"/>
  <c r="AG276" i="1" a="1"/>
  <c r="AG276" i="1" s="1"/>
  <c r="AH276" i="1" s="1"/>
  <c r="AG277" i="1" a="1"/>
  <c r="AG277" i="1" s="1"/>
  <c r="AH277" i="1" s="1"/>
  <c r="AG278" i="1" a="1"/>
  <c r="AG278" i="1" s="1"/>
  <c r="AH278" i="1" s="1"/>
  <c r="AG279" i="1" a="1"/>
  <c r="AG279" i="1" s="1"/>
  <c r="AH279" i="1" s="1"/>
  <c r="AG280" i="1" a="1"/>
  <c r="AG280" i="1" s="1"/>
  <c r="AH280" i="1" s="1"/>
  <c r="AG281" i="1" a="1"/>
  <c r="AG281" i="1" s="1"/>
  <c r="AH281" i="1" s="1"/>
  <c r="AG282" i="1" a="1"/>
  <c r="AG282" i="1" s="1"/>
  <c r="AH282" i="1" s="1"/>
  <c r="AG283" i="1" a="1"/>
  <c r="AG283" i="1" s="1"/>
  <c r="AH283" i="1" s="1"/>
  <c r="AG284" i="1" a="1"/>
  <c r="AG284" i="1" s="1"/>
  <c r="AH284" i="1" s="1"/>
  <c r="AG285" i="1" a="1"/>
  <c r="AG285" i="1" s="1"/>
  <c r="AH285" i="1" s="1"/>
  <c r="AG286" i="1" a="1"/>
  <c r="AG286" i="1" s="1"/>
  <c r="AH286" i="1" s="1"/>
  <c r="AG287" i="1" a="1"/>
  <c r="AG287" i="1" s="1"/>
  <c r="AH287" i="1" s="1"/>
  <c r="AG288" i="1" a="1"/>
  <c r="AG288" i="1" s="1"/>
  <c r="AH288" i="1" s="1"/>
  <c r="AG289" i="1" a="1"/>
  <c r="AG289" i="1" s="1"/>
  <c r="AH289" i="1" s="1"/>
  <c r="AG290" i="1" a="1"/>
  <c r="AG290" i="1" s="1"/>
  <c r="AH290" i="1" s="1"/>
  <c r="AG291" i="1" a="1"/>
  <c r="AG291" i="1" s="1"/>
  <c r="AH291" i="1" s="1"/>
  <c r="AG292" i="1" a="1"/>
  <c r="AG292" i="1" s="1"/>
  <c r="AH292" i="1" s="1"/>
  <c r="AG293" i="1" a="1"/>
  <c r="AG293" i="1" s="1"/>
  <c r="AH293" i="1" s="1"/>
  <c r="AG294" i="1" a="1"/>
  <c r="AG294" i="1" s="1"/>
  <c r="AH294" i="1" s="1"/>
  <c r="AG295" i="1" a="1"/>
  <c r="AG295" i="1" s="1"/>
  <c r="AH295" i="1" s="1"/>
  <c r="AG296" i="1" a="1"/>
  <c r="AG296" i="1" s="1"/>
  <c r="AH296" i="1" s="1"/>
  <c r="AG297" i="1" a="1"/>
  <c r="AG297" i="1" s="1"/>
  <c r="AH297" i="1" s="1"/>
  <c r="AG298" i="1" a="1"/>
  <c r="AG298" i="1" s="1"/>
  <c r="AH298" i="1" s="1"/>
  <c r="AG299" i="1" a="1"/>
  <c r="AG299" i="1" s="1"/>
  <c r="AH299" i="1" s="1"/>
  <c r="AG300" i="1" a="1"/>
  <c r="AG300" i="1" s="1"/>
  <c r="AH300" i="1" s="1"/>
  <c r="AG301" i="1" a="1"/>
  <c r="AG301" i="1" s="1"/>
  <c r="AH301" i="1" s="1"/>
  <c r="AG302" i="1" a="1"/>
  <c r="AG302" i="1" s="1"/>
  <c r="AH302" i="1" s="1"/>
  <c r="AG303" i="1" a="1"/>
  <c r="AG303" i="1" s="1"/>
  <c r="AH303" i="1" s="1"/>
  <c r="AG304" i="1" a="1"/>
  <c r="AG304" i="1" s="1"/>
  <c r="AH304" i="1" s="1"/>
  <c r="AG305" i="1" a="1"/>
  <c r="AG305" i="1" s="1"/>
  <c r="AH305" i="1" s="1"/>
  <c r="AG306" i="1" a="1"/>
  <c r="AG306" i="1" s="1"/>
  <c r="AH306" i="1" s="1"/>
  <c r="AG307" i="1" a="1"/>
  <c r="AG307" i="1" s="1"/>
  <c r="AH307" i="1" s="1"/>
  <c r="AG308" i="1" a="1"/>
  <c r="AG308" i="1" s="1"/>
  <c r="AH308" i="1" s="1"/>
  <c r="AG309" i="1" a="1"/>
  <c r="AG309" i="1" s="1"/>
  <c r="AH309" i="1" s="1"/>
  <c r="AG310" i="1" a="1"/>
  <c r="AG310" i="1" s="1"/>
  <c r="AH310" i="1" s="1"/>
  <c r="AG311" i="1" a="1"/>
  <c r="AG311" i="1" s="1"/>
  <c r="AH311" i="1" s="1"/>
  <c r="AG313" i="1" a="1"/>
  <c r="AG313" i="1" s="1"/>
  <c r="AH313" i="1" s="1"/>
  <c r="AG314" i="1" a="1"/>
  <c r="AG314" i="1" s="1"/>
  <c r="AH314" i="1" s="1"/>
  <c r="AG315" i="1" a="1"/>
  <c r="AG315" i="1" s="1"/>
  <c r="AH315" i="1" s="1"/>
  <c r="AG316" i="1" a="1"/>
  <c r="AG316" i="1" s="1"/>
  <c r="AH316" i="1" s="1"/>
  <c r="AG317" i="1" a="1"/>
  <c r="AG317" i="1" s="1"/>
  <c r="AH317" i="1" s="1"/>
  <c r="AG318" i="1" a="1"/>
  <c r="AG318" i="1" s="1"/>
  <c r="AH318" i="1" s="1"/>
  <c r="AG319" i="1" a="1"/>
  <c r="AG319" i="1" s="1"/>
  <c r="AH319" i="1" s="1"/>
  <c r="AG320" i="1" a="1"/>
  <c r="AG320" i="1" s="1"/>
  <c r="AH320" i="1" s="1"/>
  <c r="AG321" i="1" a="1"/>
  <c r="AG321" i="1" s="1"/>
  <c r="AH321" i="1" s="1"/>
  <c r="AG322" i="1" a="1"/>
  <c r="AG322" i="1" s="1"/>
  <c r="AH322" i="1" s="1"/>
  <c r="AG323" i="1" a="1"/>
  <c r="AG323" i="1" s="1"/>
  <c r="AH323" i="1" s="1"/>
  <c r="AG324" i="1" a="1"/>
  <c r="AG324" i="1" s="1"/>
  <c r="AH324" i="1" s="1"/>
  <c r="AG325" i="1" a="1"/>
  <c r="AG325" i="1" s="1"/>
  <c r="AH325" i="1" s="1"/>
  <c r="AG326" i="1" a="1"/>
  <c r="AG326" i="1" s="1"/>
  <c r="AH326" i="1" s="1"/>
  <c r="AG327" i="1" a="1"/>
  <c r="AG327" i="1" s="1"/>
  <c r="AH327" i="1" s="1"/>
  <c r="AG328" i="1" a="1"/>
  <c r="AG328" i="1" s="1"/>
  <c r="AH328" i="1" s="1"/>
  <c r="AG329" i="1" a="1"/>
  <c r="AG329" i="1" s="1"/>
  <c r="AH329" i="1" s="1"/>
  <c r="AG330" i="1" a="1"/>
  <c r="AG330" i="1" s="1"/>
  <c r="AH330" i="1" s="1"/>
  <c r="AG331" i="1" a="1"/>
  <c r="AG331" i="1" s="1"/>
  <c r="AH331" i="1" s="1"/>
  <c r="AG332" i="1" a="1"/>
  <c r="AG332" i="1" s="1"/>
  <c r="AH332" i="1" s="1"/>
  <c r="AG333" i="1" a="1"/>
  <c r="AG333" i="1" s="1"/>
  <c r="AH333" i="1" s="1"/>
  <c r="AG334" i="1" a="1"/>
  <c r="AG334" i="1" s="1"/>
  <c r="AH334" i="1" s="1"/>
  <c r="AG335" i="1" a="1"/>
  <c r="AG335" i="1" s="1"/>
  <c r="AH335" i="1" s="1"/>
  <c r="AG336" i="1" a="1"/>
  <c r="AG336" i="1" s="1"/>
  <c r="AH336" i="1" s="1"/>
  <c r="AG337" i="1" a="1"/>
  <c r="AG337" i="1" s="1"/>
  <c r="AH337" i="1" s="1"/>
  <c r="AG338" i="1" a="1"/>
  <c r="AG338" i="1" s="1"/>
  <c r="AH338" i="1" s="1"/>
  <c r="AG339" i="1" a="1"/>
  <c r="AG339" i="1" s="1"/>
  <c r="AH339" i="1" s="1"/>
  <c r="AG340" i="1" a="1"/>
  <c r="AG340" i="1" s="1"/>
  <c r="AH340" i="1" s="1"/>
  <c r="AG341" i="1" a="1"/>
  <c r="AG341" i="1" s="1"/>
  <c r="AH341" i="1" s="1"/>
  <c r="AG342" i="1" a="1"/>
  <c r="AG342" i="1" s="1"/>
  <c r="AH342" i="1" s="1"/>
  <c r="AG343" i="1" a="1"/>
  <c r="AG343" i="1" s="1"/>
  <c r="AH343" i="1" s="1"/>
  <c r="AG344" i="1" a="1"/>
  <c r="AG344" i="1" s="1"/>
  <c r="AH344" i="1" s="1"/>
  <c r="AG345" i="1" a="1"/>
  <c r="AG345" i="1" s="1"/>
  <c r="AH345" i="1" s="1"/>
  <c r="AG346" i="1" a="1"/>
  <c r="AG346" i="1" s="1"/>
  <c r="AH346" i="1" s="1"/>
  <c r="AG347" i="1" a="1"/>
  <c r="AG347" i="1" s="1"/>
  <c r="AH347" i="1" s="1"/>
  <c r="AG348" i="1" a="1"/>
  <c r="AG348" i="1" s="1"/>
  <c r="AH348" i="1" s="1"/>
  <c r="AG349" i="1" a="1"/>
  <c r="AG349" i="1" s="1"/>
  <c r="AH349" i="1" s="1"/>
  <c r="AG350" i="1" a="1"/>
  <c r="AG350" i="1" s="1"/>
  <c r="AH350" i="1" s="1"/>
  <c r="AG351" i="1" a="1"/>
  <c r="AG351" i="1" s="1"/>
  <c r="AH351" i="1" s="1"/>
  <c r="AG352" i="1" a="1"/>
  <c r="AG352" i="1" s="1"/>
  <c r="AH352" i="1" s="1"/>
  <c r="AG354" i="1" a="1"/>
  <c r="AG354" i="1" s="1"/>
  <c r="AH354" i="1" s="1"/>
  <c r="AG355" i="1" a="1"/>
  <c r="AG355" i="1" s="1"/>
  <c r="AH355" i="1" s="1"/>
  <c r="AG356" i="1" a="1"/>
  <c r="AG356" i="1" s="1"/>
  <c r="AH356" i="1" s="1"/>
  <c r="AG357" i="1" a="1"/>
  <c r="AG357" i="1" s="1"/>
  <c r="AH357" i="1" s="1"/>
  <c r="AG358" i="1" a="1"/>
  <c r="AG358" i="1" s="1"/>
  <c r="AH358" i="1" s="1"/>
  <c r="AG359" i="1" a="1"/>
  <c r="AG359" i="1" s="1"/>
  <c r="AH359" i="1" s="1"/>
  <c r="AG360" i="1" a="1"/>
  <c r="AG360" i="1" s="1"/>
  <c r="AH360" i="1" s="1"/>
  <c r="AG361" i="1" a="1"/>
  <c r="AG361" i="1" s="1"/>
  <c r="AH361" i="1" s="1"/>
  <c r="AG362" i="1" a="1"/>
  <c r="AG362" i="1" s="1"/>
  <c r="AH362" i="1" s="1"/>
  <c r="AG363" i="1" a="1"/>
  <c r="AG363" i="1" s="1"/>
  <c r="AH363" i="1" s="1"/>
  <c r="AG364" i="1" a="1"/>
  <c r="AG364" i="1" s="1"/>
  <c r="AH364" i="1" s="1"/>
  <c r="AG365" i="1" a="1"/>
  <c r="AG365" i="1" s="1"/>
  <c r="AH365" i="1" s="1"/>
  <c r="AG366" i="1" a="1"/>
  <c r="AG366" i="1" s="1"/>
  <c r="AH366" i="1" s="1"/>
  <c r="AG367" i="1" a="1"/>
  <c r="AG367" i="1" s="1"/>
  <c r="AH367" i="1" s="1"/>
  <c r="AG368" i="1" a="1"/>
  <c r="AG368" i="1" s="1"/>
  <c r="AH368" i="1" s="1"/>
  <c r="AG369" i="1" a="1"/>
  <c r="AG369" i="1" s="1"/>
  <c r="AH369" i="1" s="1"/>
  <c r="AG370" i="1" a="1"/>
  <c r="AG370" i="1" s="1"/>
  <c r="AH370" i="1" s="1"/>
  <c r="AG371" i="1" a="1"/>
  <c r="AG371" i="1" s="1"/>
  <c r="AH371" i="1" s="1"/>
  <c r="AG372" i="1" a="1"/>
  <c r="AG372" i="1" s="1"/>
  <c r="AH372" i="1" s="1"/>
  <c r="AG373" i="1" a="1"/>
  <c r="AG373" i="1" s="1"/>
  <c r="AH373" i="1" s="1"/>
  <c r="AG374" i="1" a="1"/>
  <c r="AG374" i="1" s="1"/>
  <c r="AH374" i="1" s="1"/>
  <c r="AG375" i="1" a="1"/>
  <c r="AG375" i="1" s="1"/>
  <c r="AH375" i="1" s="1"/>
  <c r="AG376" i="1" a="1"/>
  <c r="AG376" i="1" s="1"/>
  <c r="AH376" i="1" s="1"/>
  <c r="AG377" i="1" a="1"/>
  <c r="AG377" i="1" s="1"/>
  <c r="AH377" i="1" s="1"/>
  <c r="AG378" i="1" a="1"/>
  <c r="AG378" i="1" s="1"/>
  <c r="AH378" i="1" s="1"/>
  <c r="AG379" i="1" a="1"/>
  <c r="AG379" i="1" s="1"/>
  <c r="AH379" i="1" s="1"/>
  <c r="AG380" i="1" a="1"/>
  <c r="AG380" i="1" s="1"/>
  <c r="AH380" i="1" s="1"/>
  <c r="AG381" i="1" a="1"/>
  <c r="AG381" i="1" s="1"/>
  <c r="AH381" i="1" s="1"/>
  <c r="AG382" i="1" a="1"/>
  <c r="AG382" i="1" s="1"/>
  <c r="AH382" i="1" s="1"/>
  <c r="AG383" i="1" a="1"/>
  <c r="AG383" i="1" s="1"/>
  <c r="AH383" i="1" s="1"/>
  <c r="AG384" i="1" a="1"/>
  <c r="AG384" i="1" s="1"/>
  <c r="AH384" i="1" s="1"/>
  <c r="AG385" i="1" a="1"/>
  <c r="AG385" i="1" s="1"/>
  <c r="AH385" i="1" s="1"/>
  <c r="AG386" i="1" a="1"/>
  <c r="AG386" i="1" s="1"/>
  <c r="AH386" i="1" s="1"/>
  <c r="AG387" i="1" a="1"/>
  <c r="AG387" i="1" s="1"/>
  <c r="AH387" i="1" s="1"/>
  <c r="AG388" i="1" a="1"/>
  <c r="AG388" i="1" s="1"/>
  <c r="AH388" i="1" s="1"/>
  <c r="AG389" i="1" a="1"/>
  <c r="AG389" i="1" s="1"/>
  <c r="AH389" i="1" s="1"/>
  <c r="AG390" i="1" a="1"/>
  <c r="AG390" i="1" s="1"/>
  <c r="AH390" i="1" s="1"/>
  <c r="AG391" i="1" a="1"/>
  <c r="AG391" i="1" s="1"/>
  <c r="AH391" i="1" s="1"/>
  <c r="AG392" i="1" a="1"/>
  <c r="AG392" i="1" s="1"/>
  <c r="AH392" i="1" s="1"/>
  <c r="AG393" i="1" a="1"/>
  <c r="AG393" i="1" s="1"/>
  <c r="AH393" i="1" s="1"/>
  <c r="AG394" i="1" a="1"/>
  <c r="AG394" i="1" s="1"/>
  <c r="AH394" i="1" s="1"/>
  <c r="AG395" i="1" a="1"/>
  <c r="AG395" i="1" s="1"/>
  <c r="AH395" i="1" s="1"/>
  <c r="AG396" i="1" a="1"/>
  <c r="AG396" i="1" s="1"/>
  <c r="AH396" i="1" s="1"/>
  <c r="AG397" i="1" a="1"/>
  <c r="AG397" i="1" s="1"/>
  <c r="AH397" i="1" s="1"/>
  <c r="AG398" i="1" a="1"/>
  <c r="AG398" i="1" s="1"/>
  <c r="AH398" i="1" s="1"/>
  <c r="AG399" i="1" a="1"/>
  <c r="AG399" i="1" s="1"/>
  <c r="AH399" i="1" s="1"/>
  <c r="AG400" i="1" a="1"/>
  <c r="AG400" i="1" s="1"/>
  <c r="AH400" i="1" s="1"/>
  <c r="AG401" i="1" a="1"/>
  <c r="AG401" i="1" s="1"/>
  <c r="AH401" i="1" s="1"/>
  <c r="AG402" i="1" a="1"/>
  <c r="AG402" i="1" s="1"/>
  <c r="AH402" i="1" s="1"/>
  <c r="AG403" i="1" a="1"/>
  <c r="AG403" i="1" s="1"/>
  <c r="AH403" i="1" s="1"/>
  <c r="AG404" i="1" a="1"/>
  <c r="AG404" i="1" s="1"/>
  <c r="AH404" i="1" s="1"/>
  <c r="AG405" i="1" a="1"/>
  <c r="AG405" i="1" s="1"/>
  <c r="AH405" i="1" s="1"/>
  <c r="AG406" i="1" a="1"/>
  <c r="AG406" i="1" s="1"/>
  <c r="AH406" i="1" s="1"/>
  <c r="AG410" i="1" a="1"/>
  <c r="AG410" i="1" s="1"/>
  <c r="AH410" i="1" s="1"/>
  <c r="AG411" i="1" a="1"/>
  <c r="AG411" i="1" s="1"/>
  <c r="AH411" i="1" s="1"/>
  <c r="AG412" i="1" a="1"/>
  <c r="AG412" i="1" s="1"/>
  <c r="AH412" i="1" s="1"/>
  <c r="AG414" i="1" a="1"/>
  <c r="AG414" i="1" s="1"/>
  <c r="AH414" i="1" s="1"/>
  <c r="AG415" i="1" a="1"/>
  <c r="AG415" i="1" s="1"/>
  <c r="AH415" i="1" s="1"/>
  <c r="AG416" i="1" a="1"/>
  <c r="AG416" i="1" s="1"/>
  <c r="AH416" i="1" s="1"/>
  <c r="AG417" i="1" a="1"/>
  <c r="AG417" i="1" s="1"/>
  <c r="AH417" i="1" s="1"/>
  <c r="AG418" i="1" a="1"/>
  <c r="AG418" i="1" s="1"/>
  <c r="AH418" i="1" s="1"/>
  <c r="AG419" i="1" a="1"/>
  <c r="AG419" i="1" s="1"/>
  <c r="AH419" i="1" s="1"/>
  <c r="AG420" i="1" a="1"/>
  <c r="AG420" i="1" s="1"/>
  <c r="AH420" i="1" s="1"/>
  <c r="AG421" i="1" a="1"/>
  <c r="AG421" i="1" s="1"/>
  <c r="AH421" i="1" s="1"/>
  <c r="AG423" i="1" a="1"/>
  <c r="AG423" i="1" s="1"/>
  <c r="AH423" i="1" s="1"/>
  <c r="AG424" i="1" a="1"/>
  <c r="AG424" i="1" s="1"/>
  <c r="AH424" i="1" s="1"/>
  <c r="AG425" i="1" a="1"/>
  <c r="AG425" i="1" s="1"/>
  <c r="AH425" i="1" s="1"/>
  <c r="AG426" i="1" a="1"/>
  <c r="AG426" i="1" s="1"/>
  <c r="AH426" i="1" s="1"/>
  <c r="AG427" i="1" a="1"/>
  <c r="AG427" i="1" s="1"/>
  <c r="AH427" i="1" s="1"/>
  <c r="AG428" i="1" a="1"/>
  <c r="AG428" i="1" s="1"/>
  <c r="AH428" i="1" s="1"/>
  <c r="AG429" i="1" a="1"/>
  <c r="AG429" i="1" s="1"/>
  <c r="AH429" i="1" s="1"/>
  <c r="AG430" i="1" a="1"/>
  <c r="AG430" i="1" s="1"/>
  <c r="AH430" i="1" s="1"/>
  <c r="AG431" i="1" a="1"/>
  <c r="AG431" i="1" s="1"/>
  <c r="AH431" i="1" s="1"/>
  <c r="AG432" i="1" a="1"/>
  <c r="AG432" i="1" s="1"/>
  <c r="AH432" i="1" s="1"/>
  <c r="AG433" i="1" a="1"/>
  <c r="AG433" i="1" s="1"/>
  <c r="AH433" i="1" s="1"/>
  <c r="AG434" i="1" a="1"/>
  <c r="AG434" i="1" s="1"/>
  <c r="AH434" i="1" s="1"/>
  <c r="AG435" i="1" a="1"/>
  <c r="AG435" i="1" s="1"/>
  <c r="AH435" i="1" s="1"/>
  <c r="AG436" i="1" a="1"/>
  <c r="AG436" i="1" s="1"/>
  <c r="AH436" i="1" s="1"/>
  <c r="AG437" i="1" a="1"/>
  <c r="AG437" i="1" s="1"/>
  <c r="AH437" i="1" s="1"/>
  <c r="AG438" i="1" a="1"/>
  <c r="AG438" i="1" s="1"/>
  <c r="AH438" i="1" s="1"/>
  <c r="AG439" i="1" a="1"/>
  <c r="AG439" i="1" s="1"/>
  <c r="AH439" i="1" s="1"/>
  <c r="AG440" i="1" a="1"/>
  <c r="AG440" i="1" s="1"/>
  <c r="AH440" i="1" s="1"/>
  <c r="AG441" i="1" a="1"/>
  <c r="AG441" i="1" s="1"/>
  <c r="AH441" i="1" s="1"/>
  <c r="AG442" i="1" a="1"/>
  <c r="AG442" i="1" s="1"/>
  <c r="AH442" i="1" s="1"/>
  <c r="AG443" i="1" a="1"/>
  <c r="AG443" i="1" s="1"/>
  <c r="AH443" i="1" s="1"/>
  <c r="AG444" i="1" a="1"/>
  <c r="AG444" i="1" s="1"/>
  <c r="AH444" i="1" s="1"/>
  <c r="AG445" i="1" a="1"/>
  <c r="AG445" i="1" s="1"/>
  <c r="AH445" i="1" s="1"/>
  <c r="AG446" i="1" a="1"/>
  <c r="AG446" i="1" s="1"/>
  <c r="AH446" i="1" s="1"/>
  <c r="AG447" i="1" a="1"/>
  <c r="AG447" i="1" s="1"/>
  <c r="AH447" i="1" s="1"/>
  <c r="AG448" i="1" a="1"/>
  <c r="AG448" i="1" s="1"/>
  <c r="AH448" i="1" s="1"/>
  <c r="AG449" i="1" a="1"/>
  <c r="AG449" i="1" s="1"/>
  <c r="AH449" i="1" s="1"/>
  <c r="AG450" i="1" a="1"/>
  <c r="AG450" i="1" s="1"/>
  <c r="AH450" i="1" s="1"/>
  <c r="AG451" i="1" a="1"/>
  <c r="AG451" i="1" s="1"/>
  <c r="AH451" i="1" s="1"/>
  <c r="AG452" i="1" a="1"/>
  <c r="AG452" i="1" s="1"/>
  <c r="AH452" i="1" s="1"/>
  <c r="AG454" i="1" a="1"/>
  <c r="AG454" i="1" s="1"/>
  <c r="AH454" i="1" s="1"/>
  <c r="AG455" i="1" a="1"/>
  <c r="AG455" i="1" s="1"/>
  <c r="AH455" i="1" s="1"/>
  <c r="AG456" i="1" a="1"/>
  <c r="AG456" i="1" s="1"/>
  <c r="AH456" i="1" s="1"/>
  <c r="AG457" i="1" a="1"/>
  <c r="AG457" i="1" s="1"/>
  <c r="AH457" i="1" s="1"/>
  <c r="AG458" i="1" a="1"/>
  <c r="AG458" i="1" s="1"/>
  <c r="AH458" i="1" s="1"/>
  <c r="AG459" i="1" a="1"/>
  <c r="AG459" i="1" s="1"/>
  <c r="AH459" i="1" s="1"/>
  <c r="AG460" i="1" a="1"/>
  <c r="AG460" i="1" s="1"/>
  <c r="AH460" i="1" s="1"/>
  <c r="AG461" i="1" a="1"/>
  <c r="AG461" i="1" s="1"/>
  <c r="AH461" i="1" s="1"/>
  <c r="AG462" i="1" a="1"/>
  <c r="AG462" i="1" s="1"/>
  <c r="AH462" i="1" s="1"/>
  <c r="AG463" i="1" a="1"/>
  <c r="AG463" i="1" s="1"/>
  <c r="AH463" i="1" s="1"/>
  <c r="AG464" i="1" a="1"/>
  <c r="AG464" i="1" s="1"/>
  <c r="AH464" i="1" s="1"/>
  <c r="AG465" i="1" a="1"/>
  <c r="AG465" i="1" s="1"/>
  <c r="AH465" i="1" s="1"/>
  <c r="AG466" i="1" a="1"/>
  <c r="AG466" i="1" s="1"/>
  <c r="AH466" i="1" s="1"/>
  <c r="AG467" i="1" a="1"/>
  <c r="AG467" i="1" s="1"/>
  <c r="AH467" i="1" s="1"/>
  <c r="AG468" i="1" a="1"/>
  <c r="AG468" i="1" s="1"/>
  <c r="AH468" i="1" s="1"/>
  <c r="AG469" i="1" a="1"/>
  <c r="AG469" i="1" s="1"/>
  <c r="AH469" i="1" s="1"/>
  <c r="AG470" i="1" a="1"/>
  <c r="AG470" i="1" s="1"/>
  <c r="AH470" i="1" s="1"/>
  <c r="AG471" i="1" a="1"/>
  <c r="AG471" i="1" s="1"/>
  <c r="AH471" i="1" s="1"/>
  <c r="AG472" i="1" a="1"/>
  <c r="AG472" i="1" s="1"/>
  <c r="AH472" i="1" s="1"/>
  <c r="AG473" i="1" a="1"/>
  <c r="AG473" i="1" s="1"/>
  <c r="AH473" i="1" s="1"/>
  <c r="AG474" i="1" a="1"/>
  <c r="AG474" i="1" s="1"/>
  <c r="AH474" i="1" s="1"/>
  <c r="AG475" i="1" a="1"/>
  <c r="AG475" i="1" s="1"/>
  <c r="AH475" i="1" s="1"/>
  <c r="AG476" i="1" a="1"/>
  <c r="AG476" i="1" s="1"/>
  <c r="AH476" i="1" s="1"/>
  <c r="AG477" i="1" a="1"/>
  <c r="AG477" i="1" s="1"/>
  <c r="AH477" i="1" s="1"/>
  <c r="AG478" i="1" a="1"/>
  <c r="AG478" i="1" s="1"/>
  <c r="AH478" i="1" s="1"/>
  <c r="AG479" i="1" a="1"/>
  <c r="AG479" i="1" s="1"/>
  <c r="AH479" i="1" s="1"/>
  <c r="AG480" i="1" a="1"/>
  <c r="AG480" i="1" s="1"/>
  <c r="AH480" i="1" s="1"/>
  <c r="AG481" i="1" a="1"/>
  <c r="AG481" i="1" s="1"/>
  <c r="AH481" i="1" s="1"/>
  <c r="AG482" i="1" a="1"/>
  <c r="AG482" i="1" s="1"/>
  <c r="AH482" i="1" s="1"/>
  <c r="AG483" i="1" a="1"/>
  <c r="AG483" i="1" s="1"/>
  <c r="AH483" i="1" s="1"/>
  <c r="AG484" i="1" a="1"/>
  <c r="AG484" i="1" s="1"/>
  <c r="AH484" i="1" s="1"/>
  <c r="AG485" i="1" a="1"/>
  <c r="AG485" i="1" s="1"/>
  <c r="AH485" i="1" s="1"/>
  <c r="AG486" i="1" a="1"/>
  <c r="AG486" i="1" s="1"/>
  <c r="AH486" i="1" s="1"/>
  <c r="AG487" i="1" a="1"/>
  <c r="AG487" i="1" s="1"/>
  <c r="AH487" i="1" s="1"/>
  <c r="AG488" i="1" a="1"/>
  <c r="AG488" i="1" s="1"/>
  <c r="AH488" i="1" s="1"/>
  <c r="AG489" i="1" a="1"/>
  <c r="AG489" i="1" s="1"/>
  <c r="AH489" i="1" s="1"/>
  <c r="AG491" i="1" a="1"/>
  <c r="AG491" i="1" s="1"/>
  <c r="AH491" i="1" s="1"/>
  <c r="AG492" i="1" a="1"/>
  <c r="AG492" i="1" s="1"/>
  <c r="AH492" i="1" s="1"/>
  <c r="AG493" i="1" a="1"/>
  <c r="AG493" i="1" s="1"/>
  <c r="AH493" i="1" s="1"/>
  <c r="AG494" i="1" a="1"/>
  <c r="AG494" i="1" s="1"/>
  <c r="AH494" i="1" s="1"/>
  <c r="AG495" i="1" a="1"/>
  <c r="AG495" i="1" s="1"/>
  <c r="AH495" i="1" s="1"/>
  <c r="AG496" i="1" a="1"/>
  <c r="AG496" i="1" s="1"/>
  <c r="AH496" i="1" s="1"/>
  <c r="AG497" i="1" a="1"/>
  <c r="AG497" i="1" s="1"/>
  <c r="AH497" i="1" s="1"/>
  <c r="AG498" i="1" a="1"/>
  <c r="AG498" i="1" s="1"/>
  <c r="AH498" i="1" s="1"/>
  <c r="AG499" i="1" a="1"/>
  <c r="AG499" i="1" s="1"/>
  <c r="AH499" i="1" s="1"/>
  <c r="AG500" i="1" a="1"/>
  <c r="AG500" i="1" s="1"/>
  <c r="AH500" i="1" s="1"/>
  <c r="AG501" i="1" a="1"/>
  <c r="AG501" i="1" s="1"/>
  <c r="AH501" i="1" s="1"/>
  <c r="AG502" i="1" a="1"/>
  <c r="AG502" i="1" s="1"/>
  <c r="AH502" i="1" s="1"/>
  <c r="AG503" i="1" a="1"/>
  <c r="AG503" i="1" s="1"/>
  <c r="AH503" i="1" s="1"/>
  <c r="AG505" i="1" a="1"/>
  <c r="AG505" i="1" s="1"/>
  <c r="AH505" i="1" s="1"/>
  <c r="AG506" i="1" a="1"/>
  <c r="AG506" i="1" s="1"/>
  <c r="AH506" i="1" s="1"/>
  <c r="AG507" i="1" a="1"/>
  <c r="AG507" i="1" s="1"/>
  <c r="AH507" i="1" s="1"/>
  <c r="AG508" i="1" a="1"/>
  <c r="AG508" i="1" s="1"/>
  <c r="AH508" i="1" s="1"/>
  <c r="AG509" i="1" a="1"/>
  <c r="AG509" i="1" s="1"/>
  <c r="AH509" i="1" s="1"/>
  <c r="AG510" i="1" a="1"/>
  <c r="AG510" i="1" s="1"/>
  <c r="AH510" i="1" s="1"/>
  <c r="AG511" i="1" a="1"/>
  <c r="AG511" i="1" s="1"/>
  <c r="AH511" i="1" s="1"/>
  <c r="AG513" i="1" a="1"/>
  <c r="AG513" i="1" s="1"/>
  <c r="AH513" i="1" s="1"/>
  <c r="AG514" i="1" a="1"/>
  <c r="AG514" i="1" s="1"/>
  <c r="AH514" i="1" s="1"/>
  <c r="AG515" i="1" a="1"/>
  <c r="AG515" i="1" s="1"/>
  <c r="AH515" i="1" s="1"/>
  <c r="AG517" i="1" a="1"/>
  <c r="AG517" i="1" s="1"/>
  <c r="AH517" i="1" s="1"/>
  <c r="AG518" i="1" a="1"/>
  <c r="AG518" i="1" s="1"/>
  <c r="AH518" i="1" s="1"/>
  <c r="AG519" i="1" a="1"/>
  <c r="AG519" i="1" s="1"/>
  <c r="AH519" i="1" s="1"/>
  <c r="AG521" i="1" a="1"/>
  <c r="AG521" i="1" s="1"/>
  <c r="AH521" i="1" s="1"/>
  <c r="AG522" i="1" a="1"/>
  <c r="AG522" i="1" s="1"/>
  <c r="AH522" i="1" s="1"/>
  <c r="AG523" i="1" a="1"/>
  <c r="AG523" i="1" s="1"/>
  <c r="AH523" i="1" s="1"/>
  <c r="AG524" i="1" a="1"/>
  <c r="AG524" i="1" s="1"/>
  <c r="AH524" i="1" s="1"/>
  <c r="AG525" i="1" a="1"/>
  <c r="AG525" i="1" s="1"/>
  <c r="AH525" i="1" s="1"/>
  <c r="AG526" i="1" a="1"/>
  <c r="AG526" i="1" s="1"/>
  <c r="AH526" i="1" s="1"/>
  <c r="AG527" i="1" a="1"/>
  <c r="AG527" i="1" s="1"/>
  <c r="AH527" i="1" s="1"/>
  <c r="AG528" i="1" a="1"/>
  <c r="AG528" i="1" s="1"/>
  <c r="AH528" i="1" s="1"/>
  <c r="AG529" i="1" a="1"/>
  <c r="AG529" i="1" s="1"/>
  <c r="AH529" i="1" s="1"/>
  <c r="AG530" i="1" a="1"/>
  <c r="AG530" i="1" s="1"/>
  <c r="AH530" i="1" s="1"/>
  <c r="AG531" i="1" a="1"/>
  <c r="AG531" i="1" s="1"/>
  <c r="AH531" i="1" s="1"/>
  <c r="AG532" i="1" a="1"/>
  <c r="AG532" i="1" s="1"/>
  <c r="AH532" i="1" s="1"/>
  <c r="AG533" i="1" a="1"/>
  <c r="AG533" i="1" s="1"/>
  <c r="AH533" i="1" s="1"/>
  <c r="AG534" i="1" a="1"/>
  <c r="AG534" i="1" s="1"/>
  <c r="AH534" i="1" s="1"/>
  <c r="AG535" i="1" a="1"/>
  <c r="AG535" i="1" s="1"/>
  <c r="AH535" i="1" s="1"/>
  <c r="AG536" i="1" a="1"/>
  <c r="AG536" i="1" s="1"/>
  <c r="AH536" i="1" s="1"/>
  <c r="AG537" i="1" a="1"/>
  <c r="AG537" i="1" s="1"/>
  <c r="AH537" i="1" s="1"/>
  <c r="AG538" i="1" a="1"/>
  <c r="AG538" i="1" s="1"/>
  <c r="AH538" i="1" s="1"/>
  <c r="AG539" i="1" a="1"/>
  <c r="AG539" i="1" s="1"/>
  <c r="AH539" i="1" s="1"/>
  <c r="AG540" i="1" a="1"/>
  <c r="AG540" i="1" s="1"/>
  <c r="AH540" i="1" s="1"/>
  <c r="AG541" i="1" a="1"/>
  <c r="AG541" i="1" s="1"/>
  <c r="AH541" i="1" s="1"/>
  <c r="AG542" i="1" a="1"/>
  <c r="AG542" i="1" s="1"/>
  <c r="AH542" i="1" s="1"/>
  <c r="AG543" i="1" a="1"/>
  <c r="AG543" i="1" s="1"/>
  <c r="AH543" i="1" s="1"/>
  <c r="AG544" i="1" a="1"/>
  <c r="AG544" i="1" s="1"/>
  <c r="AH544" i="1" s="1"/>
  <c r="AG545" i="1" a="1"/>
  <c r="AG545" i="1" s="1"/>
  <c r="AH545" i="1" s="1"/>
  <c r="AG546" i="1" a="1"/>
  <c r="AG546" i="1" s="1"/>
  <c r="AH546" i="1" s="1"/>
  <c r="AG547" i="1" a="1"/>
  <c r="AG547" i="1" s="1"/>
  <c r="AH547" i="1" s="1"/>
  <c r="AG548" i="1" a="1"/>
  <c r="AG548" i="1" s="1"/>
  <c r="AH548" i="1" s="1"/>
  <c r="AG549" i="1" a="1"/>
  <c r="AG549" i="1" s="1"/>
  <c r="AH549" i="1" s="1"/>
  <c r="AG550" i="1" a="1"/>
  <c r="AG550" i="1" s="1"/>
  <c r="AH550" i="1" s="1"/>
  <c r="AG551" i="1" a="1"/>
  <c r="AG551" i="1" s="1"/>
  <c r="AH551" i="1" s="1"/>
  <c r="AG552" i="1" a="1"/>
  <c r="AG552" i="1" s="1"/>
  <c r="AH552" i="1" s="1"/>
  <c r="AG553" i="1" a="1"/>
  <c r="AG553" i="1" s="1"/>
  <c r="AH553" i="1" s="1"/>
  <c r="AG554" i="1" a="1"/>
  <c r="AG554" i="1" s="1"/>
  <c r="AH554" i="1" s="1"/>
  <c r="AG555" i="1" a="1"/>
  <c r="AG555" i="1" s="1"/>
  <c r="AH555" i="1" s="1"/>
  <c r="AG556" i="1" a="1"/>
  <c r="AG556" i="1" s="1"/>
  <c r="AH556" i="1" s="1"/>
  <c r="AG558" i="1" a="1"/>
  <c r="AG558" i="1" s="1"/>
  <c r="AH558" i="1" s="1"/>
  <c r="AG559" i="1" a="1"/>
  <c r="AG559" i="1" s="1"/>
  <c r="AH559" i="1" s="1"/>
  <c r="AG560" i="1" a="1"/>
  <c r="AG560" i="1" s="1"/>
  <c r="AH560" i="1" s="1"/>
  <c r="AG561" i="1" a="1"/>
  <c r="AG561" i="1" s="1"/>
  <c r="AH561" i="1" s="1"/>
  <c r="AG562" i="1" a="1"/>
  <c r="AG562" i="1" s="1"/>
  <c r="AH562" i="1" s="1"/>
  <c r="AG563" i="1" a="1"/>
  <c r="AG563" i="1" s="1"/>
  <c r="AH563" i="1" s="1"/>
  <c r="AG564" i="1" a="1"/>
  <c r="AG564" i="1" s="1"/>
  <c r="AH564" i="1" s="1"/>
  <c r="AG565" i="1" a="1"/>
  <c r="AG565" i="1" s="1"/>
  <c r="AH565" i="1" s="1"/>
  <c r="AG566" i="1" a="1"/>
  <c r="AG566" i="1" s="1"/>
  <c r="AH566" i="1" s="1"/>
  <c r="AG567" i="1" a="1"/>
  <c r="AG567" i="1" s="1"/>
  <c r="AH567" i="1" s="1"/>
  <c r="AG568" i="1" a="1"/>
  <c r="AG568" i="1" s="1"/>
  <c r="AH568" i="1" s="1"/>
  <c r="AG569" i="1" a="1"/>
  <c r="AG569" i="1" s="1"/>
  <c r="AH569" i="1" s="1"/>
  <c r="AG570" i="1" a="1"/>
  <c r="AG570" i="1" s="1"/>
  <c r="AH570" i="1" s="1"/>
  <c r="AG571" i="1" a="1"/>
  <c r="AG571" i="1" s="1"/>
  <c r="AH571" i="1" s="1"/>
  <c r="AG572" i="1" a="1"/>
  <c r="AG572" i="1" s="1"/>
  <c r="AH572" i="1" s="1"/>
  <c r="AG573" i="1" a="1"/>
  <c r="AG573" i="1" s="1"/>
  <c r="AH573" i="1" s="1"/>
  <c r="AG574" i="1" a="1"/>
  <c r="AG574" i="1" s="1"/>
  <c r="AH574" i="1" s="1"/>
  <c r="AG575" i="1" a="1"/>
  <c r="AG575" i="1" s="1"/>
  <c r="AH575" i="1" s="1"/>
  <c r="AG576" i="1" a="1"/>
  <c r="AG576" i="1" s="1"/>
  <c r="AH576" i="1" s="1"/>
  <c r="AG577" i="1" a="1"/>
  <c r="AG577" i="1" s="1"/>
  <c r="AH577" i="1" s="1"/>
  <c r="AG578" i="1" a="1"/>
  <c r="AG578" i="1" s="1"/>
  <c r="AH578" i="1" s="1"/>
  <c r="AG579" i="1" a="1"/>
  <c r="AG579" i="1" s="1"/>
  <c r="AH579" i="1" s="1"/>
  <c r="AG580" i="1" a="1"/>
  <c r="AG580" i="1" s="1"/>
  <c r="AH580" i="1" s="1"/>
  <c r="AG581" i="1" a="1"/>
  <c r="AG581" i="1" s="1"/>
  <c r="AH581" i="1" s="1"/>
  <c r="AG582" i="1" a="1"/>
  <c r="AG582" i="1" s="1"/>
  <c r="AH582" i="1" s="1"/>
  <c r="AG583" i="1" a="1"/>
  <c r="AG583" i="1" s="1"/>
  <c r="AH583" i="1" s="1"/>
  <c r="AG584" i="1" a="1"/>
  <c r="AG584" i="1" s="1"/>
  <c r="AH584" i="1" s="1"/>
  <c r="AG585" i="1" a="1"/>
  <c r="AG585" i="1" s="1"/>
  <c r="AH585" i="1" s="1"/>
  <c r="AG586" i="1" a="1"/>
  <c r="AG586" i="1" s="1"/>
  <c r="AH586" i="1" s="1"/>
  <c r="AG587" i="1" a="1"/>
  <c r="AG587" i="1" s="1"/>
  <c r="AH587" i="1" s="1"/>
  <c r="AG588" i="1" a="1"/>
  <c r="AG588" i="1" s="1"/>
  <c r="AH588" i="1" s="1"/>
  <c r="AG589" i="1" a="1"/>
  <c r="AG589" i="1" s="1"/>
  <c r="AH589" i="1" s="1"/>
  <c r="AG590" i="1" a="1"/>
  <c r="AG590" i="1" s="1"/>
  <c r="AH590" i="1" s="1"/>
  <c r="AG591" i="1" a="1"/>
  <c r="AG591" i="1" s="1"/>
  <c r="AH591" i="1" s="1"/>
  <c r="AG592" i="1" a="1"/>
  <c r="AG592" i="1" s="1"/>
  <c r="AH592" i="1" s="1"/>
  <c r="AG593" i="1" a="1"/>
  <c r="AG593" i="1" s="1"/>
  <c r="AH593" i="1" s="1"/>
  <c r="AG594" i="1" a="1"/>
  <c r="AG594" i="1" s="1"/>
  <c r="AH594" i="1" s="1"/>
  <c r="AG596" i="1" a="1"/>
  <c r="AG596" i="1" s="1"/>
  <c r="AH596" i="1" s="1"/>
  <c r="AG597" i="1" a="1"/>
  <c r="AG597" i="1" s="1"/>
  <c r="AH597" i="1" s="1"/>
  <c r="AG598" i="1" a="1"/>
  <c r="AG598" i="1" s="1"/>
  <c r="AH598" i="1" s="1"/>
  <c r="AG599" i="1" a="1"/>
  <c r="AG599" i="1" s="1"/>
  <c r="AH599" i="1" s="1"/>
  <c r="AG600" i="1" a="1"/>
  <c r="AG600" i="1" s="1"/>
  <c r="AH600" i="1" s="1"/>
  <c r="AG601" i="1" a="1"/>
  <c r="AG601" i="1" s="1"/>
  <c r="AH601" i="1" s="1"/>
  <c r="AG602" i="1" a="1"/>
  <c r="AG602" i="1" s="1"/>
  <c r="AH602" i="1" s="1"/>
  <c r="AG603" i="1" a="1"/>
  <c r="AG603" i="1" s="1"/>
  <c r="AH603" i="1" s="1"/>
  <c r="AG604" i="1" a="1"/>
  <c r="AG604" i="1" s="1"/>
  <c r="AH604" i="1" s="1"/>
  <c r="AG605" i="1" a="1"/>
  <c r="AG605" i="1" s="1"/>
  <c r="AH605" i="1" s="1"/>
  <c r="AE17" i="1" a="1"/>
  <c r="AE17" i="1" s="1"/>
  <c r="AF17" i="1" s="1"/>
  <c r="AE18" i="1" a="1"/>
  <c r="AE18" i="1" s="1"/>
  <c r="AF18" i="1" s="1"/>
  <c r="AE19" i="1" a="1"/>
  <c r="AE19" i="1" s="1"/>
  <c r="AF19" i="1" s="1"/>
  <c r="AE20" i="1" a="1"/>
  <c r="AE20" i="1" s="1"/>
  <c r="AF20" i="1" s="1"/>
  <c r="AE21" i="1" a="1"/>
  <c r="AE21" i="1" s="1"/>
  <c r="AF21" i="1" s="1"/>
  <c r="AE22" i="1" a="1"/>
  <c r="AE22" i="1" s="1"/>
  <c r="AF22" i="1" s="1"/>
  <c r="AE23" i="1" a="1"/>
  <c r="AE23" i="1" s="1"/>
  <c r="AF23" i="1" s="1"/>
  <c r="AE24" i="1" a="1"/>
  <c r="AE24" i="1" s="1"/>
  <c r="AF24" i="1" s="1"/>
  <c r="AE25" i="1" a="1"/>
  <c r="AE25" i="1" s="1"/>
  <c r="AF25" i="1" s="1"/>
  <c r="AE26" i="1" a="1"/>
  <c r="AE26" i="1" s="1"/>
  <c r="AF26" i="1" s="1"/>
  <c r="AE27" i="1" a="1"/>
  <c r="AE27" i="1" s="1"/>
  <c r="AF27" i="1" s="1"/>
  <c r="AE28" i="1" a="1"/>
  <c r="AE28" i="1" s="1"/>
  <c r="AE29" i="1" a="1"/>
  <c r="AE29" i="1" s="1"/>
  <c r="AF29" i="1" s="1"/>
  <c r="AE30" i="1" a="1"/>
  <c r="AE30" i="1" s="1"/>
  <c r="AF30" i="1" s="1"/>
  <c r="AE31" i="1" a="1"/>
  <c r="AE31" i="1" s="1"/>
  <c r="AF31" i="1" s="1"/>
  <c r="AE32" i="1" a="1"/>
  <c r="AE32" i="1" s="1"/>
  <c r="AF32" i="1" s="1"/>
  <c r="AE33" i="1" a="1"/>
  <c r="AE33" i="1" s="1"/>
  <c r="AF33" i="1" s="1"/>
  <c r="AE34" i="1" a="1"/>
  <c r="AE34" i="1" s="1"/>
  <c r="AF34" i="1" s="1"/>
  <c r="AE35" i="1" a="1"/>
  <c r="AE35" i="1" s="1"/>
  <c r="AF35" i="1" s="1"/>
  <c r="AE36" i="1" a="1"/>
  <c r="AE36" i="1" s="1"/>
  <c r="AF36" i="1" s="1"/>
  <c r="AE37" i="1" a="1"/>
  <c r="AE37" i="1" s="1"/>
  <c r="AF37" i="1" s="1"/>
  <c r="AE38" i="1" a="1"/>
  <c r="AE38" i="1" s="1"/>
  <c r="AF38" i="1" s="1"/>
  <c r="AE39" i="1" a="1"/>
  <c r="AE39" i="1" s="1"/>
  <c r="AF39" i="1" s="1"/>
  <c r="AE40" i="1" a="1"/>
  <c r="AE40" i="1" s="1"/>
  <c r="AF40" i="1" s="1"/>
  <c r="AE41" i="1" a="1"/>
  <c r="AE41" i="1" s="1"/>
  <c r="AF41" i="1" s="1"/>
  <c r="AE42" i="1" a="1"/>
  <c r="AE42" i="1" s="1"/>
  <c r="AF42" i="1" s="1"/>
  <c r="AE43" i="1" a="1"/>
  <c r="AE43" i="1" s="1"/>
  <c r="AF43" i="1" s="1"/>
  <c r="AE44" i="1" a="1"/>
  <c r="AE44" i="1" s="1"/>
  <c r="AF44" i="1" s="1"/>
  <c r="AE45" i="1" a="1"/>
  <c r="AE45" i="1" s="1"/>
  <c r="AF45" i="1" s="1"/>
  <c r="AE46" i="1" a="1"/>
  <c r="AE46" i="1" s="1"/>
  <c r="AF46" i="1" s="1"/>
  <c r="AE50" i="1" a="1"/>
  <c r="AE50" i="1" s="1"/>
  <c r="AF50" i="1" s="1"/>
  <c r="AE51" i="1" a="1"/>
  <c r="AE51" i="1" s="1"/>
  <c r="AF51" i="1" s="1"/>
  <c r="AE52" i="1" a="1"/>
  <c r="AE52" i="1" s="1"/>
  <c r="AF52" i="1" s="1"/>
  <c r="AE53" i="1" a="1"/>
  <c r="AE53" i="1" s="1"/>
  <c r="AF53" i="1" s="1"/>
  <c r="AE54" i="1" a="1"/>
  <c r="AE54" i="1" s="1"/>
  <c r="AF54" i="1" s="1"/>
  <c r="AE55" i="1" a="1"/>
  <c r="AE55" i="1" s="1"/>
  <c r="AE56" i="1" a="1"/>
  <c r="AE56" i="1" s="1"/>
  <c r="AF56" i="1" s="1"/>
  <c r="AE57" i="1" a="1"/>
  <c r="AE57" i="1" s="1"/>
  <c r="AF57" i="1" s="1"/>
  <c r="AE58" i="1" a="1"/>
  <c r="AE58" i="1" s="1"/>
  <c r="AF58" i="1" s="1"/>
  <c r="AE59" i="1" a="1"/>
  <c r="AE59" i="1" s="1"/>
  <c r="AF59" i="1" s="1"/>
  <c r="AE60" i="1" a="1"/>
  <c r="AE60" i="1" s="1"/>
  <c r="AF60" i="1" s="1"/>
  <c r="AE61" i="1" a="1"/>
  <c r="AE61" i="1" s="1"/>
  <c r="AF61" i="1" s="1"/>
  <c r="AE62" i="1" a="1"/>
  <c r="AE62" i="1" s="1"/>
  <c r="AF62" i="1" s="1"/>
  <c r="AE63" i="1" a="1"/>
  <c r="AE63" i="1" s="1"/>
  <c r="AF63" i="1" s="1"/>
  <c r="AE64" i="1" a="1"/>
  <c r="AE64" i="1" s="1"/>
  <c r="AF64" i="1" s="1"/>
  <c r="AE65" i="1" a="1"/>
  <c r="AE65" i="1" s="1"/>
  <c r="AE66" i="1" a="1"/>
  <c r="AE66" i="1" s="1"/>
  <c r="AF66" i="1" s="1"/>
  <c r="AE67" i="1" a="1"/>
  <c r="AE67" i="1" s="1"/>
  <c r="AE68" i="1" a="1"/>
  <c r="AE68" i="1" s="1"/>
  <c r="AF68" i="1" s="1"/>
  <c r="AE69" i="1" a="1"/>
  <c r="AE69" i="1" s="1"/>
  <c r="AF69" i="1" s="1"/>
  <c r="AE70" i="1" a="1"/>
  <c r="AE70" i="1" s="1"/>
  <c r="AF70" i="1" s="1"/>
  <c r="AE71" i="1" a="1"/>
  <c r="AE71" i="1" s="1"/>
  <c r="AF71" i="1" s="1"/>
  <c r="AE72" i="1" a="1"/>
  <c r="AE72" i="1" s="1"/>
  <c r="AF72" i="1" s="1"/>
  <c r="AE73" i="1" a="1"/>
  <c r="AE73" i="1" s="1"/>
  <c r="AF73" i="1" s="1"/>
  <c r="AE74" i="1" a="1"/>
  <c r="AE74" i="1" s="1"/>
  <c r="AF74" i="1" s="1"/>
  <c r="AE75" i="1" a="1"/>
  <c r="AE75" i="1" s="1"/>
  <c r="AF75" i="1" s="1"/>
  <c r="AE76" i="1" a="1"/>
  <c r="AE76" i="1" s="1"/>
  <c r="AF76" i="1" s="1"/>
  <c r="AE77" i="1" a="1"/>
  <c r="AE77" i="1" s="1"/>
  <c r="AE78" i="1" a="1"/>
  <c r="AE78" i="1" s="1"/>
  <c r="AF78" i="1" s="1"/>
  <c r="AE79" i="1" a="1"/>
  <c r="AE79" i="1" s="1"/>
  <c r="AF79" i="1" s="1"/>
  <c r="AE80" i="1" a="1"/>
  <c r="AE80" i="1" s="1"/>
  <c r="AF80" i="1" s="1"/>
  <c r="AE81" i="1" a="1"/>
  <c r="AE81" i="1" s="1"/>
  <c r="AF81" i="1" s="1"/>
  <c r="AE82" i="1" a="1"/>
  <c r="AE82" i="1" s="1"/>
  <c r="AF82" i="1" s="1"/>
  <c r="AE83" i="1" a="1"/>
  <c r="AE83" i="1" s="1"/>
  <c r="AF83" i="1" s="1"/>
  <c r="AE84" i="1" a="1"/>
  <c r="AE84" i="1" s="1"/>
  <c r="AF84" i="1" s="1"/>
  <c r="AE85" i="1" a="1"/>
  <c r="AE85" i="1" s="1"/>
  <c r="AF85" i="1" s="1"/>
  <c r="AE86" i="1" a="1"/>
  <c r="AE86" i="1" s="1"/>
  <c r="AF86" i="1" s="1"/>
  <c r="AE87" i="1" a="1"/>
  <c r="AE87" i="1" s="1"/>
  <c r="AF87" i="1" s="1"/>
  <c r="AE88" i="1" a="1"/>
  <c r="AE88" i="1" s="1"/>
  <c r="AF88" i="1" s="1"/>
  <c r="AE89" i="1" a="1"/>
  <c r="AE89" i="1" s="1"/>
  <c r="AF89" i="1" s="1"/>
  <c r="AE90" i="1" a="1"/>
  <c r="AE90" i="1" s="1"/>
  <c r="AF90" i="1" s="1"/>
  <c r="AE91" i="1" a="1"/>
  <c r="AE91" i="1" s="1"/>
  <c r="AE92" i="1" a="1"/>
  <c r="AE92" i="1" s="1"/>
  <c r="AF92" i="1" s="1"/>
  <c r="AE93" i="1" a="1"/>
  <c r="AE93" i="1" s="1"/>
  <c r="AF93" i="1" s="1"/>
  <c r="AE94" i="1" a="1"/>
  <c r="AE94" i="1" s="1"/>
  <c r="AF94" i="1" s="1"/>
  <c r="AE95" i="1" a="1"/>
  <c r="AE95" i="1" s="1"/>
  <c r="AF95" i="1" s="1"/>
  <c r="AE96" i="1" a="1"/>
  <c r="AE96" i="1" s="1"/>
  <c r="AF96" i="1" s="1"/>
  <c r="AE97" i="1" a="1"/>
  <c r="AE97" i="1" s="1"/>
  <c r="AF97" i="1" s="1"/>
  <c r="AE98" i="1" a="1"/>
  <c r="AE98" i="1" s="1"/>
  <c r="AF98" i="1" s="1"/>
  <c r="AE99" i="1" a="1"/>
  <c r="AE99" i="1" s="1"/>
  <c r="AF99" i="1" s="1"/>
  <c r="AE100" i="1" a="1"/>
  <c r="AE100" i="1" s="1"/>
  <c r="AF100" i="1" s="1"/>
  <c r="AE101" i="1" a="1"/>
  <c r="AE101" i="1" s="1"/>
  <c r="AF101" i="1" s="1"/>
  <c r="AE103" i="1" a="1"/>
  <c r="AE103" i="1" s="1"/>
  <c r="AF103" i="1" s="1"/>
  <c r="AE104" i="1" a="1"/>
  <c r="AE104" i="1" s="1"/>
  <c r="AE105" i="1" a="1"/>
  <c r="AE105" i="1" s="1"/>
  <c r="AF105" i="1" s="1"/>
  <c r="AE106" i="1" a="1"/>
  <c r="AE106" i="1" s="1"/>
  <c r="AF106" i="1" s="1"/>
  <c r="AE107" i="1" a="1"/>
  <c r="AE107" i="1" s="1"/>
  <c r="AF107" i="1" s="1"/>
  <c r="AE108" i="1" a="1"/>
  <c r="AE108" i="1" s="1"/>
  <c r="AF108" i="1" s="1"/>
  <c r="AE109" i="1" a="1"/>
  <c r="AE109" i="1" s="1"/>
  <c r="AF109" i="1" s="1"/>
  <c r="AE110" i="1" a="1"/>
  <c r="AE110" i="1" s="1"/>
  <c r="AE111" i="1" a="1"/>
  <c r="AE111" i="1" s="1"/>
  <c r="AF111" i="1" s="1"/>
  <c r="AE112" i="1" a="1"/>
  <c r="AE112" i="1" s="1"/>
  <c r="AF112" i="1" s="1"/>
  <c r="AE113" i="1" a="1"/>
  <c r="AE113" i="1" s="1"/>
  <c r="AF113" i="1" s="1"/>
  <c r="AE114" i="1" a="1"/>
  <c r="AE114" i="1" s="1"/>
  <c r="AE115" i="1" a="1"/>
  <c r="AE115" i="1" s="1"/>
  <c r="AF115" i="1" s="1"/>
  <c r="AE116" i="1" a="1"/>
  <c r="AE116" i="1" s="1"/>
  <c r="AE117" i="1" a="1"/>
  <c r="AE117" i="1" s="1"/>
  <c r="AF117" i="1" s="1"/>
  <c r="AE118" i="1" a="1"/>
  <c r="AE118" i="1" s="1"/>
  <c r="AF118" i="1" s="1"/>
  <c r="AE119" i="1" a="1"/>
  <c r="AE119" i="1" s="1"/>
  <c r="AF119" i="1" s="1"/>
  <c r="AE120" i="1" a="1"/>
  <c r="AE120" i="1" s="1"/>
  <c r="AF120" i="1" s="1"/>
  <c r="AE121" i="1" a="1"/>
  <c r="AE121" i="1" s="1"/>
  <c r="AF121" i="1" s="1"/>
  <c r="AE122" i="1" a="1"/>
  <c r="AE122" i="1" s="1"/>
  <c r="AF122" i="1" s="1"/>
  <c r="AE123" i="1" a="1"/>
  <c r="AE123" i="1" s="1"/>
  <c r="AF123" i="1" s="1"/>
  <c r="AE124" i="1" a="1"/>
  <c r="AE124" i="1" s="1"/>
  <c r="AF124" i="1" s="1"/>
  <c r="AE125" i="1" a="1"/>
  <c r="AE125" i="1" s="1"/>
  <c r="AF125" i="1" s="1"/>
  <c r="AE126" i="1" a="1"/>
  <c r="AE126" i="1" s="1"/>
  <c r="AF126" i="1" s="1"/>
  <c r="AE127" i="1" a="1"/>
  <c r="AE127" i="1" s="1"/>
  <c r="AF127" i="1" s="1"/>
  <c r="AE128" i="1" a="1"/>
  <c r="AE128" i="1" s="1"/>
  <c r="AF128" i="1" s="1"/>
  <c r="AE129" i="1" a="1"/>
  <c r="AE129" i="1" s="1"/>
  <c r="AF129" i="1" s="1"/>
  <c r="AE130" i="1" a="1"/>
  <c r="AE130" i="1" s="1"/>
  <c r="AF130" i="1" s="1"/>
  <c r="AE131" i="1" a="1"/>
  <c r="AE131" i="1" s="1"/>
  <c r="AF131" i="1" s="1"/>
  <c r="AE132" i="1" a="1"/>
  <c r="AE132" i="1" s="1"/>
  <c r="AF132" i="1" s="1"/>
  <c r="AE136" i="1" a="1"/>
  <c r="AE136" i="1" s="1"/>
  <c r="AF136" i="1" s="1"/>
  <c r="AE137" i="1" a="1"/>
  <c r="AE137" i="1" s="1"/>
  <c r="AF137" i="1" s="1"/>
  <c r="AE138" i="1" a="1"/>
  <c r="AE138" i="1" s="1"/>
  <c r="AF138" i="1" s="1"/>
  <c r="AE139" i="1" a="1"/>
  <c r="AE139" i="1" s="1"/>
  <c r="AF139" i="1" s="1"/>
  <c r="AE140" i="1" a="1"/>
  <c r="AE140" i="1" s="1"/>
  <c r="AF140" i="1" s="1"/>
  <c r="AE141" i="1" a="1"/>
  <c r="AE141" i="1" s="1"/>
  <c r="AF141" i="1" s="1"/>
  <c r="AE142" i="1" a="1"/>
  <c r="AE142" i="1" s="1"/>
  <c r="AF142" i="1" s="1"/>
  <c r="AE143" i="1" a="1"/>
  <c r="AE143" i="1" s="1"/>
  <c r="AE144" i="1" a="1"/>
  <c r="AE144" i="1" s="1"/>
  <c r="AF144" i="1" s="1"/>
  <c r="AE145" i="1" a="1"/>
  <c r="AE145" i="1" s="1"/>
  <c r="AF145" i="1" s="1"/>
  <c r="AE146" i="1" a="1"/>
  <c r="AE146" i="1" s="1"/>
  <c r="AF146" i="1" s="1"/>
  <c r="AE147" i="1" a="1"/>
  <c r="AE147" i="1" s="1"/>
  <c r="AF147" i="1" s="1"/>
  <c r="AE148" i="1" a="1"/>
  <c r="AE148" i="1" s="1"/>
  <c r="AF148" i="1" s="1"/>
  <c r="AE149" i="1" a="1"/>
  <c r="AE149" i="1" s="1"/>
  <c r="AF149" i="1" s="1"/>
  <c r="AE150" i="1" a="1"/>
  <c r="AE150" i="1" s="1"/>
  <c r="AF150" i="1" s="1"/>
  <c r="AE151" i="1" a="1"/>
  <c r="AE151" i="1" s="1"/>
  <c r="AF151" i="1" s="1"/>
  <c r="AE152" i="1" a="1"/>
  <c r="AE152" i="1" s="1"/>
  <c r="AF152" i="1" s="1"/>
  <c r="AE153" i="1" a="1"/>
  <c r="AE153" i="1" s="1"/>
  <c r="AF153" i="1" s="1"/>
  <c r="AE154" i="1" a="1"/>
  <c r="AE154" i="1" s="1"/>
  <c r="AF154" i="1" s="1"/>
  <c r="AE155" i="1" a="1"/>
  <c r="AE155" i="1" s="1"/>
  <c r="AF155" i="1" s="1"/>
  <c r="AE156" i="1" a="1"/>
  <c r="AE156" i="1" s="1"/>
  <c r="AF156" i="1" s="1"/>
  <c r="AE157" i="1" a="1"/>
  <c r="AE157" i="1" s="1"/>
  <c r="AF157" i="1" s="1"/>
  <c r="AE158" i="1" a="1"/>
  <c r="AE158" i="1" s="1"/>
  <c r="AF158" i="1" s="1"/>
  <c r="AE159" i="1" a="1"/>
  <c r="AE159" i="1" s="1"/>
  <c r="AF159" i="1" s="1"/>
  <c r="AE160" i="1" a="1"/>
  <c r="AE160" i="1" s="1"/>
  <c r="AF160" i="1" s="1"/>
  <c r="AE161" i="1" a="1"/>
  <c r="AE161" i="1" s="1"/>
  <c r="AF161" i="1" s="1"/>
  <c r="AE162" i="1" a="1"/>
  <c r="AE162" i="1" s="1"/>
  <c r="AF162" i="1" s="1"/>
  <c r="AE163" i="1" a="1"/>
  <c r="AE163" i="1" s="1"/>
  <c r="AF163" i="1" s="1"/>
  <c r="AE164" i="1" a="1"/>
  <c r="AE164" i="1" s="1"/>
  <c r="AF164" i="1" s="1"/>
  <c r="AE165" i="1" a="1"/>
  <c r="AE165" i="1" s="1"/>
  <c r="AF165" i="1" s="1"/>
  <c r="AE166" i="1" a="1"/>
  <c r="AE166" i="1" s="1"/>
  <c r="AF166" i="1" s="1"/>
  <c r="AE167" i="1" a="1"/>
  <c r="AE167" i="1" s="1"/>
  <c r="AF167" i="1" s="1"/>
  <c r="AE168" i="1" a="1"/>
  <c r="AE168" i="1" s="1"/>
  <c r="AF168" i="1" s="1"/>
  <c r="AE169" i="1" a="1"/>
  <c r="AE169" i="1" s="1"/>
  <c r="AF169" i="1" s="1"/>
  <c r="AE170" i="1" a="1"/>
  <c r="AE170" i="1" s="1"/>
  <c r="AF170" i="1" s="1"/>
  <c r="AE172" i="1" a="1"/>
  <c r="AE172" i="1" s="1"/>
  <c r="AF172" i="1" s="1"/>
  <c r="AE173" i="1" a="1"/>
  <c r="AE173" i="1" s="1"/>
  <c r="AF173" i="1" s="1"/>
  <c r="AE174" i="1" a="1"/>
  <c r="AE174" i="1" s="1"/>
  <c r="AF174" i="1" s="1"/>
  <c r="AE175" i="1" a="1"/>
  <c r="AE175" i="1" s="1"/>
  <c r="AF175" i="1" s="1"/>
  <c r="AE176" i="1" a="1"/>
  <c r="AE176" i="1" s="1"/>
  <c r="AF176" i="1" s="1"/>
  <c r="AE177" i="1" a="1"/>
  <c r="AE177" i="1" s="1"/>
  <c r="AF177" i="1" s="1"/>
  <c r="AE178" i="1" a="1"/>
  <c r="AE178" i="1" s="1"/>
  <c r="AF178" i="1" s="1"/>
  <c r="AE179" i="1" a="1"/>
  <c r="AE179" i="1" s="1"/>
  <c r="AF179" i="1" s="1"/>
  <c r="AE180" i="1" a="1"/>
  <c r="AE180" i="1" s="1"/>
  <c r="AF180" i="1" s="1"/>
  <c r="AE181" i="1" a="1"/>
  <c r="AE181" i="1" s="1"/>
  <c r="AF181" i="1" s="1"/>
  <c r="AE182" i="1" a="1"/>
  <c r="AE182" i="1" s="1"/>
  <c r="AF182" i="1" s="1"/>
  <c r="AE183" i="1" a="1"/>
  <c r="AE183" i="1" s="1"/>
  <c r="AF183" i="1" s="1"/>
  <c r="AE184" i="1" a="1"/>
  <c r="AE184" i="1" s="1"/>
  <c r="AF184" i="1" s="1"/>
  <c r="AE185" i="1" a="1"/>
  <c r="AE185" i="1" s="1"/>
  <c r="AF185" i="1" s="1"/>
  <c r="AE186" i="1" a="1"/>
  <c r="AE186" i="1" s="1"/>
  <c r="AF186" i="1" s="1"/>
  <c r="AE187" i="1" a="1"/>
  <c r="AE187" i="1" s="1"/>
  <c r="AF187" i="1" s="1"/>
  <c r="AE188" i="1" a="1"/>
  <c r="AE188" i="1" s="1"/>
  <c r="AF188" i="1" s="1"/>
  <c r="AE189" i="1" a="1"/>
  <c r="AE189" i="1" s="1"/>
  <c r="AF189" i="1" s="1"/>
  <c r="AE190" i="1" a="1"/>
  <c r="AE190" i="1" s="1"/>
  <c r="AF190" i="1" s="1"/>
  <c r="AE191" i="1" a="1"/>
  <c r="AE191" i="1" s="1"/>
  <c r="AF191" i="1" s="1"/>
  <c r="AE192" i="1" a="1"/>
  <c r="AE192" i="1" s="1"/>
  <c r="AF192" i="1" s="1"/>
  <c r="AE193" i="1" a="1"/>
  <c r="AE193" i="1" s="1"/>
  <c r="AF193" i="1" s="1"/>
  <c r="AE194" i="1" a="1"/>
  <c r="AE194" i="1" s="1"/>
  <c r="AF194" i="1" s="1"/>
  <c r="AE195" i="1" a="1"/>
  <c r="AE195" i="1" s="1"/>
  <c r="AF195" i="1" s="1"/>
  <c r="AE196" i="1" a="1"/>
  <c r="AE196" i="1" s="1"/>
  <c r="AF196" i="1" s="1"/>
  <c r="AE197" i="1" a="1"/>
  <c r="AE197" i="1" s="1"/>
  <c r="AF197" i="1" s="1"/>
  <c r="AE198" i="1" a="1"/>
  <c r="AE198" i="1" s="1"/>
  <c r="AF198" i="1" s="1"/>
  <c r="AE199" i="1" a="1"/>
  <c r="AE199" i="1" s="1"/>
  <c r="AF199" i="1" s="1"/>
  <c r="AE200" i="1" a="1"/>
  <c r="AE200" i="1" s="1"/>
  <c r="AF200" i="1" s="1"/>
  <c r="AE201" i="1" a="1"/>
  <c r="AE201" i="1" s="1"/>
  <c r="AF201" i="1" s="1"/>
  <c r="AE202" i="1" a="1"/>
  <c r="AE202" i="1" s="1"/>
  <c r="AF202" i="1" s="1"/>
  <c r="AE203" i="1" a="1"/>
  <c r="AE203" i="1" s="1"/>
  <c r="AF203" i="1" s="1"/>
  <c r="AE204" i="1" a="1"/>
  <c r="AE204" i="1" s="1"/>
  <c r="AF204" i="1" s="1"/>
  <c r="AE205" i="1" a="1"/>
  <c r="AE205" i="1" s="1"/>
  <c r="AF205" i="1" s="1"/>
  <c r="AE206" i="1" a="1"/>
  <c r="AE206" i="1" s="1"/>
  <c r="AF206" i="1" s="1"/>
  <c r="AE207" i="1" a="1"/>
  <c r="AE207" i="1" s="1"/>
  <c r="AF207" i="1" s="1"/>
  <c r="AE208" i="1" a="1"/>
  <c r="AE208" i="1" s="1"/>
  <c r="AF208" i="1" s="1"/>
  <c r="AE209" i="1" a="1"/>
  <c r="AE209" i="1" s="1"/>
  <c r="AF209" i="1" s="1"/>
  <c r="AE210" i="1" a="1"/>
  <c r="AE210" i="1" s="1"/>
  <c r="AF210" i="1" s="1"/>
  <c r="AE211" i="1" a="1"/>
  <c r="AE211" i="1" s="1"/>
  <c r="AF211" i="1" s="1"/>
  <c r="AE212" i="1" a="1"/>
  <c r="AE212" i="1" s="1"/>
  <c r="AF212" i="1" s="1"/>
  <c r="AE213" i="1" a="1"/>
  <c r="AE213" i="1" s="1"/>
  <c r="AF213" i="1" s="1"/>
  <c r="AE214" i="1" a="1"/>
  <c r="AE214" i="1" s="1"/>
  <c r="AF214" i="1" s="1"/>
  <c r="AE215" i="1" a="1"/>
  <c r="AE215" i="1" s="1"/>
  <c r="AF215" i="1" s="1"/>
  <c r="AE216" i="1" a="1"/>
  <c r="AE216" i="1" s="1"/>
  <c r="AF216" i="1" s="1"/>
  <c r="AE217" i="1" a="1"/>
  <c r="AE217" i="1" s="1"/>
  <c r="AF217" i="1" s="1"/>
  <c r="AE218" i="1" a="1"/>
  <c r="AE218" i="1" s="1"/>
  <c r="AF218" i="1" s="1"/>
  <c r="AE219" i="1" a="1"/>
  <c r="AE219" i="1" s="1"/>
  <c r="AF219" i="1" s="1"/>
  <c r="AE220" i="1" a="1"/>
  <c r="AE220" i="1" s="1"/>
  <c r="AF220" i="1" s="1"/>
  <c r="AE221" i="1" a="1"/>
  <c r="AE221" i="1" s="1"/>
  <c r="AF221" i="1" s="1"/>
  <c r="AE222" i="1" a="1"/>
  <c r="AE222" i="1" s="1"/>
  <c r="AF222" i="1" s="1"/>
  <c r="AE223" i="1" a="1"/>
  <c r="AE223" i="1" s="1"/>
  <c r="AF223" i="1" s="1"/>
  <c r="AE224" i="1" a="1"/>
  <c r="AE224" i="1" s="1"/>
  <c r="AF224" i="1" s="1"/>
  <c r="AE225" i="1" a="1"/>
  <c r="AE225" i="1" s="1"/>
  <c r="AF225" i="1" s="1"/>
  <c r="AE226" i="1" a="1"/>
  <c r="AE226" i="1" s="1"/>
  <c r="AF226" i="1" s="1"/>
  <c r="AE227" i="1" a="1"/>
  <c r="AE227" i="1" s="1"/>
  <c r="AF227" i="1" s="1"/>
  <c r="AE228" i="1" a="1"/>
  <c r="AE228" i="1" s="1"/>
  <c r="AF228" i="1" s="1"/>
  <c r="AE229" i="1" a="1"/>
  <c r="AE229" i="1" s="1"/>
  <c r="AF229" i="1" s="1"/>
  <c r="AE230" i="1" a="1"/>
  <c r="AE230" i="1" s="1"/>
  <c r="AF230" i="1" s="1"/>
  <c r="AE231" i="1" a="1"/>
  <c r="AE231" i="1" s="1"/>
  <c r="AF231" i="1" s="1"/>
  <c r="AE232" i="1" a="1"/>
  <c r="AE232" i="1" s="1"/>
  <c r="AF232" i="1" s="1"/>
  <c r="AE233" i="1" a="1"/>
  <c r="AE233" i="1" s="1"/>
  <c r="AF233" i="1" s="1"/>
  <c r="AE234" i="1" a="1"/>
  <c r="AE234" i="1" s="1"/>
  <c r="AF234" i="1" s="1"/>
  <c r="AE235" i="1" a="1"/>
  <c r="AE235" i="1" s="1"/>
  <c r="AF235" i="1" s="1"/>
  <c r="AE236" i="1" a="1"/>
  <c r="AE236" i="1" s="1"/>
  <c r="AF236" i="1" s="1"/>
  <c r="AE237" i="1" a="1"/>
  <c r="AE237" i="1" s="1"/>
  <c r="AF237" i="1" s="1"/>
  <c r="AE238" i="1" a="1"/>
  <c r="AE238" i="1" s="1"/>
  <c r="AF238" i="1" s="1"/>
  <c r="AE239" i="1" a="1"/>
  <c r="AE239" i="1" s="1"/>
  <c r="AF239" i="1" s="1"/>
  <c r="AE240" i="1" a="1"/>
  <c r="AE240" i="1" s="1"/>
  <c r="AF240" i="1" s="1"/>
  <c r="AE241" i="1" a="1"/>
  <c r="AE241" i="1" s="1"/>
  <c r="AF241" i="1" s="1"/>
  <c r="AE242" i="1" a="1"/>
  <c r="AE242" i="1" s="1"/>
  <c r="AF242" i="1" s="1"/>
  <c r="AE243" i="1" a="1"/>
  <c r="AE243" i="1" s="1"/>
  <c r="AF243" i="1" s="1"/>
  <c r="AE244" i="1" a="1"/>
  <c r="AE244" i="1" s="1"/>
  <c r="AF244" i="1" s="1"/>
  <c r="AE245" i="1" a="1"/>
  <c r="AE245" i="1" s="1"/>
  <c r="AF245" i="1" s="1"/>
  <c r="AE246" i="1" a="1"/>
  <c r="AE246" i="1" s="1"/>
  <c r="AF246" i="1" s="1"/>
  <c r="AE247" i="1" a="1"/>
  <c r="AE247" i="1" s="1"/>
  <c r="AF247" i="1" s="1"/>
  <c r="AE249" i="1" a="1"/>
  <c r="AE249" i="1" s="1"/>
  <c r="AF249" i="1" s="1"/>
  <c r="AE250" i="1" a="1"/>
  <c r="AE250" i="1" s="1"/>
  <c r="AF250" i="1" s="1"/>
  <c r="AE251" i="1" a="1"/>
  <c r="AE251" i="1" s="1"/>
  <c r="AF251" i="1" s="1"/>
  <c r="AE252" i="1" a="1"/>
  <c r="AE252" i="1" s="1"/>
  <c r="AF252" i="1" s="1"/>
  <c r="AE253" i="1" a="1"/>
  <c r="AE253" i="1" s="1"/>
  <c r="AF253" i="1" s="1"/>
  <c r="AE254" i="1" a="1"/>
  <c r="AE254" i="1" s="1"/>
  <c r="AF254" i="1" s="1"/>
  <c r="AE255" i="1" a="1"/>
  <c r="AE255" i="1" s="1"/>
  <c r="AF255" i="1" s="1"/>
  <c r="AE256" i="1" a="1"/>
  <c r="AE256" i="1" s="1"/>
  <c r="AF256" i="1" s="1"/>
  <c r="AE257" i="1" a="1"/>
  <c r="AE257" i="1" s="1"/>
  <c r="AF257" i="1" s="1"/>
  <c r="AE258" i="1" a="1"/>
  <c r="AE258" i="1" s="1"/>
  <c r="AF258" i="1" s="1"/>
  <c r="AE259" i="1" a="1"/>
  <c r="AE259" i="1" s="1"/>
  <c r="AF259" i="1" s="1"/>
  <c r="AE260" i="1" a="1"/>
  <c r="AE260" i="1" s="1"/>
  <c r="AF260" i="1" s="1"/>
  <c r="AE261" i="1" a="1"/>
  <c r="AE261" i="1" s="1"/>
  <c r="AF261" i="1" s="1"/>
  <c r="AE262" i="1" a="1"/>
  <c r="AE262" i="1" s="1"/>
  <c r="AF262" i="1" s="1"/>
  <c r="AE263" i="1" a="1"/>
  <c r="AE263" i="1" s="1"/>
  <c r="AF263" i="1" s="1"/>
  <c r="AE264" i="1" a="1"/>
  <c r="AE264" i="1" s="1"/>
  <c r="AF264" i="1" s="1"/>
  <c r="AE265" i="1" a="1"/>
  <c r="AE265" i="1" s="1"/>
  <c r="AF265" i="1" s="1"/>
  <c r="AE266" i="1" a="1"/>
  <c r="AE266" i="1" s="1"/>
  <c r="AF266" i="1" s="1"/>
  <c r="AE267" i="1" a="1"/>
  <c r="AE267" i="1" s="1"/>
  <c r="AF267" i="1" s="1"/>
  <c r="AE268" i="1" a="1"/>
  <c r="AE268" i="1" s="1"/>
  <c r="AF268" i="1" s="1"/>
  <c r="AE269" i="1" a="1"/>
  <c r="AE269" i="1" s="1"/>
  <c r="AF269" i="1" s="1"/>
  <c r="AE270" i="1" a="1"/>
  <c r="AE270" i="1" s="1"/>
  <c r="AF270" i="1" s="1"/>
  <c r="AE271" i="1" a="1"/>
  <c r="AE271" i="1" s="1"/>
  <c r="AF271" i="1" s="1"/>
  <c r="AE272" i="1" a="1"/>
  <c r="AE272" i="1" s="1"/>
  <c r="AF272" i="1" s="1"/>
  <c r="AE273" i="1" a="1"/>
  <c r="AE273" i="1" s="1"/>
  <c r="AF273" i="1" s="1"/>
  <c r="AE274" i="1" a="1"/>
  <c r="AE274" i="1" s="1"/>
  <c r="AF274" i="1" s="1"/>
  <c r="AE275" i="1" a="1"/>
  <c r="AE275" i="1" s="1"/>
  <c r="AF275" i="1" s="1"/>
  <c r="AE276" i="1" a="1"/>
  <c r="AE276" i="1" s="1"/>
  <c r="AF276" i="1" s="1"/>
  <c r="AE277" i="1" a="1"/>
  <c r="AE277" i="1" s="1"/>
  <c r="AF277" i="1" s="1"/>
  <c r="AE278" i="1" a="1"/>
  <c r="AE278" i="1" s="1"/>
  <c r="AF278" i="1" s="1"/>
  <c r="AE279" i="1" a="1"/>
  <c r="AE279" i="1" s="1"/>
  <c r="AF279" i="1" s="1"/>
  <c r="AE280" i="1" a="1"/>
  <c r="AE280" i="1" s="1"/>
  <c r="AF280" i="1" s="1"/>
  <c r="AE281" i="1" a="1"/>
  <c r="AE281" i="1" s="1"/>
  <c r="AF281" i="1" s="1"/>
  <c r="AE282" i="1" a="1"/>
  <c r="AE282" i="1" s="1"/>
  <c r="AF282" i="1" s="1"/>
  <c r="AE283" i="1" a="1"/>
  <c r="AE283" i="1" s="1"/>
  <c r="AF283" i="1" s="1"/>
  <c r="AE284" i="1" a="1"/>
  <c r="AE284" i="1" s="1"/>
  <c r="AF284" i="1" s="1"/>
  <c r="AE285" i="1" a="1"/>
  <c r="AE285" i="1" s="1"/>
  <c r="AF285" i="1" s="1"/>
  <c r="AE286" i="1" a="1"/>
  <c r="AE286" i="1" s="1"/>
  <c r="AF286" i="1" s="1"/>
  <c r="AE287" i="1" a="1"/>
  <c r="AE287" i="1" s="1"/>
  <c r="AF287" i="1" s="1"/>
  <c r="AE288" i="1" a="1"/>
  <c r="AE288" i="1" s="1"/>
  <c r="AF288" i="1" s="1"/>
  <c r="AE289" i="1" a="1"/>
  <c r="AE289" i="1" s="1"/>
  <c r="AF289" i="1" s="1"/>
  <c r="AE290" i="1" a="1"/>
  <c r="AE290" i="1" s="1"/>
  <c r="AF290" i="1" s="1"/>
  <c r="AE291" i="1" a="1"/>
  <c r="AE291" i="1" s="1"/>
  <c r="AF291" i="1" s="1"/>
  <c r="AE292" i="1" a="1"/>
  <c r="AE292" i="1" s="1"/>
  <c r="AF292" i="1" s="1"/>
  <c r="AE293" i="1" a="1"/>
  <c r="AE293" i="1" s="1"/>
  <c r="AF293" i="1" s="1"/>
  <c r="AE294" i="1" a="1"/>
  <c r="AE294" i="1" s="1"/>
  <c r="AF294" i="1" s="1"/>
  <c r="AE295" i="1" a="1"/>
  <c r="AE295" i="1" s="1"/>
  <c r="AF295" i="1" s="1"/>
  <c r="AE296" i="1" a="1"/>
  <c r="AE296" i="1" s="1"/>
  <c r="AF296" i="1" s="1"/>
  <c r="AE297" i="1" a="1"/>
  <c r="AE297" i="1" s="1"/>
  <c r="AF297" i="1" s="1"/>
  <c r="AE298" i="1" a="1"/>
  <c r="AE298" i="1" s="1"/>
  <c r="AF298" i="1" s="1"/>
  <c r="AE299" i="1" a="1"/>
  <c r="AE299" i="1" s="1"/>
  <c r="AF299" i="1" s="1"/>
  <c r="AE300" i="1" a="1"/>
  <c r="AE300" i="1" s="1"/>
  <c r="AF300" i="1" s="1"/>
  <c r="AE301" i="1" a="1"/>
  <c r="AE301" i="1" s="1"/>
  <c r="AF301" i="1" s="1"/>
  <c r="AE302" i="1" a="1"/>
  <c r="AE302" i="1" s="1"/>
  <c r="AF302" i="1" s="1"/>
  <c r="AE303" i="1" a="1"/>
  <c r="AE303" i="1" s="1"/>
  <c r="AF303" i="1" s="1"/>
  <c r="AE304" i="1" a="1"/>
  <c r="AE304" i="1" s="1"/>
  <c r="AF304" i="1" s="1"/>
  <c r="AE305" i="1" a="1"/>
  <c r="AE305" i="1" s="1"/>
  <c r="AF305" i="1" s="1"/>
  <c r="AE306" i="1" a="1"/>
  <c r="AE306" i="1" s="1"/>
  <c r="AF306" i="1" s="1"/>
  <c r="AE307" i="1" a="1"/>
  <c r="AE307" i="1" s="1"/>
  <c r="AF307" i="1" s="1"/>
  <c r="AE308" i="1" a="1"/>
  <c r="AE308" i="1" s="1"/>
  <c r="AF308" i="1" s="1"/>
  <c r="AE309" i="1" a="1"/>
  <c r="AE309" i="1" s="1"/>
  <c r="AF309" i="1" s="1"/>
  <c r="AE310" i="1" a="1"/>
  <c r="AE310" i="1" s="1"/>
  <c r="AF310" i="1" s="1"/>
  <c r="AE311" i="1" a="1"/>
  <c r="AE311" i="1" s="1"/>
  <c r="AF311" i="1" s="1"/>
  <c r="AE313" i="1" a="1"/>
  <c r="AE313" i="1" s="1"/>
  <c r="AF313" i="1" s="1"/>
  <c r="AE314" i="1" a="1"/>
  <c r="AE314" i="1" s="1"/>
  <c r="AF314" i="1" s="1"/>
  <c r="AE315" i="1" a="1"/>
  <c r="AE315" i="1" s="1"/>
  <c r="AF315" i="1" s="1"/>
  <c r="AE316" i="1" a="1"/>
  <c r="AE316" i="1" s="1"/>
  <c r="AF316" i="1" s="1"/>
  <c r="AE317" i="1" a="1"/>
  <c r="AE317" i="1" s="1"/>
  <c r="AF317" i="1" s="1"/>
  <c r="AE318" i="1" a="1"/>
  <c r="AE318" i="1" s="1"/>
  <c r="AF318" i="1" s="1"/>
  <c r="AE319" i="1" a="1"/>
  <c r="AE319" i="1" s="1"/>
  <c r="AF319" i="1" s="1"/>
  <c r="AE320" i="1" a="1"/>
  <c r="AE320" i="1" s="1"/>
  <c r="AF320" i="1" s="1"/>
  <c r="AE321" i="1" a="1"/>
  <c r="AE321" i="1" s="1"/>
  <c r="AF321" i="1" s="1"/>
  <c r="AE322" i="1" a="1"/>
  <c r="AE322" i="1" s="1"/>
  <c r="AF322" i="1" s="1"/>
  <c r="AE323" i="1" a="1"/>
  <c r="AE323" i="1" s="1"/>
  <c r="AF323" i="1" s="1"/>
  <c r="AE324" i="1" a="1"/>
  <c r="AE324" i="1" s="1"/>
  <c r="AF324" i="1" s="1"/>
  <c r="AE325" i="1" a="1"/>
  <c r="AE325" i="1" s="1"/>
  <c r="AF325" i="1" s="1"/>
  <c r="AE326" i="1" a="1"/>
  <c r="AE326" i="1" s="1"/>
  <c r="AF326" i="1" s="1"/>
  <c r="AE327" i="1" a="1"/>
  <c r="AE327" i="1" s="1"/>
  <c r="AF327" i="1" s="1"/>
  <c r="AE328" i="1" a="1"/>
  <c r="AE328" i="1" s="1"/>
  <c r="AF328" i="1" s="1"/>
  <c r="AE329" i="1" a="1"/>
  <c r="AE329" i="1" s="1"/>
  <c r="AF329" i="1" s="1"/>
  <c r="AE330" i="1" a="1"/>
  <c r="AE330" i="1" s="1"/>
  <c r="AF330" i="1" s="1"/>
  <c r="AE331" i="1" a="1"/>
  <c r="AE331" i="1" s="1"/>
  <c r="AF331" i="1" s="1"/>
  <c r="AE332" i="1" a="1"/>
  <c r="AE332" i="1" s="1"/>
  <c r="AF332" i="1" s="1"/>
  <c r="AE333" i="1" a="1"/>
  <c r="AE333" i="1" s="1"/>
  <c r="AF333" i="1" s="1"/>
  <c r="AE334" i="1" a="1"/>
  <c r="AE334" i="1" s="1"/>
  <c r="AF334" i="1" s="1"/>
  <c r="AE335" i="1" a="1"/>
  <c r="AE335" i="1" s="1"/>
  <c r="AF335" i="1" s="1"/>
  <c r="AE336" i="1" a="1"/>
  <c r="AE336" i="1" s="1"/>
  <c r="AF336" i="1" s="1"/>
  <c r="AE337" i="1" a="1"/>
  <c r="AE337" i="1" s="1"/>
  <c r="AF337" i="1" s="1"/>
  <c r="AE338" i="1" a="1"/>
  <c r="AE338" i="1" s="1"/>
  <c r="AF338" i="1" s="1"/>
  <c r="AE339" i="1" a="1"/>
  <c r="AE339" i="1" s="1"/>
  <c r="AF339" i="1" s="1"/>
  <c r="AE340" i="1" a="1"/>
  <c r="AE340" i="1" s="1"/>
  <c r="AF340" i="1" s="1"/>
  <c r="AE341" i="1" a="1"/>
  <c r="AE341" i="1" s="1"/>
  <c r="AF341" i="1" s="1"/>
  <c r="AE342" i="1" a="1"/>
  <c r="AE342" i="1" s="1"/>
  <c r="AF342" i="1" s="1"/>
  <c r="AE343" i="1" a="1"/>
  <c r="AE343" i="1" s="1"/>
  <c r="AF343" i="1" s="1"/>
  <c r="AE344" i="1" a="1"/>
  <c r="AE344" i="1" s="1"/>
  <c r="AF344" i="1" s="1"/>
  <c r="AE345" i="1" a="1"/>
  <c r="AE345" i="1" s="1"/>
  <c r="AF345" i="1" s="1"/>
  <c r="AE346" i="1" a="1"/>
  <c r="AE346" i="1" s="1"/>
  <c r="AF346" i="1" s="1"/>
  <c r="AE347" i="1" a="1"/>
  <c r="AE347" i="1" s="1"/>
  <c r="AF347" i="1" s="1"/>
  <c r="AE348" i="1" a="1"/>
  <c r="AE348" i="1" s="1"/>
  <c r="AF348" i="1" s="1"/>
  <c r="AE349" i="1" a="1"/>
  <c r="AE349" i="1" s="1"/>
  <c r="AF349" i="1" s="1"/>
  <c r="AE350" i="1" a="1"/>
  <c r="AE350" i="1" s="1"/>
  <c r="AF350" i="1" s="1"/>
  <c r="AE351" i="1" a="1"/>
  <c r="AE351" i="1" s="1"/>
  <c r="AF351" i="1" s="1"/>
  <c r="AE352" i="1" a="1"/>
  <c r="AE352" i="1" s="1"/>
  <c r="AF352" i="1" s="1"/>
  <c r="AE354" i="1" a="1"/>
  <c r="AE354" i="1" s="1"/>
  <c r="AF354" i="1" s="1"/>
  <c r="AE355" i="1" a="1"/>
  <c r="AE355" i="1" s="1"/>
  <c r="AF355" i="1" s="1"/>
  <c r="AE356" i="1" a="1"/>
  <c r="AE356" i="1" s="1"/>
  <c r="AF356" i="1" s="1"/>
  <c r="AE357" i="1" a="1"/>
  <c r="AE357" i="1" s="1"/>
  <c r="AF357" i="1" s="1"/>
  <c r="AE358" i="1" a="1"/>
  <c r="AE358" i="1" s="1"/>
  <c r="AF358" i="1" s="1"/>
  <c r="AE359" i="1" a="1"/>
  <c r="AE359" i="1" s="1"/>
  <c r="AF359" i="1" s="1"/>
  <c r="AE360" i="1" a="1"/>
  <c r="AE360" i="1" s="1"/>
  <c r="AF360" i="1" s="1"/>
  <c r="AE361" i="1" a="1"/>
  <c r="AE361" i="1" s="1"/>
  <c r="AF361" i="1" s="1"/>
  <c r="AE362" i="1" a="1"/>
  <c r="AE362" i="1" s="1"/>
  <c r="AF362" i="1" s="1"/>
  <c r="AE363" i="1" a="1"/>
  <c r="AE363" i="1" s="1"/>
  <c r="AF363" i="1" s="1"/>
  <c r="AE364" i="1" a="1"/>
  <c r="AE364" i="1" s="1"/>
  <c r="AF364" i="1" s="1"/>
  <c r="AE365" i="1" a="1"/>
  <c r="AE365" i="1" s="1"/>
  <c r="AF365" i="1" s="1"/>
  <c r="AE366" i="1" a="1"/>
  <c r="AE366" i="1" s="1"/>
  <c r="AF366" i="1" s="1"/>
  <c r="AE367" i="1" a="1"/>
  <c r="AE367" i="1" s="1"/>
  <c r="AF367" i="1" s="1"/>
  <c r="AE368" i="1" a="1"/>
  <c r="AE368" i="1" s="1"/>
  <c r="AF368" i="1" s="1"/>
  <c r="AE369" i="1" a="1"/>
  <c r="AE369" i="1" s="1"/>
  <c r="AF369" i="1" s="1"/>
  <c r="AE370" i="1" a="1"/>
  <c r="AE370" i="1" s="1"/>
  <c r="AF370" i="1" s="1"/>
  <c r="AE371" i="1" a="1"/>
  <c r="AE371" i="1" s="1"/>
  <c r="AF371" i="1" s="1"/>
  <c r="AE372" i="1" a="1"/>
  <c r="AE372" i="1" s="1"/>
  <c r="AF372" i="1" s="1"/>
  <c r="AE373" i="1" a="1"/>
  <c r="AE373" i="1" s="1"/>
  <c r="AF373" i="1" s="1"/>
  <c r="AE374" i="1" a="1"/>
  <c r="AE374" i="1" s="1"/>
  <c r="AF374" i="1" s="1"/>
  <c r="AE375" i="1" a="1"/>
  <c r="AE375" i="1" s="1"/>
  <c r="AF375" i="1" s="1"/>
  <c r="AE376" i="1" a="1"/>
  <c r="AE376" i="1" s="1"/>
  <c r="AF376" i="1" s="1"/>
  <c r="AE377" i="1" a="1"/>
  <c r="AE377" i="1" s="1"/>
  <c r="AF377" i="1" s="1"/>
  <c r="AE378" i="1" a="1"/>
  <c r="AE378" i="1" s="1"/>
  <c r="AF378" i="1" s="1"/>
  <c r="AE379" i="1" a="1"/>
  <c r="AE379" i="1" s="1"/>
  <c r="AF379" i="1" s="1"/>
  <c r="AE380" i="1" a="1"/>
  <c r="AE380" i="1" s="1"/>
  <c r="AF380" i="1" s="1"/>
  <c r="AE381" i="1" a="1"/>
  <c r="AE381" i="1" s="1"/>
  <c r="AF381" i="1" s="1"/>
  <c r="AE382" i="1" a="1"/>
  <c r="AE382" i="1" s="1"/>
  <c r="AF382" i="1" s="1"/>
  <c r="AE383" i="1" a="1"/>
  <c r="AE383" i="1" s="1"/>
  <c r="AF383" i="1" s="1"/>
  <c r="AE384" i="1" a="1"/>
  <c r="AE384" i="1" s="1"/>
  <c r="AF384" i="1" s="1"/>
  <c r="AE385" i="1" a="1"/>
  <c r="AE385" i="1" s="1"/>
  <c r="AF385" i="1" s="1"/>
  <c r="AE386" i="1" a="1"/>
  <c r="AE386" i="1" s="1"/>
  <c r="AF386" i="1" s="1"/>
  <c r="AE387" i="1" a="1"/>
  <c r="AE387" i="1" s="1"/>
  <c r="AF387" i="1" s="1"/>
  <c r="AE388" i="1" a="1"/>
  <c r="AE388" i="1" s="1"/>
  <c r="AF388" i="1" s="1"/>
  <c r="AE389" i="1" a="1"/>
  <c r="AE389" i="1" s="1"/>
  <c r="AF389" i="1" s="1"/>
  <c r="AE390" i="1" a="1"/>
  <c r="AE390" i="1" s="1"/>
  <c r="AF390" i="1" s="1"/>
  <c r="AE391" i="1" a="1"/>
  <c r="AE391" i="1" s="1"/>
  <c r="AF391" i="1" s="1"/>
  <c r="AE392" i="1" a="1"/>
  <c r="AE392" i="1" s="1"/>
  <c r="AF392" i="1" s="1"/>
  <c r="AE393" i="1" a="1"/>
  <c r="AE393" i="1" s="1"/>
  <c r="AF393" i="1" s="1"/>
  <c r="AE394" i="1" a="1"/>
  <c r="AE394" i="1" s="1"/>
  <c r="AF394" i="1" s="1"/>
  <c r="AE395" i="1" a="1"/>
  <c r="AE395" i="1" s="1"/>
  <c r="AF395" i="1" s="1"/>
  <c r="AE396" i="1" a="1"/>
  <c r="AE396" i="1" s="1"/>
  <c r="AF396" i="1" s="1"/>
  <c r="AE397" i="1" a="1"/>
  <c r="AE397" i="1" s="1"/>
  <c r="AF397" i="1" s="1"/>
  <c r="AE398" i="1" a="1"/>
  <c r="AE398" i="1" s="1"/>
  <c r="AF398" i="1" s="1"/>
  <c r="AE399" i="1" a="1"/>
  <c r="AE399" i="1" s="1"/>
  <c r="AF399" i="1" s="1"/>
  <c r="AE400" i="1" a="1"/>
  <c r="AE400" i="1" s="1"/>
  <c r="AF400" i="1" s="1"/>
  <c r="AE401" i="1" a="1"/>
  <c r="AE401" i="1" s="1"/>
  <c r="AF401" i="1" s="1"/>
  <c r="AE402" i="1" a="1"/>
  <c r="AE402" i="1" s="1"/>
  <c r="AF402" i="1" s="1"/>
  <c r="AE403" i="1" a="1"/>
  <c r="AE403" i="1" s="1"/>
  <c r="AF403" i="1" s="1"/>
  <c r="AE404" i="1" a="1"/>
  <c r="AE404" i="1" s="1"/>
  <c r="AF404" i="1" s="1"/>
  <c r="AE405" i="1" a="1"/>
  <c r="AE405" i="1" s="1"/>
  <c r="AF405" i="1" s="1"/>
  <c r="AE406" i="1" a="1"/>
  <c r="AE406" i="1" s="1"/>
  <c r="AF406" i="1" s="1"/>
  <c r="AE410" i="1" a="1"/>
  <c r="AE410" i="1" s="1"/>
  <c r="AF410" i="1" s="1"/>
  <c r="AE411" i="1" a="1"/>
  <c r="AE411" i="1" s="1"/>
  <c r="AF411" i="1" s="1"/>
  <c r="AE412" i="1" a="1"/>
  <c r="AE412" i="1" s="1"/>
  <c r="AF412" i="1" s="1"/>
  <c r="AE414" i="1" a="1"/>
  <c r="AE414" i="1" s="1"/>
  <c r="AF414" i="1" s="1"/>
  <c r="AE415" i="1" a="1"/>
  <c r="AE415" i="1" s="1"/>
  <c r="AF415" i="1" s="1"/>
  <c r="AE416" i="1" a="1"/>
  <c r="AE416" i="1" s="1"/>
  <c r="AF416" i="1" s="1"/>
  <c r="AE417" i="1" a="1"/>
  <c r="AE417" i="1" s="1"/>
  <c r="AF417" i="1" s="1"/>
  <c r="AE418" i="1" a="1"/>
  <c r="AE418" i="1" s="1"/>
  <c r="AF418" i="1" s="1"/>
  <c r="AE419" i="1" a="1"/>
  <c r="AE419" i="1" s="1"/>
  <c r="AF419" i="1" s="1"/>
  <c r="AE420" i="1" a="1"/>
  <c r="AE420" i="1" s="1"/>
  <c r="AF420" i="1" s="1"/>
  <c r="AE421" i="1" a="1"/>
  <c r="AE421" i="1" s="1"/>
  <c r="AF421" i="1" s="1"/>
  <c r="AE423" i="1" a="1"/>
  <c r="AE423" i="1" s="1"/>
  <c r="AF423" i="1" s="1"/>
  <c r="AE424" i="1" a="1"/>
  <c r="AE424" i="1" s="1"/>
  <c r="AF424" i="1" s="1"/>
  <c r="AE425" i="1" a="1"/>
  <c r="AE425" i="1" s="1"/>
  <c r="AF425" i="1" s="1"/>
  <c r="AE426" i="1" a="1"/>
  <c r="AE426" i="1" s="1"/>
  <c r="AF426" i="1" s="1"/>
  <c r="AE427" i="1" a="1"/>
  <c r="AE427" i="1" s="1"/>
  <c r="AF427" i="1" s="1"/>
  <c r="AE428" i="1" a="1"/>
  <c r="AE428" i="1" s="1"/>
  <c r="AF428" i="1" s="1"/>
  <c r="AE429" i="1" a="1"/>
  <c r="AE429" i="1" s="1"/>
  <c r="AF429" i="1" s="1"/>
  <c r="AE430" i="1" a="1"/>
  <c r="AE430" i="1" s="1"/>
  <c r="AF430" i="1" s="1"/>
  <c r="AE431" i="1" a="1"/>
  <c r="AE431" i="1" s="1"/>
  <c r="AF431" i="1" s="1"/>
  <c r="AE432" i="1" a="1"/>
  <c r="AE432" i="1" s="1"/>
  <c r="AF432" i="1" s="1"/>
  <c r="AE433" i="1" a="1"/>
  <c r="AE433" i="1" s="1"/>
  <c r="AF433" i="1" s="1"/>
  <c r="AE434" i="1" a="1"/>
  <c r="AE434" i="1" s="1"/>
  <c r="AF434" i="1" s="1"/>
  <c r="AE435" i="1" a="1"/>
  <c r="AE435" i="1" s="1"/>
  <c r="AF435" i="1" s="1"/>
  <c r="AE436" i="1" a="1"/>
  <c r="AE436" i="1" s="1"/>
  <c r="AF436" i="1" s="1"/>
  <c r="AE437" i="1" a="1"/>
  <c r="AE437" i="1" s="1"/>
  <c r="AF437" i="1" s="1"/>
  <c r="AE438" i="1" a="1"/>
  <c r="AE438" i="1" s="1"/>
  <c r="AF438" i="1" s="1"/>
  <c r="AE439" i="1" a="1"/>
  <c r="AE439" i="1" s="1"/>
  <c r="AF439" i="1" s="1"/>
  <c r="AE440" i="1" a="1"/>
  <c r="AE440" i="1" s="1"/>
  <c r="AF440" i="1" s="1"/>
  <c r="AE441" i="1" a="1"/>
  <c r="AE441" i="1" s="1"/>
  <c r="AF441" i="1" s="1"/>
  <c r="AE442" i="1" a="1"/>
  <c r="AE442" i="1" s="1"/>
  <c r="AF442" i="1" s="1"/>
  <c r="AE443" i="1" a="1"/>
  <c r="AE443" i="1" s="1"/>
  <c r="AF443" i="1" s="1"/>
  <c r="AE444" i="1" a="1"/>
  <c r="AE444" i="1" s="1"/>
  <c r="AF444" i="1" s="1"/>
  <c r="AE445" i="1" a="1"/>
  <c r="AE445" i="1" s="1"/>
  <c r="AF445" i="1" s="1"/>
  <c r="AE446" i="1" a="1"/>
  <c r="AE446" i="1" s="1"/>
  <c r="AF446" i="1" s="1"/>
  <c r="AE447" i="1" a="1"/>
  <c r="AE447" i="1" s="1"/>
  <c r="AF447" i="1" s="1"/>
  <c r="AE448" i="1" a="1"/>
  <c r="AE448" i="1" s="1"/>
  <c r="AF448" i="1" s="1"/>
  <c r="AE449" i="1" a="1"/>
  <c r="AE449" i="1" s="1"/>
  <c r="AF449" i="1" s="1"/>
  <c r="AE450" i="1" a="1"/>
  <c r="AE450" i="1" s="1"/>
  <c r="AF450" i="1" s="1"/>
  <c r="AE451" i="1" a="1"/>
  <c r="AE451" i="1" s="1"/>
  <c r="AF451" i="1" s="1"/>
  <c r="AE452" i="1" a="1"/>
  <c r="AE452" i="1" s="1"/>
  <c r="AF452" i="1" s="1"/>
  <c r="AE454" i="1" a="1"/>
  <c r="AE454" i="1" s="1"/>
  <c r="AF454" i="1" s="1"/>
  <c r="AE455" i="1" a="1"/>
  <c r="AE455" i="1" s="1"/>
  <c r="AF455" i="1" s="1"/>
  <c r="AE456" i="1" a="1"/>
  <c r="AE456" i="1" s="1"/>
  <c r="AF456" i="1" s="1"/>
  <c r="AE457" i="1" a="1"/>
  <c r="AE457" i="1" s="1"/>
  <c r="AF457" i="1" s="1"/>
  <c r="AE458" i="1" a="1"/>
  <c r="AE458" i="1" s="1"/>
  <c r="AF458" i="1" s="1"/>
  <c r="AE459" i="1" a="1"/>
  <c r="AE459" i="1" s="1"/>
  <c r="AF459" i="1" s="1"/>
  <c r="AE460" i="1" a="1"/>
  <c r="AE460" i="1" s="1"/>
  <c r="AF460" i="1" s="1"/>
  <c r="AE461" i="1" a="1"/>
  <c r="AE461" i="1" s="1"/>
  <c r="AF461" i="1" s="1"/>
  <c r="AE462" i="1" a="1"/>
  <c r="AE462" i="1" s="1"/>
  <c r="AF462" i="1" s="1"/>
  <c r="AE463" i="1" a="1"/>
  <c r="AE463" i="1" s="1"/>
  <c r="AF463" i="1" s="1"/>
  <c r="AE464" i="1" a="1"/>
  <c r="AE464" i="1" s="1"/>
  <c r="AF464" i="1" s="1"/>
  <c r="AE465" i="1" a="1"/>
  <c r="AE465" i="1" s="1"/>
  <c r="AF465" i="1" s="1"/>
  <c r="AE466" i="1" a="1"/>
  <c r="AE466" i="1" s="1"/>
  <c r="AF466" i="1" s="1"/>
  <c r="AE467" i="1" a="1"/>
  <c r="AE467" i="1" s="1"/>
  <c r="AF467" i="1" s="1"/>
  <c r="AE468" i="1" a="1"/>
  <c r="AE468" i="1" s="1"/>
  <c r="AF468" i="1" s="1"/>
  <c r="AE469" i="1" a="1"/>
  <c r="AE469" i="1" s="1"/>
  <c r="AF469" i="1" s="1"/>
  <c r="AE470" i="1" a="1"/>
  <c r="AE470" i="1" s="1"/>
  <c r="AF470" i="1" s="1"/>
  <c r="AE471" i="1" a="1"/>
  <c r="AE471" i="1" s="1"/>
  <c r="AF471" i="1" s="1"/>
  <c r="AE472" i="1" a="1"/>
  <c r="AE472" i="1" s="1"/>
  <c r="AF472" i="1" s="1"/>
  <c r="AE473" i="1" a="1"/>
  <c r="AE473" i="1" s="1"/>
  <c r="AF473" i="1" s="1"/>
  <c r="AE474" i="1" a="1"/>
  <c r="AE474" i="1" s="1"/>
  <c r="AF474" i="1" s="1"/>
  <c r="AE475" i="1" a="1"/>
  <c r="AE475" i="1" s="1"/>
  <c r="AF475" i="1" s="1"/>
  <c r="AE476" i="1" a="1"/>
  <c r="AE476" i="1" s="1"/>
  <c r="AF476" i="1" s="1"/>
  <c r="AE477" i="1" a="1"/>
  <c r="AE477" i="1" s="1"/>
  <c r="AF477" i="1" s="1"/>
  <c r="AE478" i="1" a="1"/>
  <c r="AE478" i="1" s="1"/>
  <c r="AF478" i="1" s="1"/>
  <c r="AE479" i="1" a="1"/>
  <c r="AE479" i="1" s="1"/>
  <c r="AF479" i="1" s="1"/>
  <c r="AE480" i="1" a="1"/>
  <c r="AE480" i="1" s="1"/>
  <c r="AF480" i="1" s="1"/>
  <c r="AE481" i="1" a="1"/>
  <c r="AE481" i="1" s="1"/>
  <c r="AF481" i="1" s="1"/>
  <c r="AE482" i="1" a="1"/>
  <c r="AE482" i="1" s="1"/>
  <c r="AF482" i="1" s="1"/>
  <c r="AE483" i="1" a="1"/>
  <c r="AE483" i="1" s="1"/>
  <c r="AF483" i="1" s="1"/>
  <c r="AE484" i="1" a="1"/>
  <c r="AE484" i="1" s="1"/>
  <c r="AF484" i="1" s="1"/>
  <c r="AE485" i="1" a="1"/>
  <c r="AE485" i="1" s="1"/>
  <c r="AF485" i="1" s="1"/>
  <c r="AE486" i="1" a="1"/>
  <c r="AE486" i="1" s="1"/>
  <c r="AF486" i="1" s="1"/>
  <c r="AE487" i="1" a="1"/>
  <c r="AE487" i="1" s="1"/>
  <c r="AF487" i="1" s="1"/>
  <c r="AE488" i="1" a="1"/>
  <c r="AE488" i="1" s="1"/>
  <c r="AF488" i="1" s="1"/>
  <c r="AE489" i="1" a="1"/>
  <c r="AE489" i="1" s="1"/>
  <c r="AF489" i="1" s="1"/>
  <c r="AE491" i="1" a="1"/>
  <c r="AE491" i="1" s="1"/>
  <c r="AF491" i="1" s="1"/>
  <c r="AE492" i="1" a="1"/>
  <c r="AE492" i="1" s="1"/>
  <c r="AF492" i="1" s="1"/>
  <c r="AE493" i="1" a="1"/>
  <c r="AE493" i="1" s="1"/>
  <c r="AF493" i="1" s="1"/>
  <c r="AE494" i="1" a="1"/>
  <c r="AE494" i="1" s="1"/>
  <c r="AF494" i="1" s="1"/>
  <c r="AE495" i="1" a="1"/>
  <c r="AE495" i="1" s="1"/>
  <c r="AF495" i="1" s="1"/>
  <c r="AE496" i="1" a="1"/>
  <c r="AE496" i="1" s="1"/>
  <c r="AF496" i="1" s="1"/>
  <c r="AE497" i="1" a="1"/>
  <c r="AE497" i="1" s="1"/>
  <c r="AF497" i="1" s="1"/>
  <c r="AE498" i="1" a="1"/>
  <c r="AE498" i="1" s="1"/>
  <c r="AF498" i="1" s="1"/>
  <c r="AE499" i="1" a="1"/>
  <c r="AE499" i="1" s="1"/>
  <c r="AF499" i="1" s="1"/>
  <c r="AE500" i="1" a="1"/>
  <c r="AE500" i="1" s="1"/>
  <c r="AF500" i="1" s="1"/>
  <c r="AE501" i="1" a="1"/>
  <c r="AE501" i="1" s="1"/>
  <c r="AF501" i="1" s="1"/>
  <c r="AE502" i="1" a="1"/>
  <c r="AE502" i="1" s="1"/>
  <c r="AF502" i="1" s="1"/>
  <c r="AE503" i="1" a="1"/>
  <c r="AE503" i="1" s="1"/>
  <c r="AF503" i="1" s="1"/>
  <c r="AE505" i="1" a="1"/>
  <c r="AE505" i="1" s="1"/>
  <c r="AF505" i="1" s="1"/>
  <c r="AE506" i="1" a="1"/>
  <c r="AE506" i="1" s="1"/>
  <c r="AF506" i="1" s="1"/>
  <c r="AE507" i="1" a="1"/>
  <c r="AE507" i="1" s="1"/>
  <c r="AF507" i="1" s="1"/>
  <c r="AE508" i="1" a="1"/>
  <c r="AE508" i="1" s="1"/>
  <c r="AF508" i="1" s="1"/>
  <c r="AE509" i="1" a="1"/>
  <c r="AE509" i="1" s="1"/>
  <c r="AF509" i="1" s="1"/>
  <c r="AE510" i="1" a="1"/>
  <c r="AE510" i="1" s="1"/>
  <c r="AF510" i="1" s="1"/>
  <c r="AE511" i="1" a="1"/>
  <c r="AE511" i="1" s="1"/>
  <c r="AF511" i="1" s="1"/>
  <c r="AE513" i="1" a="1"/>
  <c r="AE513" i="1" s="1"/>
  <c r="AF513" i="1" s="1"/>
  <c r="AE514" i="1" a="1"/>
  <c r="AE514" i="1" s="1"/>
  <c r="AF514" i="1" s="1"/>
  <c r="AE515" i="1" a="1"/>
  <c r="AE515" i="1" s="1"/>
  <c r="AF515" i="1" s="1"/>
  <c r="AE517" i="1" a="1"/>
  <c r="AE517" i="1" s="1"/>
  <c r="AF517" i="1" s="1"/>
  <c r="AE518" i="1" a="1"/>
  <c r="AE518" i="1" s="1"/>
  <c r="AF518" i="1" s="1"/>
  <c r="AE519" i="1" a="1"/>
  <c r="AE519" i="1" s="1"/>
  <c r="AF519" i="1" s="1"/>
  <c r="AE521" i="1" a="1"/>
  <c r="AE521" i="1" s="1"/>
  <c r="AF521" i="1" s="1"/>
  <c r="AE522" i="1" a="1"/>
  <c r="AE522" i="1" s="1"/>
  <c r="AF522" i="1" s="1"/>
  <c r="AE523" i="1" a="1"/>
  <c r="AE523" i="1" s="1"/>
  <c r="AF523" i="1" s="1"/>
  <c r="AE524" i="1" a="1"/>
  <c r="AE524" i="1" s="1"/>
  <c r="AF524" i="1" s="1"/>
  <c r="AE525" i="1" a="1"/>
  <c r="AE525" i="1" s="1"/>
  <c r="AF525" i="1" s="1"/>
  <c r="AE526" i="1" a="1"/>
  <c r="AE526" i="1" s="1"/>
  <c r="AF526" i="1" s="1"/>
  <c r="AE527" i="1" a="1"/>
  <c r="AE527" i="1" s="1"/>
  <c r="AF527" i="1" s="1"/>
  <c r="AE528" i="1" a="1"/>
  <c r="AE528" i="1" s="1"/>
  <c r="AF528" i="1" s="1"/>
  <c r="AE529" i="1" a="1"/>
  <c r="AE529" i="1" s="1"/>
  <c r="AF529" i="1" s="1"/>
  <c r="AE530" i="1" a="1"/>
  <c r="AE530" i="1" s="1"/>
  <c r="AF530" i="1" s="1"/>
  <c r="AE531" i="1" a="1"/>
  <c r="AE531" i="1" s="1"/>
  <c r="AF531" i="1" s="1"/>
  <c r="AE532" i="1" a="1"/>
  <c r="AE532" i="1" s="1"/>
  <c r="AF532" i="1" s="1"/>
  <c r="AE533" i="1" a="1"/>
  <c r="AE533" i="1" s="1"/>
  <c r="AF533" i="1" s="1"/>
  <c r="AE534" i="1" a="1"/>
  <c r="AE534" i="1" s="1"/>
  <c r="AF534" i="1" s="1"/>
  <c r="AE535" i="1" a="1"/>
  <c r="AE535" i="1" s="1"/>
  <c r="AF535" i="1" s="1"/>
  <c r="AE536" i="1" a="1"/>
  <c r="AE536" i="1" s="1"/>
  <c r="AF536" i="1" s="1"/>
  <c r="AE537" i="1" a="1"/>
  <c r="AE537" i="1" s="1"/>
  <c r="AF537" i="1" s="1"/>
  <c r="AE538" i="1" a="1"/>
  <c r="AE538" i="1" s="1"/>
  <c r="AF538" i="1" s="1"/>
  <c r="AE539" i="1" a="1"/>
  <c r="AE539" i="1" s="1"/>
  <c r="AF539" i="1" s="1"/>
  <c r="AE540" i="1" a="1"/>
  <c r="AE540" i="1" s="1"/>
  <c r="AF540" i="1" s="1"/>
  <c r="AE541" i="1" a="1"/>
  <c r="AE541" i="1" s="1"/>
  <c r="AF541" i="1" s="1"/>
  <c r="AE542" i="1" a="1"/>
  <c r="AE542" i="1" s="1"/>
  <c r="AF542" i="1" s="1"/>
  <c r="AE543" i="1" a="1"/>
  <c r="AE543" i="1" s="1"/>
  <c r="AF543" i="1" s="1"/>
  <c r="AE544" i="1" a="1"/>
  <c r="AE544" i="1" s="1"/>
  <c r="AF544" i="1" s="1"/>
  <c r="AE545" i="1" a="1"/>
  <c r="AE545" i="1" s="1"/>
  <c r="AF545" i="1" s="1"/>
  <c r="AE546" i="1" a="1"/>
  <c r="AE546" i="1" s="1"/>
  <c r="AF546" i="1" s="1"/>
  <c r="AE547" i="1" a="1"/>
  <c r="AE547" i="1" s="1"/>
  <c r="AF547" i="1" s="1"/>
  <c r="AE548" i="1" a="1"/>
  <c r="AE548" i="1" s="1"/>
  <c r="AF548" i="1" s="1"/>
  <c r="AE549" i="1" a="1"/>
  <c r="AE549" i="1" s="1"/>
  <c r="AF549" i="1" s="1"/>
  <c r="AE550" i="1" a="1"/>
  <c r="AE550" i="1" s="1"/>
  <c r="AF550" i="1" s="1"/>
  <c r="AE551" i="1" a="1"/>
  <c r="AE551" i="1" s="1"/>
  <c r="AF551" i="1" s="1"/>
  <c r="AE552" i="1" a="1"/>
  <c r="AE552" i="1" s="1"/>
  <c r="AF552" i="1" s="1"/>
  <c r="AE553" i="1" a="1"/>
  <c r="AE553" i="1" s="1"/>
  <c r="AF553" i="1" s="1"/>
  <c r="AE554" i="1" a="1"/>
  <c r="AE554" i="1" s="1"/>
  <c r="AF554" i="1" s="1"/>
  <c r="AE555" i="1" a="1"/>
  <c r="AE555" i="1" s="1"/>
  <c r="AF555" i="1" s="1"/>
  <c r="AE556" i="1" a="1"/>
  <c r="AE556" i="1" s="1"/>
  <c r="AF556" i="1" s="1"/>
  <c r="AE558" i="1" a="1"/>
  <c r="AE558" i="1" s="1"/>
  <c r="AF558" i="1" s="1"/>
  <c r="AE559" i="1" a="1"/>
  <c r="AE559" i="1" s="1"/>
  <c r="AF559" i="1" s="1"/>
  <c r="AE560" i="1" a="1"/>
  <c r="AE560" i="1" s="1"/>
  <c r="AF560" i="1" s="1"/>
  <c r="AE561" i="1" a="1"/>
  <c r="AE561" i="1" s="1"/>
  <c r="AF561" i="1" s="1"/>
  <c r="AE562" i="1" a="1"/>
  <c r="AE562" i="1" s="1"/>
  <c r="AF562" i="1" s="1"/>
  <c r="AE563" i="1" a="1"/>
  <c r="AE563" i="1" s="1"/>
  <c r="AF563" i="1" s="1"/>
  <c r="AE564" i="1" a="1"/>
  <c r="AE564" i="1" s="1"/>
  <c r="AF564" i="1" s="1"/>
  <c r="AE565" i="1" a="1"/>
  <c r="AE565" i="1" s="1"/>
  <c r="AF565" i="1" s="1"/>
  <c r="AE566" i="1" a="1"/>
  <c r="AE566" i="1" s="1"/>
  <c r="AF566" i="1" s="1"/>
  <c r="AE567" i="1" a="1"/>
  <c r="AE567" i="1" s="1"/>
  <c r="AF567" i="1" s="1"/>
  <c r="AE568" i="1" a="1"/>
  <c r="AE568" i="1" s="1"/>
  <c r="AF568" i="1" s="1"/>
  <c r="AE569" i="1" a="1"/>
  <c r="AE569" i="1" s="1"/>
  <c r="AF569" i="1" s="1"/>
  <c r="AE570" i="1" a="1"/>
  <c r="AE570" i="1" s="1"/>
  <c r="AF570" i="1" s="1"/>
  <c r="AE571" i="1" a="1"/>
  <c r="AE571" i="1" s="1"/>
  <c r="AF571" i="1" s="1"/>
  <c r="AE572" i="1" a="1"/>
  <c r="AE572" i="1" s="1"/>
  <c r="AF572" i="1" s="1"/>
  <c r="AE573" i="1" a="1"/>
  <c r="AE573" i="1" s="1"/>
  <c r="AF573" i="1" s="1"/>
  <c r="AE574" i="1" a="1"/>
  <c r="AE574" i="1" s="1"/>
  <c r="AF574" i="1" s="1"/>
  <c r="AE575" i="1" a="1"/>
  <c r="AE575" i="1" s="1"/>
  <c r="AF575" i="1" s="1"/>
  <c r="AE576" i="1" a="1"/>
  <c r="AE576" i="1" s="1"/>
  <c r="AF576" i="1" s="1"/>
  <c r="AE577" i="1" a="1"/>
  <c r="AE577" i="1" s="1"/>
  <c r="AF577" i="1" s="1"/>
  <c r="AE578" i="1" a="1"/>
  <c r="AE578" i="1" s="1"/>
  <c r="AF578" i="1" s="1"/>
  <c r="AE579" i="1" a="1"/>
  <c r="AE579" i="1" s="1"/>
  <c r="AF579" i="1" s="1"/>
  <c r="AE580" i="1" a="1"/>
  <c r="AE580" i="1" s="1"/>
  <c r="AF580" i="1" s="1"/>
  <c r="AE581" i="1" a="1"/>
  <c r="AE581" i="1" s="1"/>
  <c r="AF581" i="1" s="1"/>
  <c r="AE582" i="1" a="1"/>
  <c r="AE582" i="1" s="1"/>
  <c r="AF582" i="1" s="1"/>
  <c r="AE583" i="1" a="1"/>
  <c r="AE583" i="1" s="1"/>
  <c r="AF583" i="1" s="1"/>
  <c r="AE584" i="1" a="1"/>
  <c r="AE584" i="1" s="1"/>
  <c r="AF584" i="1" s="1"/>
  <c r="AE585" i="1" a="1"/>
  <c r="AE585" i="1" s="1"/>
  <c r="AF585" i="1" s="1"/>
  <c r="AE586" i="1" a="1"/>
  <c r="AE586" i="1" s="1"/>
  <c r="AF586" i="1" s="1"/>
  <c r="AE587" i="1" a="1"/>
  <c r="AE587" i="1" s="1"/>
  <c r="AF587" i="1" s="1"/>
  <c r="AE588" i="1" a="1"/>
  <c r="AE588" i="1" s="1"/>
  <c r="AF588" i="1" s="1"/>
  <c r="AE589" i="1" a="1"/>
  <c r="AE589" i="1" s="1"/>
  <c r="AF589" i="1" s="1"/>
  <c r="AE590" i="1" a="1"/>
  <c r="AE590" i="1" s="1"/>
  <c r="AF590" i="1" s="1"/>
  <c r="AE591" i="1" a="1"/>
  <c r="AE591" i="1" s="1"/>
  <c r="AF591" i="1" s="1"/>
  <c r="AE592" i="1" a="1"/>
  <c r="AE592" i="1" s="1"/>
  <c r="AF592" i="1" s="1"/>
  <c r="AE593" i="1" a="1"/>
  <c r="AE593" i="1" s="1"/>
  <c r="AF593" i="1" s="1"/>
  <c r="AE594" i="1" a="1"/>
  <c r="AE594" i="1" s="1"/>
  <c r="AF594" i="1" s="1"/>
  <c r="AE596" i="1" a="1"/>
  <c r="AE596" i="1" s="1"/>
  <c r="AF596" i="1" s="1"/>
  <c r="AE597" i="1" a="1"/>
  <c r="AE597" i="1" s="1"/>
  <c r="AF597" i="1" s="1"/>
  <c r="AE598" i="1" a="1"/>
  <c r="AE598" i="1" s="1"/>
  <c r="AF598" i="1" s="1"/>
  <c r="AE599" i="1" a="1"/>
  <c r="AE599" i="1" s="1"/>
  <c r="AF599" i="1" s="1"/>
  <c r="AE600" i="1" a="1"/>
  <c r="AE600" i="1" s="1"/>
  <c r="AF600" i="1" s="1"/>
  <c r="AE601" i="1" a="1"/>
  <c r="AE601" i="1" s="1"/>
  <c r="AF601" i="1" s="1"/>
  <c r="AE602" i="1" a="1"/>
  <c r="AE602" i="1" s="1"/>
  <c r="AF602" i="1" s="1"/>
  <c r="AE603" i="1" a="1"/>
  <c r="AE603" i="1" s="1"/>
  <c r="AF603" i="1" s="1"/>
  <c r="AE604" i="1" a="1"/>
  <c r="AE604" i="1" s="1"/>
  <c r="AF604" i="1" s="1"/>
  <c r="AE605" i="1" a="1"/>
  <c r="AE605" i="1" s="1"/>
  <c r="AF605" i="1" s="1"/>
  <c r="AE5" i="1" a="1"/>
  <c r="AE5" i="1" s="1"/>
  <c r="AF5" i="1" s="1"/>
  <c r="AE6" i="1" a="1"/>
  <c r="AE6" i="1" s="1"/>
  <c r="AF6" i="1" s="1"/>
  <c r="AE7" i="1" a="1"/>
  <c r="AE7" i="1" s="1"/>
  <c r="AF7" i="1" s="1"/>
  <c r="AE8" i="1" a="1"/>
  <c r="AE8" i="1" s="1"/>
  <c r="AF8" i="1" s="1"/>
  <c r="AE9" i="1" a="1"/>
  <c r="AE9" i="1" s="1"/>
  <c r="AF9" i="1" s="1"/>
  <c r="AE10" i="1" a="1"/>
  <c r="AE10" i="1" s="1"/>
  <c r="AF10" i="1" s="1"/>
  <c r="AE11" i="1" a="1"/>
  <c r="AE11" i="1" s="1"/>
  <c r="AF11" i="1" s="1"/>
  <c r="AE12" i="1" a="1"/>
  <c r="AE12" i="1" s="1"/>
  <c r="AF12" i="1" s="1"/>
  <c r="AE13" i="1" a="1"/>
  <c r="AE13" i="1" s="1"/>
  <c r="AF13" i="1" s="1"/>
  <c r="AE14" i="1" a="1"/>
  <c r="AE14" i="1" s="1"/>
  <c r="AF14" i="1" s="1"/>
  <c r="AE15" i="1" a="1"/>
  <c r="AE15" i="1" s="1"/>
  <c r="AF15" i="1" s="1"/>
  <c r="AE16" i="1" a="1"/>
  <c r="AE16" i="1" s="1"/>
  <c r="AF16" i="1" s="1"/>
  <c r="AM4" i="1" a="1"/>
  <c r="AM4" i="1" s="1"/>
  <c r="AN4" i="1" s="1"/>
  <c r="AK4" i="1" a="1"/>
  <c r="AK4" i="1" s="1"/>
  <c r="AL4" i="1" s="1"/>
  <c r="AI4" i="1" a="1"/>
  <c r="AI4" i="1" s="1"/>
  <c r="AJ4" i="1" s="1"/>
  <c r="AG4" i="1" a="1"/>
  <c r="AG4" i="1" s="1"/>
  <c r="AH4" i="1" s="1"/>
  <c r="AE4" i="1" a="1"/>
  <c r="AE4" i="1" s="1"/>
  <c r="AF4" i="1" s="1"/>
  <c r="AF110" i="1"/>
  <c r="AF143" i="1"/>
  <c r="AF116" i="1"/>
  <c r="AF104" i="1"/>
  <c r="AF91" i="1"/>
  <c r="AF67" i="1"/>
  <c r="AF55" i="1"/>
  <c r="AF28" i="1"/>
  <c r="AF114" i="1"/>
  <c r="AF77" i="1"/>
  <c r="AF65" i="1"/>
  <c r="J10" i="5"/>
  <c r="J4" i="5"/>
  <c r="H601" i="1"/>
  <c r="H447" i="1"/>
  <c r="H381" i="1"/>
  <c r="H339" i="1"/>
  <c r="H318" i="1"/>
  <c r="H296" i="1"/>
  <c r="H234" i="1"/>
  <c r="H213" i="1"/>
  <c r="H172" i="1"/>
  <c r="H21" i="1"/>
  <c r="H598" i="1"/>
  <c r="H576" i="1"/>
  <c r="H555" i="1"/>
  <c r="H534" i="1"/>
  <c r="H510" i="1"/>
  <c r="H425" i="1"/>
  <c r="H379" i="1"/>
  <c r="H358" i="1"/>
  <c r="H295" i="1"/>
  <c r="H232" i="1"/>
  <c r="H192" i="1"/>
  <c r="H125" i="1"/>
  <c r="H88" i="1"/>
  <c r="H71" i="1"/>
  <c r="H35" i="1"/>
  <c r="H574" i="1"/>
  <c r="H486" i="1"/>
  <c r="H466" i="1"/>
  <c r="H444" i="1"/>
  <c r="H423" i="1"/>
  <c r="H293" i="1"/>
  <c r="H272" i="1"/>
  <c r="H210" i="1"/>
  <c r="H123" i="1"/>
  <c r="H55" i="1"/>
  <c r="H34" i="1"/>
  <c r="H507" i="1"/>
  <c r="H484" i="1"/>
  <c r="H396" i="1"/>
  <c r="H333" i="1"/>
  <c r="H271" i="1"/>
  <c r="H208" i="1"/>
  <c r="H85" i="1"/>
  <c r="H52" i="1"/>
  <c r="H33" i="1"/>
  <c r="H549" i="1"/>
  <c r="H530" i="1"/>
  <c r="H483" i="1"/>
  <c r="H394" i="1"/>
  <c r="H310" i="1"/>
  <c r="H269" i="1"/>
  <c r="H247" i="1"/>
  <c r="H186" i="1"/>
  <c r="H164" i="1"/>
  <c r="H120" i="1"/>
  <c r="H100" i="1"/>
  <c r="H84" i="1"/>
  <c r="H50" i="1"/>
  <c r="H32" i="1"/>
  <c r="H481" i="1"/>
  <c r="H372" i="1"/>
  <c r="H330" i="1"/>
  <c r="H308" i="1"/>
  <c r="H246" i="1"/>
  <c r="H225" i="1"/>
  <c r="H184" i="1"/>
  <c r="H162" i="1"/>
  <c r="H98" i="1"/>
  <c r="H83" i="1"/>
  <c r="H67" i="1"/>
  <c r="H31" i="1"/>
  <c r="H588" i="1"/>
  <c r="H546" i="1"/>
  <c r="H437" i="1"/>
  <c r="H391" i="1"/>
  <c r="H370" i="1"/>
  <c r="H307" i="1"/>
  <c r="H286" i="1"/>
  <c r="H223" i="1"/>
  <c r="H97" i="1"/>
  <c r="H45" i="1"/>
  <c r="H586" i="1"/>
  <c r="H499" i="1"/>
  <c r="H457" i="1"/>
  <c r="H435" i="1"/>
  <c r="H390" i="1"/>
  <c r="H369" i="1"/>
  <c r="H305" i="1"/>
  <c r="H284" i="1"/>
  <c r="H222" i="1"/>
  <c r="H201" i="1"/>
  <c r="H138" i="1"/>
  <c r="H96" i="1"/>
  <c r="H81" i="1"/>
  <c r="H44" i="1"/>
  <c r="H11" i="1"/>
  <c r="H564" i="1"/>
  <c r="H522" i="1"/>
  <c r="H497" i="1"/>
  <c r="H367" i="1"/>
  <c r="H345" i="1"/>
  <c r="H283" i="1"/>
  <c r="H262" i="1"/>
  <c r="H199" i="1"/>
  <c r="H137" i="1"/>
  <c r="H113" i="1"/>
  <c r="H61" i="1"/>
  <c r="H10" i="1"/>
  <c r="H562" i="1"/>
  <c r="H496" i="1"/>
  <c r="H474" i="1"/>
  <c r="H432" i="1"/>
  <c r="H344" i="1"/>
  <c r="H281" i="1"/>
  <c r="H260" i="1"/>
  <c r="H198" i="1"/>
  <c r="H177" i="1"/>
  <c r="H132" i="1"/>
  <c r="H111" i="1"/>
  <c r="H79" i="1"/>
  <c r="H60" i="1"/>
  <c r="H9" i="1"/>
  <c r="H539" i="1"/>
  <c r="H472" i="1"/>
  <c r="H405" i="1"/>
  <c r="H384" i="1"/>
  <c r="H342" i="1"/>
  <c r="H321" i="1"/>
  <c r="H259" i="1"/>
  <c r="H237" i="1"/>
  <c r="H196" i="1"/>
  <c r="H175" i="1"/>
  <c r="H110" i="1"/>
  <c r="H76" i="1"/>
  <c r="H59" i="1"/>
  <c r="H23" i="1"/>
  <c r="H8" i="1"/>
  <c r="H559" i="1"/>
  <c r="H537" i="1"/>
  <c r="H471" i="1"/>
  <c r="H382" i="1"/>
  <c r="H320" i="1"/>
  <c r="H298" i="1"/>
  <c r="H257" i="1"/>
  <c r="H174" i="1"/>
  <c r="H108" i="1"/>
  <c r="H74" i="1"/>
  <c r="H22" i="1"/>
  <c r="H361" i="1"/>
  <c r="H593" i="1"/>
  <c r="H75" i="1"/>
  <c r="H148" i="1"/>
  <c r="H221" i="1"/>
  <c r="H258" i="1"/>
  <c r="H294" i="1"/>
  <c r="H331" i="1"/>
  <c r="H368" i="1"/>
  <c r="H404" i="1"/>
  <c r="H445" i="1"/>
  <c r="H523" i="1"/>
  <c r="H560" i="1"/>
  <c r="H63" i="1"/>
  <c r="H224" i="1"/>
  <c r="H261" i="1"/>
  <c r="H297" i="1"/>
  <c r="H371" i="1"/>
  <c r="H410" i="1"/>
  <c r="H485" i="1"/>
  <c r="H563" i="1"/>
  <c r="H600" i="1"/>
  <c r="H300" i="1"/>
  <c r="H337" i="1"/>
  <c r="H414" i="1"/>
  <c r="H36" i="1"/>
  <c r="H14" i="1"/>
  <c r="H39" i="1"/>
  <c r="H121" i="1"/>
  <c r="H157" i="1"/>
  <c r="H565" i="1"/>
  <c r="H24" i="1"/>
  <c r="H124" i="1"/>
  <c r="H160" i="1"/>
  <c r="H197" i="1"/>
  <c r="H233" i="1"/>
  <c r="H270" i="1"/>
  <c r="H306" i="1"/>
  <c r="H343" i="1"/>
  <c r="H380" i="1"/>
  <c r="H420" i="1"/>
  <c r="H458" i="1"/>
  <c r="H535" i="1"/>
  <c r="H572" i="1"/>
  <c r="H163" i="1"/>
  <c r="H236" i="1"/>
  <c r="H273" i="1"/>
  <c r="H309" i="1"/>
  <c r="H346" i="1"/>
  <c r="H424" i="1"/>
  <c r="H461" i="1"/>
  <c r="H538" i="1"/>
  <c r="H464" i="1"/>
  <c r="H501" i="1"/>
  <c r="H577" i="1"/>
  <c r="H599" i="1"/>
  <c r="H72" i="1"/>
  <c r="H352" i="1"/>
  <c r="H389" i="1"/>
  <c r="H136" i="1"/>
  <c r="H173" i="1"/>
  <c r="H209" i="1"/>
  <c r="H245" i="1"/>
  <c r="H282" i="1"/>
  <c r="H319" i="1"/>
  <c r="H356" i="1"/>
  <c r="H392" i="1"/>
  <c r="H433" i="1"/>
  <c r="H470" i="1"/>
  <c r="H508" i="1"/>
  <c r="H547" i="1"/>
  <c r="H238" i="1"/>
  <c r="H89" i="1"/>
  <c r="H139" i="1"/>
  <c r="H212" i="1"/>
  <c r="H249" i="1"/>
  <c r="H285" i="1"/>
  <c r="H322" i="1"/>
  <c r="H359" i="1"/>
  <c r="H436" i="1"/>
  <c r="H473" i="1"/>
  <c r="H511" i="1"/>
  <c r="H550" i="1"/>
  <c r="H587" i="1"/>
  <c r="H373" i="1"/>
  <c r="H226" i="1"/>
  <c r="H553" i="1"/>
  <c r="H590" i="1"/>
  <c r="H49" i="1" l="1"/>
  <c r="H48" i="1"/>
  <c r="H47" i="1"/>
  <c r="H312" i="1"/>
  <c r="H353" i="1"/>
  <c r="H409" i="1"/>
  <c r="H408" i="1"/>
  <c r="H407" i="1"/>
  <c r="H453" i="1"/>
  <c r="H504" i="1"/>
  <c r="H520" i="1"/>
  <c r="H518" i="1"/>
  <c r="H517" i="1"/>
  <c r="H516" i="1"/>
  <c r="H515" i="1"/>
  <c r="H512" i="1"/>
  <c r="H610" i="1"/>
  <c r="H609" i="1"/>
  <c r="H608" i="1"/>
  <c r="H606" i="1"/>
  <c r="H607" i="1"/>
  <c r="H595" i="1"/>
  <c r="H557" i="1"/>
  <c r="H514" i="1"/>
  <c r="H513" i="1"/>
  <c r="H490" i="1"/>
  <c r="H422" i="1"/>
  <c r="H413" i="1"/>
  <c r="H248" i="1"/>
  <c r="H171" i="1"/>
  <c r="H567" i="1"/>
  <c r="H554" i="1"/>
  <c r="H502" i="1"/>
  <c r="H465" i="1"/>
  <c r="H399" i="1"/>
  <c r="H387" i="1"/>
  <c r="H375" i="1"/>
  <c r="H363" i="1"/>
  <c r="H350" i="1"/>
  <c r="H338" i="1"/>
  <c r="H277" i="1"/>
  <c r="H265" i="1"/>
  <c r="H253" i="1"/>
  <c r="H216" i="1"/>
  <c r="H204" i="1"/>
  <c r="H167" i="1"/>
  <c r="H155" i="1"/>
  <c r="H116" i="1"/>
  <c r="H104" i="1"/>
  <c r="H91" i="1"/>
  <c r="H40" i="1"/>
  <c r="H594" i="1"/>
  <c r="H558" i="1"/>
  <c r="H521" i="1"/>
  <c r="H493" i="1"/>
  <c r="H456" i="1"/>
  <c r="H443" i="1"/>
  <c r="H431" i="1"/>
  <c r="H418" i="1"/>
  <c r="H402" i="1"/>
  <c r="H354" i="1"/>
  <c r="H341" i="1"/>
  <c r="H329" i="1"/>
  <c r="H317" i="1"/>
  <c r="H292" i="1"/>
  <c r="H268" i="1"/>
  <c r="H243" i="1"/>
  <c r="H207" i="1"/>
  <c r="H195" i="1"/>
  <c r="H183" i="1"/>
  <c r="H170" i="1"/>
  <c r="H146" i="1"/>
  <c r="H131" i="1"/>
  <c r="H119" i="1"/>
  <c r="H70" i="1"/>
  <c r="H43" i="1"/>
  <c r="H19" i="1"/>
  <c r="H7" i="1"/>
  <c r="H603" i="1"/>
  <c r="H578" i="1"/>
  <c r="H566" i="1"/>
  <c r="H541" i="1"/>
  <c r="H529" i="1"/>
  <c r="H488" i="1"/>
  <c r="H476" i="1"/>
  <c r="H451" i="1"/>
  <c r="H439" i="1"/>
  <c r="H398" i="1"/>
  <c r="H362" i="1"/>
  <c r="H325" i="1"/>
  <c r="H313" i="1"/>
  <c r="H264" i="1"/>
  <c r="H252" i="1"/>
  <c r="H239" i="1"/>
  <c r="H227" i="1"/>
  <c r="H215" i="1"/>
  <c r="H203" i="1"/>
  <c r="H191" i="1"/>
  <c r="H179" i="1"/>
  <c r="H127" i="1"/>
  <c r="H115" i="1"/>
  <c r="H103" i="1"/>
  <c r="H90" i="1"/>
  <c r="H78" i="1"/>
  <c r="H54" i="1"/>
  <c r="H27" i="1"/>
  <c r="H15" i="1"/>
  <c r="H581" i="1"/>
  <c r="H569" i="1"/>
  <c r="H556" i="1"/>
  <c r="H532" i="1"/>
  <c r="H492" i="1"/>
  <c r="H479" i="1"/>
  <c r="H467" i="1"/>
  <c r="H455" i="1"/>
  <c r="H442" i="1"/>
  <c r="H430" i="1"/>
  <c r="H401" i="1"/>
  <c r="H377" i="1"/>
  <c r="H340" i="1"/>
  <c r="H328" i="1"/>
  <c r="H316" i="1"/>
  <c r="H303" i="1"/>
  <c r="H279" i="1"/>
  <c r="H267" i="1"/>
  <c r="H242" i="1"/>
  <c r="H230" i="1"/>
  <c r="H218" i="1"/>
  <c r="H206" i="1"/>
  <c r="H194" i="1"/>
  <c r="H169" i="1"/>
  <c r="H145" i="1"/>
  <c r="H130" i="1"/>
  <c r="H118" i="1"/>
  <c r="H106" i="1"/>
  <c r="H93" i="1"/>
  <c r="H57" i="1"/>
  <c r="H42" i="1"/>
  <c r="H18" i="1"/>
  <c r="V608" i="1"/>
  <c r="V595" i="1"/>
  <c r="V610" i="1"/>
  <c r="V609" i="1"/>
  <c r="V557" i="1"/>
  <c r="V607" i="1"/>
  <c r="V606" i="1"/>
  <c r="H527" i="1"/>
  <c r="V520" i="1"/>
  <c r="V516" i="1"/>
  <c r="V512" i="1"/>
  <c r="H182" i="1"/>
  <c r="H30" i="1"/>
  <c r="H327" i="1"/>
  <c r="H302" i="1"/>
  <c r="H266" i="1"/>
  <c r="H129" i="1"/>
  <c r="H41" i="1"/>
  <c r="V504" i="1"/>
  <c r="V490" i="1"/>
  <c r="V453" i="1"/>
  <c r="V422" i="1"/>
  <c r="H187" i="1"/>
  <c r="H150" i="1"/>
  <c r="H86" i="1"/>
  <c r="H62" i="1"/>
  <c r="V413" i="1"/>
  <c r="V407" i="1"/>
  <c r="H596" i="1"/>
  <c r="H494" i="1"/>
  <c r="H469" i="1"/>
  <c r="H545" i="1"/>
  <c r="H533" i="1"/>
  <c r="H468" i="1"/>
  <c r="V408" i="1"/>
  <c r="V409" i="1"/>
  <c r="H347" i="1"/>
  <c r="H585" i="1"/>
  <c r="H573" i="1"/>
  <c r="H459" i="1"/>
  <c r="H446" i="1"/>
  <c r="H421" i="1"/>
  <c r="H357" i="1"/>
  <c r="H161" i="1"/>
  <c r="H149" i="1"/>
  <c r="H495" i="1"/>
  <c r="H482" i="1"/>
  <c r="V353" i="1"/>
  <c r="H152" i="1"/>
  <c r="H448" i="1"/>
  <c r="H87" i="1"/>
  <c r="H463" i="1"/>
  <c r="H525" i="1"/>
  <c r="V312" i="1"/>
  <c r="H542" i="1"/>
  <c r="H99" i="1"/>
  <c r="V248" i="1"/>
  <c r="H133" i="1"/>
  <c r="H135" i="1"/>
  <c r="H220" i="1"/>
  <c r="H366" i="1"/>
  <c r="H280" i="1"/>
  <c r="H256" i="1"/>
  <c r="H219" i="1"/>
  <c r="H159" i="1"/>
  <c r="H147" i="1"/>
  <c r="H334" i="1"/>
  <c r="H568" i="1"/>
  <c r="H255" i="1"/>
  <c r="H158" i="1"/>
  <c r="H107" i="1"/>
  <c r="H94" i="1"/>
  <c r="H82" i="1"/>
  <c r="H58" i="1"/>
  <c r="H441" i="1"/>
  <c r="H364" i="1"/>
  <c r="H489" i="1"/>
  <c r="H477" i="1"/>
  <c r="V171" i="1"/>
  <c r="H25" i="1"/>
  <c r="H13" i="1"/>
  <c r="H250" i="1"/>
  <c r="H597" i="1"/>
  <c r="H584" i="1"/>
  <c r="H536" i="1"/>
  <c r="H524" i="1"/>
  <c r="H406" i="1"/>
  <c r="V133" i="1"/>
  <c r="H188" i="1"/>
  <c r="H102" i="1"/>
  <c r="H12" i="1"/>
  <c r="H551" i="1"/>
  <c r="H154" i="1"/>
  <c r="H142" i="1"/>
  <c r="H509" i="1"/>
  <c r="H274" i="1"/>
  <c r="H190" i="1"/>
  <c r="V134" i="1"/>
  <c r="H134" i="1"/>
  <c r="H480" i="1"/>
  <c r="H417" i="1"/>
  <c r="H365" i="1"/>
  <c r="H51" i="1"/>
  <c r="H304" i="1"/>
  <c r="H185" i="1"/>
  <c r="H428" i="1"/>
  <c r="H427" i="1"/>
  <c r="H386" i="1"/>
  <c r="H374" i="1"/>
  <c r="H419" i="1"/>
  <c r="H561" i="1"/>
  <c r="H526" i="1"/>
  <c r="H314" i="1"/>
  <c r="H403" i="1"/>
  <c r="H235" i="1"/>
  <c r="H498" i="1"/>
  <c r="H288" i="1"/>
  <c r="H240" i="1"/>
  <c r="H355" i="1"/>
  <c r="H151" i="1"/>
  <c r="H126" i="1"/>
  <c r="H582" i="1"/>
  <c r="H140" i="1"/>
  <c r="H38" i="1"/>
  <c r="V135" i="1"/>
  <c r="H37" i="1"/>
  <c r="H548" i="1"/>
  <c r="H202" i="1"/>
  <c r="H583" i="1"/>
  <c r="H449" i="1"/>
  <c r="H95" i="1"/>
  <c r="H46" i="1"/>
  <c r="H200" i="1"/>
  <c r="H166" i="1"/>
  <c r="H143" i="1"/>
  <c r="H378" i="1"/>
  <c r="H332" i="1"/>
  <c r="H434" i="1"/>
  <c r="H349" i="1"/>
  <c r="H291" i="1"/>
  <c r="H460" i="1"/>
  <c r="H604" i="1"/>
  <c r="H326" i="1"/>
  <c r="H301" i="1"/>
  <c r="H289" i="1"/>
  <c r="H211" i="1"/>
  <c r="H299" i="1"/>
  <c r="H276" i="1"/>
  <c r="H112" i="1"/>
  <c r="H6" i="1"/>
  <c r="H128" i="1"/>
  <c r="H105" i="1"/>
  <c r="H528" i="1"/>
  <c r="H64" i="1"/>
  <c r="H16" i="1"/>
  <c r="H452" i="1"/>
  <c r="V102" i="1"/>
  <c r="H244" i="1"/>
  <c r="H73" i="1"/>
  <c r="H395" i="1"/>
  <c r="H231" i="1"/>
  <c r="H176" i="1"/>
  <c r="H153" i="1"/>
  <c r="H591" i="1"/>
  <c r="H383" i="1"/>
  <c r="H360" i="1"/>
  <c r="H579" i="1"/>
  <c r="H393" i="1"/>
  <c r="H4" i="1"/>
  <c r="H69" i="1"/>
  <c r="H602" i="1"/>
  <c r="H440" i="1"/>
  <c r="H335" i="1"/>
  <c r="H228" i="1"/>
  <c r="H544" i="1"/>
  <c r="H462" i="1"/>
  <c r="H571" i="1"/>
  <c r="H214" i="1"/>
  <c r="H570" i="1"/>
  <c r="H575" i="1"/>
  <c r="H77" i="1"/>
  <c r="H66" i="1"/>
  <c r="H415" i="1"/>
  <c r="H122" i="1"/>
  <c r="H20" i="1"/>
  <c r="H323" i="1"/>
  <c r="H28" i="1"/>
  <c r="H506" i="1"/>
  <c r="H180" i="1"/>
  <c r="H411" i="1"/>
  <c r="H540" i="1"/>
  <c r="H505" i="1"/>
  <c r="H189" i="1"/>
  <c r="H109" i="1"/>
  <c r="V48" i="1"/>
  <c r="V49" i="1"/>
  <c r="V47" i="1"/>
  <c r="J20" i="5"/>
  <c r="V91" i="1"/>
  <c r="B91" i="1" s="1"/>
  <c r="V128" i="1"/>
  <c r="V143" i="1"/>
  <c r="V155" i="1"/>
  <c r="B155" i="1" s="1"/>
  <c r="V180" i="1"/>
  <c r="V216" i="1"/>
  <c r="B216" i="1" s="1"/>
  <c r="V228" i="1"/>
  <c r="V240" i="1"/>
  <c r="V410" i="1"/>
  <c r="B410" i="1" s="1"/>
  <c r="V214" i="1"/>
  <c r="V190" i="1"/>
  <c r="V153" i="1"/>
  <c r="V65" i="1"/>
  <c r="B65" i="1" s="1"/>
  <c r="V309" i="1"/>
  <c r="B309" i="1" s="1"/>
  <c r="V322" i="1"/>
  <c r="B322" i="1" s="1"/>
  <c r="V188" i="1"/>
  <c r="V151" i="1"/>
  <c r="V36" i="1"/>
  <c r="B36" i="1" s="1"/>
  <c r="V261" i="1"/>
  <c r="B261" i="1" s="1"/>
  <c r="V99" i="1"/>
  <c r="V395" i="1"/>
  <c r="V383" i="1"/>
  <c r="V371" i="1"/>
  <c r="B371" i="1" s="1"/>
  <c r="V359" i="1"/>
  <c r="B359" i="1" s="1"/>
  <c r="V346" i="1"/>
  <c r="B346" i="1" s="1"/>
  <c r="V334" i="1"/>
  <c r="V297" i="1"/>
  <c r="B297" i="1" s="1"/>
  <c r="V285" i="1"/>
  <c r="B285" i="1" s="1"/>
  <c r="V273" i="1"/>
  <c r="B273" i="1" s="1"/>
  <c r="V249" i="1"/>
  <c r="B249" i="1" s="1"/>
  <c r="V236" i="1"/>
  <c r="B236" i="1" s="1"/>
  <c r="V200" i="1"/>
  <c r="V87" i="1"/>
  <c r="V51" i="1"/>
  <c r="B51" i="1" s="1"/>
  <c r="V24" i="1"/>
  <c r="B24" i="1" s="1"/>
  <c r="V500" i="1"/>
  <c r="B500" i="1" s="1"/>
  <c r="V475" i="1"/>
  <c r="B475" i="1" s="1"/>
  <c r="V450" i="1"/>
  <c r="B450" i="1" s="1"/>
  <c r="V426" i="1"/>
  <c r="B426" i="1" s="1"/>
  <c r="V397" i="1"/>
  <c r="B397" i="1" s="1"/>
  <c r="V373" i="1"/>
  <c r="B373" i="1" s="1"/>
  <c r="V348" i="1"/>
  <c r="B348" i="1" s="1"/>
  <c r="V324" i="1"/>
  <c r="B324" i="1" s="1"/>
  <c r="V299" i="1"/>
  <c r="V275" i="1"/>
  <c r="B275" i="1" s="1"/>
  <c r="V226" i="1"/>
  <c r="B226" i="1" s="1"/>
  <c r="V202" i="1"/>
  <c r="V178" i="1"/>
  <c r="B178" i="1" s="1"/>
  <c r="V165" i="1"/>
  <c r="B165" i="1" s="1"/>
  <c r="V141" i="1"/>
  <c r="B141" i="1" s="1"/>
  <c r="V126" i="1"/>
  <c r="V114" i="1"/>
  <c r="B114" i="1" s="1"/>
  <c r="V77" i="1"/>
  <c r="V53" i="1"/>
  <c r="B53" i="1" s="1"/>
  <c r="V540" i="1"/>
  <c r="V463" i="1"/>
  <c r="V438" i="1"/>
  <c r="B438" i="1" s="1"/>
  <c r="V412" i="1"/>
  <c r="B412" i="1" s="1"/>
  <c r="V385" i="1"/>
  <c r="B385" i="1" s="1"/>
  <c r="V361" i="1"/>
  <c r="B361" i="1" s="1"/>
  <c r="V336" i="1"/>
  <c r="B336" i="1" s="1"/>
  <c r="V311" i="1"/>
  <c r="B311" i="1" s="1"/>
  <c r="V287" i="1"/>
  <c r="B287" i="1" s="1"/>
  <c r="AU287" i="1" s="1"/>
  <c r="V263" i="1"/>
  <c r="B263" i="1" s="1"/>
  <c r="V605" i="1"/>
  <c r="B605" i="1" s="1"/>
  <c r="V592" i="1"/>
  <c r="B592" i="1" s="1"/>
  <c r="V580" i="1"/>
  <c r="B580" i="1" s="1"/>
  <c r="V568" i="1"/>
  <c r="V555" i="1"/>
  <c r="B555" i="1" s="1"/>
  <c r="V543" i="1"/>
  <c r="B543" i="1" s="1"/>
  <c r="V531" i="1"/>
  <c r="B531" i="1" s="1"/>
  <c r="V503" i="1"/>
  <c r="B503" i="1" s="1"/>
  <c r="V491" i="1"/>
  <c r="B491" i="1" s="1"/>
  <c r="V466" i="1"/>
  <c r="B466" i="1" s="1"/>
  <c r="V441" i="1"/>
  <c r="V429" i="1"/>
  <c r="B429" i="1" s="1"/>
  <c r="V400" i="1"/>
  <c r="B400" i="1" s="1"/>
  <c r="V376" i="1"/>
  <c r="B376" i="1" s="1"/>
  <c r="V364" i="1"/>
  <c r="V339" i="1"/>
  <c r="B339" i="1" s="1"/>
  <c r="V327" i="1"/>
  <c r="V315" i="1"/>
  <c r="B315" i="1" s="1"/>
  <c r="V254" i="1"/>
  <c r="B254" i="1" s="1"/>
  <c r="V229" i="1"/>
  <c r="B229" i="1" s="1"/>
  <c r="V217" i="1"/>
  <c r="B217" i="1" s="1"/>
  <c r="V205" i="1"/>
  <c r="B205" i="1" s="1"/>
  <c r="V193" i="1"/>
  <c r="B193" i="1" s="1"/>
  <c r="V181" i="1"/>
  <c r="B181" i="1" s="1"/>
  <c r="V156" i="1"/>
  <c r="B156" i="1" s="1"/>
  <c r="V144" i="1"/>
  <c r="B144" i="1" s="1"/>
  <c r="V80" i="1"/>
  <c r="B80" i="1" s="1"/>
  <c r="V591" i="1"/>
  <c r="V554" i="1"/>
  <c r="B554" i="1" s="1"/>
  <c r="V542" i="1"/>
  <c r="V502" i="1"/>
  <c r="B502" i="1" s="1"/>
  <c r="V477" i="1"/>
  <c r="V452" i="1"/>
  <c r="V428" i="1"/>
  <c r="V387" i="1"/>
  <c r="B387" i="1" s="1"/>
  <c r="V363" i="1"/>
  <c r="V604" i="1"/>
  <c r="V567" i="1"/>
  <c r="B567" i="1" s="1"/>
  <c r="V530" i="1"/>
  <c r="B530" i="1" s="1"/>
  <c r="V489" i="1"/>
  <c r="V465" i="1"/>
  <c r="B465" i="1" s="1"/>
  <c r="V440" i="1"/>
  <c r="V415" i="1"/>
  <c r="V399" i="1"/>
  <c r="B399" i="1" s="1"/>
  <c r="V375" i="1"/>
  <c r="B375" i="1" s="1"/>
  <c r="V589" i="1"/>
  <c r="B589" i="1" s="1"/>
  <c r="V565" i="1"/>
  <c r="B565" i="1" s="1"/>
  <c r="V514" i="1"/>
  <c r="B514" i="1" s="1"/>
  <c r="V602" i="1"/>
  <c r="V577" i="1"/>
  <c r="B577" i="1" s="1"/>
  <c r="V552" i="1"/>
  <c r="B552" i="1" s="1"/>
  <c r="V528" i="1"/>
  <c r="V61" i="1"/>
  <c r="B61" i="1" s="1"/>
  <c r="V18" i="1"/>
  <c r="V6" i="1"/>
  <c r="V478" i="1"/>
  <c r="B478" i="1" s="1"/>
  <c r="V454" i="1"/>
  <c r="B454" i="1" s="1"/>
  <c r="V416" i="1"/>
  <c r="B416" i="1" s="1"/>
  <c r="V388" i="1"/>
  <c r="B388" i="1" s="1"/>
  <c r="V351" i="1"/>
  <c r="B351" i="1" s="1"/>
  <c r="V302" i="1"/>
  <c r="V290" i="1"/>
  <c r="B290" i="1" s="1"/>
  <c r="V241" i="1"/>
  <c r="B241" i="1" s="1"/>
  <c r="V168" i="1"/>
  <c r="B168" i="1" s="1"/>
  <c r="V92" i="1"/>
  <c r="B92" i="1" s="1"/>
  <c r="V192" i="1"/>
  <c r="B192" i="1" s="1"/>
  <c r="V167" i="1"/>
  <c r="B167" i="1" s="1"/>
  <c r="V174" i="1"/>
  <c r="B174" i="1" s="1"/>
  <c r="V245" i="1"/>
  <c r="B245" i="1" s="1"/>
  <c r="V535" i="1"/>
  <c r="B535" i="1" s="1"/>
  <c r="V470" i="1"/>
  <c r="B470" i="1" s="1"/>
  <c r="V182" i="1"/>
  <c r="B182" i="1" s="1"/>
  <c r="V169" i="1"/>
  <c r="V157" i="1"/>
  <c r="B157" i="1" s="1"/>
  <c r="V118" i="1"/>
  <c r="V106" i="1"/>
  <c r="V93" i="1"/>
  <c r="B93" i="1" s="1"/>
  <c r="V517" i="1"/>
  <c r="B517" i="1" s="1"/>
  <c r="V131" i="1"/>
  <c r="B131" i="1" s="1"/>
  <c r="V350" i="1"/>
  <c r="B350" i="1" s="1"/>
  <c r="V338" i="1"/>
  <c r="B338" i="1" s="1"/>
  <c r="V326" i="1"/>
  <c r="B326" i="1" s="1"/>
  <c r="V314" i="1"/>
  <c r="V301" i="1"/>
  <c r="V289" i="1"/>
  <c r="V277" i="1"/>
  <c r="V204" i="1"/>
  <c r="B204" i="1" s="1"/>
  <c r="V79" i="1"/>
  <c r="B79" i="1" s="1"/>
  <c r="V67" i="1"/>
  <c r="B67" i="1" s="1"/>
  <c r="V600" i="1"/>
  <c r="B600" i="1" s="1"/>
  <c r="V587" i="1"/>
  <c r="B587" i="1" s="1"/>
  <c r="V575" i="1"/>
  <c r="V563" i="1"/>
  <c r="B563" i="1" s="1"/>
  <c r="V550" i="1"/>
  <c r="B550" i="1" s="1"/>
  <c r="V538" i="1"/>
  <c r="B538" i="1" s="1"/>
  <c r="V526" i="1"/>
  <c r="V511" i="1"/>
  <c r="B511" i="1" s="1"/>
  <c r="V498" i="1"/>
  <c r="V485" i="1"/>
  <c r="B485" i="1" s="1"/>
  <c r="V473" i="1"/>
  <c r="B473" i="1" s="1"/>
  <c r="V461" i="1"/>
  <c r="B461" i="1" s="1"/>
  <c r="V448" i="1"/>
  <c r="V436" i="1"/>
  <c r="B436" i="1" s="1"/>
  <c r="V424" i="1"/>
  <c r="B424" i="1" s="1"/>
  <c r="V354" i="1"/>
  <c r="B354" i="1" s="1"/>
  <c r="V231" i="1"/>
  <c r="V176" i="1"/>
  <c r="V163" i="1"/>
  <c r="B163" i="1" s="1"/>
  <c r="V139" i="1"/>
  <c r="B139" i="1" s="1"/>
  <c r="V393" i="1"/>
  <c r="V222" i="1"/>
  <c r="B222" i="1" s="1"/>
  <c r="V161" i="1"/>
  <c r="B161" i="1" s="1"/>
  <c r="V110" i="1"/>
  <c r="B110" i="1" s="1"/>
  <c r="V73" i="1"/>
  <c r="V271" i="1"/>
  <c r="B271" i="1" s="1"/>
  <c r="V406" i="1"/>
  <c r="V573" i="1"/>
  <c r="V561" i="1"/>
  <c r="V548" i="1"/>
  <c r="V536" i="1"/>
  <c r="V524" i="1"/>
  <c r="B524" i="1" s="1"/>
  <c r="V509" i="1"/>
  <c r="V496" i="1"/>
  <c r="B496" i="1" s="1"/>
  <c r="V483" i="1"/>
  <c r="B483" i="1" s="1"/>
  <c r="V22" i="1"/>
  <c r="B22" i="1" s="1"/>
  <c r="V10" i="1"/>
  <c r="B10" i="1" s="1"/>
  <c r="V244" i="1"/>
  <c r="V147" i="1"/>
  <c r="V120" i="1"/>
  <c r="B120" i="1" s="1"/>
  <c r="V519" i="1"/>
  <c r="V492" i="1"/>
  <c r="B492" i="1" s="1"/>
  <c r="V479" i="1"/>
  <c r="B479" i="1" s="1"/>
  <c r="V455" i="1"/>
  <c r="B455" i="1" s="1"/>
  <c r="V430" i="1"/>
  <c r="B430" i="1" s="1"/>
  <c r="V417" i="1"/>
  <c r="V389" i="1"/>
  <c r="B389" i="1" s="1"/>
  <c r="V365" i="1"/>
  <c r="B365" i="1" s="1"/>
  <c r="V340" i="1"/>
  <c r="B340" i="1" s="1"/>
  <c r="V303" i="1"/>
  <c r="V267" i="1"/>
  <c r="B267" i="1" s="1"/>
  <c r="V242" i="1"/>
  <c r="B242" i="1" s="1"/>
  <c r="V230" i="1"/>
  <c r="B230" i="1" s="1"/>
  <c r="V206" i="1"/>
  <c r="V194" i="1"/>
  <c r="B194" i="1" s="1"/>
  <c r="V518" i="1"/>
  <c r="B518" i="1" s="1"/>
  <c r="V601" i="1"/>
  <c r="B601" i="1" s="1"/>
  <c r="V588" i="1"/>
  <c r="B588" i="1" s="1"/>
  <c r="V564" i="1"/>
  <c r="B564" i="1" s="1"/>
  <c r="V527" i="1"/>
  <c r="B527" i="1" s="1"/>
  <c r="V462" i="1"/>
  <c r="V449" i="1"/>
  <c r="V437" i="1"/>
  <c r="B437" i="1" s="1"/>
  <c r="V411" i="1"/>
  <c r="B411" i="1" s="1"/>
  <c r="V347" i="1"/>
  <c r="V335" i="1"/>
  <c r="V152" i="1"/>
  <c r="B152" i="1" s="1"/>
  <c r="V213" i="1"/>
  <c r="B213" i="1" s="1"/>
  <c r="V52" i="1"/>
  <c r="B52" i="1" s="1"/>
  <c r="V593" i="1"/>
  <c r="B593" i="1" s="1"/>
  <c r="V581" i="1"/>
  <c r="B581" i="1" s="1"/>
  <c r="V569" i="1"/>
  <c r="B569" i="1" s="1"/>
  <c r="V556" i="1"/>
  <c r="V544" i="1"/>
  <c r="V505" i="1"/>
  <c r="V467" i="1"/>
  <c r="B467" i="1" s="1"/>
  <c r="V442" i="1"/>
  <c r="V401" i="1"/>
  <c r="B401" i="1" s="1"/>
  <c r="V377" i="1"/>
  <c r="B377" i="1" s="1"/>
  <c r="V352" i="1"/>
  <c r="B352" i="1" s="1"/>
  <c r="V328" i="1"/>
  <c r="V316" i="1"/>
  <c r="V255" i="1"/>
  <c r="V218" i="1"/>
  <c r="V576" i="1"/>
  <c r="B576" i="1" s="1"/>
  <c r="V551" i="1"/>
  <c r="B551" i="1" s="1"/>
  <c r="V539" i="1"/>
  <c r="B539" i="1" s="1"/>
  <c r="V513" i="1"/>
  <c r="B513" i="1" s="1"/>
  <c r="V499" i="1"/>
  <c r="B499" i="1" s="1"/>
  <c r="V486" i="1"/>
  <c r="B486" i="1" s="1"/>
  <c r="V474" i="1"/>
  <c r="B474" i="1" s="1"/>
  <c r="V425" i="1"/>
  <c r="B425" i="1" s="1"/>
  <c r="V396" i="1"/>
  <c r="B396" i="1" s="1"/>
  <c r="V384" i="1"/>
  <c r="B384" i="1" s="1"/>
  <c r="V372" i="1"/>
  <c r="B372" i="1" s="1"/>
  <c r="V360" i="1"/>
  <c r="V323" i="1"/>
  <c r="V310" i="1"/>
  <c r="B310" i="1" s="1"/>
  <c r="V298" i="1"/>
  <c r="B298" i="1" s="1"/>
  <c r="V286" i="1"/>
  <c r="B286" i="1" s="1"/>
  <c r="V274" i="1"/>
  <c r="V262" i="1"/>
  <c r="B262" i="1" s="1"/>
  <c r="V250" i="1"/>
  <c r="V201" i="1"/>
  <c r="B201" i="1" s="1"/>
  <c r="V189" i="1"/>
  <c r="V177" i="1"/>
  <c r="B177" i="1" s="1"/>
  <c r="V164" i="1"/>
  <c r="B164" i="1" s="1"/>
  <c r="V140" i="1"/>
  <c r="V113" i="1"/>
  <c r="B113" i="1" s="1"/>
  <c r="V100" i="1"/>
  <c r="B100" i="1" s="1"/>
  <c r="V64" i="1"/>
  <c r="V37" i="1"/>
  <c r="V379" i="1"/>
  <c r="B379" i="1" s="1"/>
  <c r="V281" i="1"/>
  <c r="B281" i="1" s="1"/>
  <c r="V599" i="1"/>
  <c r="B599" i="1" s="1"/>
  <c r="V586" i="1"/>
  <c r="B586" i="1" s="1"/>
  <c r="V574" i="1"/>
  <c r="B574" i="1" s="1"/>
  <c r="V562" i="1"/>
  <c r="B562" i="1" s="1"/>
  <c r="V549" i="1"/>
  <c r="B549" i="1" s="1"/>
  <c r="V537" i="1"/>
  <c r="B537" i="1" s="1"/>
  <c r="V525" i="1"/>
  <c r="V510" i="1"/>
  <c r="B510" i="1" s="1"/>
  <c r="V497" i="1"/>
  <c r="B497" i="1" s="1"/>
  <c r="V484" i="1"/>
  <c r="B484" i="1" s="1"/>
  <c r="V472" i="1"/>
  <c r="B472" i="1" s="1"/>
  <c r="V460" i="1"/>
  <c r="V447" i="1"/>
  <c r="B447" i="1" s="1"/>
  <c r="V435" i="1"/>
  <c r="B435" i="1" s="1"/>
  <c r="V423" i="1"/>
  <c r="B423" i="1" s="1"/>
  <c r="V394" i="1"/>
  <c r="B394" i="1" s="1"/>
  <c r="V382" i="1"/>
  <c r="B382" i="1" s="1"/>
  <c r="V370" i="1"/>
  <c r="B370" i="1" s="1"/>
  <c r="V358" i="1"/>
  <c r="B358" i="1" s="1"/>
  <c r="V333" i="1"/>
  <c r="B333" i="1" s="1"/>
  <c r="V321" i="1"/>
  <c r="B321" i="1" s="1"/>
  <c r="V308" i="1"/>
  <c r="B308" i="1" s="1"/>
  <c r="V296" i="1"/>
  <c r="B296" i="1" s="1"/>
  <c r="V284" i="1"/>
  <c r="B284" i="1" s="1"/>
  <c r="V272" i="1"/>
  <c r="B272" i="1" s="1"/>
  <c r="V260" i="1"/>
  <c r="B260" i="1" s="1"/>
  <c r="V247" i="1"/>
  <c r="B247" i="1" s="1"/>
  <c r="V235" i="1"/>
  <c r="V223" i="1"/>
  <c r="B223" i="1" s="1"/>
  <c r="V187" i="1"/>
  <c r="B187" i="1" s="1"/>
  <c r="V175" i="1"/>
  <c r="B175" i="1" s="1"/>
  <c r="V162" i="1"/>
  <c r="B162" i="1" s="1"/>
  <c r="V150" i="1"/>
  <c r="V138" i="1"/>
  <c r="B138" i="1" s="1"/>
  <c r="V123" i="1"/>
  <c r="B123" i="1" s="1"/>
  <c r="V86" i="1"/>
  <c r="V74" i="1"/>
  <c r="B74" i="1" s="1"/>
  <c r="V35" i="1"/>
  <c r="B35" i="1" s="1"/>
  <c r="V23" i="1"/>
  <c r="B23" i="1" s="1"/>
  <c r="V11" i="1"/>
  <c r="B11" i="1" s="1"/>
  <c r="V579" i="1"/>
  <c r="V105" i="1"/>
  <c r="V597" i="1"/>
  <c r="V584" i="1"/>
  <c r="V572" i="1"/>
  <c r="B572" i="1" s="1"/>
  <c r="V560" i="1"/>
  <c r="B560" i="1" s="1"/>
  <c r="V547" i="1"/>
  <c r="B547" i="1" s="1"/>
  <c r="V523" i="1"/>
  <c r="B523" i="1" s="1"/>
  <c r="V508" i="1"/>
  <c r="B508" i="1" s="1"/>
  <c r="V495" i="1"/>
  <c r="V598" i="1"/>
  <c r="B598" i="1" s="1"/>
  <c r="V585" i="1"/>
  <c r="V596" i="1"/>
  <c r="V583" i="1"/>
  <c r="V571" i="1"/>
  <c r="V559" i="1"/>
  <c r="B559" i="1" s="1"/>
  <c r="V546" i="1"/>
  <c r="B546" i="1" s="1"/>
  <c r="V594" i="1"/>
  <c r="B594" i="1" s="1"/>
  <c r="V582" i="1"/>
  <c r="V570" i="1"/>
  <c r="V558" i="1"/>
  <c r="V545" i="1"/>
  <c r="B545" i="1" s="1"/>
  <c r="V533" i="1"/>
  <c r="B533" i="1" s="1"/>
  <c r="V534" i="1"/>
  <c r="B534" i="1" s="1"/>
  <c r="V522" i="1"/>
  <c r="B522" i="1" s="1"/>
  <c r="V507" i="1"/>
  <c r="B507" i="1" s="1"/>
  <c r="V494" i="1"/>
  <c r="V521" i="1"/>
  <c r="B521" i="1" s="1"/>
  <c r="V506" i="1"/>
  <c r="V493" i="1"/>
  <c r="B493" i="1" s="1"/>
  <c r="V480" i="1"/>
  <c r="V468" i="1"/>
  <c r="V456" i="1"/>
  <c r="B456" i="1" s="1"/>
  <c r="V443" i="1"/>
  <c r="B443" i="1" s="1"/>
  <c r="V431" i="1"/>
  <c r="B431" i="1" s="1"/>
  <c r="V418" i="1"/>
  <c r="B418" i="1" s="1"/>
  <c r="V402" i="1"/>
  <c r="B402" i="1" s="1"/>
  <c r="V390" i="1"/>
  <c r="B390" i="1" s="1"/>
  <c r="V378" i="1"/>
  <c r="V366" i="1"/>
  <c r="V341" i="1"/>
  <c r="B341" i="1" s="1"/>
  <c r="V329" i="1"/>
  <c r="B329" i="1" s="1"/>
  <c r="V317" i="1"/>
  <c r="V304" i="1"/>
  <c r="V532" i="1"/>
  <c r="V291" i="1"/>
  <c r="V279" i="1"/>
  <c r="B279" i="1" s="1"/>
  <c r="V278" i="1"/>
  <c r="B278" i="1" s="1"/>
  <c r="V266" i="1"/>
  <c r="B266" i="1" s="1"/>
  <c r="V129" i="1"/>
  <c r="B129" i="1" s="1"/>
  <c r="V117" i="1"/>
  <c r="B117" i="1" s="1"/>
  <c r="V68" i="1"/>
  <c r="B68" i="1" s="1"/>
  <c r="V265" i="1"/>
  <c r="B265" i="1" s="1"/>
  <c r="V253" i="1"/>
  <c r="B253" i="1" s="1"/>
  <c r="V116" i="1"/>
  <c r="B116" i="1" s="1"/>
  <c r="V104" i="1"/>
  <c r="B104" i="1" s="1"/>
  <c r="V487" i="1"/>
  <c r="B487" i="1" s="1"/>
  <c r="V251" i="1"/>
  <c r="B251" i="1" s="1"/>
  <c r="V238" i="1"/>
  <c r="B238" i="1" s="1"/>
  <c r="V237" i="1"/>
  <c r="B237" i="1" s="1"/>
  <c r="V225" i="1"/>
  <c r="B225" i="1" s="1"/>
  <c r="V125" i="1"/>
  <c r="B125" i="1" s="1"/>
  <c r="V88" i="1"/>
  <c r="B88" i="1" s="1"/>
  <c r="V224" i="1"/>
  <c r="B224" i="1" s="1"/>
  <c r="V212" i="1"/>
  <c r="B212" i="1" s="1"/>
  <c r="V124" i="1"/>
  <c r="B124" i="1" s="1"/>
  <c r="V112" i="1"/>
  <c r="V56" i="1"/>
  <c r="B56" i="1" s="1"/>
  <c r="V41" i="1"/>
  <c r="V29" i="1"/>
  <c r="B29" i="1" s="1"/>
  <c r="V17" i="1"/>
  <c r="B17" i="1" s="1"/>
  <c r="V5" i="1"/>
  <c r="B5" i="1" s="1"/>
  <c r="V55" i="1"/>
  <c r="B55" i="1" s="1"/>
  <c r="V40" i="1"/>
  <c r="V28" i="1"/>
  <c r="B28" i="1" s="1"/>
  <c r="V16" i="1"/>
  <c r="V101" i="1"/>
  <c r="B101" i="1" s="1"/>
  <c r="V89" i="1"/>
  <c r="B89" i="1" s="1"/>
  <c r="V38" i="1"/>
  <c r="V26" i="1"/>
  <c r="B26" i="1" s="1"/>
  <c r="V14" i="1"/>
  <c r="B14" i="1" s="1"/>
  <c r="V76" i="1"/>
  <c r="B76" i="1" s="1"/>
  <c r="V25" i="1"/>
  <c r="V13" i="1"/>
  <c r="V75" i="1"/>
  <c r="B75" i="1" s="1"/>
  <c r="V63" i="1"/>
  <c r="B63" i="1" s="1"/>
  <c r="V12" i="1"/>
  <c r="B12" i="1" s="1"/>
  <c r="V345" i="1"/>
  <c r="B345" i="1" s="1"/>
  <c r="V211" i="1"/>
  <c r="V199" i="1"/>
  <c r="B199" i="1" s="1"/>
  <c r="V111" i="1"/>
  <c r="B111" i="1" s="1"/>
  <c r="V98" i="1"/>
  <c r="B98" i="1" s="1"/>
  <c r="V62" i="1"/>
  <c r="V50" i="1"/>
  <c r="B50" i="1" s="1"/>
  <c r="V471" i="1"/>
  <c r="B471" i="1" s="1"/>
  <c r="V459" i="1"/>
  <c r="V446" i="1"/>
  <c r="V434" i="1"/>
  <c r="B434" i="1" s="1"/>
  <c r="V421" i="1"/>
  <c r="V405" i="1"/>
  <c r="B405" i="1" s="1"/>
  <c r="V381" i="1"/>
  <c r="B381" i="1" s="1"/>
  <c r="V369" i="1"/>
  <c r="B369" i="1" s="1"/>
  <c r="V357" i="1"/>
  <c r="V344" i="1"/>
  <c r="B344" i="1" s="1"/>
  <c r="V332" i="1"/>
  <c r="V320" i="1"/>
  <c r="B320" i="1" s="1"/>
  <c r="V307" i="1"/>
  <c r="B307" i="1" s="1"/>
  <c r="V295" i="1"/>
  <c r="B295" i="1" s="1"/>
  <c r="V283" i="1"/>
  <c r="B283" i="1" s="1"/>
  <c r="V259" i="1"/>
  <c r="B259" i="1" s="1"/>
  <c r="V246" i="1"/>
  <c r="B246" i="1" s="1"/>
  <c r="V234" i="1"/>
  <c r="B234" i="1" s="1"/>
  <c r="V210" i="1"/>
  <c r="B210" i="1" s="1"/>
  <c r="V198" i="1"/>
  <c r="B198" i="1" s="1"/>
  <c r="V186" i="1"/>
  <c r="B186" i="1" s="1"/>
  <c r="V149" i="1"/>
  <c r="V137" i="1"/>
  <c r="B137" i="1" s="1"/>
  <c r="V122" i="1"/>
  <c r="V97" i="1"/>
  <c r="B97" i="1" s="1"/>
  <c r="V85" i="1"/>
  <c r="B85" i="1" s="1"/>
  <c r="V46" i="1"/>
  <c r="V34" i="1"/>
  <c r="B34" i="1" s="1"/>
  <c r="V482" i="1"/>
  <c r="V458" i="1"/>
  <c r="B458" i="1" s="1"/>
  <c r="V445" i="1"/>
  <c r="B445" i="1" s="1"/>
  <c r="V433" i="1"/>
  <c r="B433" i="1" s="1"/>
  <c r="V420" i="1"/>
  <c r="B420" i="1" s="1"/>
  <c r="V404" i="1"/>
  <c r="B404" i="1" s="1"/>
  <c r="V392" i="1"/>
  <c r="B392" i="1" s="1"/>
  <c r="V380" i="1"/>
  <c r="B380" i="1" s="1"/>
  <c r="V368" i="1"/>
  <c r="B368" i="1" s="1"/>
  <c r="V356" i="1"/>
  <c r="B356" i="1" s="1"/>
  <c r="V343" i="1"/>
  <c r="B343" i="1" s="1"/>
  <c r="V331" i="1"/>
  <c r="B331" i="1" s="1"/>
  <c r="V319" i="1"/>
  <c r="B319" i="1" s="1"/>
  <c r="V306" i="1"/>
  <c r="B306" i="1" s="1"/>
  <c r="V294" i="1"/>
  <c r="B294" i="1" s="1"/>
  <c r="V282" i="1"/>
  <c r="B282" i="1" s="1"/>
  <c r="V270" i="1"/>
  <c r="B270" i="1" s="1"/>
  <c r="V258" i="1"/>
  <c r="B258" i="1" s="1"/>
  <c r="V233" i="1"/>
  <c r="B233" i="1" s="1"/>
  <c r="V221" i="1"/>
  <c r="B221" i="1" s="1"/>
  <c r="V209" i="1"/>
  <c r="B209" i="1" s="1"/>
  <c r="V197" i="1"/>
  <c r="B197" i="1" s="1"/>
  <c r="V185" i="1"/>
  <c r="V173" i="1"/>
  <c r="B173" i="1" s="1"/>
  <c r="V160" i="1"/>
  <c r="B160" i="1" s="1"/>
  <c r="V148" i="1"/>
  <c r="B148" i="1" s="1"/>
  <c r="V136" i="1"/>
  <c r="B136" i="1" s="1"/>
  <c r="V121" i="1"/>
  <c r="B121" i="1" s="1"/>
  <c r="V109" i="1"/>
  <c r="V96" i="1"/>
  <c r="B96" i="1" s="1"/>
  <c r="V84" i="1"/>
  <c r="B84" i="1" s="1"/>
  <c r="V72" i="1"/>
  <c r="B72" i="1" s="1"/>
  <c r="V60" i="1"/>
  <c r="B60" i="1" s="1"/>
  <c r="V45" i="1"/>
  <c r="B45" i="1" s="1"/>
  <c r="V33" i="1"/>
  <c r="B33" i="1" s="1"/>
  <c r="V21" i="1"/>
  <c r="B21" i="1" s="1"/>
  <c r="V9" i="1"/>
  <c r="B9" i="1" s="1"/>
  <c r="V481" i="1"/>
  <c r="B481" i="1" s="1"/>
  <c r="V469" i="1"/>
  <c r="V457" i="1"/>
  <c r="B457" i="1" s="1"/>
  <c r="V444" i="1"/>
  <c r="B444" i="1" s="1"/>
  <c r="V432" i="1"/>
  <c r="B432" i="1" s="1"/>
  <c r="V419" i="1"/>
  <c r="V403" i="1"/>
  <c r="V391" i="1"/>
  <c r="B391" i="1" s="1"/>
  <c r="V367" i="1"/>
  <c r="B367" i="1" s="1"/>
  <c r="V355" i="1"/>
  <c r="V342" i="1"/>
  <c r="B342" i="1" s="1"/>
  <c r="V330" i="1"/>
  <c r="B330" i="1" s="1"/>
  <c r="V318" i="1"/>
  <c r="B318" i="1" s="1"/>
  <c r="V305" i="1"/>
  <c r="B305" i="1" s="1"/>
  <c r="V293" i="1"/>
  <c r="B293" i="1" s="1"/>
  <c r="V269" i="1"/>
  <c r="B269" i="1" s="1"/>
  <c r="V257" i="1"/>
  <c r="B257" i="1" s="1"/>
  <c r="V232" i="1"/>
  <c r="B232" i="1" s="1"/>
  <c r="V220" i="1"/>
  <c r="V208" i="1"/>
  <c r="B208" i="1" s="1"/>
  <c r="V196" i="1"/>
  <c r="B196" i="1" s="1"/>
  <c r="V184" i="1"/>
  <c r="B184" i="1" s="1"/>
  <c r="V172" i="1"/>
  <c r="B172" i="1" s="1"/>
  <c r="V159" i="1"/>
  <c r="V132" i="1"/>
  <c r="B132" i="1" s="1"/>
  <c r="V108" i="1"/>
  <c r="B108" i="1" s="1"/>
  <c r="V95" i="1"/>
  <c r="B95" i="1" s="1"/>
  <c r="V83" i="1"/>
  <c r="B83" i="1" s="1"/>
  <c r="V71" i="1"/>
  <c r="B71" i="1" s="1"/>
  <c r="V59" i="1"/>
  <c r="B59" i="1" s="1"/>
  <c r="V44" i="1"/>
  <c r="B44" i="1" s="1"/>
  <c r="V32" i="1"/>
  <c r="B32" i="1" s="1"/>
  <c r="V20" i="1"/>
  <c r="V8" i="1"/>
  <c r="B8" i="1" s="1"/>
  <c r="V292" i="1"/>
  <c r="V280" i="1"/>
  <c r="V268" i="1"/>
  <c r="B268" i="1" s="1"/>
  <c r="V256" i="1"/>
  <c r="V243" i="1"/>
  <c r="B243" i="1" s="1"/>
  <c r="V219" i="1"/>
  <c r="V207" i="1"/>
  <c r="B207" i="1" s="1"/>
  <c r="V195" i="1"/>
  <c r="B195" i="1" s="1"/>
  <c r="V183" i="1"/>
  <c r="B183" i="1" s="1"/>
  <c r="V170" i="1"/>
  <c r="B170" i="1" s="1"/>
  <c r="V158" i="1"/>
  <c r="V146" i="1"/>
  <c r="B146" i="1" s="1"/>
  <c r="V119" i="1"/>
  <c r="B119" i="1" s="1"/>
  <c r="V107" i="1"/>
  <c r="V94" i="1"/>
  <c r="V82" i="1"/>
  <c r="V70" i="1"/>
  <c r="B70" i="1" s="1"/>
  <c r="V58" i="1"/>
  <c r="V43" i="1"/>
  <c r="V31" i="1"/>
  <c r="B31" i="1" s="1"/>
  <c r="V19" i="1"/>
  <c r="V7" i="1"/>
  <c r="B7" i="1" s="1"/>
  <c r="V145" i="1"/>
  <c r="B145" i="1" s="1"/>
  <c r="V130" i="1"/>
  <c r="V81" i="1"/>
  <c r="B81" i="1" s="1"/>
  <c r="V69" i="1"/>
  <c r="V57" i="1"/>
  <c r="B57" i="1" s="1"/>
  <c r="V42" i="1"/>
  <c r="B42" i="1" s="1"/>
  <c r="V30" i="1"/>
  <c r="V590" i="1"/>
  <c r="B590" i="1" s="1"/>
  <c r="V578" i="1"/>
  <c r="B578" i="1" s="1"/>
  <c r="V566" i="1"/>
  <c r="B566" i="1" s="1"/>
  <c r="V553" i="1"/>
  <c r="B553" i="1" s="1"/>
  <c r="V541" i="1"/>
  <c r="B541" i="1" s="1"/>
  <c r="V529" i="1"/>
  <c r="B529" i="1" s="1"/>
  <c r="V515" i="1"/>
  <c r="B515" i="1" s="1"/>
  <c r="V501" i="1"/>
  <c r="B501" i="1" s="1"/>
  <c r="V488" i="1"/>
  <c r="B488" i="1" s="1"/>
  <c r="V476" i="1"/>
  <c r="B476" i="1" s="1"/>
  <c r="V464" i="1"/>
  <c r="B464" i="1" s="1"/>
  <c r="V451" i="1"/>
  <c r="B451" i="1" s="1"/>
  <c r="V439" i="1"/>
  <c r="V427" i="1"/>
  <c r="V414" i="1"/>
  <c r="B414" i="1" s="1"/>
  <c r="V398" i="1"/>
  <c r="V386" i="1"/>
  <c r="V374" i="1"/>
  <c r="V362" i="1"/>
  <c r="V349" i="1"/>
  <c r="V337" i="1"/>
  <c r="B337" i="1" s="1"/>
  <c r="V325" i="1"/>
  <c r="B325" i="1" s="1"/>
  <c r="V313" i="1"/>
  <c r="B313" i="1" s="1"/>
  <c r="V300" i="1"/>
  <c r="B300" i="1" s="1"/>
  <c r="V288" i="1"/>
  <c r="V276" i="1"/>
  <c r="V264" i="1"/>
  <c r="B264" i="1" s="1"/>
  <c r="V252" i="1"/>
  <c r="B252" i="1" s="1"/>
  <c r="V239" i="1"/>
  <c r="B239" i="1" s="1"/>
  <c r="V227" i="1"/>
  <c r="B227" i="1" s="1"/>
  <c r="V215" i="1"/>
  <c r="B215" i="1" s="1"/>
  <c r="V203" i="1"/>
  <c r="B203" i="1" s="1"/>
  <c r="V191" i="1"/>
  <c r="B191" i="1" s="1"/>
  <c r="V179" i="1"/>
  <c r="B179" i="1" s="1"/>
  <c r="V166" i="1"/>
  <c r="V154" i="1"/>
  <c r="B154" i="1" s="1"/>
  <c r="V142" i="1"/>
  <c r="V127" i="1"/>
  <c r="V115" i="1"/>
  <c r="V603" i="1"/>
  <c r="B603" i="1" s="1"/>
  <c r="V103" i="1"/>
  <c r="B103" i="1" s="1"/>
  <c r="V90" i="1"/>
  <c r="B90" i="1" s="1"/>
  <c r="V78" i="1"/>
  <c r="B78" i="1" s="1"/>
  <c r="V66" i="1"/>
  <c r="V54" i="1"/>
  <c r="B54" i="1" s="1"/>
  <c r="V39" i="1"/>
  <c r="B39" i="1" s="1"/>
  <c r="V27" i="1"/>
  <c r="B27" i="1" s="1"/>
  <c r="V15" i="1"/>
  <c r="B15" i="1" s="1"/>
  <c r="V4" i="1"/>
  <c r="B130" i="1" l="1"/>
  <c r="B106" i="1"/>
  <c r="B556" i="1"/>
  <c r="B40" i="1"/>
  <c r="B316" i="1"/>
  <c r="B118" i="1"/>
  <c r="B303" i="1"/>
  <c r="B328" i="1"/>
  <c r="B277" i="1"/>
  <c r="B19" i="1"/>
  <c r="B169" i="1"/>
  <c r="B292" i="1"/>
  <c r="AU292" i="1" s="1"/>
  <c r="B532" i="1"/>
  <c r="B558" i="1"/>
  <c r="B363" i="1"/>
  <c r="B362" i="1"/>
  <c r="B398" i="1"/>
  <c r="B127" i="1"/>
  <c r="B115" i="1"/>
  <c r="B43" i="1"/>
  <c r="B439" i="1"/>
  <c r="B317" i="1"/>
  <c r="B519" i="1"/>
  <c r="AU519" i="1" s="1"/>
  <c r="B608" i="1"/>
  <c r="AU608" i="1" s="1"/>
  <c r="B557" i="1"/>
  <c r="B610" i="1"/>
  <c r="AQ610" i="1" s="1"/>
  <c r="AR610" i="1" s="1"/>
  <c r="B206" i="1"/>
  <c r="B442" i="1"/>
  <c r="B18" i="1"/>
  <c r="B520" i="1"/>
  <c r="AQ520" i="1" s="1"/>
  <c r="AR520" i="1" s="1"/>
  <c r="B218" i="1"/>
  <c r="B327" i="1"/>
  <c r="B597" i="1"/>
  <c r="B94" i="1"/>
  <c r="AU94" i="1" s="1"/>
  <c r="B585" i="1"/>
  <c r="AQ585" i="1" s="1"/>
  <c r="AR585" i="1" s="1"/>
  <c r="B596" i="1"/>
  <c r="AU596" i="1" s="1"/>
  <c r="B220" i="1"/>
  <c r="AQ220" i="1" s="1"/>
  <c r="AR220" i="1" s="1"/>
  <c r="B606" i="1"/>
  <c r="AU606" i="1" s="1"/>
  <c r="B408" i="1"/>
  <c r="AU408" i="1" s="1"/>
  <c r="B595" i="1"/>
  <c r="AQ595" i="1" s="1"/>
  <c r="AR595" i="1" s="1"/>
  <c r="B516" i="1"/>
  <c r="AQ516" i="1" s="1"/>
  <c r="AR516" i="1" s="1"/>
  <c r="B453" i="1"/>
  <c r="AQ453" i="1" s="1"/>
  <c r="AR453" i="1" s="1"/>
  <c r="B609" i="1"/>
  <c r="B504" i="1"/>
  <c r="AQ504" i="1" s="1"/>
  <c r="AR504" i="1" s="1"/>
  <c r="B512" i="1"/>
  <c r="AU512" i="1" s="1"/>
  <c r="B607" i="1"/>
  <c r="AU607" i="1" s="1"/>
  <c r="AQ557" i="1"/>
  <c r="AR557" i="1" s="1"/>
  <c r="AU557" i="1"/>
  <c r="B30" i="1"/>
  <c r="AU30" i="1" s="1"/>
  <c r="B422" i="1"/>
  <c r="AQ422" i="1" s="1"/>
  <c r="AR422" i="1" s="1"/>
  <c r="AU610" i="1"/>
  <c r="AU520" i="1"/>
  <c r="B302" i="1"/>
  <c r="AU302" i="1" s="1"/>
  <c r="B86" i="1"/>
  <c r="AU86" i="1" s="1"/>
  <c r="B41" i="1"/>
  <c r="AQ41" i="1" s="1"/>
  <c r="AR41" i="1" s="1"/>
  <c r="B490" i="1"/>
  <c r="AQ490" i="1" s="1"/>
  <c r="AR490" i="1" s="1"/>
  <c r="B468" i="1"/>
  <c r="AQ468" i="1" s="1"/>
  <c r="AR468" i="1" s="1"/>
  <c r="B150" i="1"/>
  <c r="AQ150" i="1" s="1"/>
  <c r="AR150" i="1" s="1"/>
  <c r="B542" i="1"/>
  <c r="AQ542" i="1" s="1"/>
  <c r="AR542" i="1" s="1"/>
  <c r="B202" i="1"/>
  <c r="AU202" i="1" s="1"/>
  <c r="B105" i="1"/>
  <c r="AQ105" i="1" s="1"/>
  <c r="AR105" i="1" s="1"/>
  <c r="B255" i="1"/>
  <c r="B25" i="1"/>
  <c r="AU25" i="1" s="1"/>
  <c r="B62" i="1"/>
  <c r="AU62" i="1" s="1"/>
  <c r="B407" i="1"/>
  <c r="AQ407" i="1" s="1"/>
  <c r="AR407" i="1" s="1"/>
  <c r="B482" i="1"/>
  <c r="AQ482" i="1" s="1"/>
  <c r="AR482" i="1" s="1"/>
  <c r="B506" i="1"/>
  <c r="AU506" i="1" s="1"/>
  <c r="B413" i="1"/>
  <c r="AU413" i="1" s="1"/>
  <c r="B64" i="1"/>
  <c r="AQ64" i="1" s="1"/>
  <c r="AR64" i="1" s="1"/>
  <c r="B185" i="1"/>
  <c r="AQ185" i="1" s="1"/>
  <c r="AR185" i="1" s="1"/>
  <c r="B158" i="1"/>
  <c r="AU158" i="1" s="1"/>
  <c r="B13" i="1"/>
  <c r="AQ13" i="1" s="1"/>
  <c r="AR13" i="1" s="1"/>
  <c r="B107" i="1"/>
  <c r="AU107" i="1" s="1"/>
  <c r="B142" i="1"/>
  <c r="AU142" i="1" s="1"/>
  <c r="B288" i="1"/>
  <c r="AU288" i="1" s="1"/>
  <c r="B347" i="1"/>
  <c r="AU347" i="1" s="1"/>
  <c r="B573" i="1"/>
  <c r="AQ573" i="1" s="1"/>
  <c r="AR573" i="1" s="1"/>
  <c r="B584" i="1"/>
  <c r="AU584" i="1" s="1"/>
  <c r="B448" i="1"/>
  <c r="AU448" i="1" s="1"/>
  <c r="B469" i="1"/>
  <c r="AQ469" i="1" s="1"/>
  <c r="AR469" i="1" s="1"/>
  <c r="B366" i="1"/>
  <c r="AU366" i="1" s="1"/>
  <c r="B494" i="1"/>
  <c r="AU494" i="1" s="1"/>
  <c r="B312" i="1"/>
  <c r="AQ312" i="1" s="1"/>
  <c r="AR312" i="1" s="1"/>
  <c r="B82" i="1"/>
  <c r="AU82" i="1" s="1"/>
  <c r="B459" i="1"/>
  <c r="AU459" i="1" s="1"/>
  <c r="B291" i="1"/>
  <c r="AQ291" i="1" s="1"/>
  <c r="AR291" i="1" s="1"/>
  <c r="B289" i="1"/>
  <c r="AQ289" i="1" s="1"/>
  <c r="AR289" i="1" s="1"/>
  <c r="B77" i="1"/>
  <c r="AQ77" i="1" s="1"/>
  <c r="AR77" i="1" s="1"/>
  <c r="B353" i="1"/>
  <c r="AQ353" i="1" s="1"/>
  <c r="AR353" i="1" s="1"/>
  <c r="B409" i="1"/>
  <c r="AQ409" i="1" s="1"/>
  <c r="AR409" i="1" s="1"/>
  <c r="B276" i="1"/>
  <c r="AU276" i="1" s="1"/>
  <c r="B421" i="1"/>
  <c r="AU421" i="1" s="1"/>
  <c r="B378" i="1"/>
  <c r="AU378" i="1" s="1"/>
  <c r="B525" i="1"/>
  <c r="AQ525" i="1" s="1"/>
  <c r="AR525" i="1" s="1"/>
  <c r="B159" i="1"/>
  <c r="AU159" i="1" s="1"/>
  <c r="B87" i="1"/>
  <c r="AQ87" i="1" s="1"/>
  <c r="AR87" i="1" s="1"/>
  <c r="AQ408" i="1"/>
  <c r="AR408" i="1" s="1"/>
  <c r="B219" i="1"/>
  <c r="AU219" i="1" s="1"/>
  <c r="B446" i="1"/>
  <c r="AQ446" i="1" s="1"/>
  <c r="AR446" i="1" s="1"/>
  <c r="B489" i="1"/>
  <c r="AU489" i="1" s="1"/>
  <c r="B463" i="1"/>
  <c r="AU463" i="1" s="1"/>
  <c r="B495" i="1"/>
  <c r="AQ495" i="1" s="1"/>
  <c r="AR495" i="1" s="1"/>
  <c r="B526" i="1"/>
  <c r="AQ526" i="1" s="1"/>
  <c r="AR526" i="1" s="1"/>
  <c r="B149" i="1"/>
  <c r="AQ149" i="1" s="1"/>
  <c r="AR149" i="1" s="1"/>
  <c r="B357" i="1"/>
  <c r="AU357" i="1" s="1"/>
  <c r="B38" i="1"/>
  <c r="AU38" i="1" s="1"/>
  <c r="B480" i="1"/>
  <c r="AQ480" i="1" s="1"/>
  <c r="AR480" i="1" s="1"/>
  <c r="B568" i="1"/>
  <c r="AQ568" i="1" s="1"/>
  <c r="AR568" i="1" s="1"/>
  <c r="B20" i="1"/>
  <c r="AU20" i="1" s="1"/>
  <c r="B235" i="1"/>
  <c r="AQ235" i="1" s="1"/>
  <c r="AR235" i="1" s="1"/>
  <c r="B417" i="1"/>
  <c r="B364" i="1"/>
  <c r="B99" i="1"/>
  <c r="AU99" i="1" s="1"/>
  <c r="B419" i="1"/>
  <c r="AU419" i="1" s="1"/>
  <c r="B403" i="1"/>
  <c r="AU403" i="1" s="1"/>
  <c r="B335" i="1"/>
  <c r="AU335" i="1" s="1"/>
  <c r="B441" i="1"/>
  <c r="AQ441" i="1" s="1"/>
  <c r="AR441" i="1" s="1"/>
  <c r="B231" i="1"/>
  <c r="AU231" i="1" s="1"/>
  <c r="B428" i="1"/>
  <c r="AU428" i="1" s="1"/>
  <c r="B128" i="1"/>
  <c r="AQ128" i="1" s="1"/>
  <c r="AR128" i="1" s="1"/>
  <c r="B37" i="1"/>
  <c r="AQ37" i="1" s="1"/>
  <c r="AR37" i="1" s="1"/>
  <c r="B349" i="1"/>
  <c r="AQ349" i="1" s="1"/>
  <c r="AR349" i="1" s="1"/>
  <c r="B256" i="1"/>
  <c r="AU256" i="1" s="1"/>
  <c r="B147" i="1"/>
  <c r="AU147" i="1" s="1"/>
  <c r="B406" i="1"/>
  <c r="AQ406" i="1" s="1"/>
  <c r="AR406" i="1" s="1"/>
  <c r="B477" i="1"/>
  <c r="AQ477" i="1" s="1"/>
  <c r="AR477" i="1" s="1"/>
  <c r="B133" i="1"/>
  <c r="AU133" i="1" s="1"/>
  <c r="B544" i="1"/>
  <c r="AQ544" i="1" s="1"/>
  <c r="AR544" i="1" s="1"/>
  <c r="B6" i="1"/>
  <c r="AU6" i="1" s="1"/>
  <c r="B190" i="1"/>
  <c r="AQ190" i="1" s="1"/>
  <c r="AR190" i="1" s="1"/>
  <c r="B248" i="1"/>
  <c r="AQ248" i="1" s="1"/>
  <c r="AR248" i="1" s="1"/>
  <c r="B58" i="1"/>
  <c r="B274" i="1"/>
  <c r="AQ274" i="1" s="1"/>
  <c r="AR274" i="1" s="1"/>
  <c r="B135" i="1"/>
  <c r="AQ135" i="1" s="1"/>
  <c r="AR135" i="1" s="1"/>
  <c r="B280" i="1"/>
  <c r="AU280" i="1" s="1"/>
  <c r="B509" i="1"/>
  <c r="AU509" i="1" s="1"/>
  <c r="B250" i="1"/>
  <c r="AQ250" i="1" s="1"/>
  <c r="AR250" i="1" s="1"/>
  <c r="B536" i="1"/>
  <c r="AQ536" i="1" s="1"/>
  <c r="AR536" i="1" s="1"/>
  <c r="B102" i="1"/>
  <c r="AU102" i="1" s="1"/>
  <c r="B122" i="1"/>
  <c r="AU122" i="1" s="1"/>
  <c r="B332" i="1"/>
  <c r="AU332" i="1" s="1"/>
  <c r="B188" i="1"/>
  <c r="AQ188" i="1" s="1"/>
  <c r="AR188" i="1" s="1"/>
  <c r="B314" i="1"/>
  <c r="AQ314" i="1" s="1"/>
  <c r="AR314" i="1" s="1"/>
  <c r="B112" i="1"/>
  <c r="AU112" i="1" s="1"/>
  <c r="B334" i="1"/>
  <c r="AU334" i="1" s="1"/>
  <c r="B440" i="1"/>
  <c r="AU440" i="1" s="1"/>
  <c r="B602" i="1"/>
  <c r="AU602" i="1" s="1"/>
  <c r="B153" i="1"/>
  <c r="AQ153" i="1" s="1"/>
  <c r="AR153" i="1" s="1"/>
  <c r="B415" i="1"/>
  <c r="AU415" i="1" s="1"/>
  <c r="B47" i="1"/>
  <c r="AQ47" i="1" s="1"/>
  <c r="AR47" i="1" s="1"/>
  <c r="B73" i="1"/>
  <c r="AU73" i="1" s="1"/>
  <c r="B395" i="1"/>
  <c r="AU395" i="1" s="1"/>
  <c r="B171" i="1"/>
  <c r="B134" i="1"/>
  <c r="AQ134" i="1" s="1"/>
  <c r="AR134" i="1" s="1"/>
  <c r="B582" i="1"/>
  <c r="AU582" i="1" s="1"/>
  <c r="B561" i="1"/>
  <c r="AQ561" i="1" s="1"/>
  <c r="AR561" i="1" s="1"/>
  <c r="B211" i="1"/>
  <c r="AU211" i="1" s="1"/>
  <c r="B140" i="1"/>
  <c r="AU140" i="1" s="1"/>
  <c r="B166" i="1"/>
  <c r="AQ166" i="1" s="1"/>
  <c r="AR166" i="1" s="1"/>
  <c r="B4" i="1"/>
  <c r="B571" i="1"/>
  <c r="AU571" i="1" s="1"/>
  <c r="B323" i="1"/>
  <c r="AU323" i="1" s="1"/>
  <c r="B462" i="1"/>
  <c r="AQ462" i="1" s="1"/>
  <c r="AR462" i="1" s="1"/>
  <c r="B383" i="1"/>
  <c r="AU383" i="1" s="1"/>
  <c r="B449" i="1"/>
  <c r="AU449" i="1" s="1"/>
  <c r="B355" i="1"/>
  <c r="AU355" i="1" s="1"/>
  <c r="B46" i="1"/>
  <c r="AU46" i="1" s="1"/>
  <c r="B579" i="1"/>
  <c r="AU579" i="1" s="1"/>
  <c r="B528" i="1"/>
  <c r="AQ528" i="1" s="1"/>
  <c r="AR528" i="1" s="1"/>
  <c r="B591" i="1"/>
  <c r="AQ591" i="1" s="1"/>
  <c r="AR591" i="1" s="1"/>
  <c r="B240" i="1"/>
  <c r="AU240" i="1" s="1"/>
  <c r="B16" i="1"/>
  <c r="AQ16" i="1" s="1"/>
  <c r="AR16" i="1" s="1"/>
  <c r="B374" i="1"/>
  <c r="AU374" i="1" s="1"/>
  <c r="B583" i="1"/>
  <c r="AQ583" i="1" s="1"/>
  <c r="AR583" i="1" s="1"/>
  <c r="B386" i="1"/>
  <c r="AU386" i="1" s="1"/>
  <c r="B498" i="1"/>
  <c r="AQ498" i="1" s="1"/>
  <c r="AR498" i="1" s="1"/>
  <c r="B604" i="1"/>
  <c r="AQ604" i="1" s="1"/>
  <c r="AR604" i="1" s="1"/>
  <c r="B151" i="1"/>
  <c r="AQ151" i="1" s="1"/>
  <c r="AR151" i="1" s="1"/>
  <c r="B360" i="1"/>
  <c r="AU360" i="1" s="1"/>
  <c r="B301" i="1"/>
  <c r="AQ301" i="1" s="1"/>
  <c r="AR301" i="1" s="1"/>
  <c r="B427" i="1"/>
  <c r="AU427" i="1" s="1"/>
  <c r="B304" i="1"/>
  <c r="AU304" i="1" s="1"/>
  <c r="B570" i="1"/>
  <c r="AQ570" i="1" s="1"/>
  <c r="AR570" i="1" s="1"/>
  <c r="B460" i="1"/>
  <c r="AQ460" i="1" s="1"/>
  <c r="AR460" i="1" s="1"/>
  <c r="B548" i="1"/>
  <c r="AQ548" i="1" s="1"/>
  <c r="AR548" i="1" s="1"/>
  <c r="B176" i="1"/>
  <c r="AU176" i="1" s="1"/>
  <c r="B126" i="1"/>
  <c r="AU126" i="1" s="1"/>
  <c r="B143" i="1"/>
  <c r="AQ143" i="1" s="1"/>
  <c r="AR143" i="1" s="1"/>
  <c r="B452" i="1"/>
  <c r="AU452" i="1" s="1"/>
  <c r="B505" i="1"/>
  <c r="AQ505" i="1" s="1"/>
  <c r="AR505" i="1" s="1"/>
  <c r="B575" i="1"/>
  <c r="AU575" i="1" s="1"/>
  <c r="B109" i="1"/>
  <c r="AU109" i="1" s="1"/>
  <c r="B244" i="1"/>
  <c r="AQ244" i="1" s="1"/>
  <c r="AR244" i="1" s="1"/>
  <c r="B69" i="1"/>
  <c r="AQ69" i="1" s="1"/>
  <c r="AR69" i="1" s="1"/>
  <c r="B66" i="1"/>
  <c r="AQ66" i="1" s="1"/>
  <c r="AR66" i="1" s="1"/>
  <c r="B299" i="1"/>
  <c r="AQ299" i="1" s="1"/>
  <c r="AR299" i="1" s="1"/>
  <c r="B200" i="1"/>
  <c r="AU200" i="1" s="1"/>
  <c r="B48" i="1"/>
  <c r="AU48" i="1" s="1"/>
  <c r="B189" i="1"/>
  <c r="AQ189" i="1" s="1"/>
  <c r="AR189" i="1" s="1"/>
  <c r="B393" i="1"/>
  <c r="AU393" i="1" s="1"/>
  <c r="B214" i="1"/>
  <c r="AU214" i="1" s="1"/>
  <c r="B49" i="1"/>
  <c r="AQ49" i="1" s="1"/>
  <c r="AR49" i="1" s="1"/>
  <c r="B540" i="1"/>
  <c r="AU540" i="1" s="1"/>
  <c r="B228" i="1"/>
  <c r="AU228" i="1" s="1"/>
  <c r="B180" i="1"/>
  <c r="AQ180" i="1" s="1"/>
  <c r="AR180" i="1" s="1"/>
  <c r="AU576" i="1"/>
  <c r="AU594" i="1"/>
  <c r="AU510" i="1"/>
  <c r="AU534" i="1"/>
  <c r="AU558" i="1"/>
  <c r="AU598" i="1"/>
  <c r="AU601" i="1"/>
  <c r="AU5" i="1"/>
  <c r="AU15" i="1"/>
  <c r="AU27" i="1"/>
  <c r="AU39" i="1"/>
  <c r="AU54" i="1"/>
  <c r="AU78" i="1"/>
  <c r="AU90" i="1"/>
  <c r="AU103" i="1"/>
  <c r="AU603" i="1"/>
  <c r="AU115" i="1"/>
  <c r="AU127" i="1"/>
  <c r="AU154" i="1"/>
  <c r="AU179" i="1"/>
  <c r="AU191" i="1"/>
  <c r="AU203" i="1"/>
  <c r="AU215" i="1"/>
  <c r="AU227" i="1"/>
  <c r="AU239" i="1"/>
  <c r="AU252" i="1"/>
  <c r="AU264" i="1"/>
  <c r="AU300" i="1"/>
  <c r="AU313" i="1"/>
  <c r="AU325" i="1"/>
  <c r="AU337" i="1"/>
  <c r="AU362" i="1"/>
  <c r="AU398" i="1"/>
  <c r="AU414" i="1"/>
  <c r="AU439" i="1"/>
  <c r="AU451" i="1"/>
  <c r="AU464" i="1"/>
  <c r="AU476" i="1"/>
  <c r="AU488" i="1"/>
  <c r="AU501" i="1"/>
  <c r="AU515" i="1"/>
  <c r="AU529" i="1"/>
  <c r="AU541" i="1"/>
  <c r="AU553" i="1"/>
  <c r="AU566" i="1"/>
  <c r="AU578" i="1"/>
  <c r="AU590" i="1"/>
  <c r="AU42" i="1"/>
  <c r="AU57" i="1"/>
  <c r="AU81" i="1"/>
  <c r="AU130" i="1"/>
  <c r="AU145" i="1"/>
  <c r="AU7" i="1"/>
  <c r="AU19" i="1"/>
  <c r="AU31" i="1"/>
  <c r="AU43" i="1"/>
  <c r="AU58" i="1"/>
  <c r="AU70" i="1"/>
  <c r="AU119" i="1"/>
  <c r="AU146" i="1"/>
  <c r="AU170" i="1"/>
  <c r="AU183" i="1"/>
  <c r="AU195" i="1"/>
  <c r="AU207" i="1"/>
  <c r="AU243" i="1"/>
  <c r="AU268" i="1"/>
  <c r="AU8" i="1"/>
  <c r="AU32" i="1"/>
  <c r="AU44" i="1"/>
  <c r="AU59" i="1"/>
  <c r="AU71" i="1"/>
  <c r="AU83" i="1"/>
  <c r="AU95" i="1"/>
  <c r="AU108" i="1"/>
  <c r="AU132" i="1"/>
  <c r="AU172" i="1"/>
  <c r="AU184" i="1"/>
  <c r="AU196" i="1"/>
  <c r="AU208" i="1"/>
  <c r="AU232" i="1"/>
  <c r="AU257" i="1"/>
  <c r="AU269" i="1"/>
  <c r="AU293" i="1"/>
  <c r="AU305" i="1"/>
  <c r="AU318" i="1"/>
  <c r="AU330" i="1"/>
  <c r="AU342" i="1"/>
  <c r="AU367" i="1"/>
  <c r="AU391" i="1"/>
  <c r="AU432" i="1"/>
  <c r="AU444" i="1"/>
  <c r="AU457" i="1"/>
  <c r="AU481" i="1"/>
  <c r="AU9" i="1"/>
  <c r="AU21" i="1"/>
  <c r="AU33" i="1"/>
  <c r="AU45" i="1"/>
  <c r="AU60" i="1"/>
  <c r="AU72" i="1"/>
  <c r="AU84" i="1"/>
  <c r="AU96" i="1"/>
  <c r="AU121" i="1"/>
  <c r="AU136" i="1"/>
  <c r="AU148" i="1"/>
  <c r="AU160" i="1"/>
  <c r="AU173" i="1"/>
  <c r="AU197" i="1"/>
  <c r="AU209" i="1"/>
  <c r="AU221" i="1"/>
  <c r="AU233" i="1"/>
  <c r="AU258" i="1"/>
  <c r="AU270" i="1"/>
  <c r="AU282" i="1"/>
  <c r="AU294" i="1"/>
  <c r="AU306" i="1"/>
  <c r="AU319" i="1"/>
  <c r="AU331" i="1"/>
  <c r="AU343" i="1"/>
  <c r="AU356" i="1"/>
  <c r="AU368" i="1"/>
  <c r="AU380" i="1"/>
  <c r="AU392" i="1"/>
  <c r="AU404" i="1"/>
  <c r="AU420" i="1"/>
  <c r="AU433" i="1"/>
  <c r="AU445" i="1"/>
  <c r="AU458" i="1"/>
  <c r="AU34" i="1"/>
  <c r="AU85" i="1"/>
  <c r="AU97" i="1"/>
  <c r="AU137" i="1"/>
  <c r="AU186" i="1"/>
  <c r="AU198" i="1"/>
  <c r="AU210" i="1"/>
  <c r="AU234" i="1"/>
  <c r="AU246" i="1"/>
  <c r="AU259" i="1"/>
  <c r="AU283" i="1"/>
  <c r="AU295" i="1"/>
  <c r="AU307" i="1"/>
  <c r="AU320" i="1"/>
  <c r="AU344" i="1"/>
  <c r="AU369" i="1"/>
  <c r="AU381" i="1"/>
  <c r="AU405" i="1"/>
  <c r="AU434" i="1"/>
  <c r="AU471" i="1"/>
  <c r="AU50" i="1"/>
  <c r="AU98" i="1"/>
  <c r="AU111" i="1"/>
  <c r="AU199" i="1"/>
  <c r="AU345" i="1"/>
  <c r="AU12" i="1"/>
  <c r="AU63" i="1"/>
  <c r="AU75" i="1"/>
  <c r="AU76" i="1"/>
  <c r="AU14" i="1"/>
  <c r="AU26" i="1"/>
  <c r="AU89" i="1"/>
  <c r="AU101" i="1"/>
  <c r="AU28" i="1"/>
  <c r="AU40" i="1"/>
  <c r="AU55" i="1"/>
  <c r="AU17" i="1"/>
  <c r="AU29" i="1"/>
  <c r="AU56" i="1"/>
  <c r="AU124" i="1"/>
  <c r="AU212" i="1"/>
  <c r="AU224" i="1"/>
  <c r="AU88" i="1"/>
  <c r="AU125" i="1"/>
  <c r="AU225" i="1"/>
  <c r="AU237" i="1"/>
  <c r="AU238" i="1"/>
  <c r="AU251" i="1"/>
  <c r="AU487" i="1"/>
  <c r="AU104" i="1"/>
  <c r="AU116" i="1"/>
  <c r="AU253" i="1"/>
  <c r="AU265" i="1"/>
  <c r="AU68" i="1"/>
  <c r="AU117" i="1"/>
  <c r="AU129" i="1"/>
  <c r="AU266" i="1"/>
  <c r="AU278" i="1"/>
  <c r="AU279" i="1"/>
  <c r="AU532" i="1"/>
  <c r="AU317" i="1"/>
  <c r="AU329" i="1"/>
  <c r="AU341" i="1"/>
  <c r="AU390" i="1"/>
  <c r="AU402" i="1"/>
  <c r="AU418" i="1"/>
  <c r="AU431" i="1"/>
  <c r="AU443" i="1"/>
  <c r="AU456" i="1"/>
  <c r="AU493" i="1"/>
  <c r="AU521" i="1"/>
  <c r="AU507" i="1"/>
  <c r="AU522" i="1"/>
  <c r="AU533" i="1"/>
  <c r="AU545" i="1"/>
  <c r="AU546" i="1"/>
  <c r="AU559" i="1"/>
  <c r="AU495" i="1"/>
  <c r="AU508" i="1"/>
  <c r="AU523" i="1"/>
  <c r="AU547" i="1"/>
  <c r="AU560" i="1"/>
  <c r="AU572" i="1"/>
  <c r="AU597" i="1"/>
  <c r="AU11" i="1"/>
  <c r="AU23" i="1"/>
  <c r="AU35" i="1"/>
  <c r="AU74" i="1"/>
  <c r="AU123" i="1"/>
  <c r="AU138" i="1"/>
  <c r="AU162" i="1"/>
  <c r="AU175" i="1"/>
  <c r="AU187" i="1"/>
  <c r="AU223" i="1"/>
  <c r="AU235" i="1"/>
  <c r="AU247" i="1"/>
  <c r="AU260" i="1"/>
  <c r="AU272" i="1"/>
  <c r="AU284" i="1"/>
  <c r="AU296" i="1"/>
  <c r="AU308" i="1"/>
  <c r="AU321" i="1"/>
  <c r="AU333" i="1"/>
  <c r="AU358" i="1"/>
  <c r="AU370" i="1"/>
  <c r="AU382" i="1"/>
  <c r="AU394" i="1"/>
  <c r="AU423" i="1"/>
  <c r="AU435" i="1"/>
  <c r="AU447" i="1"/>
  <c r="AU472" i="1"/>
  <c r="AU484" i="1"/>
  <c r="AU497" i="1"/>
  <c r="AU537" i="1"/>
  <c r="AU549" i="1"/>
  <c r="AU562" i="1"/>
  <c r="AU574" i="1"/>
  <c r="AU586" i="1"/>
  <c r="AU599" i="1"/>
  <c r="AU281" i="1"/>
  <c r="AU379" i="1"/>
  <c r="AU100" i="1"/>
  <c r="AU113" i="1"/>
  <c r="AU164" i="1"/>
  <c r="AU177" i="1"/>
  <c r="AU201" i="1"/>
  <c r="AU262" i="1"/>
  <c r="AU286" i="1"/>
  <c r="AU298" i="1"/>
  <c r="AU310" i="1"/>
  <c r="AU372" i="1"/>
  <c r="AU384" i="1"/>
  <c r="AU396" i="1"/>
  <c r="AU425" i="1"/>
  <c r="AU474" i="1"/>
  <c r="AU486" i="1"/>
  <c r="AU499" i="1"/>
  <c r="AU513" i="1"/>
  <c r="AU539" i="1"/>
  <c r="AU551" i="1"/>
  <c r="AU218" i="1"/>
  <c r="AU255" i="1"/>
  <c r="AU316" i="1"/>
  <c r="AU328" i="1"/>
  <c r="AU352" i="1"/>
  <c r="AU377" i="1"/>
  <c r="AU401" i="1"/>
  <c r="AU442" i="1"/>
  <c r="AU467" i="1"/>
  <c r="AU556" i="1"/>
  <c r="AU569" i="1"/>
  <c r="AU581" i="1"/>
  <c r="AU593" i="1"/>
  <c r="AU52" i="1"/>
  <c r="AU213" i="1"/>
  <c r="AU152" i="1"/>
  <c r="AU411" i="1"/>
  <c r="AU437" i="1"/>
  <c r="AU527" i="1"/>
  <c r="AU564" i="1"/>
  <c r="AU588" i="1"/>
  <c r="AU518" i="1"/>
  <c r="AU194" i="1"/>
  <c r="AU206" i="1"/>
  <c r="AU230" i="1"/>
  <c r="AU242" i="1"/>
  <c r="AU267" i="1"/>
  <c r="AU303" i="1"/>
  <c r="AU340" i="1"/>
  <c r="AU365" i="1"/>
  <c r="AU389" i="1"/>
  <c r="AU417" i="1"/>
  <c r="AU430" i="1"/>
  <c r="AU455" i="1"/>
  <c r="AU479" i="1"/>
  <c r="AU492" i="1"/>
  <c r="AU120" i="1"/>
  <c r="AU10" i="1"/>
  <c r="AU22" i="1"/>
  <c r="AU483" i="1"/>
  <c r="AU496" i="1"/>
  <c r="AU524" i="1"/>
  <c r="AU536" i="1"/>
  <c r="AU271" i="1"/>
  <c r="AU110" i="1"/>
  <c r="AU161" i="1"/>
  <c r="AU222" i="1"/>
  <c r="AU139" i="1"/>
  <c r="AU163" i="1"/>
  <c r="AU354" i="1"/>
  <c r="AU424" i="1"/>
  <c r="AU436" i="1"/>
  <c r="AU461" i="1"/>
  <c r="AU473" i="1"/>
  <c r="AU485" i="1"/>
  <c r="AU511" i="1"/>
  <c r="AU538" i="1"/>
  <c r="AU550" i="1"/>
  <c r="AU563" i="1"/>
  <c r="AU587" i="1"/>
  <c r="AU600" i="1"/>
  <c r="AU67" i="1"/>
  <c r="AU79" i="1"/>
  <c r="AU204" i="1"/>
  <c r="AU277" i="1"/>
  <c r="AU289" i="1"/>
  <c r="AU326" i="1"/>
  <c r="AU338" i="1"/>
  <c r="AU350" i="1"/>
  <c r="AU131" i="1"/>
  <c r="AU517" i="1"/>
  <c r="AU93" i="1"/>
  <c r="AU106" i="1"/>
  <c r="AU118" i="1"/>
  <c r="AU157" i="1"/>
  <c r="AU169" i="1"/>
  <c r="AU182" i="1"/>
  <c r="AU470" i="1"/>
  <c r="AU535" i="1"/>
  <c r="AU245" i="1"/>
  <c r="AU174" i="1"/>
  <c r="AU167" i="1"/>
  <c r="AU192" i="1"/>
  <c r="AU92" i="1"/>
  <c r="AU168" i="1"/>
  <c r="AU241" i="1"/>
  <c r="AU290" i="1"/>
  <c r="AU351" i="1"/>
  <c r="AU388" i="1"/>
  <c r="AU416" i="1"/>
  <c r="AU454" i="1"/>
  <c r="AU478" i="1"/>
  <c r="AU18" i="1"/>
  <c r="AU61" i="1"/>
  <c r="AU552" i="1"/>
  <c r="AU577" i="1"/>
  <c r="AU514" i="1"/>
  <c r="AU565" i="1"/>
  <c r="AU589" i="1"/>
  <c r="AU375" i="1"/>
  <c r="AU399" i="1"/>
  <c r="AU465" i="1"/>
  <c r="AU530" i="1"/>
  <c r="AU567" i="1"/>
  <c r="AU363" i="1"/>
  <c r="AU387" i="1"/>
  <c r="AU502" i="1"/>
  <c r="AU554" i="1"/>
  <c r="AU80" i="1"/>
  <c r="AU144" i="1"/>
  <c r="AU156" i="1"/>
  <c r="AU181" i="1"/>
  <c r="AU193" i="1"/>
  <c r="AU205" i="1"/>
  <c r="AU217" i="1"/>
  <c r="AU229" i="1"/>
  <c r="AU254" i="1"/>
  <c r="AU315" i="1"/>
  <c r="AU327" i="1"/>
  <c r="AU339" i="1"/>
  <c r="AU364" i="1"/>
  <c r="AU376" i="1"/>
  <c r="AU400" i="1"/>
  <c r="AU429" i="1"/>
  <c r="AU466" i="1"/>
  <c r="AU491" i="1"/>
  <c r="AU503" i="1"/>
  <c r="AU531" i="1"/>
  <c r="AU543" i="1"/>
  <c r="AU555" i="1"/>
  <c r="AU580" i="1"/>
  <c r="AU592" i="1"/>
  <c r="AU605" i="1"/>
  <c r="AU263" i="1"/>
  <c r="AU311" i="1"/>
  <c r="AU336" i="1"/>
  <c r="AU361" i="1"/>
  <c r="AU385" i="1"/>
  <c r="AU412" i="1"/>
  <c r="AU438" i="1"/>
  <c r="AU53" i="1"/>
  <c r="AU114" i="1"/>
  <c r="AU141" i="1"/>
  <c r="AU165" i="1"/>
  <c r="AU178" i="1"/>
  <c r="AU226" i="1"/>
  <c r="AU275" i="1"/>
  <c r="AU324" i="1"/>
  <c r="AU348" i="1"/>
  <c r="AU373" i="1"/>
  <c r="AU397" i="1"/>
  <c r="AU426" i="1"/>
  <c r="AU450" i="1"/>
  <c r="AU475" i="1"/>
  <c r="AU500" i="1"/>
  <c r="AU24" i="1"/>
  <c r="AU51" i="1"/>
  <c r="AU236" i="1"/>
  <c r="AU249" i="1"/>
  <c r="AU273" i="1"/>
  <c r="AU285" i="1"/>
  <c r="AU297" i="1"/>
  <c r="AU346" i="1"/>
  <c r="AU359" i="1"/>
  <c r="AU371" i="1"/>
  <c r="AU261" i="1"/>
  <c r="AU36" i="1"/>
  <c r="AU322" i="1"/>
  <c r="AU309" i="1"/>
  <c r="AU65" i="1"/>
  <c r="AU410" i="1"/>
  <c r="AU216" i="1"/>
  <c r="AU155" i="1"/>
  <c r="AU91" i="1"/>
  <c r="J22" i="5"/>
  <c r="J21" i="5"/>
  <c r="AQ576" i="1"/>
  <c r="AR576" i="1" s="1"/>
  <c r="AQ594" i="1"/>
  <c r="AR594" i="1" s="1"/>
  <c r="AQ510" i="1"/>
  <c r="AR510" i="1" s="1"/>
  <c r="AQ558" i="1"/>
  <c r="AR558" i="1" s="1"/>
  <c r="AQ596" i="1"/>
  <c r="AR596" i="1" s="1"/>
  <c r="AQ598" i="1"/>
  <c r="AR598" i="1" s="1"/>
  <c r="AQ601" i="1"/>
  <c r="AR601" i="1" s="1"/>
  <c r="AQ15" i="1"/>
  <c r="AR15" i="1" s="1"/>
  <c r="AQ27" i="1"/>
  <c r="AR27" i="1" s="1"/>
  <c r="AQ39" i="1"/>
  <c r="AR39" i="1" s="1"/>
  <c r="AQ603" i="1"/>
  <c r="AR603" i="1" s="1"/>
  <c r="AQ127" i="1"/>
  <c r="AR127" i="1" s="1"/>
  <c r="AQ142" i="1"/>
  <c r="AR142" i="1" s="1"/>
  <c r="AQ154" i="1"/>
  <c r="AR154" i="1" s="1"/>
  <c r="AQ203" i="1"/>
  <c r="AR203" i="1" s="1"/>
  <c r="AQ215" i="1"/>
  <c r="AR215" i="1" s="1"/>
  <c r="AQ227" i="1"/>
  <c r="AR227" i="1" s="1"/>
  <c r="AQ239" i="1"/>
  <c r="AR239" i="1" s="1"/>
  <c r="AQ264" i="1"/>
  <c r="AR264" i="1" s="1"/>
  <c r="AQ300" i="1"/>
  <c r="AR300" i="1" s="1"/>
  <c r="AQ325" i="1"/>
  <c r="AR325" i="1" s="1"/>
  <c r="AQ337" i="1"/>
  <c r="AR337" i="1" s="1"/>
  <c r="AQ414" i="1"/>
  <c r="AR414" i="1" s="1"/>
  <c r="AQ439" i="1"/>
  <c r="AR439" i="1" s="1"/>
  <c r="AQ451" i="1"/>
  <c r="AR451" i="1" s="1"/>
  <c r="AQ488" i="1"/>
  <c r="AR488" i="1" s="1"/>
  <c r="AQ501" i="1"/>
  <c r="AR501" i="1" s="1"/>
  <c r="AQ515" i="1"/>
  <c r="AR515" i="1" s="1"/>
  <c r="AQ541" i="1"/>
  <c r="AR541" i="1" s="1"/>
  <c r="AQ566" i="1"/>
  <c r="AR566" i="1" s="1"/>
  <c r="AQ578" i="1"/>
  <c r="AR578" i="1" s="1"/>
  <c r="AQ590" i="1"/>
  <c r="AR590" i="1" s="1"/>
  <c r="AQ30" i="1"/>
  <c r="AR30" i="1" s="1"/>
  <c r="AQ81" i="1"/>
  <c r="AR81" i="1" s="1"/>
  <c r="AQ94" i="1"/>
  <c r="AR94" i="1" s="1"/>
  <c r="AQ119" i="1"/>
  <c r="AR119" i="1" s="1"/>
  <c r="AQ170" i="1"/>
  <c r="AR170" i="1" s="1"/>
  <c r="AQ183" i="1"/>
  <c r="AR183" i="1" s="1"/>
  <c r="AQ256" i="1"/>
  <c r="AR256" i="1" s="1"/>
  <c r="AQ292" i="1"/>
  <c r="AR292" i="1" s="1"/>
  <c r="AQ71" i="1"/>
  <c r="AR71" i="1" s="1"/>
  <c r="AQ83" i="1"/>
  <c r="AR83" i="1" s="1"/>
  <c r="AQ132" i="1"/>
  <c r="AR132" i="1" s="1"/>
  <c r="AQ172" i="1"/>
  <c r="AR172" i="1" s="1"/>
  <c r="AQ184" i="1"/>
  <c r="AR184" i="1" s="1"/>
  <c r="AQ232" i="1"/>
  <c r="AR232" i="1" s="1"/>
  <c r="AQ257" i="1"/>
  <c r="AR257" i="1" s="1"/>
  <c r="AQ293" i="1"/>
  <c r="AR293" i="1" s="1"/>
  <c r="AQ305" i="1"/>
  <c r="AR305" i="1" s="1"/>
  <c r="AQ330" i="1"/>
  <c r="AR330" i="1" s="1"/>
  <c r="AQ342" i="1"/>
  <c r="AR342" i="1" s="1"/>
  <c r="AQ367" i="1"/>
  <c r="AR367" i="1" s="1"/>
  <c r="AQ391" i="1"/>
  <c r="AR391" i="1" s="1"/>
  <c r="AQ432" i="1"/>
  <c r="AR432" i="1" s="1"/>
  <c r="AQ457" i="1"/>
  <c r="AR457" i="1" s="1"/>
  <c r="AQ481" i="1"/>
  <c r="AR481" i="1" s="1"/>
  <c r="AQ60" i="1"/>
  <c r="AR60" i="1" s="1"/>
  <c r="AQ84" i="1"/>
  <c r="AR84" i="1" s="1"/>
  <c r="AQ96" i="1"/>
  <c r="AR96" i="1" s="1"/>
  <c r="AQ173" i="1"/>
  <c r="AR173" i="1" s="1"/>
  <c r="AQ197" i="1"/>
  <c r="AR197" i="1" s="1"/>
  <c r="AQ221" i="1"/>
  <c r="AR221" i="1" s="1"/>
  <c r="AQ258" i="1"/>
  <c r="AR258" i="1" s="1"/>
  <c r="AQ294" i="1"/>
  <c r="AR294" i="1" s="1"/>
  <c r="AQ306" i="1"/>
  <c r="AR306" i="1" s="1"/>
  <c r="AQ319" i="1"/>
  <c r="AR319" i="1" s="1"/>
  <c r="AQ331" i="1"/>
  <c r="AR331" i="1" s="1"/>
  <c r="AQ343" i="1"/>
  <c r="AR343" i="1" s="1"/>
  <c r="AQ356" i="1"/>
  <c r="AR356" i="1" s="1"/>
  <c r="AQ368" i="1"/>
  <c r="AR368" i="1" s="1"/>
  <c r="AQ392" i="1"/>
  <c r="AR392" i="1" s="1"/>
  <c r="AQ404" i="1"/>
  <c r="AR404" i="1" s="1"/>
  <c r="AQ420" i="1"/>
  <c r="AR420" i="1" s="1"/>
  <c r="AQ433" i="1"/>
  <c r="AR433" i="1" s="1"/>
  <c r="AQ445" i="1"/>
  <c r="AR445" i="1" s="1"/>
  <c r="AQ34" i="1"/>
  <c r="AR34" i="1" s="1"/>
  <c r="AQ46" i="1"/>
  <c r="AR46" i="1" s="1"/>
  <c r="AQ85" i="1"/>
  <c r="AR85" i="1" s="1"/>
  <c r="AQ246" i="1"/>
  <c r="AR246" i="1" s="1"/>
  <c r="AQ259" i="1"/>
  <c r="AR259" i="1" s="1"/>
  <c r="AQ307" i="1"/>
  <c r="AR307" i="1" s="1"/>
  <c r="AQ320" i="1"/>
  <c r="AR320" i="1" s="1"/>
  <c r="AQ344" i="1"/>
  <c r="AR344" i="1" s="1"/>
  <c r="AQ369" i="1"/>
  <c r="AR369" i="1" s="1"/>
  <c r="AQ405" i="1"/>
  <c r="AR405" i="1" s="1"/>
  <c r="AQ434" i="1"/>
  <c r="AR434" i="1" s="1"/>
  <c r="AQ50" i="1"/>
  <c r="AR50" i="1" s="1"/>
  <c r="AQ111" i="1"/>
  <c r="AR111" i="1" s="1"/>
  <c r="AQ75" i="1"/>
  <c r="AR75" i="1" s="1"/>
  <c r="AQ76" i="1"/>
  <c r="AR76" i="1" s="1"/>
  <c r="AQ89" i="1"/>
  <c r="AR89" i="1" s="1"/>
  <c r="AQ101" i="1"/>
  <c r="AR101" i="1" s="1"/>
  <c r="AQ55" i="1"/>
  <c r="AR55" i="1" s="1"/>
  <c r="AQ124" i="1"/>
  <c r="AR124" i="1" s="1"/>
  <c r="AQ224" i="1"/>
  <c r="AR224" i="1" s="1"/>
  <c r="AQ88" i="1"/>
  <c r="AR88" i="1" s="1"/>
  <c r="AQ125" i="1"/>
  <c r="AR125" i="1" s="1"/>
  <c r="AQ225" i="1"/>
  <c r="AR225" i="1" s="1"/>
  <c r="AQ238" i="1"/>
  <c r="AR238" i="1" s="1"/>
  <c r="AQ487" i="1"/>
  <c r="AR487" i="1" s="1"/>
  <c r="AQ253" i="1"/>
  <c r="AR253" i="1" s="1"/>
  <c r="AQ117" i="1"/>
  <c r="AR117" i="1" s="1"/>
  <c r="AQ129" i="1"/>
  <c r="AR129" i="1" s="1"/>
  <c r="AQ278" i="1"/>
  <c r="AR278" i="1" s="1"/>
  <c r="AQ279" i="1"/>
  <c r="AR279" i="1" s="1"/>
  <c r="AQ532" i="1"/>
  <c r="AR532" i="1" s="1"/>
  <c r="AQ317" i="1"/>
  <c r="AR317" i="1" s="1"/>
  <c r="AQ329" i="1"/>
  <c r="AR329" i="1" s="1"/>
  <c r="AQ341" i="1"/>
  <c r="AR341" i="1" s="1"/>
  <c r="AQ402" i="1"/>
  <c r="AR402" i="1" s="1"/>
  <c r="AQ418" i="1"/>
  <c r="AR418" i="1" s="1"/>
  <c r="AQ431" i="1"/>
  <c r="AR431" i="1" s="1"/>
  <c r="AQ443" i="1"/>
  <c r="AR443" i="1" s="1"/>
  <c r="AQ456" i="1"/>
  <c r="AR456" i="1" s="1"/>
  <c r="AQ493" i="1"/>
  <c r="AR493" i="1" s="1"/>
  <c r="AQ521" i="1"/>
  <c r="AR521" i="1" s="1"/>
  <c r="AQ507" i="1"/>
  <c r="AR507" i="1" s="1"/>
  <c r="AQ533" i="1"/>
  <c r="AR533" i="1" s="1"/>
  <c r="AQ545" i="1"/>
  <c r="AR545" i="1" s="1"/>
  <c r="AQ546" i="1"/>
  <c r="AR546" i="1" s="1"/>
  <c r="AQ559" i="1"/>
  <c r="AR559" i="1" s="1"/>
  <c r="AQ508" i="1"/>
  <c r="AR508" i="1" s="1"/>
  <c r="AQ547" i="1"/>
  <c r="AR547" i="1" s="1"/>
  <c r="AQ560" i="1"/>
  <c r="AR560" i="1" s="1"/>
  <c r="AQ597" i="1"/>
  <c r="AR597" i="1" s="1"/>
  <c r="AQ11" i="1"/>
  <c r="AR11" i="1" s="1"/>
  <c r="AQ23" i="1"/>
  <c r="AR23" i="1" s="1"/>
  <c r="AQ123" i="1"/>
  <c r="AR123" i="1" s="1"/>
  <c r="AQ162" i="1"/>
  <c r="AR162" i="1" s="1"/>
  <c r="AQ175" i="1"/>
  <c r="AR175" i="1" s="1"/>
  <c r="AQ247" i="1"/>
  <c r="AR247" i="1" s="1"/>
  <c r="AQ272" i="1"/>
  <c r="AR272" i="1" s="1"/>
  <c r="AQ333" i="1"/>
  <c r="AR333" i="1" s="1"/>
  <c r="AQ358" i="1"/>
  <c r="AR358" i="1" s="1"/>
  <c r="AQ394" i="1"/>
  <c r="AR394" i="1" s="1"/>
  <c r="AQ435" i="1"/>
  <c r="AR435" i="1" s="1"/>
  <c r="AQ484" i="1"/>
  <c r="AR484" i="1" s="1"/>
  <c r="AQ537" i="1"/>
  <c r="AR537" i="1" s="1"/>
  <c r="AQ562" i="1"/>
  <c r="AR562" i="1" s="1"/>
  <c r="AQ586" i="1"/>
  <c r="AR586" i="1" s="1"/>
  <c r="AQ599" i="1"/>
  <c r="AR599" i="1" s="1"/>
  <c r="AQ281" i="1"/>
  <c r="AR281" i="1" s="1"/>
  <c r="AQ100" i="1"/>
  <c r="AR100" i="1" s="1"/>
  <c r="AQ164" i="1"/>
  <c r="AR164" i="1" s="1"/>
  <c r="AQ262" i="1"/>
  <c r="AR262" i="1" s="1"/>
  <c r="AQ310" i="1"/>
  <c r="AR310" i="1" s="1"/>
  <c r="AQ396" i="1"/>
  <c r="AR396" i="1" s="1"/>
  <c r="AQ486" i="1"/>
  <c r="AR486" i="1" s="1"/>
  <c r="AQ499" i="1"/>
  <c r="AR499" i="1" s="1"/>
  <c r="AQ539" i="1"/>
  <c r="AR539" i="1" s="1"/>
  <c r="AQ551" i="1"/>
  <c r="AR551" i="1" s="1"/>
  <c r="AQ218" i="1"/>
  <c r="AR218" i="1" s="1"/>
  <c r="AQ255" i="1"/>
  <c r="AR255" i="1" s="1"/>
  <c r="AQ316" i="1"/>
  <c r="AR316" i="1" s="1"/>
  <c r="AQ328" i="1"/>
  <c r="AR328" i="1" s="1"/>
  <c r="AQ352" i="1"/>
  <c r="AR352" i="1" s="1"/>
  <c r="AQ377" i="1"/>
  <c r="AR377" i="1" s="1"/>
  <c r="AQ401" i="1"/>
  <c r="AR401" i="1" s="1"/>
  <c r="AQ467" i="1"/>
  <c r="AR467" i="1" s="1"/>
  <c r="AQ556" i="1"/>
  <c r="AR556" i="1" s="1"/>
  <c r="AQ569" i="1"/>
  <c r="AR569" i="1" s="1"/>
  <c r="AQ581" i="1"/>
  <c r="AR581" i="1" s="1"/>
  <c r="AQ593" i="1"/>
  <c r="AR593" i="1" s="1"/>
  <c r="AQ52" i="1"/>
  <c r="AR52" i="1" s="1"/>
  <c r="AQ213" i="1"/>
  <c r="AR213" i="1" s="1"/>
  <c r="AQ437" i="1"/>
  <c r="AR437" i="1" s="1"/>
  <c r="AQ564" i="1"/>
  <c r="AR564" i="1" s="1"/>
  <c r="AQ588" i="1"/>
  <c r="AR588" i="1" s="1"/>
  <c r="AQ518" i="1"/>
  <c r="AR518" i="1" s="1"/>
  <c r="AQ303" i="1"/>
  <c r="AR303" i="1" s="1"/>
  <c r="AQ365" i="1"/>
  <c r="AR365" i="1" s="1"/>
  <c r="AQ389" i="1"/>
  <c r="AR389" i="1" s="1"/>
  <c r="AQ417" i="1"/>
  <c r="AR417" i="1" s="1"/>
  <c r="AQ430" i="1"/>
  <c r="AR430" i="1" s="1"/>
  <c r="AQ455" i="1"/>
  <c r="AR455" i="1" s="1"/>
  <c r="AQ492" i="1"/>
  <c r="AR492" i="1" s="1"/>
  <c r="AQ120" i="1"/>
  <c r="AR120" i="1" s="1"/>
  <c r="AQ483" i="1"/>
  <c r="AR483" i="1" s="1"/>
  <c r="AQ496" i="1"/>
  <c r="AR496" i="1" s="1"/>
  <c r="AQ524" i="1"/>
  <c r="AR524" i="1" s="1"/>
  <c r="AQ271" i="1"/>
  <c r="AR271" i="1" s="1"/>
  <c r="AQ222" i="1"/>
  <c r="AR222" i="1" s="1"/>
  <c r="AQ139" i="1"/>
  <c r="AR139" i="1" s="1"/>
  <c r="AQ436" i="1"/>
  <c r="AR436" i="1" s="1"/>
  <c r="AQ461" i="1"/>
  <c r="AR461" i="1" s="1"/>
  <c r="AQ473" i="1"/>
  <c r="AR473" i="1" s="1"/>
  <c r="AQ485" i="1"/>
  <c r="AR485" i="1" s="1"/>
  <c r="AQ511" i="1"/>
  <c r="AR511" i="1" s="1"/>
  <c r="AQ538" i="1"/>
  <c r="AR538" i="1" s="1"/>
  <c r="AQ550" i="1"/>
  <c r="AR550" i="1" s="1"/>
  <c r="AQ563" i="1"/>
  <c r="AR563" i="1" s="1"/>
  <c r="AQ587" i="1"/>
  <c r="AR587" i="1" s="1"/>
  <c r="AQ600" i="1"/>
  <c r="AR600" i="1" s="1"/>
  <c r="AQ67" i="1"/>
  <c r="AR67" i="1" s="1"/>
  <c r="AQ79" i="1"/>
  <c r="AR79" i="1" s="1"/>
  <c r="AQ326" i="1"/>
  <c r="AR326" i="1" s="1"/>
  <c r="AQ338" i="1"/>
  <c r="AR338" i="1" s="1"/>
  <c r="AQ131" i="1"/>
  <c r="AR131" i="1" s="1"/>
  <c r="AQ517" i="1"/>
  <c r="AR517" i="1" s="1"/>
  <c r="AQ93" i="1"/>
  <c r="AR93" i="1" s="1"/>
  <c r="AQ106" i="1"/>
  <c r="AR106" i="1" s="1"/>
  <c r="AQ118" i="1"/>
  <c r="AR118" i="1" s="1"/>
  <c r="AQ157" i="1"/>
  <c r="AR157" i="1" s="1"/>
  <c r="AQ169" i="1"/>
  <c r="AR169" i="1" s="1"/>
  <c r="AQ182" i="1"/>
  <c r="AR182" i="1" s="1"/>
  <c r="AQ470" i="1"/>
  <c r="AR470" i="1" s="1"/>
  <c r="AQ535" i="1"/>
  <c r="AR535" i="1" s="1"/>
  <c r="AQ245" i="1"/>
  <c r="AR245" i="1" s="1"/>
  <c r="AQ174" i="1"/>
  <c r="AR174" i="1" s="1"/>
  <c r="AQ167" i="1"/>
  <c r="AR167" i="1" s="1"/>
  <c r="AQ192" i="1"/>
  <c r="AR192" i="1" s="1"/>
  <c r="AQ92" i="1"/>
  <c r="AR92" i="1" s="1"/>
  <c r="AQ168" i="1"/>
  <c r="AR168" i="1" s="1"/>
  <c r="AQ290" i="1"/>
  <c r="AR290" i="1" s="1"/>
  <c r="AQ351" i="1"/>
  <c r="AR351" i="1" s="1"/>
  <c r="AQ388" i="1"/>
  <c r="AR388" i="1" s="1"/>
  <c r="AQ416" i="1"/>
  <c r="AR416" i="1" s="1"/>
  <c r="AQ454" i="1"/>
  <c r="AR454" i="1" s="1"/>
  <c r="AQ18" i="1"/>
  <c r="AR18" i="1" s="1"/>
  <c r="AQ61" i="1"/>
  <c r="AR61" i="1" s="1"/>
  <c r="AQ552" i="1"/>
  <c r="AR552" i="1" s="1"/>
  <c r="AQ514" i="1"/>
  <c r="AR514" i="1" s="1"/>
  <c r="AQ565" i="1"/>
  <c r="AR565" i="1" s="1"/>
  <c r="AQ589" i="1"/>
  <c r="AR589" i="1" s="1"/>
  <c r="AQ399" i="1"/>
  <c r="AR399" i="1" s="1"/>
  <c r="AQ363" i="1"/>
  <c r="AR363" i="1" s="1"/>
  <c r="AQ387" i="1"/>
  <c r="AR387" i="1" s="1"/>
  <c r="AQ502" i="1"/>
  <c r="AR502" i="1" s="1"/>
  <c r="AQ554" i="1"/>
  <c r="AR554" i="1" s="1"/>
  <c r="AQ80" i="1"/>
  <c r="AR80" i="1" s="1"/>
  <c r="AQ144" i="1"/>
  <c r="AR144" i="1" s="1"/>
  <c r="AQ156" i="1"/>
  <c r="AR156" i="1" s="1"/>
  <c r="AQ229" i="1"/>
  <c r="AR229" i="1" s="1"/>
  <c r="AQ315" i="1"/>
  <c r="AR315" i="1" s="1"/>
  <c r="AQ327" i="1"/>
  <c r="AR327" i="1" s="1"/>
  <c r="AQ339" i="1"/>
  <c r="AR339" i="1" s="1"/>
  <c r="AQ364" i="1"/>
  <c r="AR364" i="1" s="1"/>
  <c r="AQ376" i="1"/>
  <c r="AR376" i="1" s="1"/>
  <c r="AQ400" i="1"/>
  <c r="AR400" i="1" s="1"/>
  <c r="AQ429" i="1"/>
  <c r="AR429" i="1" s="1"/>
  <c r="AQ466" i="1"/>
  <c r="AR466" i="1" s="1"/>
  <c r="AQ491" i="1"/>
  <c r="AR491" i="1" s="1"/>
  <c r="AQ503" i="1"/>
  <c r="AR503" i="1" s="1"/>
  <c r="AQ543" i="1"/>
  <c r="AR543" i="1" s="1"/>
  <c r="AQ555" i="1"/>
  <c r="AR555" i="1" s="1"/>
  <c r="AQ580" i="1"/>
  <c r="AR580" i="1" s="1"/>
  <c r="AQ592" i="1"/>
  <c r="AR592" i="1" s="1"/>
  <c r="AQ605" i="1"/>
  <c r="AR605" i="1" s="1"/>
  <c r="AQ263" i="1"/>
  <c r="AR263" i="1" s="1"/>
  <c r="AQ311" i="1"/>
  <c r="AR311" i="1" s="1"/>
  <c r="AQ336" i="1"/>
  <c r="AR336" i="1" s="1"/>
  <c r="AQ361" i="1"/>
  <c r="AR361" i="1" s="1"/>
  <c r="AQ385" i="1"/>
  <c r="AR385" i="1" s="1"/>
  <c r="AQ53" i="1"/>
  <c r="AR53" i="1" s="1"/>
  <c r="AQ141" i="1"/>
  <c r="AR141" i="1" s="1"/>
  <c r="AQ226" i="1"/>
  <c r="AR226" i="1" s="1"/>
  <c r="AQ324" i="1"/>
  <c r="AR324" i="1" s="1"/>
  <c r="AQ348" i="1"/>
  <c r="AR348" i="1" s="1"/>
  <c r="AQ397" i="1"/>
  <c r="AR397" i="1" s="1"/>
  <c r="AQ450" i="1"/>
  <c r="AR450" i="1" s="1"/>
  <c r="AQ500" i="1"/>
  <c r="AR500" i="1" s="1"/>
  <c r="AQ51" i="1"/>
  <c r="AR51" i="1" s="1"/>
  <c r="AQ249" i="1"/>
  <c r="AR249" i="1" s="1"/>
  <c r="AQ273" i="1"/>
  <c r="AR273" i="1" s="1"/>
  <c r="AQ346" i="1"/>
  <c r="AR346" i="1" s="1"/>
  <c r="AQ359" i="1"/>
  <c r="AR359" i="1" s="1"/>
  <c r="AQ261" i="1"/>
  <c r="AR261" i="1" s="1"/>
  <c r="AQ322" i="1"/>
  <c r="AR322" i="1" s="1"/>
  <c r="AQ309" i="1"/>
  <c r="AR309" i="1" s="1"/>
  <c r="AQ65" i="1"/>
  <c r="AR65" i="1" s="1"/>
  <c r="AQ155" i="1"/>
  <c r="AR155" i="1" s="1"/>
  <c r="AQ534" i="1"/>
  <c r="AR534" i="1" s="1"/>
  <c r="AQ5" i="1"/>
  <c r="AR5" i="1" s="1"/>
  <c r="AQ54" i="1"/>
  <c r="AR54" i="1" s="1"/>
  <c r="AQ78" i="1"/>
  <c r="AR78" i="1" s="1"/>
  <c r="AQ90" i="1"/>
  <c r="AR90" i="1" s="1"/>
  <c r="AQ103" i="1"/>
  <c r="AR103" i="1" s="1"/>
  <c r="AQ115" i="1"/>
  <c r="AR115" i="1" s="1"/>
  <c r="AQ179" i="1"/>
  <c r="AR179" i="1" s="1"/>
  <c r="AQ191" i="1"/>
  <c r="AR191" i="1" s="1"/>
  <c r="AQ252" i="1"/>
  <c r="AR252" i="1" s="1"/>
  <c r="AQ313" i="1"/>
  <c r="AR313" i="1" s="1"/>
  <c r="AQ362" i="1"/>
  <c r="AR362" i="1" s="1"/>
  <c r="AQ398" i="1"/>
  <c r="AR398" i="1" s="1"/>
  <c r="AQ464" i="1"/>
  <c r="AR464" i="1" s="1"/>
  <c r="AQ476" i="1"/>
  <c r="AR476" i="1" s="1"/>
  <c r="AQ529" i="1"/>
  <c r="AR529" i="1" s="1"/>
  <c r="AQ553" i="1"/>
  <c r="AR553" i="1" s="1"/>
  <c r="AQ42" i="1"/>
  <c r="AR42" i="1" s="1"/>
  <c r="AQ57" i="1"/>
  <c r="AR57" i="1" s="1"/>
  <c r="AQ130" i="1"/>
  <c r="AR130" i="1" s="1"/>
  <c r="AQ145" i="1"/>
  <c r="AR145" i="1" s="1"/>
  <c r="AQ7" i="1"/>
  <c r="AR7" i="1" s="1"/>
  <c r="AQ19" i="1"/>
  <c r="AR19" i="1" s="1"/>
  <c r="AQ31" i="1"/>
  <c r="AR31" i="1" s="1"/>
  <c r="AQ43" i="1"/>
  <c r="AR43" i="1" s="1"/>
  <c r="AQ58" i="1"/>
  <c r="AR58" i="1" s="1"/>
  <c r="AQ70" i="1"/>
  <c r="AR70" i="1" s="1"/>
  <c r="AQ146" i="1"/>
  <c r="AR146" i="1" s="1"/>
  <c r="AQ195" i="1"/>
  <c r="AR195" i="1" s="1"/>
  <c r="AQ207" i="1"/>
  <c r="AR207" i="1" s="1"/>
  <c r="AQ243" i="1"/>
  <c r="AR243" i="1" s="1"/>
  <c r="AQ268" i="1"/>
  <c r="AR268" i="1" s="1"/>
  <c r="AQ8" i="1"/>
  <c r="AR8" i="1" s="1"/>
  <c r="AQ32" i="1"/>
  <c r="AR32" i="1" s="1"/>
  <c r="AQ44" i="1"/>
  <c r="AR44" i="1" s="1"/>
  <c r="AQ59" i="1"/>
  <c r="AR59" i="1" s="1"/>
  <c r="AQ95" i="1"/>
  <c r="AR95" i="1" s="1"/>
  <c r="AQ108" i="1"/>
  <c r="AR108" i="1" s="1"/>
  <c r="AQ196" i="1"/>
  <c r="AR196" i="1" s="1"/>
  <c r="AQ208" i="1"/>
  <c r="AR208" i="1" s="1"/>
  <c r="AQ269" i="1"/>
  <c r="AR269" i="1" s="1"/>
  <c r="AQ318" i="1"/>
  <c r="AR318" i="1" s="1"/>
  <c r="AQ444" i="1"/>
  <c r="AR444" i="1" s="1"/>
  <c r="AQ9" i="1"/>
  <c r="AR9" i="1" s="1"/>
  <c r="AQ21" i="1"/>
  <c r="AR21" i="1" s="1"/>
  <c r="AQ33" i="1"/>
  <c r="AR33" i="1" s="1"/>
  <c r="AQ45" i="1"/>
  <c r="AR45" i="1" s="1"/>
  <c r="AQ72" i="1"/>
  <c r="AR72" i="1" s="1"/>
  <c r="AQ121" i="1"/>
  <c r="AR121" i="1" s="1"/>
  <c r="AQ136" i="1"/>
  <c r="AR136" i="1" s="1"/>
  <c r="AQ148" i="1"/>
  <c r="AR148" i="1" s="1"/>
  <c r="AQ160" i="1"/>
  <c r="AR160" i="1" s="1"/>
  <c r="AQ209" i="1"/>
  <c r="AR209" i="1" s="1"/>
  <c r="AQ233" i="1"/>
  <c r="AR233" i="1" s="1"/>
  <c r="AQ270" i="1"/>
  <c r="AR270" i="1" s="1"/>
  <c r="AQ282" i="1"/>
  <c r="AR282" i="1" s="1"/>
  <c r="AQ380" i="1"/>
  <c r="AR380" i="1" s="1"/>
  <c r="AQ458" i="1"/>
  <c r="AR458" i="1" s="1"/>
  <c r="AQ97" i="1"/>
  <c r="AR97" i="1" s="1"/>
  <c r="AQ137" i="1"/>
  <c r="AR137" i="1" s="1"/>
  <c r="AQ186" i="1"/>
  <c r="AR186" i="1" s="1"/>
  <c r="AQ198" i="1"/>
  <c r="AR198" i="1" s="1"/>
  <c r="AQ210" i="1"/>
  <c r="AR210" i="1" s="1"/>
  <c r="AQ234" i="1"/>
  <c r="AR234" i="1" s="1"/>
  <c r="AQ283" i="1"/>
  <c r="AR283" i="1" s="1"/>
  <c r="AQ295" i="1"/>
  <c r="AR295" i="1" s="1"/>
  <c r="AQ381" i="1"/>
  <c r="AR381" i="1" s="1"/>
  <c r="AQ459" i="1"/>
  <c r="AR459" i="1" s="1"/>
  <c r="AQ471" i="1"/>
  <c r="AR471" i="1" s="1"/>
  <c r="AQ98" i="1"/>
  <c r="AR98" i="1" s="1"/>
  <c r="AQ199" i="1"/>
  <c r="AR199" i="1" s="1"/>
  <c r="AQ345" i="1"/>
  <c r="AR345" i="1" s="1"/>
  <c r="AQ12" i="1"/>
  <c r="AR12" i="1" s="1"/>
  <c r="AQ63" i="1"/>
  <c r="AR63" i="1" s="1"/>
  <c r="AQ14" i="1"/>
  <c r="AR14" i="1" s="1"/>
  <c r="AQ26" i="1"/>
  <c r="AR26" i="1" s="1"/>
  <c r="AQ28" i="1"/>
  <c r="AR28" i="1" s="1"/>
  <c r="AQ40" i="1"/>
  <c r="AR40" i="1" s="1"/>
  <c r="AQ17" i="1"/>
  <c r="AR17" i="1" s="1"/>
  <c r="AQ29" i="1"/>
  <c r="AR29" i="1" s="1"/>
  <c r="AQ56" i="1"/>
  <c r="AR56" i="1" s="1"/>
  <c r="AQ112" i="1"/>
  <c r="AR112" i="1" s="1"/>
  <c r="AQ212" i="1"/>
  <c r="AR212" i="1" s="1"/>
  <c r="AQ237" i="1"/>
  <c r="AR237" i="1" s="1"/>
  <c r="AQ251" i="1"/>
  <c r="AR251" i="1" s="1"/>
  <c r="AQ104" i="1"/>
  <c r="AR104" i="1" s="1"/>
  <c r="AQ116" i="1"/>
  <c r="AR116" i="1" s="1"/>
  <c r="AQ265" i="1"/>
  <c r="AR265" i="1" s="1"/>
  <c r="AQ68" i="1"/>
  <c r="AR68" i="1" s="1"/>
  <c r="AQ266" i="1"/>
  <c r="AR266" i="1" s="1"/>
  <c r="AQ390" i="1"/>
  <c r="AR390" i="1" s="1"/>
  <c r="AQ522" i="1"/>
  <c r="AR522" i="1" s="1"/>
  <c r="AQ523" i="1"/>
  <c r="AR523" i="1" s="1"/>
  <c r="AQ572" i="1"/>
  <c r="AR572" i="1" s="1"/>
  <c r="AQ35" i="1"/>
  <c r="AR35" i="1" s="1"/>
  <c r="AQ74" i="1"/>
  <c r="AR74" i="1" s="1"/>
  <c r="AQ138" i="1"/>
  <c r="AR138" i="1" s="1"/>
  <c r="AQ187" i="1"/>
  <c r="AR187" i="1" s="1"/>
  <c r="AQ223" i="1"/>
  <c r="AR223" i="1" s="1"/>
  <c r="AQ260" i="1"/>
  <c r="AR260" i="1" s="1"/>
  <c r="AQ284" i="1"/>
  <c r="AR284" i="1" s="1"/>
  <c r="AQ296" i="1"/>
  <c r="AR296" i="1" s="1"/>
  <c r="AQ308" i="1"/>
  <c r="AR308" i="1" s="1"/>
  <c r="AQ321" i="1"/>
  <c r="AR321" i="1" s="1"/>
  <c r="AQ370" i="1"/>
  <c r="AR370" i="1" s="1"/>
  <c r="AQ382" i="1"/>
  <c r="AR382" i="1" s="1"/>
  <c r="AQ423" i="1"/>
  <c r="AR423" i="1" s="1"/>
  <c r="AQ447" i="1"/>
  <c r="AR447" i="1" s="1"/>
  <c r="AQ472" i="1"/>
  <c r="AR472" i="1" s="1"/>
  <c r="AQ497" i="1"/>
  <c r="AR497" i="1" s="1"/>
  <c r="AQ549" i="1"/>
  <c r="AR549" i="1" s="1"/>
  <c r="AQ574" i="1"/>
  <c r="AR574" i="1" s="1"/>
  <c r="AQ379" i="1"/>
  <c r="AR379" i="1" s="1"/>
  <c r="AQ113" i="1"/>
  <c r="AR113" i="1" s="1"/>
  <c r="AQ177" i="1"/>
  <c r="AR177" i="1" s="1"/>
  <c r="AQ201" i="1"/>
  <c r="AR201" i="1" s="1"/>
  <c r="AQ286" i="1"/>
  <c r="AR286" i="1" s="1"/>
  <c r="AQ298" i="1"/>
  <c r="AR298" i="1" s="1"/>
  <c r="AQ360" i="1"/>
  <c r="AR360" i="1" s="1"/>
  <c r="AQ372" i="1"/>
  <c r="AR372" i="1" s="1"/>
  <c r="AQ384" i="1"/>
  <c r="AR384" i="1" s="1"/>
  <c r="AQ425" i="1"/>
  <c r="AR425" i="1" s="1"/>
  <c r="AQ474" i="1"/>
  <c r="AR474" i="1" s="1"/>
  <c r="AQ513" i="1"/>
  <c r="AR513" i="1" s="1"/>
  <c r="AQ442" i="1"/>
  <c r="AR442" i="1" s="1"/>
  <c r="AQ152" i="1"/>
  <c r="AR152" i="1" s="1"/>
  <c r="AQ411" i="1"/>
  <c r="AR411" i="1" s="1"/>
  <c r="AQ527" i="1"/>
  <c r="AR527" i="1" s="1"/>
  <c r="AQ194" i="1"/>
  <c r="AR194" i="1" s="1"/>
  <c r="AQ206" i="1"/>
  <c r="AR206" i="1" s="1"/>
  <c r="AQ230" i="1"/>
  <c r="AR230" i="1" s="1"/>
  <c r="AQ242" i="1"/>
  <c r="AR242" i="1" s="1"/>
  <c r="AQ267" i="1"/>
  <c r="AR267" i="1" s="1"/>
  <c r="AQ340" i="1"/>
  <c r="AR340" i="1" s="1"/>
  <c r="AQ479" i="1"/>
  <c r="AR479" i="1" s="1"/>
  <c r="AQ147" i="1"/>
  <c r="AR147" i="1" s="1"/>
  <c r="AQ10" i="1"/>
  <c r="AR10" i="1" s="1"/>
  <c r="AQ22" i="1"/>
  <c r="AR22" i="1" s="1"/>
  <c r="AQ110" i="1"/>
  <c r="AR110" i="1" s="1"/>
  <c r="AQ161" i="1"/>
  <c r="AR161" i="1" s="1"/>
  <c r="AQ163" i="1"/>
  <c r="AR163" i="1" s="1"/>
  <c r="AQ354" i="1"/>
  <c r="AR354" i="1" s="1"/>
  <c r="AQ424" i="1"/>
  <c r="AR424" i="1" s="1"/>
  <c r="AQ204" i="1"/>
  <c r="AR204" i="1" s="1"/>
  <c r="AQ277" i="1"/>
  <c r="AR277" i="1" s="1"/>
  <c r="AQ350" i="1"/>
  <c r="AR350" i="1" s="1"/>
  <c r="AQ241" i="1"/>
  <c r="AR241" i="1" s="1"/>
  <c r="AQ478" i="1"/>
  <c r="AR478" i="1" s="1"/>
  <c r="AQ577" i="1"/>
  <c r="AR577" i="1" s="1"/>
  <c r="AQ375" i="1"/>
  <c r="AR375" i="1" s="1"/>
  <c r="AQ465" i="1"/>
  <c r="AR465" i="1" s="1"/>
  <c r="AQ530" i="1"/>
  <c r="AR530" i="1" s="1"/>
  <c r="AQ567" i="1"/>
  <c r="AR567" i="1" s="1"/>
  <c r="AQ181" i="1"/>
  <c r="AR181" i="1" s="1"/>
  <c r="AQ193" i="1"/>
  <c r="AR193" i="1" s="1"/>
  <c r="AQ205" i="1"/>
  <c r="AR205" i="1" s="1"/>
  <c r="AQ217" i="1"/>
  <c r="AR217" i="1" s="1"/>
  <c r="AQ254" i="1"/>
  <c r="AR254" i="1" s="1"/>
  <c r="AQ531" i="1"/>
  <c r="AR531" i="1" s="1"/>
  <c r="AQ287" i="1"/>
  <c r="AR287" i="1" s="1"/>
  <c r="AQ412" i="1"/>
  <c r="AR412" i="1" s="1"/>
  <c r="AQ438" i="1"/>
  <c r="AR438" i="1" s="1"/>
  <c r="AQ114" i="1"/>
  <c r="AR114" i="1" s="1"/>
  <c r="AQ165" i="1"/>
  <c r="AR165" i="1" s="1"/>
  <c r="AQ178" i="1"/>
  <c r="AR178" i="1" s="1"/>
  <c r="AQ275" i="1"/>
  <c r="AR275" i="1" s="1"/>
  <c r="AQ373" i="1"/>
  <c r="AR373" i="1" s="1"/>
  <c r="AQ426" i="1"/>
  <c r="AR426" i="1" s="1"/>
  <c r="AQ475" i="1"/>
  <c r="AR475" i="1" s="1"/>
  <c r="AQ24" i="1"/>
  <c r="AR24" i="1" s="1"/>
  <c r="AQ236" i="1"/>
  <c r="AR236" i="1" s="1"/>
  <c r="AQ285" i="1"/>
  <c r="AR285" i="1" s="1"/>
  <c r="AQ297" i="1"/>
  <c r="AR297" i="1" s="1"/>
  <c r="AQ371" i="1"/>
  <c r="AR371" i="1" s="1"/>
  <c r="AQ36" i="1"/>
  <c r="AR36" i="1" s="1"/>
  <c r="AQ410" i="1"/>
  <c r="AR410" i="1" s="1"/>
  <c r="AQ216" i="1"/>
  <c r="AR216" i="1" s="1"/>
  <c r="AQ91" i="1"/>
  <c r="AR91" i="1" s="1"/>
  <c r="AQ519" i="1" l="1"/>
  <c r="AR519" i="1" s="1"/>
  <c r="AQ608" i="1"/>
  <c r="AR608" i="1" s="1"/>
  <c r="A608" i="1" s="1"/>
  <c r="AU585" i="1"/>
  <c r="AU41" i="1"/>
  <c r="AQ276" i="1"/>
  <c r="AR276" i="1" s="1"/>
  <c r="AU406" i="1"/>
  <c r="AQ606" i="1"/>
  <c r="AR606" i="1" s="1"/>
  <c r="A606" i="1" s="1"/>
  <c r="AU220" i="1"/>
  <c r="AU64" i="1"/>
  <c r="AU504" i="1"/>
  <c r="AQ158" i="1"/>
  <c r="AR158" i="1" s="1"/>
  <c r="AP158" i="1" s="1"/>
  <c r="AU595" i="1"/>
  <c r="AQ602" i="1"/>
  <c r="AR602" i="1" s="1"/>
  <c r="AP602" i="1" s="1"/>
  <c r="AQ512" i="1"/>
  <c r="AR512" i="1" s="1"/>
  <c r="A512" i="1" s="1"/>
  <c r="AU516" i="1"/>
  <c r="AU542" i="1"/>
  <c r="AU105" i="1"/>
  <c r="AQ494" i="1"/>
  <c r="AR494" i="1" s="1"/>
  <c r="A494" i="1" s="1"/>
  <c r="AQ86" i="1"/>
  <c r="AR86" i="1" s="1"/>
  <c r="AP86" i="1" s="1"/>
  <c r="AU13" i="1"/>
  <c r="AQ38" i="1"/>
  <c r="AR38" i="1" s="1"/>
  <c r="AQ302" i="1"/>
  <c r="AR302" i="1" s="1"/>
  <c r="AU453" i="1"/>
  <c r="AQ202" i="1"/>
  <c r="AR202" i="1" s="1"/>
  <c r="AP202" i="1" s="1"/>
  <c r="AQ366" i="1"/>
  <c r="AR366" i="1" s="1"/>
  <c r="AP366" i="1" s="1"/>
  <c r="AU185" i="1"/>
  <c r="AQ607" i="1"/>
  <c r="AR607" i="1" s="1"/>
  <c r="A607" i="1" s="1"/>
  <c r="AU469" i="1"/>
  <c r="AU609" i="1"/>
  <c r="AQ609" i="1"/>
  <c r="AR609" i="1" s="1"/>
  <c r="AQ126" i="1"/>
  <c r="AR126" i="1" s="1"/>
  <c r="AP126" i="1" s="1"/>
  <c r="AQ25" i="1"/>
  <c r="AR25" i="1" s="1"/>
  <c r="A25" i="1" s="1"/>
  <c r="AP608" i="1"/>
  <c r="AU4" i="1"/>
  <c r="A3" i="4" a="1"/>
  <c r="A3" i="4" s="1"/>
  <c r="AU422" i="1"/>
  <c r="AU490" i="1"/>
  <c r="AP595" i="1"/>
  <c r="A595" i="1"/>
  <c r="AQ107" i="1"/>
  <c r="AR107" i="1" s="1"/>
  <c r="A107" i="1" s="1"/>
  <c r="AP610" i="1"/>
  <c r="A610" i="1"/>
  <c r="AP557" i="1"/>
  <c r="A557" i="1"/>
  <c r="AU561" i="1"/>
  <c r="AU274" i="1"/>
  <c r="AQ211" i="1"/>
  <c r="AR211" i="1" s="1"/>
  <c r="AP211" i="1" s="1"/>
  <c r="AQ579" i="1"/>
  <c r="AR579" i="1" s="1"/>
  <c r="AP579" i="1" s="1"/>
  <c r="AU150" i="1"/>
  <c r="AQ334" i="1"/>
  <c r="AR334" i="1" s="1"/>
  <c r="AP334" i="1" s="1"/>
  <c r="AU468" i="1"/>
  <c r="AU482" i="1"/>
  <c r="AQ288" i="1"/>
  <c r="AR288" i="1" s="1"/>
  <c r="AP288" i="1" s="1"/>
  <c r="AU37" i="1"/>
  <c r="AQ347" i="1"/>
  <c r="AR347" i="1" s="1"/>
  <c r="A347" i="1" s="1"/>
  <c r="A520" i="1"/>
  <c r="AP520" i="1"/>
  <c r="AQ219" i="1"/>
  <c r="AR219" i="1" s="1"/>
  <c r="AP219" i="1" s="1"/>
  <c r="AU349" i="1"/>
  <c r="AQ140" i="1"/>
  <c r="AR140" i="1" s="1"/>
  <c r="A140" i="1" s="1"/>
  <c r="A516" i="1"/>
  <c r="AP516" i="1"/>
  <c r="AQ413" i="1"/>
  <c r="AR413" i="1" s="1"/>
  <c r="A413" i="1" s="1"/>
  <c r="AQ82" i="1"/>
  <c r="AR82" i="1" s="1"/>
  <c r="AP82" i="1" s="1"/>
  <c r="AQ122" i="1"/>
  <c r="AR122" i="1" s="1"/>
  <c r="A122" i="1" s="1"/>
  <c r="AQ62" i="1"/>
  <c r="AR62" i="1" s="1"/>
  <c r="A62" i="1" s="1"/>
  <c r="AQ383" i="1"/>
  <c r="AR383" i="1" s="1"/>
  <c r="AP383" i="1" s="1"/>
  <c r="AQ133" i="1"/>
  <c r="AR133" i="1" s="1"/>
  <c r="AP133" i="1" s="1"/>
  <c r="A504" i="1"/>
  <c r="AP504" i="1"/>
  <c r="AU312" i="1"/>
  <c r="A490" i="1"/>
  <c r="AP490" i="1"/>
  <c r="AQ448" i="1"/>
  <c r="AR448" i="1" s="1"/>
  <c r="AP448" i="1" s="1"/>
  <c r="AU568" i="1"/>
  <c r="AQ452" i="1"/>
  <c r="AR452" i="1" s="1"/>
  <c r="AP452" i="1" s="1"/>
  <c r="AU188" i="1"/>
  <c r="AQ395" i="1"/>
  <c r="AR395" i="1" s="1"/>
  <c r="AP395" i="1" s="1"/>
  <c r="AU462" i="1"/>
  <c r="AQ428" i="1"/>
  <c r="AR428" i="1" s="1"/>
  <c r="AP428" i="1" s="1"/>
  <c r="AU573" i="1"/>
  <c r="AU407" i="1"/>
  <c r="AQ159" i="1"/>
  <c r="AR159" i="1" s="1"/>
  <c r="AP159" i="1" s="1"/>
  <c r="AQ449" i="1"/>
  <c r="AR449" i="1" s="1"/>
  <c r="AP449" i="1" s="1"/>
  <c r="AQ506" i="1"/>
  <c r="AR506" i="1" s="1"/>
  <c r="A506" i="1" s="1"/>
  <c r="AU87" i="1"/>
  <c r="AU480" i="1"/>
  <c r="A453" i="1"/>
  <c r="AP453" i="1"/>
  <c r="AQ584" i="1"/>
  <c r="AR584" i="1" s="1"/>
  <c r="A584" i="1" s="1"/>
  <c r="AU77" i="1"/>
  <c r="AU353" i="1"/>
  <c r="AQ176" i="1"/>
  <c r="AR176" i="1" s="1"/>
  <c r="AP176" i="1" s="1"/>
  <c r="AQ421" i="1"/>
  <c r="AR421" i="1" s="1"/>
  <c r="AP421" i="1" s="1"/>
  <c r="AQ509" i="1"/>
  <c r="AR509" i="1" s="1"/>
  <c r="AP509" i="1" s="1"/>
  <c r="AU477" i="1"/>
  <c r="AU291" i="1"/>
  <c r="AQ419" i="1"/>
  <c r="AR419" i="1" s="1"/>
  <c r="A419" i="1" s="1"/>
  <c r="AU250" i="1"/>
  <c r="AQ403" i="1"/>
  <c r="AR403" i="1" s="1"/>
  <c r="A403" i="1" s="1"/>
  <c r="AU299" i="1"/>
  <c r="AQ99" i="1"/>
  <c r="AR99" i="1" s="1"/>
  <c r="AP99" i="1" s="1"/>
  <c r="AQ357" i="1"/>
  <c r="AR357" i="1" s="1"/>
  <c r="AP357" i="1" s="1"/>
  <c r="AQ280" i="1"/>
  <c r="AR280" i="1" s="1"/>
  <c r="AP280" i="1" s="1"/>
  <c r="AU460" i="1"/>
  <c r="AU526" i="1"/>
  <c r="AU525" i="1"/>
  <c r="AU149" i="1"/>
  <c r="AQ4" i="1"/>
  <c r="AR4" i="1" s="1"/>
  <c r="A4" i="1" s="1"/>
  <c r="AQ378" i="1"/>
  <c r="AR378" i="1" s="1"/>
  <c r="A378" i="1" s="1"/>
  <c r="AU301" i="1"/>
  <c r="AU153" i="1"/>
  <c r="A422" i="1"/>
  <c r="AP422" i="1"/>
  <c r="AU409" i="1"/>
  <c r="AU544" i="1"/>
  <c r="AU583" i="1"/>
  <c r="AQ323" i="1"/>
  <c r="AR323" i="1" s="1"/>
  <c r="AP323" i="1" s="1"/>
  <c r="AQ6" i="1"/>
  <c r="AR6" i="1" s="1"/>
  <c r="AP6" i="1" s="1"/>
  <c r="AQ335" i="1"/>
  <c r="AR335" i="1" s="1"/>
  <c r="AP335" i="1" s="1"/>
  <c r="A407" i="1"/>
  <c r="AP407" i="1"/>
  <c r="AU128" i="1"/>
  <c r="AQ489" i="1"/>
  <c r="AR489" i="1" s="1"/>
  <c r="AP489" i="1" s="1"/>
  <c r="AU143" i="1"/>
  <c r="AU314" i="1"/>
  <c r="AU446" i="1"/>
  <c r="A408" i="1"/>
  <c r="AP408" i="1"/>
  <c r="AU498" i="1"/>
  <c r="AQ355" i="1"/>
  <c r="AR355" i="1" s="1"/>
  <c r="A355" i="1" s="1"/>
  <c r="AQ393" i="1"/>
  <c r="AR393" i="1" s="1"/>
  <c r="A393" i="1" s="1"/>
  <c r="AQ231" i="1"/>
  <c r="AR231" i="1" s="1"/>
  <c r="AP231" i="1" s="1"/>
  <c r="AU189" i="1"/>
  <c r="AU604" i="1"/>
  <c r="AQ463" i="1"/>
  <c r="AR463" i="1" s="1"/>
  <c r="AP463" i="1" s="1"/>
  <c r="AQ386" i="1"/>
  <c r="AR386" i="1" s="1"/>
  <c r="A386" i="1" s="1"/>
  <c r="AU190" i="1"/>
  <c r="AQ20" i="1"/>
  <c r="AR20" i="1" s="1"/>
  <c r="A20" i="1" s="1"/>
  <c r="A409" i="1"/>
  <c r="AP409" i="1"/>
  <c r="AU248" i="1"/>
  <c r="AQ102" i="1"/>
  <c r="AR102" i="1" s="1"/>
  <c r="A102" i="1" s="1"/>
  <c r="AU441" i="1"/>
  <c r="AQ48" i="1"/>
  <c r="AR48" i="1" s="1"/>
  <c r="A48" i="1" s="1"/>
  <c r="A353" i="1"/>
  <c r="AP353" i="1"/>
  <c r="AQ374" i="1"/>
  <c r="AR374" i="1" s="1"/>
  <c r="AP374" i="1" s="1"/>
  <c r="AQ571" i="1"/>
  <c r="AR571" i="1" s="1"/>
  <c r="AP571" i="1" s="1"/>
  <c r="AQ200" i="1"/>
  <c r="AR200" i="1" s="1"/>
  <c r="AP200" i="1" s="1"/>
  <c r="AU548" i="1"/>
  <c r="AQ73" i="1"/>
  <c r="AR73" i="1" s="1"/>
  <c r="AP73" i="1" s="1"/>
  <c r="AQ332" i="1"/>
  <c r="AR332" i="1" s="1"/>
  <c r="AP332" i="1" s="1"/>
  <c r="AU47" i="1"/>
  <c r="AU135" i="1"/>
  <c r="A312" i="1"/>
  <c r="AP312" i="1"/>
  <c r="AU166" i="1"/>
  <c r="AQ540" i="1"/>
  <c r="AR540" i="1" s="1"/>
  <c r="AP540" i="1" s="1"/>
  <c r="AU180" i="1"/>
  <c r="AQ240" i="1"/>
  <c r="AR240" i="1" s="1"/>
  <c r="AP240" i="1" s="1"/>
  <c r="AQ214" i="1"/>
  <c r="AR214" i="1" s="1"/>
  <c r="A214" i="1" s="1"/>
  <c r="AU591" i="1"/>
  <c r="AU528" i="1"/>
  <c r="AU66" i="1"/>
  <c r="AQ415" i="1"/>
  <c r="AR415" i="1" s="1"/>
  <c r="AP415" i="1" s="1"/>
  <c r="AU244" i="1"/>
  <c r="AU505" i="1"/>
  <c r="AQ109" i="1"/>
  <c r="AR109" i="1" s="1"/>
  <c r="A109" i="1" s="1"/>
  <c r="AQ440" i="1"/>
  <c r="AR440" i="1" s="1"/>
  <c r="AP440" i="1" s="1"/>
  <c r="AQ582" i="1"/>
  <c r="AR582" i="1" s="1"/>
  <c r="A582" i="1" s="1"/>
  <c r="A248" i="1"/>
  <c r="AP248" i="1"/>
  <c r="AU570" i="1"/>
  <c r="AQ427" i="1"/>
  <c r="AR427" i="1" s="1"/>
  <c r="AP427" i="1" s="1"/>
  <c r="AU151" i="1"/>
  <c r="AQ575" i="1"/>
  <c r="AR575" i="1" s="1"/>
  <c r="AP575" i="1" s="1"/>
  <c r="AQ171" i="1"/>
  <c r="AR171" i="1" s="1"/>
  <c r="AU171" i="1"/>
  <c r="AU134" i="1"/>
  <c r="AU16" i="1"/>
  <c r="AQ304" i="1"/>
  <c r="AR304" i="1" s="1"/>
  <c r="AP304" i="1" s="1"/>
  <c r="A134" i="1"/>
  <c r="AP134" i="1"/>
  <c r="AQ228" i="1"/>
  <c r="AR228" i="1" s="1"/>
  <c r="AP228" i="1" s="1"/>
  <c r="AU69" i="1"/>
  <c r="A135" i="1"/>
  <c r="AP135" i="1"/>
  <c r="AU49" i="1"/>
  <c r="A49" i="1"/>
  <c r="AP49" i="1"/>
  <c r="A47" i="1"/>
  <c r="AP47" i="1"/>
  <c r="AP91" i="1"/>
  <c r="A91" i="1"/>
  <c r="AP180" i="1"/>
  <c r="A180" i="1"/>
  <c r="AP216" i="1"/>
  <c r="A216" i="1"/>
  <c r="AP410" i="1"/>
  <c r="A410" i="1"/>
  <c r="AP153" i="1"/>
  <c r="A153" i="1"/>
  <c r="AP188" i="1"/>
  <c r="A188" i="1"/>
  <c r="AP151" i="1"/>
  <c r="A151" i="1"/>
  <c r="AP36" i="1"/>
  <c r="A36" i="1"/>
  <c r="AP371" i="1"/>
  <c r="A371" i="1"/>
  <c r="AP297" i="1"/>
  <c r="A297" i="1"/>
  <c r="AP285" i="1"/>
  <c r="A285" i="1"/>
  <c r="AP236" i="1"/>
  <c r="A236" i="1"/>
  <c r="AP87" i="1"/>
  <c r="A87" i="1"/>
  <c r="AP24" i="1"/>
  <c r="A24" i="1"/>
  <c r="AP475" i="1"/>
  <c r="A475" i="1"/>
  <c r="AP426" i="1"/>
  <c r="A426" i="1"/>
  <c r="AP373" i="1"/>
  <c r="A373" i="1"/>
  <c r="AP275" i="1"/>
  <c r="A275" i="1"/>
  <c r="AP178" i="1"/>
  <c r="A178" i="1"/>
  <c r="AP165" i="1"/>
  <c r="A165" i="1"/>
  <c r="AP114" i="1"/>
  <c r="A114" i="1"/>
  <c r="AP438" i="1"/>
  <c r="A438" i="1"/>
  <c r="AP412" i="1"/>
  <c r="A412" i="1"/>
  <c r="AP287" i="1"/>
  <c r="A287" i="1"/>
  <c r="AP531" i="1"/>
  <c r="A531" i="1"/>
  <c r="AP254" i="1"/>
  <c r="A254" i="1"/>
  <c r="AP217" i="1"/>
  <c r="A217" i="1"/>
  <c r="AP205" i="1"/>
  <c r="A205" i="1"/>
  <c r="AP193" i="1"/>
  <c r="A193" i="1"/>
  <c r="AP181" i="1"/>
  <c r="A181" i="1"/>
  <c r="AP477" i="1"/>
  <c r="A477" i="1"/>
  <c r="AP567" i="1"/>
  <c r="A567" i="1"/>
  <c r="AP530" i="1"/>
  <c r="A530" i="1"/>
  <c r="AP465" i="1"/>
  <c r="A465" i="1"/>
  <c r="AP375" i="1"/>
  <c r="A375" i="1"/>
  <c r="AP577" i="1"/>
  <c r="A577" i="1"/>
  <c r="AP528" i="1"/>
  <c r="A528" i="1"/>
  <c r="AP478" i="1"/>
  <c r="A478" i="1"/>
  <c r="AP241" i="1"/>
  <c r="A241" i="1"/>
  <c r="AP350" i="1"/>
  <c r="A350" i="1"/>
  <c r="AP314" i="1"/>
  <c r="A314" i="1"/>
  <c r="AP289" i="1"/>
  <c r="A289" i="1"/>
  <c r="AP277" i="1"/>
  <c r="A277" i="1"/>
  <c r="AP204" i="1"/>
  <c r="A204" i="1"/>
  <c r="AP526" i="1"/>
  <c r="A526" i="1"/>
  <c r="AP424" i="1"/>
  <c r="A424" i="1"/>
  <c r="AP354" i="1"/>
  <c r="A354" i="1"/>
  <c r="AP163" i="1"/>
  <c r="A163" i="1"/>
  <c r="AP161" i="1"/>
  <c r="A161" i="1"/>
  <c r="AP110" i="1"/>
  <c r="A110" i="1"/>
  <c r="AP406" i="1"/>
  <c r="A406" i="1"/>
  <c r="AP573" i="1"/>
  <c r="A573" i="1"/>
  <c r="AP536" i="1"/>
  <c r="A536" i="1"/>
  <c r="AP22" i="1"/>
  <c r="A22" i="1"/>
  <c r="AP10" i="1"/>
  <c r="A10" i="1"/>
  <c r="AP244" i="1"/>
  <c r="A244" i="1"/>
  <c r="AP147" i="1"/>
  <c r="A147" i="1"/>
  <c r="AP479" i="1"/>
  <c r="A479" i="1"/>
  <c r="AP340" i="1"/>
  <c r="A340" i="1"/>
  <c r="AP267" i="1"/>
  <c r="A267" i="1"/>
  <c r="AP242" i="1"/>
  <c r="A242" i="1"/>
  <c r="AP230" i="1"/>
  <c r="A230" i="1"/>
  <c r="AP206" i="1"/>
  <c r="A206" i="1"/>
  <c r="AP194" i="1"/>
  <c r="A194" i="1"/>
  <c r="AP527" i="1"/>
  <c r="A527" i="1"/>
  <c r="AP411" i="1"/>
  <c r="A411" i="1"/>
  <c r="AP152" i="1"/>
  <c r="A152" i="1"/>
  <c r="AP505" i="1"/>
  <c r="A505" i="1"/>
  <c r="AP442" i="1"/>
  <c r="A442" i="1"/>
  <c r="AP513" i="1"/>
  <c r="A513" i="1"/>
  <c r="AP474" i="1"/>
  <c r="A474" i="1"/>
  <c r="AP425" i="1"/>
  <c r="A425" i="1"/>
  <c r="AP384" i="1"/>
  <c r="A384" i="1"/>
  <c r="AP372" i="1"/>
  <c r="A372" i="1"/>
  <c r="AP360" i="1"/>
  <c r="A360" i="1"/>
  <c r="AP298" i="1"/>
  <c r="A298" i="1"/>
  <c r="AP286" i="1"/>
  <c r="A286" i="1"/>
  <c r="AP274" i="1"/>
  <c r="A274" i="1"/>
  <c r="AP250" i="1"/>
  <c r="A250" i="1"/>
  <c r="AP201" i="1"/>
  <c r="A201" i="1"/>
  <c r="AP177" i="1"/>
  <c r="A177" i="1"/>
  <c r="AP113" i="1"/>
  <c r="A113" i="1"/>
  <c r="AP64" i="1"/>
  <c r="A64" i="1"/>
  <c r="AP379" i="1"/>
  <c r="A379" i="1"/>
  <c r="AP574" i="1"/>
  <c r="A574" i="1"/>
  <c r="AP549" i="1"/>
  <c r="A549" i="1"/>
  <c r="AP497" i="1"/>
  <c r="A497" i="1"/>
  <c r="AP472" i="1"/>
  <c r="A472" i="1"/>
  <c r="AP460" i="1"/>
  <c r="A460" i="1"/>
  <c r="AP447" i="1"/>
  <c r="A447" i="1"/>
  <c r="AP423" i="1"/>
  <c r="A423" i="1"/>
  <c r="AP382" i="1"/>
  <c r="A382" i="1"/>
  <c r="AP370" i="1"/>
  <c r="A370" i="1"/>
  <c r="AP321" i="1"/>
  <c r="A321" i="1"/>
  <c r="AP308" i="1"/>
  <c r="A308" i="1"/>
  <c r="AP296" i="1"/>
  <c r="A296" i="1"/>
  <c r="AP284" i="1"/>
  <c r="A284" i="1"/>
  <c r="AP260" i="1"/>
  <c r="A260" i="1"/>
  <c r="AP223" i="1"/>
  <c r="A223" i="1"/>
  <c r="AP187" i="1"/>
  <c r="A187" i="1"/>
  <c r="AP150" i="1"/>
  <c r="A150" i="1"/>
  <c r="AP138" i="1"/>
  <c r="A138" i="1"/>
  <c r="AP74" i="1"/>
  <c r="A74" i="1"/>
  <c r="AP35" i="1"/>
  <c r="A35" i="1"/>
  <c r="AP572" i="1"/>
  <c r="A572" i="1"/>
  <c r="AP523" i="1"/>
  <c r="A523" i="1"/>
  <c r="AP522" i="1"/>
  <c r="A522" i="1"/>
  <c r="AP480" i="1"/>
  <c r="A480" i="1"/>
  <c r="AP390" i="1"/>
  <c r="A390" i="1"/>
  <c r="AP266" i="1"/>
  <c r="A266" i="1"/>
  <c r="AP68" i="1"/>
  <c r="A68" i="1"/>
  <c r="AP265" i="1"/>
  <c r="A265" i="1"/>
  <c r="AP116" i="1"/>
  <c r="A116" i="1"/>
  <c r="AP104" i="1"/>
  <c r="A104" i="1"/>
  <c r="AP251" i="1"/>
  <c r="A251" i="1"/>
  <c r="AP237" i="1"/>
  <c r="A237" i="1"/>
  <c r="AP212" i="1"/>
  <c r="A212" i="1"/>
  <c r="AP112" i="1"/>
  <c r="A112" i="1"/>
  <c r="AP56" i="1"/>
  <c r="A56" i="1"/>
  <c r="AP41" i="1"/>
  <c r="A41" i="1"/>
  <c r="AP29" i="1"/>
  <c r="A29" i="1"/>
  <c r="AP17" i="1"/>
  <c r="A17" i="1"/>
  <c r="AP40" i="1"/>
  <c r="A40" i="1"/>
  <c r="AP28" i="1"/>
  <c r="A28" i="1"/>
  <c r="AP26" i="1"/>
  <c r="A26" i="1"/>
  <c r="AP14" i="1"/>
  <c r="A14" i="1"/>
  <c r="AP13" i="1"/>
  <c r="A13" i="1"/>
  <c r="AP63" i="1"/>
  <c r="A63" i="1"/>
  <c r="AP12" i="1"/>
  <c r="A12" i="1"/>
  <c r="AP345" i="1"/>
  <c r="A345" i="1"/>
  <c r="AP199" i="1"/>
  <c r="A199" i="1"/>
  <c r="AP98" i="1"/>
  <c r="A98" i="1"/>
  <c r="AP471" i="1"/>
  <c r="A471" i="1"/>
  <c r="AP459" i="1"/>
  <c r="A459" i="1"/>
  <c r="AP381" i="1"/>
  <c r="A381" i="1"/>
  <c r="AP295" i="1"/>
  <c r="A295" i="1"/>
  <c r="AP283" i="1"/>
  <c r="A283" i="1"/>
  <c r="AP234" i="1"/>
  <c r="A234" i="1"/>
  <c r="AP210" i="1"/>
  <c r="A210" i="1"/>
  <c r="AP198" i="1"/>
  <c r="A198" i="1"/>
  <c r="AP186" i="1"/>
  <c r="A186" i="1"/>
  <c r="AP149" i="1"/>
  <c r="A149" i="1"/>
  <c r="AP137" i="1"/>
  <c r="A137" i="1"/>
  <c r="AP97" i="1"/>
  <c r="A97" i="1"/>
  <c r="AP458" i="1"/>
  <c r="A458" i="1"/>
  <c r="AP380" i="1"/>
  <c r="A380" i="1"/>
  <c r="AP282" i="1"/>
  <c r="A282" i="1"/>
  <c r="AP270" i="1"/>
  <c r="A270" i="1"/>
  <c r="AP233" i="1"/>
  <c r="A233" i="1"/>
  <c r="AP209" i="1"/>
  <c r="A209" i="1"/>
  <c r="AP160" i="1"/>
  <c r="A160" i="1"/>
  <c r="AP148" i="1"/>
  <c r="A148" i="1"/>
  <c r="AP136" i="1"/>
  <c r="A136" i="1"/>
  <c r="AP121" i="1"/>
  <c r="A121" i="1"/>
  <c r="AP72" i="1"/>
  <c r="A72" i="1"/>
  <c r="AP45" i="1"/>
  <c r="A45" i="1"/>
  <c r="AP33" i="1"/>
  <c r="A33" i="1"/>
  <c r="AP21" i="1"/>
  <c r="A21" i="1"/>
  <c r="AP9" i="1"/>
  <c r="A9" i="1"/>
  <c r="AP469" i="1"/>
  <c r="A469" i="1"/>
  <c r="AP444" i="1"/>
  <c r="A444" i="1"/>
  <c r="AP318" i="1"/>
  <c r="A318" i="1"/>
  <c r="AP269" i="1"/>
  <c r="A269" i="1"/>
  <c r="AP220" i="1"/>
  <c r="A220" i="1"/>
  <c r="AP208" i="1"/>
  <c r="A208" i="1"/>
  <c r="AP196" i="1"/>
  <c r="A196" i="1"/>
  <c r="AP108" i="1"/>
  <c r="A108" i="1"/>
  <c r="AP95" i="1"/>
  <c r="A95" i="1"/>
  <c r="AP59" i="1"/>
  <c r="A59" i="1"/>
  <c r="AP44" i="1"/>
  <c r="A44" i="1"/>
  <c r="AP32" i="1"/>
  <c r="A32" i="1"/>
  <c r="AP8" i="1"/>
  <c r="A8" i="1"/>
  <c r="AP268" i="1"/>
  <c r="A268" i="1"/>
  <c r="AP243" i="1"/>
  <c r="A243" i="1"/>
  <c r="AP207" i="1"/>
  <c r="A207" i="1"/>
  <c r="AP195" i="1"/>
  <c r="A195" i="1"/>
  <c r="AP146" i="1"/>
  <c r="A146" i="1"/>
  <c r="AP70" i="1"/>
  <c r="A70" i="1"/>
  <c r="AP58" i="1"/>
  <c r="A58" i="1"/>
  <c r="AP43" i="1"/>
  <c r="A43" i="1"/>
  <c r="AP31" i="1"/>
  <c r="A31" i="1"/>
  <c r="AP19" i="1"/>
  <c r="A19" i="1"/>
  <c r="AP7" i="1"/>
  <c r="A7" i="1"/>
  <c r="AP145" i="1"/>
  <c r="A145" i="1"/>
  <c r="AP130" i="1"/>
  <c r="A130" i="1"/>
  <c r="AP57" i="1"/>
  <c r="A57" i="1"/>
  <c r="AP42" i="1"/>
  <c r="A42" i="1"/>
  <c r="AP553" i="1"/>
  <c r="A553" i="1"/>
  <c r="AP529" i="1"/>
  <c r="A529" i="1"/>
  <c r="AP476" i="1"/>
  <c r="A476" i="1"/>
  <c r="AP464" i="1"/>
  <c r="A464" i="1"/>
  <c r="AP398" i="1"/>
  <c r="A398" i="1"/>
  <c r="AP362" i="1"/>
  <c r="A362" i="1"/>
  <c r="AP313" i="1"/>
  <c r="A313" i="1"/>
  <c r="AP252" i="1"/>
  <c r="A252" i="1"/>
  <c r="AP191" i="1"/>
  <c r="A191" i="1"/>
  <c r="AP179" i="1"/>
  <c r="A179" i="1"/>
  <c r="AP166" i="1"/>
  <c r="A166" i="1"/>
  <c r="AP115" i="1"/>
  <c r="A115" i="1"/>
  <c r="AP103" i="1"/>
  <c r="A103" i="1"/>
  <c r="AP90" i="1"/>
  <c r="A90" i="1"/>
  <c r="AP78" i="1"/>
  <c r="A78" i="1"/>
  <c r="AP54" i="1"/>
  <c r="A54" i="1"/>
  <c r="AP5" i="1"/>
  <c r="A5" i="1"/>
  <c r="AP534" i="1"/>
  <c r="A534" i="1"/>
  <c r="AP446" i="1"/>
  <c r="A446" i="1"/>
  <c r="AP128" i="1"/>
  <c r="A128" i="1"/>
  <c r="AP143" i="1"/>
  <c r="A143" i="1"/>
  <c r="AP155" i="1"/>
  <c r="A155" i="1"/>
  <c r="AP190" i="1"/>
  <c r="A190" i="1"/>
  <c r="AP65" i="1"/>
  <c r="A65" i="1"/>
  <c r="AP309" i="1"/>
  <c r="A309" i="1"/>
  <c r="AP322" i="1"/>
  <c r="A322" i="1"/>
  <c r="AP261" i="1"/>
  <c r="A261" i="1"/>
  <c r="AP359" i="1"/>
  <c r="A359" i="1"/>
  <c r="AP346" i="1"/>
  <c r="A346" i="1"/>
  <c r="AP273" i="1"/>
  <c r="A273" i="1"/>
  <c r="AP249" i="1"/>
  <c r="A249" i="1"/>
  <c r="AP51" i="1"/>
  <c r="A51" i="1"/>
  <c r="AP500" i="1"/>
  <c r="A500" i="1"/>
  <c r="AP450" i="1"/>
  <c r="A450" i="1"/>
  <c r="AP397" i="1"/>
  <c r="A397" i="1"/>
  <c r="AP348" i="1"/>
  <c r="A348" i="1"/>
  <c r="AP324" i="1"/>
  <c r="A324" i="1"/>
  <c r="AP299" i="1"/>
  <c r="A299" i="1"/>
  <c r="AP226" i="1"/>
  <c r="A226" i="1"/>
  <c r="AP141" i="1"/>
  <c r="A141" i="1"/>
  <c r="AP77" i="1"/>
  <c r="A77" i="1"/>
  <c r="AP53" i="1"/>
  <c r="A53" i="1"/>
  <c r="AP385" i="1"/>
  <c r="A385" i="1"/>
  <c r="AP361" i="1"/>
  <c r="A361" i="1"/>
  <c r="AP336" i="1"/>
  <c r="A336" i="1"/>
  <c r="AP311" i="1"/>
  <c r="A311" i="1"/>
  <c r="AP263" i="1"/>
  <c r="A263" i="1"/>
  <c r="AP605" i="1"/>
  <c r="A605" i="1"/>
  <c r="AP592" i="1"/>
  <c r="A592" i="1"/>
  <c r="AP580" i="1"/>
  <c r="A580" i="1"/>
  <c r="AP568" i="1"/>
  <c r="A568" i="1"/>
  <c r="AP555" i="1"/>
  <c r="A555" i="1"/>
  <c r="AP543" i="1"/>
  <c r="A543" i="1"/>
  <c r="AP503" i="1"/>
  <c r="A503" i="1"/>
  <c r="AP491" i="1"/>
  <c r="A491" i="1"/>
  <c r="AP466" i="1"/>
  <c r="A466" i="1"/>
  <c r="AP441" i="1"/>
  <c r="A441" i="1"/>
  <c r="AP429" i="1"/>
  <c r="A429" i="1"/>
  <c r="AP400" i="1"/>
  <c r="A400" i="1"/>
  <c r="AP376" i="1"/>
  <c r="A376" i="1"/>
  <c r="AP364" i="1"/>
  <c r="A364" i="1"/>
  <c r="AP339" i="1"/>
  <c r="A339" i="1"/>
  <c r="AP327" i="1"/>
  <c r="A327" i="1"/>
  <c r="AP315" i="1"/>
  <c r="A315" i="1"/>
  <c r="AP229" i="1"/>
  <c r="A229" i="1"/>
  <c r="AP156" i="1"/>
  <c r="A156" i="1"/>
  <c r="AP144" i="1"/>
  <c r="A144" i="1"/>
  <c r="AP80" i="1"/>
  <c r="A80" i="1"/>
  <c r="AP591" i="1"/>
  <c r="A591" i="1"/>
  <c r="AP554" i="1"/>
  <c r="A554" i="1"/>
  <c r="AP542" i="1"/>
  <c r="A542" i="1"/>
  <c r="AP502" i="1"/>
  <c r="A502" i="1"/>
  <c r="AP387" i="1"/>
  <c r="A387" i="1"/>
  <c r="AP363" i="1"/>
  <c r="A363" i="1"/>
  <c r="AP604" i="1"/>
  <c r="A604" i="1"/>
  <c r="AP399" i="1"/>
  <c r="A399" i="1"/>
  <c r="AP589" i="1"/>
  <c r="A589" i="1"/>
  <c r="AP565" i="1"/>
  <c r="A565" i="1"/>
  <c r="AP514" i="1"/>
  <c r="A514" i="1"/>
  <c r="AP552" i="1"/>
  <c r="A552" i="1"/>
  <c r="AP61" i="1"/>
  <c r="A61" i="1"/>
  <c r="AP18" i="1"/>
  <c r="A18" i="1"/>
  <c r="AP454" i="1"/>
  <c r="A454" i="1"/>
  <c r="AP416" i="1"/>
  <c r="A416" i="1"/>
  <c r="AP388" i="1"/>
  <c r="A388" i="1"/>
  <c r="AP351" i="1"/>
  <c r="A351" i="1"/>
  <c r="AP302" i="1"/>
  <c r="A302" i="1"/>
  <c r="AP290" i="1"/>
  <c r="A290" i="1"/>
  <c r="AP168" i="1"/>
  <c r="A168" i="1"/>
  <c r="AP92" i="1"/>
  <c r="A92" i="1"/>
  <c r="AP192" i="1"/>
  <c r="A192" i="1"/>
  <c r="AP167" i="1"/>
  <c r="A167" i="1"/>
  <c r="AP174" i="1"/>
  <c r="A174" i="1"/>
  <c r="AP245" i="1"/>
  <c r="A245" i="1"/>
  <c r="AP535" i="1"/>
  <c r="A535" i="1"/>
  <c r="AP470" i="1"/>
  <c r="A470" i="1"/>
  <c r="AP182" i="1"/>
  <c r="A182" i="1"/>
  <c r="AP169" i="1"/>
  <c r="A169" i="1"/>
  <c r="AP157" i="1"/>
  <c r="A157" i="1"/>
  <c r="AP118" i="1"/>
  <c r="A118" i="1"/>
  <c r="AP106" i="1"/>
  <c r="A106" i="1"/>
  <c r="AP93" i="1"/>
  <c r="A93" i="1"/>
  <c r="AP517" i="1"/>
  <c r="A517" i="1"/>
  <c r="AP131" i="1"/>
  <c r="A131" i="1"/>
  <c r="AP338" i="1"/>
  <c r="A338" i="1"/>
  <c r="AP326" i="1"/>
  <c r="A326" i="1"/>
  <c r="AP301" i="1"/>
  <c r="A301" i="1"/>
  <c r="AP79" i="1"/>
  <c r="A79" i="1"/>
  <c r="AP67" i="1"/>
  <c r="A67" i="1"/>
  <c r="AP600" i="1"/>
  <c r="A600" i="1"/>
  <c r="AP587" i="1"/>
  <c r="A587" i="1"/>
  <c r="AP563" i="1"/>
  <c r="A563" i="1"/>
  <c r="AP550" i="1"/>
  <c r="A550" i="1"/>
  <c r="AP538" i="1"/>
  <c r="A538" i="1"/>
  <c r="AP511" i="1"/>
  <c r="A511" i="1"/>
  <c r="AP498" i="1"/>
  <c r="A498" i="1"/>
  <c r="AP485" i="1"/>
  <c r="A485" i="1"/>
  <c r="AP473" i="1"/>
  <c r="A473" i="1"/>
  <c r="AP461" i="1"/>
  <c r="A461" i="1"/>
  <c r="AP436" i="1"/>
  <c r="A436" i="1"/>
  <c r="AP139" i="1"/>
  <c r="A139" i="1"/>
  <c r="AP222" i="1"/>
  <c r="A222" i="1"/>
  <c r="AP271" i="1"/>
  <c r="A271" i="1"/>
  <c r="AP561" i="1"/>
  <c r="A561" i="1"/>
  <c r="AP548" i="1"/>
  <c r="A548" i="1"/>
  <c r="AP524" i="1"/>
  <c r="A524" i="1"/>
  <c r="AP496" i="1"/>
  <c r="A496" i="1"/>
  <c r="AP483" i="1"/>
  <c r="A483" i="1"/>
  <c r="AP120" i="1"/>
  <c r="A120" i="1"/>
  <c r="AP519" i="1"/>
  <c r="A519" i="1"/>
  <c r="AP492" i="1"/>
  <c r="A492" i="1"/>
  <c r="AP455" i="1"/>
  <c r="A455" i="1"/>
  <c r="AP430" i="1"/>
  <c r="A430" i="1"/>
  <c r="AP417" i="1"/>
  <c r="A417" i="1"/>
  <c r="AP389" i="1"/>
  <c r="A389" i="1"/>
  <c r="AP365" i="1"/>
  <c r="A365" i="1"/>
  <c r="AP303" i="1"/>
  <c r="A303" i="1"/>
  <c r="AP518" i="1"/>
  <c r="A518" i="1"/>
  <c r="AP588" i="1"/>
  <c r="A588" i="1"/>
  <c r="AP564" i="1"/>
  <c r="A564" i="1"/>
  <c r="AP462" i="1"/>
  <c r="A462" i="1"/>
  <c r="AP437" i="1"/>
  <c r="A437" i="1"/>
  <c r="AP213" i="1"/>
  <c r="A213" i="1"/>
  <c r="AP52" i="1"/>
  <c r="A52" i="1"/>
  <c r="AP593" i="1"/>
  <c r="A593" i="1"/>
  <c r="AP581" i="1"/>
  <c r="A581" i="1"/>
  <c r="AP569" i="1"/>
  <c r="A569" i="1"/>
  <c r="AP556" i="1"/>
  <c r="A556" i="1"/>
  <c r="AP544" i="1"/>
  <c r="A544" i="1"/>
  <c r="AP467" i="1"/>
  <c r="A467" i="1"/>
  <c r="AP401" i="1"/>
  <c r="A401" i="1"/>
  <c r="AP377" i="1"/>
  <c r="A377" i="1"/>
  <c r="AP352" i="1"/>
  <c r="A352" i="1"/>
  <c r="AP328" i="1"/>
  <c r="A328" i="1"/>
  <c r="AP316" i="1"/>
  <c r="A316" i="1"/>
  <c r="AP255" i="1"/>
  <c r="A255" i="1"/>
  <c r="AP218" i="1"/>
  <c r="A218" i="1"/>
  <c r="AP551" i="1"/>
  <c r="A551" i="1"/>
  <c r="AP539" i="1"/>
  <c r="A539" i="1"/>
  <c r="AP499" i="1"/>
  <c r="A499" i="1"/>
  <c r="AP486" i="1"/>
  <c r="A486" i="1"/>
  <c r="AP396" i="1"/>
  <c r="A396" i="1"/>
  <c r="AP310" i="1"/>
  <c r="A310" i="1"/>
  <c r="AP262" i="1"/>
  <c r="A262" i="1"/>
  <c r="AP189" i="1"/>
  <c r="A189" i="1"/>
  <c r="AP164" i="1"/>
  <c r="A164" i="1"/>
  <c r="AP100" i="1"/>
  <c r="A100" i="1"/>
  <c r="AP37" i="1"/>
  <c r="A37" i="1"/>
  <c r="AP281" i="1"/>
  <c r="A281" i="1"/>
  <c r="AP599" i="1"/>
  <c r="A599" i="1"/>
  <c r="AP586" i="1"/>
  <c r="A586" i="1"/>
  <c r="AP562" i="1"/>
  <c r="A562" i="1"/>
  <c r="AP537" i="1"/>
  <c r="A537" i="1"/>
  <c r="AP525" i="1"/>
  <c r="A525" i="1"/>
  <c r="AP484" i="1"/>
  <c r="A484" i="1"/>
  <c r="AP435" i="1"/>
  <c r="A435" i="1"/>
  <c r="AP394" i="1"/>
  <c r="A394" i="1"/>
  <c r="AP358" i="1"/>
  <c r="A358" i="1"/>
  <c r="AP333" i="1"/>
  <c r="A333" i="1"/>
  <c r="AP272" i="1"/>
  <c r="A272" i="1"/>
  <c r="AP247" i="1"/>
  <c r="A247" i="1"/>
  <c r="AP235" i="1"/>
  <c r="A235" i="1"/>
  <c r="AP175" i="1"/>
  <c r="A175" i="1"/>
  <c r="AP162" i="1"/>
  <c r="A162" i="1"/>
  <c r="AP123" i="1"/>
  <c r="A123" i="1"/>
  <c r="AP23" i="1"/>
  <c r="A23" i="1"/>
  <c r="AP11" i="1"/>
  <c r="A11" i="1"/>
  <c r="AP105" i="1"/>
  <c r="A105" i="1"/>
  <c r="AP597" i="1"/>
  <c r="A597" i="1"/>
  <c r="AP560" i="1"/>
  <c r="A560" i="1"/>
  <c r="AP547" i="1"/>
  <c r="A547" i="1"/>
  <c r="AP508" i="1"/>
  <c r="A508" i="1"/>
  <c r="AP495" i="1"/>
  <c r="A495" i="1"/>
  <c r="AP585" i="1"/>
  <c r="A585" i="1"/>
  <c r="AP583" i="1"/>
  <c r="A583" i="1"/>
  <c r="AP559" i="1"/>
  <c r="A559" i="1"/>
  <c r="AP546" i="1"/>
  <c r="A546" i="1"/>
  <c r="AP570" i="1"/>
  <c r="A570" i="1"/>
  <c r="AP545" i="1"/>
  <c r="A545" i="1"/>
  <c r="AP533" i="1"/>
  <c r="A533" i="1"/>
  <c r="AP507" i="1"/>
  <c r="A507" i="1"/>
  <c r="AP521" i="1"/>
  <c r="A521" i="1"/>
  <c r="AP493" i="1"/>
  <c r="A493" i="1"/>
  <c r="AP468" i="1"/>
  <c r="A468" i="1"/>
  <c r="AP456" i="1"/>
  <c r="A456" i="1"/>
  <c r="AP443" i="1"/>
  <c r="A443" i="1"/>
  <c r="AP431" i="1"/>
  <c r="A431" i="1"/>
  <c r="AP418" i="1"/>
  <c r="A418" i="1"/>
  <c r="AP402" i="1"/>
  <c r="A402" i="1"/>
  <c r="AP341" i="1"/>
  <c r="A341" i="1"/>
  <c r="AP329" i="1"/>
  <c r="A329" i="1"/>
  <c r="AP317" i="1"/>
  <c r="A317" i="1"/>
  <c r="AP532" i="1"/>
  <c r="A532" i="1"/>
  <c r="AP291" i="1"/>
  <c r="A291" i="1"/>
  <c r="AP279" i="1"/>
  <c r="A279" i="1"/>
  <c r="AP278" i="1"/>
  <c r="A278" i="1"/>
  <c r="AP129" i="1"/>
  <c r="A129" i="1"/>
  <c r="AP117" i="1"/>
  <c r="A117" i="1"/>
  <c r="AP253" i="1"/>
  <c r="A253" i="1"/>
  <c r="AP487" i="1"/>
  <c r="A487" i="1"/>
  <c r="AP238" i="1"/>
  <c r="A238" i="1"/>
  <c r="AP225" i="1"/>
  <c r="A225" i="1"/>
  <c r="AP125" i="1"/>
  <c r="A125" i="1"/>
  <c r="AP88" i="1"/>
  <c r="A88" i="1"/>
  <c r="AP224" i="1"/>
  <c r="A224" i="1"/>
  <c r="AP124" i="1"/>
  <c r="A124" i="1"/>
  <c r="AP55" i="1"/>
  <c r="A55" i="1"/>
  <c r="AP16" i="1"/>
  <c r="A16" i="1"/>
  <c r="AP101" i="1"/>
  <c r="A101" i="1"/>
  <c r="AP89" i="1"/>
  <c r="A89" i="1"/>
  <c r="AP38" i="1"/>
  <c r="A38" i="1"/>
  <c r="AP76" i="1"/>
  <c r="A76" i="1"/>
  <c r="AP25" i="1"/>
  <c r="AP75" i="1"/>
  <c r="A75" i="1"/>
  <c r="AP111" i="1"/>
  <c r="A111" i="1"/>
  <c r="AP50" i="1"/>
  <c r="A50" i="1"/>
  <c r="AP434" i="1"/>
  <c r="A434" i="1"/>
  <c r="AP405" i="1"/>
  <c r="A405" i="1"/>
  <c r="AP369" i="1"/>
  <c r="A369" i="1"/>
  <c r="AP344" i="1"/>
  <c r="A344" i="1"/>
  <c r="AP320" i="1"/>
  <c r="A320" i="1"/>
  <c r="AP307" i="1"/>
  <c r="A307" i="1"/>
  <c r="AP259" i="1"/>
  <c r="A259" i="1"/>
  <c r="AP246" i="1"/>
  <c r="A246" i="1"/>
  <c r="AP122" i="1"/>
  <c r="AP85" i="1"/>
  <c r="A85" i="1"/>
  <c r="AP46" i="1"/>
  <c r="A46" i="1"/>
  <c r="AP34" i="1"/>
  <c r="A34" i="1"/>
  <c r="AP482" i="1"/>
  <c r="A482" i="1"/>
  <c r="AP445" i="1"/>
  <c r="A445" i="1"/>
  <c r="AP433" i="1"/>
  <c r="A433" i="1"/>
  <c r="AP420" i="1"/>
  <c r="A420" i="1"/>
  <c r="AP404" i="1"/>
  <c r="A404" i="1"/>
  <c r="AP392" i="1"/>
  <c r="A392" i="1"/>
  <c r="AP368" i="1"/>
  <c r="A368" i="1"/>
  <c r="AP356" i="1"/>
  <c r="A356" i="1"/>
  <c r="AP343" i="1"/>
  <c r="A343" i="1"/>
  <c r="AP331" i="1"/>
  <c r="A331" i="1"/>
  <c r="AP319" i="1"/>
  <c r="A319" i="1"/>
  <c r="AP306" i="1"/>
  <c r="A306" i="1"/>
  <c r="AP294" i="1"/>
  <c r="A294" i="1"/>
  <c r="AP258" i="1"/>
  <c r="A258" i="1"/>
  <c r="AP221" i="1"/>
  <c r="A221" i="1"/>
  <c r="AP197" i="1"/>
  <c r="A197" i="1"/>
  <c r="AP185" i="1"/>
  <c r="A185" i="1"/>
  <c r="AP173" i="1"/>
  <c r="A173" i="1"/>
  <c r="AP96" i="1"/>
  <c r="A96" i="1"/>
  <c r="AP84" i="1"/>
  <c r="A84" i="1"/>
  <c r="AP60" i="1"/>
  <c r="A60" i="1"/>
  <c r="AP481" i="1"/>
  <c r="A481" i="1"/>
  <c r="AP457" i="1"/>
  <c r="A457" i="1"/>
  <c r="AP432" i="1"/>
  <c r="A432" i="1"/>
  <c r="AP391" i="1"/>
  <c r="A391" i="1"/>
  <c r="AP367" i="1"/>
  <c r="A367" i="1"/>
  <c r="AP342" i="1"/>
  <c r="A342" i="1"/>
  <c r="AP330" i="1"/>
  <c r="A330" i="1"/>
  <c r="AP305" i="1"/>
  <c r="A305" i="1"/>
  <c r="AP293" i="1"/>
  <c r="A293" i="1"/>
  <c r="AP257" i="1"/>
  <c r="A257" i="1"/>
  <c r="AP232" i="1"/>
  <c r="A232" i="1"/>
  <c r="AP184" i="1"/>
  <c r="A184" i="1"/>
  <c r="AP172" i="1"/>
  <c r="A172" i="1"/>
  <c r="AP132" i="1"/>
  <c r="A132" i="1"/>
  <c r="AP83" i="1"/>
  <c r="A83" i="1"/>
  <c r="AP71" i="1"/>
  <c r="A71" i="1"/>
  <c r="AP292" i="1"/>
  <c r="A292" i="1"/>
  <c r="AP256" i="1"/>
  <c r="A256" i="1"/>
  <c r="AP183" i="1"/>
  <c r="A183" i="1"/>
  <c r="AP170" i="1"/>
  <c r="A170" i="1"/>
  <c r="A158" i="1"/>
  <c r="AP119" i="1"/>
  <c r="A119" i="1"/>
  <c r="AP107" i="1"/>
  <c r="AP94" i="1"/>
  <c r="A94" i="1"/>
  <c r="AP81" i="1"/>
  <c r="A81" i="1"/>
  <c r="AP69" i="1"/>
  <c r="A69" i="1"/>
  <c r="AP30" i="1"/>
  <c r="A30" i="1"/>
  <c r="AP590" i="1"/>
  <c r="A590" i="1"/>
  <c r="AP578" i="1"/>
  <c r="A578" i="1"/>
  <c r="AP566" i="1"/>
  <c r="A566" i="1"/>
  <c r="AP541" i="1"/>
  <c r="A541" i="1"/>
  <c r="AP515" i="1"/>
  <c r="A515" i="1"/>
  <c r="AP501" i="1"/>
  <c r="A501" i="1"/>
  <c r="AP488" i="1"/>
  <c r="A488" i="1"/>
  <c r="AP451" i="1"/>
  <c r="A451" i="1"/>
  <c r="AP439" i="1"/>
  <c r="A439" i="1"/>
  <c r="AP414" i="1"/>
  <c r="A414" i="1"/>
  <c r="AP349" i="1"/>
  <c r="A349" i="1"/>
  <c r="AP337" i="1"/>
  <c r="A337" i="1"/>
  <c r="AP325" i="1"/>
  <c r="A325" i="1"/>
  <c r="AP300" i="1"/>
  <c r="A300" i="1"/>
  <c r="AP276" i="1"/>
  <c r="A276" i="1"/>
  <c r="AP264" i="1"/>
  <c r="A264" i="1"/>
  <c r="AP239" i="1"/>
  <c r="A239" i="1"/>
  <c r="AP227" i="1"/>
  <c r="A227" i="1"/>
  <c r="AP215" i="1"/>
  <c r="A215" i="1"/>
  <c r="AP203" i="1"/>
  <c r="A203" i="1"/>
  <c r="AP154" i="1"/>
  <c r="A154" i="1"/>
  <c r="AP142" i="1"/>
  <c r="A142" i="1"/>
  <c r="AP127" i="1"/>
  <c r="A127" i="1"/>
  <c r="AP603" i="1"/>
  <c r="A603" i="1"/>
  <c r="AP66" i="1"/>
  <c r="A66" i="1"/>
  <c r="AP39" i="1"/>
  <c r="A39" i="1"/>
  <c r="AP27" i="1"/>
  <c r="A27" i="1"/>
  <c r="AP15" i="1"/>
  <c r="A15" i="1"/>
  <c r="AP601" i="1"/>
  <c r="A601" i="1"/>
  <c r="AP598" i="1"/>
  <c r="A598" i="1"/>
  <c r="AP596" i="1"/>
  <c r="A596" i="1"/>
  <c r="AP558" i="1"/>
  <c r="A558" i="1"/>
  <c r="AP510" i="1"/>
  <c r="A510" i="1"/>
  <c r="AP594" i="1"/>
  <c r="A594" i="1"/>
  <c r="AP576" i="1"/>
  <c r="A576" i="1"/>
  <c r="AP606" i="1" l="1"/>
  <c r="AP512" i="1"/>
  <c r="A602" i="1"/>
  <c r="A176" i="1"/>
  <c r="AP506" i="1"/>
  <c r="AP419" i="1"/>
  <c r="AP494" i="1"/>
  <c r="A448" i="1"/>
  <c r="A288" i="1"/>
  <c r="A82" i="1"/>
  <c r="A86" i="1"/>
  <c r="A366" i="1"/>
  <c r="A211" i="1"/>
  <c r="A202" i="1"/>
  <c r="AP140" i="1"/>
  <c r="A579" i="1"/>
  <c r="AP607" i="1"/>
  <c r="A421" i="1"/>
  <c r="A133" i="1"/>
  <c r="A219" i="1"/>
  <c r="AP609" i="1"/>
  <c r="A609" i="1"/>
  <c r="A126" i="1"/>
  <c r="AP378" i="1"/>
  <c r="A334" i="1"/>
  <c r="AP393" i="1"/>
  <c r="A159" i="1"/>
  <c r="A449" i="1"/>
  <c r="AP347" i="1"/>
  <c r="AP62" i="1"/>
  <c r="A395" i="1"/>
  <c r="A383" i="1"/>
  <c r="AP584" i="1"/>
  <c r="AP403" i="1"/>
  <c r="AP413" i="1"/>
  <c r="A452" i="1"/>
  <c r="A323" i="1"/>
  <c r="AP4" i="1"/>
  <c r="A99" i="1"/>
  <c r="AP355" i="1"/>
  <c r="A332" i="1"/>
  <c r="A428" i="1"/>
  <c r="A357" i="1"/>
  <c r="A509" i="1"/>
  <c r="AP386" i="1"/>
  <c r="A6" i="1"/>
  <c r="AP102" i="1"/>
  <c r="A280" i="1"/>
  <c r="AP20" i="1"/>
  <c r="A335" i="1"/>
  <c r="A489" i="1"/>
  <c r="A463" i="1"/>
  <c r="AP109" i="1"/>
  <c r="A231" i="1"/>
  <c r="AP48" i="1"/>
  <c r="A200" i="1"/>
  <c r="AP214" i="1"/>
  <c r="AP582" i="1"/>
  <c r="A571" i="1"/>
  <c r="A304" i="1"/>
  <c r="A374" i="1"/>
  <c r="A415" i="1"/>
  <c r="A427" i="1"/>
  <c r="A228" i="1"/>
  <c r="A73" i="1"/>
  <c r="A240" i="1"/>
  <c r="A540" i="1"/>
  <c r="A440" i="1"/>
  <c r="A575" i="1"/>
  <c r="A171" i="1"/>
  <c r="AP1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tc={C8C0DA6D-81EC-4D8E-B0EB-4EDDEC5EA839}</author>
    <author>tc={EB64C9E7-13DF-417D-96BB-2AB76B32F74D}</author>
    <author>tc={0DBD9DCC-E22C-4CA6-B2A3-5FB64D883C65}</author>
  </authors>
  <commentList>
    <comment ref="D2" authorId="0" shapeId="0" xr:uid="{C8C0DA6D-81EC-4D8E-B0EB-4EDDEC5EA839}">
      <text>
        <t>[Threaded comment]
Your version of Excel allows you to read this threaded comment; however, any edits to it will get removed if the file is opened in a newer version of Excel. Learn more: https://go.microsoft.com/fwlink/?linkid=870924
Comment:
    Ease of Use 
Response Time 
OS Coverage (Visibility)</t>
      </text>
    </comment>
    <comment ref="C5" authorId="1" shapeId="0" xr:uid="{EB64C9E7-13DF-417D-96BB-2AB76B32F74D}">
      <text>
        <t xml:space="preserve">[Threaded comment]
Your version of Excel allows you to read this threaded comment; however, any edits to it will get removed if the file is opened in a newer version of Excel. Learn more: https://go.microsoft.com/fwlink/?linkid=870924
Comment:
    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
      </text>
    </comment>
    <comment ref="C6" authorId="2" shapeId="0" xr:uid="{0DBD9DCC-E22C-4CA6-B2A3-5FB64D883C65}">
      <text>
        <t>[Threaded comment]
Your version of Excel allows you to read this threaded comment; however, any edits to it will get removed if the file is opened in a newer version of Excel. Learn more: https://go.microsoft.com/fwlink/?linkid=870924
Comment:
    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<sst xmlns="http://schemas.openxmlformats.org/spreadsheetml/2006/main" count="10558" uniqueCount="4808">
  <si>
    <t>BELOW IS THE CALCULATED TOP TECHNIQUE SCORE</t>
  </si>
  <si>
    <t>Top Technique Score</t>
  </si>
  <si>
    <t>TID</t>
  </si>
  <si>
    <t>Name</t>
  </si>
  <si>
    <t>Ransomware Top Technique Score</t>
  </si>
  <si>
    <t>Additional Score Added (BY USER INPUT)</t>
  </si>
  <si>
    <t>What level is your PROCESS Coverage? (N/L/M/H)</t>
  </si>
  <si>
    <t>h</t>
  </si>
  <si>
    <t>What level is your NETWORK Coverage? (N/L/M/H)</t>
  </si>
  <si>
    <t>What level is your FILE Coverage? (N/L/M/H)</t>
  </si>
  <si>
    <t>n</t>
  </si>
  <si>
    <t>What level is your CLOUD Coverage? (N/L/M/H)</t>
  </si>
  <si>
    <t>What level is your HARDWARE Coverage? (N/L/M/H)</t>
  </si>
  <si>
    <t xml:space="preserve">OS Filter </t>
  </si>
  <si>
    <t>NIST</t>
  </si>
  <si>
    <t>CIS</t>
  </si>
  <si>
    <t>Detections</t>
  </si>
  <si>
    <t>Choke Point</t>
  </si>
  <si>
    <t>Prevalence</t>
  </si>
  <si>
    <t xml:space="preserve">Actionability </t>
  </si>
  <si>
    <t>User Input Section</t>
  </si>
  <si>
    <t>Ransomware List</t>
  </si>
  <si>
    <t>Mitigations</t>
  </si>
  <si>
    <t>Total Ransomware Top Score (Utility)</t>
  </si>
  <si>
    <t xml:space="preserve">Total Top Att&amp;ck Score </t>
  </si>
  <si>
    <t>Technique (ID)</t>
  </si>
  <si>
    <t>Technique (Name)</t>
  </si>
  <si>
    <t>Sub-technique (Name)</t>
  </si>
  <si>
    <t>Num. TID Before</t>
  </si>
  <si>
    <t>Num. TID After</t>
  </si>
  <si>
    <t>Choke Point Score</t>
  </si>
  <si>
    <t>Before Utility (unclipped)</t>
  </si>
  <si>
    <t>Before Utility</t>
  </si>
  <si>
    <t>After Utility (unclipped)</t>
  </si>
  <si>
    <t>After Utility</t>
  </si>
  <si>
    <t>Prevalence Scores</t>
  </si>
  <si>
    <t>Num. CAR</t>
  </si>
  <si>
    <t>Num. Sigma</t>
  </si>
  <si>
    <t>Num. ES SIEM</t>
  </si>
  <si>
    <t>Num. Splunk</t>
  </si>
  <si>
    <t>CIS Controls</t>
  </si>
  <si>
    <t>Num. CIS Controls</t>
  </si>
  <si>
    <t>NIST Controls</t>
  </si>
  <si>
    <t>Num. 800-53 (r5)</t>
  </si>
  <si>
    <t>Actionability Score</t>
  </si>
  <si>
    <t>Total Mitigations</t>
  </si>
  <si>
    <t>Mitigations Utility (unclipped)</t>
  </si>
  <si>
    <t>Mitigations Utility</t>
  </si>
  <si>
    <t>Total Detections</t>
  </si>
  <si>
    <t>Detections Utility (unclipped)</t>
  </si>
  <si>
    <t>Detections Utility</t>
  </si>
  <si>
    <t>Technique Status</t>
  </si>
  <si>
    <t>data sources</t>
  </si>
  <si>
    <t>Process Coverage</t>
  </si>
  <si>
    <t>Process Modifier</t>
  </si>
  <si>
    <t>Network Coverage</t>
  </si>
  <si>
    <t>Network Modifier</t>
  </si>
  <si>
    <t>File Coverage</t>
  </si>
  <si>
    <t>File Modifier</t>
  </si>
  <si>
    <t>Cloud Coverage</t>
  </si>
  <si>
    <t>Cloud Modifier</t>
  </si>
  <si>
    <t>Hardware Coverage</t>
  </si>
  <si>
    <t>Hardware Modifier</t>
  </si>
  <si>
    <t>Ransomware (Total # of ATT&amp;CK Observations)</t>
  </si>
  <si>
    <t>Total Ransomware Top Score (Utility)2</t>
  </si>
  <si>
    <t>TAT Utility (unclipped)</t>
  </si>
  <si>
    <t>TAT Utility</t>
  </si>
  <si>
    <t>Count Utility (unclipped)</t>
  </si>
  <si>
    <t>Count Utility</t>
  </si>
  <si>
    <t>Total Ransomware Top Score (Polynomial)2</t>
  </si>
  <si>
    <t>T1001</t>
  </si>
  <si>
    <t>Data Obfuscation</t>
  </si>
  <si>
    <t>n/a</t>
  </si>
  <si>
    <t>13.3, 13.8</t>
  </si>
  <si>
    <t>AC-4,CA-7,CM-2,CM-6,SC-7,SI-3,SI-4</t>
  </si>
  <si>
    <t>Network Traffic: Network Traffic Content</t>
  </si>
  <si>
    <t>T1001.001</t>
  </si>
  <si>
    <t>Junk Data</t>
  </si>
  <si>
    <t>1</t>
  </si>
  <si>
    <t>T1001.002</t>
  </si>
  <si>
    <t>Steganography</t>
  </si>
  <si>
    <t>T1001.003</t>
  </si>
  <si>
    <t>Protocol Impersonation</t>
  </si>
  <si>
    <t>T1003</t>
  </si>
  <si>
    <t>OS Credential Dumping</t>
  </si>
  <si>
    <t>2.6, 3.11, 3.12, 4.1, 4.7, 4.8, 5.2, 5.3, 5.4, 6.1, 6.2, 6.8, 11.3, 14.1, 14.3,16.1, 16.9, 18.3, 18.5</t>
  </si>
  <si>
    <t>AC-16,AC-2,AC-3,AC-4,AC-5,AC-6,CA-7,CM-2,CM-5,CM-6,CM-7,CP-9,IA-2,IA-4,IA-5,SC-28,SC-39,SI-12,SI-2,SI-3,SI-4,SI-7</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</si>
  <si>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</si>
  <si>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T1003.001</t>
  </si>
  <si>
    <t>LSASS Memory</t>
  </si>
  <si>
    <t>2.6, 4.1, 4.7, 4.8, 5.2, 5.3, 5.4, 6.1, 6.2, 6.8, 14.1, 14.3, 16.1, 16.9, 18.3, 18.5</t>
  </si>
  <si>
    <t>AC-2,AC-3,AC-4,AC-5,AC-6,CA-7,CM-2,CM-5,CM-6,CM-7,IA-2,IA-5,SC-28,SC-3,SC-39,SI-16,SI-2,SI-3,SI-4</t>
  </si>
  <si>
    <t>Command: Command Execution, Process: OS API Execution, Process: Process Access, Process: Process Creation</t>
  </si>
  <si>
    <t>T1003.002</t>
  </si>
  <si>
    <t>Security Account Manager</t>
  </si>
  <si>
    <t>4.1, 4.7, 4.8, 5.2, 5.3, 5.4, 6.1, 6.2, 6.8, 14.1, 14.3, 16.1, 16.9, 18.3, 18.5</t>
  </si>
  <si>
    <t>AC-2,AC-3,AC-5,AC-6,CA-7,CM-2,CM-5,CM-6,CM-7,IA-2,IA-5,SC-28,SC-39,SI-3,SI-4</t>
  </si>
  <si>
    <t>Command: Command Execution, File: File Access, Windows Registry: Windows Registry Key Access</t>
  </si>
  <si>
    <t>T1003.003</t>
  </si>
  <si>
    <t>NTDS</t>
  </si>
  <si>
    <t>3.11, 3.12, 4.7, 5.2, 5.3, 5.4, 6.1, 6.2, 6.8, 11.3, 14.1, 14.3, 16.1, 16.9</t>
  </si>
  <si>
    <t>AC-16,AC-2,AC-3,AC-5,AC-6,CA-7,CM-2,CM-5,CM-6,CP-9,IA-2,IA-5,SC-28,SC-39,SI-12,SI-3,SI-4,SI-7</t>
  </si>
  <si>
    <t>Command: Command Execution, File: File Access</t>
  </si>
  <si>
    <t>T1003.004</t>
  </si>
  <si>
    <t>LSA Secrets</t>
  </si>
  <si>
    <t>4.7, 5.2, 5.3, 5.4, 6.1, 6.2, 6.8, 14.1, 14.3, 16.1, 16.9</t>
  </si>
  <si>
    <t>AC-2,AC-3,AC-5,AC-6,CA-7,CM-2,CM-5,CM-6,IA-2,IA-5,SC-28,SC-39,SI-3,SI-4</t>
  </si>
  <si>
    <t>Command: Command Execution, Windows Registry: Windows Registry Key Access</t>
  </si>
  <si>
    <t>T1003.005</t>
  </si>
  <si>
    <t>Cached Domain Credentials</t>
  </si>
  <si>
    <t>4.1, 4.7, 5.2, 5.3, 5.4, 6.1, 6.2, 6.8, 14.1, 14.3, 16.1, 16.9, 18.3, 18.5</t>
  </si>
  <si>
    <t>AC-2,AC-3,AC-4,AC-5,AC-6,CA-7,CM-2,CM-5,CM-6,CM-7,IA-2,IA-4,IA-5,SC-28,SC-39,SI-3,SI-4</t>
  </si>
  <si>
    <t>Command: Command Execution</t>
  </si>
  <si>
    <t>T1003.006</t>
  </si>
  <si>
    <t>DCSync</t>
  </si>
  <si>
    <t>4.1,4.7,5.2,5.3,5.4,6.1,6.2,6.8,18.3,18.5</t>
  </si>
  <si>
    <t>AC-2,AC-3,AC-4,AC-5,AC-6,CA-7,CM-2,CM-5,CM-6,IA-2,IA-4,IA-5,SC-28,SC-39,SI-3,SI-4</t>
  </si>
  <si>
    <t>Active Directory: Active Directory Object Access, Network Traffic: Network Traffic Content, Network Traffic: Network Traffic Flow</t>
  </si>
  <si>
    <t>T1003.007</t>
  </si>
  <si>
    <t>Proc Filesystem</t>
  </si>
  <si>
    <t>3.3,4.7,5.2,5.3,5.4,6.1,6.2,6.8</t>
  </si>
  <si>
    <t>T1003.008</t>
  </si>
  <si>
    <t>/etc/passwd and /etc/shadow</t>
  </si>
  <si>
    <t>T1005</t>
  </si>
  <si>
    <t>Data from Local System</t>
  </si>
  <si>
    <t>Command: Command Execution, File: File Access, Process: OS API Execution, Process: Process Creation, Script: Script Execution</t>
  </si>
  <si>
    <t>T1006</t>
  </si>
  <si>
    <t>Direct Volume Access</t>
  </si>
  <si>
    <t>Can't Mitigate</t>
  </si>
  <si>
    <t>Command: Command Execution, Drive: Drive Access</t>
  </si>
  <si>
    <t>T1007</t>
  </si>
  <si>
    <t>System Service Discovery</t>
  </si>
  <si>
    <t>Command: Command Execution, Process: OS API Execution, Process: Process Creation</t>
  </si>
  <si>
    <t>T1008</t>
  </si>
  <si>
    <t>Fallback Channels</t>
  </si>
  <si>
    <t>13.3,13.8</t>
  </si>
  <si>
    <t>AC-4,CA-7,CM-2,CM-6,CM-7,SC-7,SI-3,SI-4</t>
  </si>
  <si>
    <t>Network Traffic: Network Connection Creation, Network Traffic: Network Traffic Flow</t>
  </si>
  <si>
    <t>T1010</t>
  </si>
  <si>
    <t>Application Window Discovery</t>
  </si>
  <si>
    <t>T1011</t>
  </si>
  <si>
    <t>Exfiltration Over Other Network Medium</t>
  </si>
  <si>
    <t>4.1,18.3,18.5</t>
  </si>
  <si>
    <t>AC-18,CM-6,CM-7,SI-4</t>
  </si>
  <si>
    <t>Command: Command Execution, File: File Access, Network Traffic: Network Connection Creation, Network Traffic: Network Traffic Content, Network Traffic: Network Traffic Flow</t>
  </si>
  <si>
    <t>T1011.001</t>
  </si>
  <si>
    <t>Exfiltration Over Bluetooth</t>
  </si>
  <si>
    <t>2.3,2.5,4.1,4.8,18.3,18.5</t>
  </si>
  <si>
    <t>AC-18,CM-2,CM-6,CM-7,CM-8,RA-5,SI-3,SI-4</t>
  </si>
  <si>
    <t>T1012</t>
  </si>
  <si>
    <t>Query Registry</t>
  </si>
  <si>
    <t>Command: Command Execution, Process: OS API Execution, Process: Process Creation, Windows Registry: Windows Registry Key Access</t>
  </si>
  <si>
    <t>T1014</t>
  </si>
  <si>
    <t>Rootkit</t>
  </si>
  <si>
    <t>Drive: Drive Modification, File: File Modification, Firmware: Firmware Modification</t>
  </si>
  <si>
    <t>T1016</t>
  </si>
  <si>
    <t>System Network Configuration Discovery</t>
  </si>
  <si>
    <t>Command: Command Execution, Process: OS API Execution, Process: Process Creation, Script: Script Execution</t>
  </si>
  <si>
    <t>T1016.001</t>
  </si>
  <si>
    <t>Internet Connection Discovery</t>
  </si>
  <si>
    <t>Command: Command Execution, Process: Process Creation</t>
  </si>
  <si>
    <t>T1018</t>
  </si>
  <si>
    <t>Remote System Discovery</t>
  </si>
  <si>
    <t>Command: Command Execution, File: File Access, Network Traffic: Network Connection Creation, Process: Process Creation</t>
  </si>
  <si>
    <t>T1020</t>
  </si>
  <si>
    <t>Automated Exfiltration</t>
  </si>
  <si>
    <t>Command: Command Execution, File: File Access, Network Traffic: Network Connection Creation, Network Traffic: Network Traffic Content, Network Traffic: Network Traffic Flow, Script: Script Execution</t>
  </si>
  <si>
    <t>T1020.001</t>
  </si>
  <si>
    <t>Traffic Duplication</t>
  </si>
  <si>
    <t>3.10,4.2,4.6</t>
  </si>
  <si>
    <t>AC-16,AC-17,AC-18,AC-19,AC-20,AC-4,CA-3,CM-2,CM-6,CM-8,SC-4,SC-7,SC-8,SI-12,SI-4,SI-7</t>
  </si>
  <si>
    <t>T1021</t>
  </si>
  <si>
    <t>Remote Services</t>
  </si>
  <si>
    <t>4.7,5.3,6.1,6.2,6.4,6.5,6.8</t>
  </si>
  <si>
    <t>AC-17,AC-2,AC-20,AC-3,AC-5,AC-6,AC-7,CM-5,CM-6,IA-2,IA-5,SI-4</t>
  </si>
  <si>
    <t>Command: Command Execution, Logon Session: Logon Session Creation, Module: Module Load, Network Share: Network Share Access, Network Traffic: Network Connection Creation, Network Traffic: Network Traffic Flow, Process: Process Creation</t>
  </si>
  <si>
    <t>T1021.001</t>
  </si>
  <si>
    <t>Remote Desktop Protocol</t>
  </si>
  <si>
    <t>2.3,2.5,3.12,4.1,4.2,4.4,4.7,4.8,5.3,6.1,6.2,6.4,6.5,6.8,7.6,7.7,12.2,12.7,12.8,13.5,13.10,16.10,18.3,18.5</t>
  </si>
  <si>
    <t>AC-11,AC-12,AC-17,AC-2,AC-20,AC-3,AC-4,AC-5,AC-6,AC-7,CA-8,CM-2,CM-5,CM-6,CM-7,CM-8,IA-2,IA-4,IA-5,IA-6,RA-5,SC-46,SC-7,SI-4</t>
  </si>
  <si>
    <t>Logon Session: Logon Session Creation, Network Traffic: Network Connection Creation, Network Traffic: Network Traffic Flow, Process: Process Creation</t>
  </si>
  <si>
    <t>T1021.002</t>
  </si>
  <si>
    <t>SMB/Windows Admin Shares</t>
  </si>
  <si>
    <t>4.1,4.2,4.4,4.5,4.7,5.2,5.3,6.1,6.2,6.8,7.6,7.7,12.2,13.4,18.2,18.3</t>
  </si>
  <si>
    <t>AC-17,AC-2,AC-3,AC-4,AC-5,AC-6,CA-7,CM-2,CM-5,CM-6,CM-7,IA-2,SC-7,SI-10,SI-15,SI-4</t>
  </si>
  <si>
    <t>Command: Command Execution, Logon Session: Logon Session Creation, Network Share: Network Share Access, Network Traffic: Network Connection Creation, Network Traffic: Network Traffic Flow</t>
  </si>
  <si>
    <t>T1021.003</t>
  </si>
  <si>
    <t>Distributed Component Object Model</t>
  </si>
  <si>
    <t>2.3,2.5,4.1,4.4,4.5,4.8,7.7,12.2,18.3,18.5</t>
  </si>
  <si>
    <t>AC-17,AC-2,AC-3,AC-4,AC-5,AC-6,CM-2,CM-5,CM-6,CM-7,CM-8,IA-2,RA-5,SC-18,SC-3,SC-46,SC-7,SI-3,SI-4</t>
  </si>
  <si>
    <t>Module: Module Load, Network Traffic: Network Connection Creation, Process: Process Creation</t>
  </si>
  <si>
    <t>T1021.004</t>
  </si>
  <si>
    <t>SSH</t>
  </si>
  <si>
    <t>2.3,2.5,4.1,4.7,4.8,5.3,6.1,6.2,6.4,6.5,6.8,7.6,16.10,18.3,18.5</t>
  </si>
  <si>
    <t>AC-17,AC-2,AC-20,AC-3,AC-5,AC-6,AC-7,CM-2,CM-5,CM-6,CM-8,IA-2,IA-5,RA-5,SI-4</t>
  </si>
  <si>
    <t>Logon Session: Logon Session Creation, Network Traffic: Network Connection Creation, Process: Process Creation</t>
  </si>
  <si>
    <t>T1021.005</t>
  </si>
  <si>
    <t>VNC</t>
  </si>
  <si>
    <t>2.1,2.2,2.3,2.4,2.5,4.2,4.4,4.5,4.8,7.6,7.7,13.4,18.2,18.3,18.5</t>
  </si>
  <si>
    <t>AC-17,AC-2,AC-3,AC-4,AC-6,CA-7,CA-8,CM-11,CM-2,CM-3,CM-5,CM-6,CM-7,CM-8,IA-2,IA-4,IA-6,RA-5,SC-7,SI-10,SI-15,SI-3,SI-4</t>
  </si>
  <si>
    <t>T1021.006</t>
  </si>
  <si>
    <t>Windows Remote Management</t>
  </si>
  <si>
    <t>2.3,2.5,3.12,4.1,4.4,4.5,4.7,4.8,5.3,5.4,6.1,6.2,6.8,7.6,7.7,12.2,12.8,18.3,18.5</t>
  </si>
  <si>
    <t>AC-17,AC-2,AC-3,AC-4,AC-5,AC-6,CM-2,CM-5,CM-6,CM-7,CM-8,IA-2,RA-5,SC-46,SC-7,SI-4</t>
  </si>
  <si>
    <t>Command: Command Execution, Logon Session: Logon Session Creation, Network Traffic: Network Connection Creation, Process: Process Creation, Service: Service Metadata</t>
  </si>
  <si>
    <t>T1025</t>
  </si>
  <si>
    <t>Data from Removable Media</t>
  </si>
  <si>
    <t>AC-16,AC-2,AC-23,AC-3,AC-6,CM-12,CP-9,MP-7,SA-8,SC-13,SC-28,SC-38,SC-41,SI-3,SI-4</t>
  </si>
  <si>
    <t>T1026</t>
  </si>
  <si>
    <t>Multiband Communication</t>
  </si>
  <si>
    <t>Deprecated</t>
  </si>
  <si>
    <t>Command: Command Execution, File: File Creation, File: File Metadata, Process: Process Creation</t>
  </si>
  <si>
    <t>T1027</t>
  </si>
  <si>
    <t>Obfuscated Files or Information</t>
  </si>
  <si>
    <t>10.1,10.2,10.7,13.2,13.7</t>
  </si>
  <si>
    <t>CM-2,CM-6,SI-2,SI-3,SI-4,SI-7</t>
  </si>
  <si>
    <t>Command: Command Execution, File: File Creation, File: File Metadata, Module: Module Load, Process: OS API Execution, Process: Process Creation</t>
  </si>
  <si>
    <t>T1027.001</t>
  </si>
  <si>
    <t>Binary Padding</t>
  </si>
  <si>
    <t>File: File Metadata</t>
  </si>
  <si>
    <t>T1027.002</t>
  </si>
  <si>
    <t>Software Packing</t>
  </si>
  <si>
    <t>SI-2,SI-3,SI-4,SI-7</t>
  </si>
  <si>
    <t>T1027.003</t>
  </si>
  <si>
    <t>T1027.004</t>
  </si>
  <si>
    <t>Compile After Delivery</t>
  </si>
  <si>
    <t>T1027.005</t>
  </si>
  <si>
    <t>Indicator Removal from Tools</t>
  </si>
  <si>
    <t>Application Log: Application Log Content</t>
  </si>
  <si>
    <t>T1027.006</t>
  </si>
  <si>
    <t>HTML Smuggling</t>
  </si>
  <si>
    <t>File: File Creation</t>
  </si>
  <si>
    <t>T1027.007</t>
  </si>
  <si>
    <t>Dynamic API Resolution</t>
  </si>
  <si>
    <t>File: File Metadata, Module: Module Load, Process: OS API Execution</t>
  </si>
  <si>
    <t>T1027.008</t>
  </si>
  <si>
    <t>Stripped Payloads</t>
  </si>
  <si>
    <t>T1027.009</t>
  </si>
  <si>
    <t>Embedded Payloads</t>
  </si>
  <si>
    <t>File: File Creation, File: File Metadata</t>
  </si>
  <si>
    <t>T1029</t>
  </si>
  <si>
    <t>Scheduled Transfer</t>
  </si>
  <si>
    <t>T1030</t>
  </si>
  <si>
    <t>Data Transfer Size Limits</t>
  </si>
  <si>
    <t>T1033</t>
  </si>
  <si>
    <t>System Owner/User Discovery</t>
  </si>
  <si>
    <t>T1034</t>
  </si>
  <si>
    <t>Path Interception</t>
  </si>
  <si>
    <t>T1036</t>
  </si>
  <si>
    <t>Masquerading</t>
  </si>
  <si>
    <t>2.5,2.7,3.3,4.1,6.1,6.2,6.8</t>
  </si>
  <si>
    <t>AC-2,AC-3,AC-6,CA-7,CM-2,CM-6,CM-7,IA-9,SI-10,SI-3,SI-4,SI-7</t>
  </si>
  <si>
    <t>Command: Command Execution, File: File Metadata, File: File Modification, Image: Image Metadata, Process: Process Metadata, Scheduled Job: Scheduled Job Metadata, Scheduled Job: Scheduled Job Modification, Service: Service Creation, Service: Service Metadata</t>
  </si>
  <si>
    <t>T1036.001</t>
  </si>
  <si>
    <t>Invalid Code Signature</t>
  </si>
  <si>
    <t>2.7,4.1</t>
  </si>
  <si>
    <t>CM-2,CM-6,IA-9,SI-4,SI-7</t>
  </si>
  <si>
    <t>T1036.002</t>
  </si>
  <si>
    <t>Right-to-Left Override</t>
  </si>
  <si>
    <t>T1036.003</t>
  </si>
  <si>
    <t>Rename System Utilities</t>
  </si>
  <si>
    <t>3.3,4.1,6.1,6.2,6.8</t>
  </si>
  <si>
    <t>AC-2,AC-3,AC-6,CA-7,CM-2,CM-6,SI-3,SI-4</t>
  </si>
  <si>
    <t>Command: Command Execution, File: File Metadata, File: File Modification, Process: Process Metadata</t>
  </si>
  <si>
    <t>T1036.004</t>
  </si>
  <si>
    <t>Masquerade Task or Service</t>
  </si>
  <si>
    <t>Command: Command Execution, Scheduled Job: Scheduled Job Metadata, Scheduled Job: Scheduled Job Modification, Service: Service Creation, Service: Service Metadata</t>
  </si>
  <si>
    <t>T1036.005</t>
  </si>
  <si>
    <t>Match Legitimate Name or Location</t>
  </si>
  <si>
    <t>File: File Metadata, Image: Image Metadata, Process: Process Metadata</t>
  </si>
  <si>
    <t>T1036.006</t>
  </si>
  <si>
    <t>Space after Filename</t>
  </si>
  <si>
    <t>T1036.007</t>
  </si>
  <si>
    <t>Double File Extension</t>
  </si>
  <si>
    <t>CA-7,CM-2,CM-6,CM-7,IA-2,SI-4</t>
  </si>
  <si>
    <t>T1037</t>
  </si>
  <si>
    <t>Boot or Logon Initialization Scripts</t>
  </si>
  <si>
    <t>2.7,3.3,4.1,5.4,6.1,6.2,6.8</t>
  </si>
  <si>
    <t>AC-17,AC-3,CA-7,CM-2,CM-6,CM-7,SI-3,SI-4,SI-7</t>
  </si>
  <si>
    <t>Active Directory: Active Directory Object Modification, Command: Command Execution, File: File Creation, File: File Modification, Process: Process Creation, Windows Registry: Windows Registry Key Creation</t>
  </si>
  <si>
    <t>T1037.001</t>
  </si>
  <si>
    <t>Logon Script (Windows)</t>
  </si>
  <si>
    <t>AC-17,CM-7</t>
  </si>
  <si>
    <t>Command: Command Execution, Process: Process Creation, Windows Registry: Windows Registry Key Creation</t>
  </si>
  <si>
    <t>T1037.002</t>
  </si>
  <si>
    <t>Logon Script (Mac)</t>
  </si>
  <si>
    <t>AC-3,CA-7,CM-2,CM-6,SI-3,SI-4,SI-7</t>
  </si>
  <si>
    <t>Command: Command Execution, File: File Creation, File: File Modification, Process: Process Creation</t>
  </si>
  <si>
    <t>T1037.003</t>
  </si>
  <si>
    <t>Network Logon Script</t>
  </si>
  <si>
    <t>Active Directory: Active Directory Object Modification, Command: Command Execution, File: File Creation, File: File Modification, Process: Process Creation</t>
  </si>
  <si>
    <t>T1037.004</t>
  </si>
  <si>
    <t>Rc.common</t>
  </si>
  <si>
    <t>T1037.005</t>
  </si>
  <si>
    <t>Startup Items</t>
  </si>
  <si>
    <t>2.7,3.3,4.1,6.1,6.2</t>
  </si>
  <si>
    <t>T1039</t>
  </si>
  <si>
    <t>Data from Network Shared Drive</t>
  </si>
  <si>
    <t>Command: Command Execution, File: File Access, Network Share: Network Share Access, Network Traffic: Network Connection Creation, Network Traffic: Network Traffic Content</t>
  </si>
  <si>
    <t>T1040</t>
  </si>
  <si>
    <t>Network Sniffing</t>
  </si>
  <si>
    <t>4.2,4.6,6.4,6.5,3.10</t>
  </si>
  <si>
    <t>AC-16,AC-17,AC-18,AC-19,IA-2,IA-5,SC-4,SC-8,SI-12,SI-4,SI-7</t>
  </si>
  <si>
    <t>T1041</t>
  </si>
  <si>
    <t>Exfiltration Over C2 Channel</t>
  </si>
  <si>
    <t>AC-16,AC-2,AC-20,AC-23,AC-3,AC-4,AC-6,CA-3,CA-7,SA-8,SA-9,SC-13,SC-28,SC-31,SC-7,SI-3,SI-4,SR-4</t>
  </si>
  <si>
    <t>T1043</t>
  </si>
  <si>
    <t>Commonly Used Port</t>
  </si>
  <si>
    <t>T1046</t>
  </si>
  <si>
    <t>Network Service Scanning</t>
  </si>
  <si>
    <t>3.12,4.4,4.8,7.6,7.7,12.2,12.8,13.3,13.8,16.8,18.2,18.3,16.10</t>
  </si>
  <si>
    <t>AC-4,CA-7,CM-2,CM-6,CM-7,CM-8,RA-5,SC-46,SC-7,SI-3,SI-4</t>
  </si>
  <si>
    <t>Cloud Service: Cloud Service Enumeration, Command: Command Execution, Network Traffic: Network Traffic Flow</t>
  </si>
  <si>
    <t>T1047</t>
  </si>
  <si>
    <t>Windows Management Instrumentation</t>
  </si>
  <si>
    <t>4.7,5.2,5.3,5.4,6.1,6.2,6.8</t>
  </si>
  <si>
    <t>AC-17,AC-2,AC-3,AC-5,AC-6,CM-2,CM-5,CM-6,CM-7,IA-2,RA-5,SC-3,SC-34,SI-16,SI-2,SI-3,SI-4,SI-7</t>
  </si>
  <si>
    <t>Command: Command Execution, Network Traffic: Network Connection Creation, Process: Process Creation</t>
  </si>
  <si>
    <t>T1048</t>
  </si>
  <si>
    <t>Exfiltration Over Alternative Protocol</t>
  </si>
  <si>
    <t>4.2,4.4,7.6,7.7,9.2,12.2,12.8,13.3,13.4,13.8</t>
  </si>
  <si>
    <t>AC-16,AC-2,AC-20,AC-23,AC-3,AC-4,AC-6,CA-3,CA-7,CM-2,CM-6,CM-7,SA-8,SA-9,SC-28,SC-31,SC-46,SC-7,SI-10,SI-15,SI-3,SI-4,SR-4</t>
  </si>
  <si>
    <t>T1048.001</t>
  </si>
  <si>
    <t>Exfiltration Over Symmetric Encrypted Non-C2 Protocol</t>
  </si>
  <si>
    <t>AC-3,AC-4,CA-7,CM-2,CM-6,CM-7,SC-46,SC-7,SI-10,SI-15,SI-3,SI-4</t>
  </si>
  <si>
    <t>T1048.002</t>
  </si>
  <si>
    <t>Exfiltration Over Asymmetric Encrypted Non-C2 Protocol</t>
  </si>
  <si>
    <t>T1048.003</t>
  </si>
  <si>
    <t>Exfiltration Over Unencrypted/Obfuscated Non-C2 Protocol</t>
  </si>
  <si>
    <t>AC-16,AC-2,AC-20,AC-23,AC-3,AC-4,AC-6,CA-3,CA-7,CM-2,CM-6,CM-7,SA-8,SA-9,SC-13,SC-28,SC-31,SC-46,SC-7,SI-10,SI-15,SI-3,SI-4,SR-4</t>
  </si>
  <si>
    <t>T1049</t>
  </si>
  <si>
    <t>System Network Connections Discovery</t>
  </si>
  <si>
    <t>T1051</t>
  </si>
  <si>
    <t>Shared Webroot</t>
  </si>
  <si>
    <t>Command: Command Execution, Process: Process Creation, Scheduled Job: Scheduled Job Creation</t>
  </si>
  <si>
    <t>T1052</t>
  </si>
  <si>
    <t>Exfiltration Over Physical Medium</t>
  </si>
  <si>
    <t>2.3,2.5,4.1,10.3,18.3,18.5</t>
  </si>
  <si>
    <t>AC-16,AC-2,AC-20,AC-23,AC-3,AC-6,CA-7,CM-2,CM-6,CM-7,CM-8,MP-7,RA-5,SA-8,SC-28,SC-41,SI-3,SI-4,SR-4</t>
  </si>
  <si>
    <t>Command: Command Execution, Drive: Drive Creation, File: File Access, Process: Process Creation</t>
  </si>
  <si>
    <t>T1052.001</t>
  </si>
  <si>
    <t>Exfiltration over USB</t>
  </si>
  <si>
    <t>T1053</t>
  </si>
  <si>
    <t>Scheduled Task/Job</t>
  </si>
  <si>
    <t>4.1,4.7,4.8,5.3,5.4,6.1,6.2,6.8,18.3,18.5</t>
  </si>
  <si>
    <t>AC-2,AC-3,AC-5,AC-6,CA-8,CM-2,CM-5,CM-6,CM-7,CM-8,IA-2,IA-4,IA-8,RA-5,SI-4</t>
  </si>
  <si>
    <t>Command: Command Execution, Container: Container Creation, File: File Creation, File: File Modification, Process: Process Creation, Scheduled Job: Scheduled Job Creation</t>
  </si>
  <si>
    <t>T1053.001</t>
  </si>
  <si>
    <t>At (Linux)</t>
  </si>
  <si>
    <t>4.7,5.3,5.4,6.1,6.2,6.8,8.1,8.11,8.2,8.3,8.5,8.9,18.3,18.5,8.10</t>
  </si>
  <si>
    <t>AC-2,AC-3,AC-5,AC-6,CA-8,CM-5,IA-2,RA-5,SI-4</t>
  </si>
  <si>
    <t>Command: Command Execution, File: File Modification, Process: Process Creation, Scheduled Job: Scheduled Job Creation</t>
  </si>
  <si>
    <t>T1053.002</t>
  </si>
  <si>
    <t>At (Windows)</t>
  </si>
  <si>
    <t>4.1,4.7,4.8,5.3,5.4,6.1,6.2,6.8,8.3,18.3,18.5</t>
  </si>
  <si>
    <t>AC-2,AC-3,AC-5,AC-6,CA-8,CM-2,CM-5,CM-6,CM-7,CM-8,IA-2,IA-4,RA-5,SI-4</t>
  </si>
  <si>
    <t>T1053.003</t>
  </si>
  <si>
    <t>Cron</t>
  </si>
  <si>
    <t>4.7,5.3,5.4,6.1,6.2,6.8,8.1,8.11,8.2,8.5,8.9,18.3,18.5,8.10</t>
  </si>
  <si>
    <t>T1053.004</t>
  </si>
  <si>
    <t>Launchd</t>
  </si>
  <si>
    <t>Module: Module Load, Process: OS API Execution, Process: Process Access, Process: Process Modification</t>
  </si>
  <si>
    <t>T1053.005</t>
  </si>
  <si>
    <t>Scheduled Task</t>
  </si>
  <si>
    <t>Command: Command Execution, File: File Modification, Process: Process Creation, Scheduled Job: Scheduled Job Creation, Windows Registry: Windows Registry Key Creation</t>
  </si>
  <si>
    <t>T1053.006</t>
  </si>
  <si>
    <t>Systemd Timers</t>
  </si>
  <si>
    <t>3.3,4.1,4.7,5.3,5.4,6.1,6.2,6.8</t>
  </si>
  <si>
    <t>AC-2,AC-3,AC-5,AC-6,CA-7,CM-5,IA-2,SI-4,SI-7</t>
  </si>
  <si>
    <t>T1053.007</t>
  </si>
  <si>
    <t>Container Orchestration Job</t>
  </si>
  <si>
    <t>AC-2,AC-3,AC-5,AC-6,CM-5,IA-2,IA-8</t>
  </si>
  <si>
    <t>Container: Container Creation, File: File Creation, Scheduled Job: Scheduled Job Creation</t>
  </si>
  <si>
    <t>T1055</t>
  </si>
  <si>
    <t>Process Injection</t>
  </si>
  <si>
    <t>4.1,4.7,5.3,5.4,6.1,6.2,6.8,13.2,13.7</t>
  </si>
  <si>
    <t>AC-2,AC-3,AC-5,AC-6,CM-5,CM-6,IA-2,SC-18,SC-7,SI-2,SI-3,SI-4</t>
  </si>
  <si>
    <t>File: File Metadata, File: File Modification, Module: Module Load, Process: OS API Execution, Process: Process Access, Process: Process Metadata, Process: Process Modification</t>
  </si>
  <si>
    <t>T1055.001</t>
  </si>
  <si>
    <t>Dynamic-link Library Injection</t>
  </si>
  <si>
    <t>4.1,13.2,13.7</t>
  </si>
  <si>
    <t>AC-6,SC-18,SC-7,SI-2,SI-3,SI-4</t>
  </si>
  <si>
    <t>Module: Module Load, Process: OS API Execution, Process: Process Access, Process: Process Metadata, Process: Process Modification</t>
  </si>
  <si>
    <t>T1055.002</t>
  </si>
  <si>
    <t>Portable Executable Injection</t>
  </si>
  <si>
    <t>Process: OS API Execution, Process: Process Access, Process: Process Modification</t>
  </si>
  <si>
    <t>T1055.003</t>
  </si>
  <si>
    <t>Thread Execution Hijacking</t>
  </si>
  <si>
    <t>T1055.004</t>
  </si>
  <si>
    <t>Asynchronous Procedure Call</t>
  </si>
  <si>
    <t>T1055.005</t>
  </si>
  <si>
    <t>Thread Local Storage</t>
  </si>
  <si>
    <t>T1055.008</t>
  </si>
  <si>
    <t>Ptrace System Calls</t>
  </si>
  <si>
    <t>T1055.009</t>
  </si>
  <si>
    <t>Proc Memory</t>
  </si>
  <si>
    <t>3.3,4.1,6.1,6.2,6.8,13.2,13.7</t>
  </si>
  <si>
    <t>AC-3,AC-6,CA-7,SC-18,SC-7,SI-16,SI-2,SI-3,SI-4</t>
  </si>
  <si>
    <t>File: File Modification</t>
  </si>
  <si>
    <t>T1055.011</t>
  </si>
  <si>
    <t>Extra Window Memory Injection</t>
  </si>
  <si>
    <t>Process: OS API Execution</t>
  </si>
  <si>
    <t>T1055.012</t>
  </si>
  <si>
    <t>Process Hollowing</t>
  </si>
  <si>
    <t>T1055.013</t>
  </si>
  <si>
    <t>Process Doppelg'e4nging</t>
  </si>
  <si>
    <t>File: File Metadata, Process: OS API Execution</t>
  </si>
  <si>
    <t>T1055.014</t>
  </si>
  <si>
    <t>VDSO Hijacking</t>
  </si>
  <si>
    <t>Module: Module Load, Process: OS API Execution</t>
  </si>
  <si>
    <t>T1055.015</t>
  </si>
  <si>
    <t>ListPlanting</t>
  </si>
  <si>
    <t>Process: OS API Execution, Process: Process Modification</t>
  </si>
  <si>
    <t>T1056</t>
  </si>
  <si>
    <t>Input Capture</t>
  </si>
  <si>
    <t>Driver: Driver Load, File: File Modification, Process: OS API Execution, Process: Process Creation, Process: Process Metadata, Windows Registry: Windows Registry Key Modification</t>
  </si>
  <si>
    <t>T1056.001</t>
  </si>
  <si>
    <t>Keylogging</t>
  </si>
  <si>
    <t>Driver: Driver Load, Process: OS API Execution, Windows Registry: Windows Registry Key Modification</t>
  </si>
  <si>
    <t>T1056.002</t>
  </si>
  <si>
    <t>GUI Input Capture</t>
  </si>
  <si>
    <t>14.1,14.2,14.6</t>
  </si>
  <si>
    <t>CA-7,SI-3,SI-4,SI-7</t>
  </si>
  <si>
    <t>Command: Command Execution, Process: Process Creation, Script: Script Execution</t>
  </si>
  <si>
    <t>T1056.003</t>
  </si>
  <si>
    <t>Web Portal Capture</t>
  </si>
  <si>
    <t>4.1,4.7,5.3,5.4,6.1,6.2,12.2</t>
  </si>
  <si>
    <t>AC-2,AC-3,AC-5,AC-6,CM-5,CM-6,IA-2</t>
  </si>
  <si>
    <t>T1056.004</t>
  </si>
  <si>
    <t>Credential API Hooking</t>
  </si>
  <si>
    <t>Process: OS API Execution, Process: Process Metadata</t>
  </si>
  <si>
    <t>T1057</t>
  </si>
  <si>
    <t>Process Discovery</t>
  </si>
  <si>
    <t>T1059</t>
  </si>
  <si>
    <t>Command and Scripting Interpreter</t>
  </si>
  <si>
    <t>2.3,2.5,2.7,4.1,4.7,4.8,5.3,5.4,6.1,6.2,6.8,9.3,9.6,9.7,10.1,10.2,10.7,13.2,13.7,18.3,18.5,16.10</t>
  </si>
  <si>
    <t>AC-17,AC-2,AC-3,AC-5,AC-6,CA-7,CA-8,CM-11,CM-2,CM-5,CM-6,CM-7,CM-8,IA-2,IA-8,IA-9,RA-5,SC-18,SI-10,SI-16,SI-2,SI-3,SI-4,SI-7</t>
  </si>
  <si>
    <t>Command: Command Execution, Module: Module Load, Process: Process Creation, Process: Process Metadata, Script: Script Execution</t>
  </si>
  <si>
    <t>T1059.001</t>
  </si>
  <si>
    <t>PowerShell</t>
  </si>
  <si>
    <t>2.3,2.5,2.7,4.1,4.7,4.8,5.3,5.4,6.1,6.2,6.8,9.7,10.1,10.2,10.7,13.2,13.7,18.3,18.5,16.10</t>
  </si>
  <si>
    <t>AC-17,AC-2,AC-3,AC-5,AC-6,CM-2,CM-5,CM-6,CM-8,IA-2,IA-8,IA-9,RA-5,SI-10,SI-16,SI-2,SI-3,SI-4,SI-7</t>
  </si>
  <si>
    <t>T1059.002</t>
  </si>
  <si>
    <t>AppleScript</t>
  </si>
  <si>
    <t>2.5,2.7,4.1</t>
  </si>
  <si>
    <t>AC-17,AC-2,AC-3,AC-6,CM-2,CM-6,IA-9,SI-10,SI-16,SI-3,SI-4,SI-7,SR-11,SR-4,SR-5,SR-6</t>
  </si>
  <si>
    <t>T1059.003</t>
  </si>
  <si>
    <t>Windows Command Shell</t>
  </si>
  <si>
    <t>2.5,2.7</t>
  </si>
  <si>
    <t>AC-17,AC-2,AC-3,AC-6,CM-2,CM-6,SI-10,SI-16,SI-3,SI-4,SI-7</t>
  </si>
  <si>
    <t>T1059.004</t>
  </si>
  <si>
    <t>Unix Shell</t>
  </si>
  <si>
    <t>T1059.005</t>
  </si>
  <si>
    <t>Visual Basic</t>
  </si>
  <si>
    <t>2.3,2.5,2.7,4.1,4.8,9.3,9.6,9.7,10.1,10.2,10.7,13.2,13.7,18.3,18.5,16.10</t>
  </si>
  <si>
    <t>AC-17,AC-2,AC-3,AC-6,CA-7,CM-2,CM-6,CM-7,CM-8,RA-5,SC-18,SI-10,SI-16,SI-2,SI-3,SI-4,SI-7</t>
  </si>
  <si>
    <t>Command: Command Execution, Module: Module Load, Process: Process Creation, Script: Script Execution</t>
  </si>
  <si>
    <t>T1059.006</t>
  </si>
  <si>
    <t>Python</t>
  </si>
  <si>
    <t>2.1,2.2,2.3,2.4,2.5,2.7,4.1,9.7,10.1,10.2,10.7,13.2,13.7,18.3,18.5</t>
  </si>
  <si>
    <t>AC-17,AC-2,AC-3,AC-6,CM-11,CM-2,CM-3,CM-5,CM-6,SI-10,SI-16,SI-2,SI-3,SI-4,SI-7</t>
  </si>
  <si>
    <t>T1059.007</t>
  </si>
  <si>
    <t>JavaScript/JScript</t>
  </si>
  <si>
    <t>2.3,2.5,2.7,4.1,4.8,9.3,9.6,18.3,18.5,16.10</t>
  </si>
  <si>
    <t>AC-17,AC-2,AC-3,AC-6,CA-7,CM-2,CM-6,CM-7,CM-8,RA-5,SC-18,SI-10,SI-16,SI-3,SI-4,SI-7</t>
  </si>
  <si>
    <t>T1059.008</t>
  </si>
  <si>
    <t>Network Device CLI</t>
  </si>
  <si>
    <t>2.7,4.1,4.7,5.3,5.4,6.1,6.2,6.8,12.2,12.5</t>
  </si>
  <si>
    <t>AC-17,AC-2,AC-3,AC-5,AC-6,CM-2,CM-5,CM-6,IA-2,IA-8,SI-10,SI-16,SI-3,SI-4,SI-7</t>
  </si>
  <si>
    <t>T1061</t>
  </si>
  <si>
    <t>Graphical User Interface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</si>
  <si>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</si>
  <si>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T1062</t>
  </si>
  <si>
    <t>Hypervisor</t>
  </si>
  <si>
    <t>Command: Command Execution, Process: OS API Execution</t>
  </si>
  <si>
    <t>T1064</t>
  </si>
  <si>
    <t>Scripting</t>
  </si>
  <si>
    <t>Command: Command Execution, File: File Deletion, File: File Modification</t>
  </si>
  <si>
    <t>T1068</t>
  </si>
  <si>
    <t>Exploitation for Privilege Escalation</t>
  </si>
  <si>
    <t>7.1,7.2,7.3,7.4,7.5,10.5,18.3,18.5</t>
  </si>
  <si>
    <t>AC-2,AC-4,AC-6,CA-7,CA-8,CM-2,CM-6,CM-7,CM-8,RA-10,RA-5,SC-18,SC-2,SC-26,SC-29,SC-3,SC-30,SC-35,SC-39,SC-7,SI-2,SI-3,SI-4,SI-5,SI-7</t>
  </si>
  <si>
    <t>Driver: Driver Load, Process: Process Creation</t>
  </si>
  <si>
    <t>T1069</t>
  </si>
  <si>
    <t>Permission Groups Discovery</t>
  </si>
  <si>
    <t>Application Log: Application Log Content, Command: Command Execution, Group: Group Enumeration, Group: Group Metadata, Process: Process Creation</t>
  </si>
  <si>
    <t>T1069.001</t>
  </si>
  <si>
    <t>Local Groups</t>
  </si>
  <si>
    <t>Command: Command Execution, Group: Group Enumeration, Process: OS API Execution, Process: Process Creation</t>
  </si>
  <si>
    <t>T1069.002</t>
  </si>
  <si>
    <t>Domain Groups</t>
  </si>
  <si>
    <t>T1069.003</t>
  </si>
  <si>
    <t>Cloud Groups</t>
  </si>
  <si>
    <t>T1070</t>
  </si>
  <si>
    <t>Indicator Removal on Host</t>
  </si>
  <si>
    <t>3.1,3.11,3.12,3.3,3.4,4.1,5.4,6.1,6.2,6.8,8.1,8.2,8.3,8.9,12.8,3.10,8.10</t>
  </si>
  <si>
    <t>AC-16,AC-17,AC-18,AC-19,AC-2,AC-3,AC-5,AC-6,CA-7,CM-2,CM-6,CP-6,CP-7,CP-9,SC-36,SC-4,SI-12,SI-23,SI-3,SI-4,SI-7</t>
  </si>
  <si>
    <t>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Windows Registry: Windows Registry Key Deletion, Windows Registry: Windows Registry Key Modification</t>
  </si>
  <si>
    <t>T1070.001</t>
  </si>
  <si>
    <t>Clear Windows Event Logs</t>
  </si>
  <si>
    <t>Command: Command Execution, File: File Deletion, Process: OS API Execution</t>
  </si>
  <si>
    <t>T1070.002</t>
  </si>
  <si>
    <t>Clear Linux or Mac System Logs</t>
  </si>
  <si>
    <t>3.1,3.11,3.12,3.3,3.4,4.1,5.4,6.1,6.2,6.8,8.1,8.2,8.3,12.8,3.10,8.10</t>
  </si>
  <si>
    <t>T1070.003</t>
  </si>
  <si>
    <t>Clear Command History</t>
  </si>
  <si>
    <t>3.3,4.1,5.4,6.1,6.2,6.8</t>
  </si>
  <si>
    <t>AC-2,AC-3,AC-5,AC-6,CA-7,CM-2,CM-6,SI-3,SI-4,SI-7</t>
  </si>
  <si>
    <t>Command: Command Execution, File: File Deletion, File: File Modification, User Account: User Account Authentication</t>
  </si>
  <si>
    <t>T1070.004</t>
  </si>
  <si>
    <t>File Deletion</t>
  </si>
  <si>
    <t>Command: Command Execution, File: File Deletion</t>
  </si>
  <si>
    <t>T1070.005</t>
  </si>
  <si>
    <t>Network Share Connection Removal</t>
  </si>
  <si>
    <t>Command: Command Execution, Network Traffic: Network Traffic Content, Process: Process Creation, User Account: User Account Authentication</t>
  </si>
  <si>
    <t>T1070.006</t>
  </si>
  <si>
    <t>Timestomp</t>
  </si>
  <si>
    <t>File: File Metadata, File: File Modification</t>
  </si>
  <si>
    <t>T1070.007</t>
  </si>
  <si>
    <t>Indicator Removal</t>
  </si>
  <si>
    <t>Clear Network Connection History and Configurations</t>
  </si>
  <si>
    <t>Command: Command Execution, File: File Modification, Firewall: Firewall Rule Modification, Process: Process Creation, Windows Registry: Windows Registry Key Modification</t>
  </si>
  <si>
    <t>T1070.008</t>
  </si>
  <si>
    <t>Clear Mailbox Data</t>
  </si>
  <si>
    <t>Command: Command Execution, File: File Deletion, File: File Modification, Process: Process Creation</t>
  </si>
  <si>
    <t>T1070.009</t>
  </si>
  <si>
    <t>Clear Persistence</t>
  </si>
  <si>
    <t>Command: Command Execution, File: File Deletion, File: File Modification, Process: Process Creation, Scheduled Job: Scheduled Job Modification, Windows Registry: Windows Registry Key Deletion, Windows Registry: Windows Registry Key Modification</t>
  </si>
  <si>
    <t>T1071</t>
  </si>
  <si>
    <t>Application Layer Protocol</t>
  </si>
  <si>
    <t>AC-4,CA-7,CM-2,CM-6,CM-7,SC-10,SC-20,SC-21,SC-22,SC-23,SC-31,SC-37,SC-7,SI-3,SI-4</t>
  </si>
  <si>
    <t>Network Traffic: Network Traffic Content, Network Traffic: Network Traffic Flow</t>
  </si>
  <si>
    <t>T1071.001</t>
  </si>
  <si>
    <t>Web Protocols</t>
  </si>
  <si>
    <t>T1071.002</t>
  </si>
  <si>
    <t>File Transfer Protocols</t>
  </si>
  <si>
    <t>T1071.003</t>
  </si>
  <si>
    <t>Mail Protocols</t>
  </si>
  <si>
    <t>T1071.004</t>
  </si>
  <si>
    <t>DNS</t>
  </si>
  <si>
    <t>4.2,4.9,9.2,9.3,13.3,13.4,13.8,13.10</t>
  </si>
  <si>
    <t>AC-3,AC-4,CA-7,CM-2,CM-6,CM-7,SC-10,SC-20,SC-21,SC-22,SC-23,SC-31,SC-37,SC-7,SI-10,SI-15,SI-3,SI-4</t>
  </si>
  <si>
    <t>T1072</t>
  </si>
  <si>
    <t>Software Deployment Tools</t>
  </si>
  <si>
    <t>3.12,4.1,4.4,4.7,5.1,5.2,5.3,5.4,5.5,6.1,6.2,6.4,6.5,6.8,7.1,7.2,7.3,7.4,7.5,12.2,12.8,14.9,15.7,16.1,16.8,16.9,18.3,18.5,16.10</t>
  </si>
  <si>
    <t>AC-12,AC-2,AC-20,AC-3,AC-4,AC-5,AC-6,CA-7,CM-2,CM-5,CM-6,CM-7,CM-8,IA-2,IA-5,SC-12,SC-17,SC-46,SC-7,SI-2,SI-23,SI-3,SI-4,SI-7</t>
  </si>
  <si>
    <t>Application Log: Application Log Content, Process: Process Creation</t>
  </si>
  <si>
    <t>T1074</t>
  </si>
  <si>
    <t>Data Staged</t>
  </si>
  <si>
    <t>Command: Command Execution, File: File Access, File: File Creation, Windows Registry: Windows Registry Key Modification</t>
  </si>
  <si>
    <t>T1074.001</t>
  </si>
  <si>
    <t>Local Data Staging</t>
  </si>
  <si>
    <t>T1074.002</t>
  </si>
  <si>
    <t>Remote Data Staging</t>
  </si>
  <si>
    <t>Command: Command Execution, File: File Access, File: File Creation</t>
  </si>
  <si>
    <t>T1078</t>
  </si>
  <si>
    <t>Valid Accounts</t>
  </si>
  <si>
    <t>4.7,5.1,5.2,5.3,5.4,5.5,6.1,6.2,6.8,16.1,16.9</t>
  </si>
  <si>
    <t>AC-2,AC-3,AC-5,AC-6,CA-7,CA-8,CM-5,CM-6,IA-12,IA-2,IA-5,RA-5,SA-10,SA-11,SA-15,SA-16,SA-17,SA-3,SA-4,SA-8,SC-28,SI-4,SR-6</t>
  </si>
  <si>
    <t>Logon Session: Logon Session Creation, Logon Session: Logon Session Metadata, User Account: User Account Authentication</t>
  </si>
  <si>
    <t>T1078.001</t>
  </si>
  <si>
    <t>Default Accounts</t>
  </si>
  <si>
    <t>4.7,5.2</t>
  </si>
  <si>
    <t>AC-2,AC-5,AC-6,CA-7,SA-10,SA-11,SA-15,SA-16,SA-17,SA-3,SA-4,SA-8,SC-28,SI-4</t>
  </si>
  <si>
    <t>Logon Session: Logon Session Creation, User Account: User Account Authentication</t>
  </si>
  <si>
    <t>T1078.002</t>
  </si>
  <si>
    <t>Domain Accounts</t>
  </si>
  <si>
    <t>4.7,5.1,5.2,5.3,5.4,5.5,6.1,6.2,6.4,6.5,6.8</t>
  </si>
  <si>
    <t>AC-2,AC-20,AC-3,AC-5,AC-6,AC-7,CM-5,CM-6,IA-12,IA-2,IA-5,SI-4</t>
  </si>
  <si>
    <t>T1078.003</t>
  </si>
  <si>
    <t>Local Accounts</t>
  </si>
  <si>
    <t>4.1,4.7,5.1,5.2,5.3,5.4,5.5,6.1,6.2,6.8</t>
  </si>
  <si>
    <t>AC-2,AC-3,AC-5,AC-6,CA-7,CM-5,CM-6,IA-12,IA-2,SA-10,SA-11,SA-15,SA-16,SA-17,SA-3,SA-4,SA-8,SC-28,SI-4</t>
  </si>
  <si>
    <t>T1078.004</t>
  </si>
  <si>
    <t>Cloud Accounts</t>
  </si>
  <si>
    <t>4.7,5.1,5.2,5.3,5.4,5.5,6.1,6.2,6.3,6.4,6.5,6.8</t>
  </si>
  <si>
    <t>AC-2,AC-20,AC-3,AC-5,AC-6,AC-7,CA-7,CM-5,CM-6,IA-12,IA-2,IA-5,SA-10,SA-11,SA-15,SA-16,SA-17,SA-3,SA-4,SA-8,SC-28,SI-4</t>
  </si>
  <si>
    <t>T1080</t>
  </si>
  <si>
    <t>Taint Shared Content</t>
  </si>
  <si>
    <t>2.5,3.3,4.1,6.1,6.2,6.8,10.5</t>
  </si>
  <si>
    <t>AC-3,CA-7,CM-2,CM-7,SC-4,SC-7,SI-10,SI-3,SI-4,SI-7</t>
  </si>
  <si>
    <t>File: File Creation, File: File Modification, Network Share: Network Share Access, Process: Process Creation</t>
  </si>
  <si>
    <t>T1082</t>
  </si>
  <si>
    <t>System Information Discovery</t>
  </si>
  <si>
    <t>T1083</t>
  </si>
  <si>
    <t>File and Directory Discovery</t>
  </si>
  <si>
    <t>T1087</t>
  </si>
  <si>
    <t>Account Discovery</t>
  </si>
  <si>
    <t>4.1,4.8,18.3,18.5</t>
  </si>
  <si>
    <t>CM-6,CM-7,SI-4</t>
  </si>
  <si>
    <t>Command: Command Execution, File: File Access, Process: Process Creation</t>
  </si>
  <si>
    <t>T1087.001</t>
  </si>
  <si>
    <t>Local Account</t>
  </si>
  <si>
    <t>Command: Command Execution, File: File Access, Group: Group Enumeration, Process: OS API Execution, Process: Process Creation</t>
  </si>
  <si>
    <t>T1087.002</t>
  </si>
  <si>
    <t>Domain Account</t>
  </si>
  <si>
    <t>Command: Command Execution, Group: Group Enumeration, Network Traffic: Network Traffic Content, Process: OS API Execution, Process: Process Creation</t>
  </si>
  <si>
    <t>T1087.003</t>
  </si>
  <si>
    <t>Email Account</t>
  </si>
  <si>
    <t>T1087.004</t>
  </si>
  <si>
    <t>Cloud Account</t>
  </si>
  <si>
    <t>3.3,4.1,4.7,5.3,5.4,6.1,6.2,6.8,18.3,18.5</t>
  </si>
  <si>
    <t>AC-2,AC-3,AC-5,AC-6,IA-2,IA-8</t>
  </si>
  <si>
    <t>T1090</t>
  </si>
  <si>
    <t>Proxy</t>
  </si>
  <si>
    <t>4.2,4.4,9.3,13.3,13.4,13.8</t>
  </si>
  <si>
    <t>AC-3,AC-4,CA-7,CM-2,CM-6,CM-7,SC-7,SC-8,SI-10,SI-15,SI-3,SI-4</t>
  </si>
  <si>
    <t>Network Traffic: Network Connection Creation, Network Traffic: Network Traffic Content, Network Traffic: Network Traffic Flow</t>
  </si>
  <si>
    <t>T1090.001</t>
  </si>
  <si>
    <t>Internal Proxy</t>
  </si>
  <si>
    <t>T1090.002</t>
  </si>
  <si>
    <t>External Proxy</t>
  </si>
  <si>
    <t>T1090.003</t>
  </si>
  <si>
    <t>Multi-hop Proxy</t>
  </si>
  <si>
    <t>4.2,4.4,9.3,13.4</t>
  </si>
  <si>
    <t>AC-3,AC-4,CA-7,CM-6,CM-7,SC-7,SI-10,SI-15</t>
  </si>
  <si>
    <t>T1090.004</t>
  </si>
  <si>
    <t>Domain Fronting</t>
  </si>
  <si>
    <t>SC-8</t>
  </si>
  <si>
    <t>T1091</t>
  </si>
  <si>
    <t>Replication Through Removable Media</t>
  </si>
  <si>
    <t>2.3,2.5,4.1,7.7,10.3,18.3,18.5</t>
  </si>
  <si>
    <t>AC-3,AC-6,CM-2,CM-6,CM-8,MP-7,RA-5,SC-41,SI-3,SI-4</t>
  </si>
  <si>
    <t>Drive: Drive Creation, File: File Access, File: File Creation, Process: Process Creation</t>
  </si>
  <si>
    <t>T1092</t>
  </si>
  <si>
    <t>Communication Through Removable Media</t>
  </si>
  <si>
    <t>2.3,2.5,4.1,4.8,10.3,18.3,18.5</t>
  </si>
  <si>
    <t>CM-2,CM-6,CM-7,CM-8,MP-7,RA-5,SI-3,SI-4</t>
  </si>
  <si>
    <t>Drive: Drive Access, Drive: Drive Creation</t>
  </si>
  <si>
    <t>T1095</t>
  </si>
  <si>
    <t>Non-Application Layer Protocol</t>
  </si>
  <si>
    <t>4.2,4.4,4.5,7.6,7.7,12.2,12.8,13.3,13.4,13.8,18.2,18.3,13.10</t>
  </si>
  <si>
    <t>AC-3,AC-4,CA-7,CM-2,CM-6,CM-7,SC-7,SI-10,SI-15,SI-3,SI-4</t>
  </si>
  <si>
    <t>T1098</t>
  </si>
  <si>
    <t>Account Manipulation</t>
  </si>
  <si>
    <t>3.12,3.3,4.1,4.2,4.4,4.7,4.8,5.3,5.4,6.1,6.2,6.3,6.4,6.5,11.3,11.4,12.2,12.8,16.8,18.3,18.5</t>
  </si>
  <si>
    <t>AC-2,AC-3,AC-4,AC-5,AC-6,CM-5,CM-6,CM-7,IA-2,SC-46,SC-7,SI-4</t>
  </si>
  <si>
    <t>Active Directory: Active Directory Object Modification, Command: Command Execution, File: File Modification, Group: Group Modification, Process: Process Creation, User Account: User Account Modification</t>
  </si>
  <si>
    <t>T1098.001</t>
  </si>
  <si>
    <t>Additional Cloud Credentials</t>
  </si>
  <si>
    <t>3.12,3.3,4.2,4.4,4.7,5.3,5.4,6.1,6.2,6.3,6.4,6.5,11.3,11.4,12.2,12.8,16.8</t>
  </si>
  <si>
    <t>AC-2,AC-20,AC-3,AC-4,AC-5,AC-6,CM-5,CM-6,CM-7,IA-2,IA-5,SC-46,SC-7,SI-4,SI-7</t>
  </si>
  <si>
    <t>Active Directory: Active Directory Object Modification, User Account: User Account Modification</t>
  </si>
  <si>
    <t>T1098.002</t>
  </si>
  <si>
    <t>Exchange Email Delegate Permissions</t>
  </si>
  <si>
    <t>3.3,4.7,5.3,5.4,6.1,6.2,6.3,6.4,6.5</t>
  </si>
  <si>
    <t>AC-2,AC-20,AC-3,AC-5,AC-6,CM-5,CM-6,IA-2,IA-5,SI-4,SI-7</t>
  </si>
  <si>
    <t>Application Log: Application Log Content, Group: Group Modification, User Account: User Account Modification</t>
  </si>
  <si>
    <t>T1098.003</t>
  </si>
  <si>
    <t>Add Office 365 Global Administrator Role</t>
  </si>
  <si>
    <t>3.3,4.7,5.3,5.4,6.1,6.2,6.3,6.5</t>
  </si>
  <si>
    <t>User Account: User Account Modification</t>
  </si>
  <si>
    <t>T1098.004</t>
  </si>
  <si>
    <t>SSH Authorized Keys</t>
  </si>
  <si>
    <t>2.3,2.5,3.3,4.1,4.8,5.4,6.1,6.2,6.8,7.6,18.3,18.5,16.10</t>
  </si>
  <si>
    <t>AC-3,CM-2,CM-6,CM-7,CM-8,RA-5,SC-12,SI-3,SI-4</t>
  </si>
  <si>
    <t>Command: Command Execution, File: File Modification, Process: Process Creation</t>
  </si>
  <si>
    <t>T1098.005</t>
  </si>
  <si>
    <t>Device Registration</t>
  </si>
  <si>
    <t>Active Directory: Active Directory Object Creation, Application Log: Application Log Content, User Account: User Account Modification</t>
  </si>
  <si>
    <t>T1102</t>
  </si>
  <si>
    <t>Web Service</t>
  </si>
  <si>
    <t>2.3,2.5,9.3,13.3,13.8</t>
  </si>
  <si>
    <t>T1102.001</t>
  </si>
  <si>
    <t>Dead Drop Resolver</t>
  </si>
  <si>
    <t>T1102.002</t>
  </si>
  <si>
    <t>Bidirectional Communication</t>
  </si>
  <si>
    <t>T1102.003</t>
  </si>
  <si>
    <t>One-Way Communication</t>
  </si>
  <si>
    <t>T1104</t>
  </si>
  <si>
    <t>Multi-Stage Channels</t>
  </si>
  <si>
    <t>T1105</t>
  </si>
  <si>
    <t>Ingress Tool Transfer</t>
  </si>
  <si>
    <t>File: File Creation, Network Traffic: Network Connection Creation, Network Traffic: Network Traffic Content, Network Traffic: Network Traffic Flow</t>
  </si>
  <si>
    <t>T1106</t>
  </si>
  <si>
    <t>Native API</t>
  </si>
  <si>
    <t>AC-6,CM-2,CM-6,CM-7,SI-2,SI-3,SI-4</t>
  </si>
  <si>
    <t>T1108</t>
  </si>
  <si>
    <t>Redundant Access</t>
  </si>
  <si>
    <t>Application Log: Application Log Content, Command: Command Execution, File: File Access, Logon Session: Logon Session Creation, Network Traffic: Network Connection Creation</t>
  </si>
  <si>
    <t>T1110</t>
  </si>
  <si>
    <t>Brute Force</t>
  </si>
  <si>
    <t>4.1,4.7,5.2,5.3,6.3,6.4,6.5,4.10</t>
  </si>
  <si>
    <t>AC-2,AC-20,AC-3,AC-5,AC-6,AC-7,CA-7,CM-2,CM-6,IA-11,IA-2,IA-4,IA-5,SI-4</t>
  </si>
  <si>
    <t>Application Log: Application Log Content, Command: Command Execution, User Account: User Account Authentication</t>
  </si>
  <si>
    <t>T1110.001</t>
  </si>
  <si>
    <t>Password Guessing</t>
  </si>
  <si>
    <t>4.1,4.7,5.2,6.3,6.4,6.5,4.10</t>
  </si>
  <si>
    <t>Application Log: Application Log Content, User Account: User Account Authentication</t>
  </si>
  <si>
    <t>T1110.002</t>
  </si>
  <si>
    <t>Password Cracking</t>
  </si>
  <si>
    <t>4.7,5.2,6.3,6.4,6.5</t>
  </si>
  <si>
    <t>T1110.003</t>
  </si>
  <si>
    <t>Password Spraying</t>
  </si>
  <si>
    <t>T1110.004</t>
  </si>
  <si>
    <t>Credential Stuffing</t>
  </si>
  <si>
    <t>T1111</t>
  </si>
  <si>
    <t>Two-Factor Authentication Interception</t>
  </si>
  <si>
    <t>14.1,14.3</t>
  </si>
  <si>
    <t>CA-7,CM-2,CM-6,IA-2,IA-5,SI-3,SI-4</t>
  </si>
  <si>
    <t>T1112</t>
  </si>
  <si>
    <t>Modify Registry</t>
  </si>
  <si>
    <t>AC-6,CM-7</t>
  </si>
  <si>
    <t>Command: Command Execution, Process: OS API Execution, Process: Process Creation, Windows Registry: Windows Registry Key Creation, Windows Registry: Windows Registry Key Deletion, Windows Registry: Windows Registry Key Modification</t>
  </si>
  <si>
    <t>T1113</t>
  </si>
  <si>
    <t>Screen Capture</t>
  </si>
  <si>
    <t>T1114</t>
  </si>
  <si>
    <t>Email Collection</t>
  </si>
  <si>
    <t>6.3,6.5,18.3,18.5,3.10</t>
  </si>
  <si>
    <t>AC-16,AC-17,AC-19,AC-20,AC-3,AC-4,CM-2,CM-6,IA-2,IA-5,SC-7,SI-12,SI-4,SI-7</t>
  </si>
  <si>
    <t>T1114.001</t>
  </si>
  <si>
    <t>Local Email Collection</t>
  </si>
  <si>
    <t>AC-16,AC-17,AC-19,AC-20,AC-4,SI-12,SI-4,SI-7</t>
  </si>
  <si>
    <t>T1114.002</t>
  </si>
  <si>
    <t>Remote Email Collection</t>
  </si>
  <si>
    <t>6.3,6.4,6.5,3.10</t>
  </si>
  <si>
    <t>AC-16,AC-17,AC-19,AC-20,AC-3,AC-4,CM-2,CM-6,IA-2,IA-5,SI-12,SI-4,SI-7</t>
  </si>
  <si>
    <t>Command: Command Execution, Logon Session: Logon Session Creation, Network Traffic: Network Connection Creation</t>
  </si>
  <si>
    <t>T1114.003</t>
  </si>
  <si>
    <t>Email Forwarding Rule</t>
  </si>
  <si>
    <t>18.3,18.5,3.10</t>
  </si>
  <si>
    <t>AC-16,AC-17,AC-19,AC-20,AC-4,CM-6,SC-43,SC-7,SI-12,SI-4,SI-7</t>
  </si>
  <si>
    <t>T1115</t>
  </si>
  <si>
    <t>Clipboard Data</t>
  </si>
  <si>
    <t>T1119</t>
  </si>
  <si>
    <t>Automated Collection</t>
  </si>
  <si>
    <t>3.11,11.4,12.8</t>
  </si>
  <si>
    <t>AC-16,AC-17,AC-18,AC-19,AC-20,CM-2,CM-6,CM-8,CP-6,CP-7,CP-9,SC-36,SC-4,SI-12,SI-23,SI-4,SI-7</t>
  </si>
  <si>
    <t>Command: Command Execution, File: File Access, Script: Script Execution</t>
  </si>
  <si>
    <t>T1120</t>
  </si>
  <si>
    <t>Peripheral Device Discovery</t>
  </si>
  <si>
    <t>T1123</t>
  </si>
  <si>
    <t>Audio Capture</t>
  </si>
  <si>
    <t>T1124</t>
  </si>
  <si>
    <t>System Time Discovery</t>
  </si>
  <si>
    <t>T1125</t>
  </si>
  <si>
    <t>Video Capture</t>
  </si>
  <si>
    <t>T1127</t>
  </si>
  <si>
    <t>Trusted Developer Utilities Proxy Execution</t>
  </si>
  <si>
    <t>2.3,2.5,2.7,4.1,4.8,18.3,18.5,16.10</t>
  </si>
  <si>
    <t>CM-2,CM-6,CM-7,CM-8,RA-5,SI-10,SI-4,SI-7</t>
  </si>
  <si>
    <t>T1127.001</t>
  </si>
  <si>
    <t>MSBuild</t>
  </si>
  <si>
    <t>2.3,2.5,2.7,4.1,4.8,18.3,18.5</t>
  </si>
  <si>
    <t>CM-2,CM-6,CM-8,RA-5,SI-4</t>
  </si>
  <si>
    <t>T1129</t>
  </si>
  <si>
    <t>Shared Modules</t>
  </si>
  <si>
    <t>2.5,2.6</t>
  </si>
  <si>
    <t>CM-2,CM-7,SI-10,SI-4,SI-7</t>
  </si>
  <si>
    <t>T1132</t>
  </si>
  <si>
    <t>Data Encoding</t>
  </si>
  <si>
    <t>T1132.001</t>
  </si>
  <si>
    <t>Standard Encoding</t>
  </si>
  <si>
    <t>T1132.002</t>
  </si>
  <si>
    <t>Non-Standard Encoding</t>
  </si>
  <si>
    <t>T1133</t>
  </si>
  <si>
    <t>External Remote Services</t>
  </si>
  <si>
    <t>2.3,2.5,3.12,4.1,4.2,4.4,4.8,6.3,6.4,6.5,7.6,7.7,12.2,12.7,12.8,13.5,16.8,18.3,18.5,13.10,16.10</t>
  </si>
  <si>
    <t>AC-17,AC-20,AC-23,AC-3,AC-4,AC-6,AC-7,CM-2,CM-6,CM-7,CM-8,IA-2,IA-5,RA-5,SC-46,SC-7,SI-4,SI-7</t>
  </si>
  <si>
    <t>Application Log: Application Log Content, Logon Session: Logon Session Metadata, Network Traffic: Network Connection Creation, Network Traffic: Network Traffic Content, Network Traffic: Network Traffic Flow</t>
  </si>
  <si>
    <t>T1134</t>
  </si>
  <si>
    <t>Access Token Manipulation</t>
  </si>
  <si>
    <t>4.1,4.7,5.3,5.4,6.1,6.2,6.8</t>
  </si>
  <si>
    <t>Active Directory: Active Directory Object Modification, Command: Command Execution, Process: OS API Execution, Process: Process Creation, Process: Process Metadata, User Account: User Account Metadata</t>
  </si>
  <si>
    <t>T1134.001</t>
  </si>
  <si>
    <t>Token Impersonation/Theft</t>
  </si>
  <si>
    <t>T1134.002</t>
  </si>
  <si>
    <t>Create Process with Token</t>
  </si>
  <si>
    <t>T1134.003</t>
  </si>
  <si>
    <t>Make and Impersonate Token</t>
  </si>
  <si>
    <t>T1134.004</t>
  </si>
  <si>
    <t>Parent PID Spoofing</t>
  </si>
  <si>
    <t>Process: OS API Execution, Process: Process Creation, Process: Process Metadata</t>
  </si>
  <si>
    <t>T1134.005</t>
  </si>
  <si>
    <t>SID-History Injection</t>
  </si>
  <si>
    <t>AC-20,AC-3,AC-4,AC-5,AC-6,CM-2,CM-6,SA-11,SA-17,SA-4,SA-8,SC-3</t>
  </si>
  <si>
    <t>Active Directory: Active Directory Object Modification, Process: OS API Execution, User Account: User Account Metadata</t>
  </si>
  <si>
    <t>T1135</t>
  </si>
  <si>
    <t>Network Share Discovery</t>
  </si>
  <si>
    <t>T1136</t>
  </si>
  <si>
    <t>Create Account</t>
  </si>
  <si>
    <t>3.12,4.1,4.2,4.4,4.7,5.3,5.4,6.1,6.2,6.3,6.4,6.5,11.3,11.4,12.2,12.8,18.3,18.5</t>
  </si>
  <si>
    <t>Command: Command Execution, Process: Process Creation, User Account: User Account Creation</t>
  </si>
  <si>
    <t>T1136.001</t>
  </si>
  <si>
    <t>4.7,5.3,5.4,6.1,6.2,6.4,6.5</t>
  </si>
  <si>
    <t>T1136.002</t>
  </si>
  <si>
    <t>3.12,4.1,4.2,4.4,4.7,5.3,5.4,6.1,6.2,6.4,6.5,11.3,11.4,12.2,12.8,18.3,18.5</t>
  </si>
  <si>
    <t>T1136.003</t>
  </si>
  <si>
    <t>3.12,4.2,4.4,4.7,5.3,5.4,6.1,6.2,6.3,6.4,6.5,11.3,11.4,12.2,12.8,16.8</t>
  </si>
  <si>
    <t>User Account: User Account Creation</t>
  </si>
  <si>
    <t>T1137</t>
  </si>
  <si>
    <t>Office Application Startup</t>
  </si>
  <si>
    <t>2.3,2.7,4.1,4.8,7.1,7.2,7.3,7.4,7.5,7.7,9.4,18.3,18.5</t>
  </si>
  <si>
    <t>AC-10,AC-17,AC-6,CM-2,CM-6,CM-8,RA-5,SC-18,SC-44,SI-2,SI-3,SI-4,SI-8</t>
  </si>
  <si>
    <t>Application Log: Application Log Content, Command: Command Execution, File: File Creation, File: File Modification, Module: Module Load, Process: Process Creation, Windows Registry: Windows Registry Key Creation, Windows Registry: Windows Registry Key Modification</t>
  </si>
  <si>
    <t>T1137.001</t>
  </si>
  <si>
    <t>Office Template Macros</t>
  </si>
  <si>
    <t>2.3,2.7,4.1,4.8,9.4,18.3,18.5</t>
  </si>
  <si>
    <t>AC-6,CM-2,CM-6,CM-8,RA-5,SC-18,SC-44,SI-3,SI-4,SI-8</t>
  </si>
  <si>
    <t>Command: Command Execution, File: File Creation, File: File Modification, Process: Process Creation, Windows Registry: Windows Registry Key Creation, Windows Registry: Windows Registry Key Modification</t>
  </si>
  <si>
    <t>T1137.002</t>
  </si>
  <si>
    <t>Office Test</t>
  </si>
  <si>
    <t>AC-10,AC-14,AC-17,AC-6,CM-2,CM-5,CM-6,SC-18,SC-44,SI-8</t>
  </si>
  <si>
    <t>Command: Command Execution, File: File Creation, File: File Modification, Module: Module Load, Process: Process Creation, Windows Registry: Windows Registry Key Creation, Windows Registry: Windows Registry Key Modification</t>
  </si>
  <si>
    <t>T1137.003</t>
  </si>
  <si>
    <t>Outlook Forms</t>
  </si>
  <si>
    <t>7.1,7.2,7.3,7.4,7.5,18.3,18.5</t>
  </si>
  <si>
    <t>AC-6,CM-2,CM-6,SC-18,SC-44,SI-2,SI-8</t>
  </si>
  <si>
    <t>Application Log: Application Log Content, Command: Command Execution, Process: Process Creation</t>
  </si>
  <si>
    <t>T1137.004</t>
  </si>
  <si>
    <t>Outlook Home Page</t>
  </si>
  <si>
    <t>T1137.005</t>
  </si>
  <si>
    <t>Outlook Rules</t>
  </si>
  <si>
    <t>T1137.006</t>
  </si>
  <si>
    <t>Add-ins</t>
  </si>
  <si>
    <t>AC-6,CM-2,CM-6,SC-18,SC-44,SI-8</t>
  </si>
  <si>
    <t>T1140</t>
  </si>
  <si>
    <t>Deobfuscate/Decode Files or Information</t>
  </si>
  <si>
    <t>File: File Modification, Process: Process Creation, Script: Script Execution</t>
  </si>
  <si>
    <t>T1149</t>
  </si>
  <si>
    <t>LC_MAIN Hijacking</t>
  </si>
  <si>
    <t>Command: Command Execution, Network Traffic: Network Connection Creation, Process: Process Creation, Service: Service Metadata</t>
  </si>
  <si>
    <t>T1153</t>
  </si>
  <si>
    <t>Source</t>
  </si>
  <si>
    <t>Application Log: Application Log Content, Logon Session: Logon Session Creation, Logon Session: Logon Session Metadata</t>
  </si>
  <si>
    <t>T1175</t>
  </si>
  <si>
    <t>Component Object Model and Distributed COM</t>
  </si>
  <si>
    <t> </t>
  </si>
  <si>
    <t>T1176</t>
  </si>
  <si>
    <t>Browser Extensions</t>
  </si>
  <si>
    <t>2.3,2.5,2.7,4.1,9.4,14.4,18.3,18.5</t>
  </si>
  <si>
    <t>AC-6,CA-7,CA-8,CM-11,CM-2,CM-3,CM-5,CM-6,CM-7,RA-5,SC-7,SI-10,SI-3,SI-4,SI-7</t>
  </si>
  <si>
    <t>Command: Command Execution, File: File Creation, Network Traffic: Network Connection Creation, Process: Process Creation, Windows Registry: Windows Registry Key Creation</t>
  </si>
  <si>
    <t>T1185</t>
  </si>
  <si>
    <t>Browser Session Hijacking</t>
  </si>
  <si>
    <t>3.3,4.7,5.3,6.1,6.2,6.8,14.4</t>
  </si>
  <si>
    <t>AC-10,AC-12,AC-2,AC-3,AC-5,AC-6,CA-7,CM-2,CM-5,IA-2,SC-23,SI-3,SI-4,SI-7</t>
  </si>
  <si>
    <t>Logon Session: Logon Session Creation, Process: Process Access, Process: Process Modification</t>
  </si>
  <si>
    <t>T1187</t>
  </si>
  <si>
    <t>Forced Authentication</t>
  </si>
  <si>
    <t>4.2,4.4,4.7,5.2,7.6,7.7,13.4,18.2,18.3</t>
  </si>
  <si>
    <t>AC-3,AC-4,CA-7,CM-2,CM-6,CM-7,SC-7,SI-10,SI-15,SI-4</t>
  </si>
  <si>
    <t>File: File Access, File: File Creation, File: File Modification, Network Traffic: Network Traffic Content, Network Traffic: Network Traffic Flow</t>
  </si>
  <si>
    <t>T1189</t>
  </si>
  <si>
    <t>Drive-by Compromise</t>
  </si>
  <si>
    <t>2.3,2.7,7.1,7.2,7.4,7.5,9.1,9.3,9.6,10.5,18.3,18.5</t>
  </si>
  <si>
    <t>AC-4,AC-6,CA-7,CM-2,CM-6,CM-8,SA-22,SC-18,SC-2,SC-29,SC-3,SC-30,SC-39,SC-7,SI-2,SI-3,SI-4,SI-7</t>
  </si>
  <si>
    <t>Application Log: Application Log Content, File: File Creation, Network Traffic: Network Connection Creation, Network Traffic: Network Traffic Content, Process: Process Creation</t>
  </si>
  <si>
    <t>T1190</t>
  </si>
  <si>
    <t>Exploit Public-Facing Application</t>
  </si>
  <si>
    <t>3.12,4.4,4.7,5.3,5.5,6.1,6.2,6.8,7.1,7.2,7.3,7.4,7.6,7.7,10.5,12.1,12.2,12.8,16.13,16.8,18.1,18.2,18.3,13.10</t>
  </si>
  <si>
    <t>AC-2,AC-3,AC-4,AC-5,AC-6,CA-2,CA-7,CM-5,CM-6,CM-7,CM-8,IA-2,IA-8,RA-10,RA-5,SA-8,SC-18,SC-2,SC-29,SC-3,SC-30,SC-39,SC-46,SC-7,SI-10,SI-2,SI-3,SI-4,SI-7</t>
  </si>
  <si>
    <t>Application Log: Application Log Content, Network Traffic: Network Traffic Content</t>
  </si>
  <si>
    <t>T1195</t>
  </si>
  <si>
    <t>Supply Chain Compromise</t>
  </si>
  <si>
    <t>7.1,7.2,7.3,7.4,7.5,16.1,16.11,16.12,16.2,16.3,16.4,16.5,18.3,18.5</t>
  </si>
  <si>
    <t>CA-2,CA-7,CM-11,CM-7,RA-10,RA-5,SA-22,SI-2</t>
  </si>
  <si>
    <t>File: File Metadata, Sensor Health: Host Status</t>
  </si>
  <si>
    <t>T1195.001</t>
  </si>
  <si>
    <t>Compromise Software Dependencies and Development Tools</t>
  </si>
  <si>
    <t>T1195.002</t>
  </si>
  <si>
    <t>Compromise Software Supply Chain</t>
  </si>
  <si>
    <t>T1195.003</t>
  </si>
  <si>
    <t>Compromise Hardware Supply Chain</t>
  </si>
  <si>
    <t>3.6,4.1</t>
  </si>
  <si>
    <t>CA-8,CM-3,CM-5,CM-8,IA-7,RA-9,SA-10,SA-11,SC-34,SI-2,SI-7</t>
  </si>
  <si>
    <t>Sensor Health: Host Status</t>
  </si>
  <si>
    <t>T1197</t>
  </si>
  <si>
    <t>BITS Jobs</t>
  </si>
  <si>
    <t>4.1,4.2,4.4,4.5,4.7,5.3,5.4,6.1,6.2,6.8,13.4,18.2,18.3,18.5</t>
  </si>
  <si>
    <t>AC-2,AC-3,AC-4,AC-5,AC-6,CA-7,CM-5,CM-6,CM-7,IA-2,SC-7,SI-10,SI-15,SI-4</t>
  </si>
  <si>
    <t>T1199</t>
  </si>
  <si>
    <t>Trusted Relationship</t>
  </si>
  <si>
    <t>3.12,4.1,4.4,12.2,12.8,15.7</t>
  </si>
  <si>
    <t>AC-3,AC-4,AC-6,AC-8,CM-6,CM-7,SC-46,SC-7</t>
  </si>
  <si>
    <t>Application Log: Application Log Content, Logon Session: Logon Session Creation, Logon Session: Logon Session Metadata, Network Traffic: Network Traffic Content</t>
  </si>
  <si>
    <t>T1200</t>
  </si>
  <si>
    <t>Hardware Additions</t>
  </si>
  <si>
    <t>1.1,1.2,1.4,4.1,4.2,12.2,12.6,13.9</t>
  </si>
  <si>
    <t>AC-20,AC-3,AC-6,MP-7,SC-41</t>
  </si>
  <si>
    <t>Application Log: Application Log Content, Drive: Drive Creation, Network Traffic: Network Traffic Flow</t>
  </si>
  <si>
    <t>T1201</t>
  </si>
  <si>
    <t>Password Policy Discovery</t>
  </si>
  <si>
    <t>CA-7,CM-2,CM-6,SI-3,SI-4</t>
  </si>
  <si>
    <t>Command: Command Execution, Process: Process Creation, User Account: User Account Metadata</t>
  </si>
  <si>
    <t>T1202</t>
  </si>
  <si>
    <t>Indirect Command Execution</t>
  </si>
  <si>
    <t>T1203</t>
  </si>
  <si>
    <t>Exploitation for Client Execution</t>
  </si>
  <si>
    <t>AC-4,AC-6,CA-7,CM-8,SC-18,SC-2,SC-29,SC-3,SC-30,SC-39,SC-44,SC-7,SI-3,SI-4,SI-7</t>
  </si>
  <si>
    <t>T1204</t>
  </si>
  <si>
    <t>User Execution</t>
  </si>
  <si>
    <t>2.3,2.5,2.7,9.3,9.6,13.3,13.8,14.1,14.2,14.6</t>
  </si>
  <si>
    <t>AC-4,CA-7,CM-2,CM-6,CM-7,SC-44,SC-7,SI-10,SI-2,SI-3,SI-4,SI-7,SI-8</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</si>
  <si>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</si>
  <si>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T1204.001</t>
  </si>
  <si>
    <t>Malicious Link</t>
  </si>
  <si>
    <t>AC-4,CA-7,CM-2,CM-6,CM-7,SC-44,SC-7,SI-2,SI-3,SI-4,SI-8</t>
  </si>
  <si>
    <t>File: File Creation, Network Traffic: Network Connection Creation, Network Traffic: Network Traffic Content</t>
  </si>
  <si>
    <t>T1204.002</t>
  </si>
  <si>
    <t>Malicious File</t>
  </si>
  <si>
    <t>2.5,2.7,14.1,14.2,14.6</t>
  </si>
  <si>
    <t>AC-4,CA-7,CM-2,CM-6,CM-7,SC-44,SC-7,SI-10,SI-3,SI-4,SI-7,SI-8</t>
  </si>
  <si>
    <t>File: File Creation, Process: Process Creation</t>
  </si>
  <si>
    <t>T1204.003</t>
  </si>
  <si>
    <t>Malicious Image</t>
  </si>
  <si>
    <t>AC-4,CA-7,CA-8,CM-2,CM-6,CM-7,RA-5,SC-44,SC-7,SI-2,SI-3,SI-4,SI-7,SI-8,SR-11,SR-4,SR-5,SR-6</t>
  </si>
  <si>
    <t>Application Log: Application Log Content, Command: Command Execution, Container: Container Creation, Container: Container Start, Image: Image Creation, Instance: Instance Creation, Instance: Instance Start</t>
  </si>
  <si>
    <t>T1205</t>
  </si>
  <si>
    <t>Traffic Signaling</t>
  </si>
  <si>
    <t>4.2,4.4,7.7,13.4</t>
  </si>
  <si>
    <t>AC-3,AC-4,CA-7,CM-2,CM-6,CM-7,SC-7,SI-15,SI-4</t>
  </si>
  <si>
    <t>Network Traffic: Network Connection Creation, Network Traffic: Network Traffic Content, Network Traffic: Network Traffic Flow, Process: Process Creation</t>
  </si>
  <si>
    <t>T1205.001</t>
  </si>
  <si>
    <t>Port Knocking</t>
  </si>
  <si>
    <t>4.2,4.4,13.4</t>
  </si>
  <si>
    <t>AC-3,AC-4,CA-7,CM-6,CM-7,SC-7,SI-15,SI-4</t>
  </si>
  <si>
    <t>T1205.002</t>
  </si>
  <si>
    <t>Socket Filters</t>
  </si>
  <si>
    <t>Network Traffic: Network Connection Creation, Process: Process Creation</t>
  </si>
  <si>
    <t>T1207</t>
  </si>
  <si>
    <t>Rogue Domain Controller</t>
  </si>
  <si>
    <t>Active Directory: Active Directory Object Creation, Active Directory: Active Directory Object Modification, Network Traffic: Network Traffic Content, User Account: User Account Authentication</t>
  </si>
  <si>
    <t>T1210</t>
  </si>
  <si>
    <t>Exploitation of Remote Services</t>
  </si>
  <si>
    <t>2.3,2.5,3.12,4.1,4.4,4.7,4.8,5.3,5.5,6.1,6.2,6.8,7.1,7.2,7.3,7.4,7.5,7.6,10.5,12.2,12.8,16.13,16.8,18.1,18.2,18.3,18.5,16.10</t>
  </si>
  <si>
    <t>AC-2,AC-3,AC-4,AC-5,AC-6,CA-2,CA-7,CA-8,CM-2,CM-5,CM-6,CM-7,CM-8,IA-2,IA-8,RA-10,RA-5,SC-18,SC-2,SC-26,SC-29,SC-3,SC-30,SC-35,SC-39,SC-46,SC-7,SI-2,SI-3,SI-4,SI-5,SI-7</t>
  </si>
  <si>
    <t>T1211</t>
  </si>
  <si>
    <t>Exploitation for Defense Evasion</t>
  </si>
  <si>
    <t>AC-4,AC-6,CA-7,CA-8,CM-2,CM-6,CM-8,RA-10,RA-5,SC-18,SC-2,SC-26,SC-29,SC-3,SC-30,SC-35,SC-39,SC-7,SI-2,SI-3,SI-4,SI-5,SI-7</t>
  </si>
  <si>
    <t>T1212</t>
  </si>
  <si>
    <t>Exploitation for Credential Access</t>
  </si>
  <si>
    <t>AC-2,AC-4,AC-6,CA-7,CA-8,CM-2,CM-6,CM-8,RA-10,RA-5,SC-18,SC-2,SC-26,SC-29,SC-3,SC-30,SC-35,SC-39,SC-7,SI-2,SI-3,SI-4,SI-5,SI-7</t>
  </si>
  <si>
    <t>Application Log: Application Log Content, Process: Process Creation, User Account: User Account Authentication</t>
  </si>
  <si>
    <t>T1213</t>
  </si>
  <si>
    <t>Data from Information Repositories</t>
  </si>
  <si>
    <t>3.1,3.2,3.3,4.7,5.3,6.1,6.2,6.8,14.1,14.4,14.5,16.1,16.9,18.3,18.5</t>
  </si>
  <si>
    <t>AC-16,AC-17,AC-2,AC-21,AC-23,AC-3,AC-4,AC-5,AC-6,CA-7,CA-8,CM-2,CM-3,CM-5,CM-6,CM-7,CM-8,IA-2,IA-4,IA-8,RA-5,SC-28,SI-4,SI-7</t>
  </si>
  <si>
    <t>Application Log: Application Log Content, Logon Session: Logon Session Creation</t>
  </si>
  <si>
    <t>T1213.001</t>
  </si>
  <si>
    <t>Confluence</t>
  </si>
  <si>
    <t>T1213.002</t>
  </si>
  <si>
    <t>Sharepoint</t>
  </si>
  <si>
    <t>T1213.003</t>
  </si>
  <si>
    <t>Code Repositories</t>
  </si>
  <si>
    <t>AC-2,AC-3,AC-5,AC-6,CA-7,IA-2,IA-9,RA-5,SA-10,SA-11,SA-15,SA-3,SA-8,SI-2</t>
  </si>
  <si>
    <t>T1216</t>
  </si>
  <si>
    <t>Signed Script Proxy Execution</t>
  </si>
  <si>
    <t>CM-2,CM-6,CM-7,SI-10,SI-4,SI-7</t>
  </si>
  <si>
    <t>T1216.001</t>
  </si>
  <si>
    <t>PubPrn</t>
  </si>
  <si>
    <t>T1217</t>
  </si>
  <si>
    <t>Browser Bookmark Discovery</t>
  </si>
  <si>
    <t>T1218</t>
  </si>
  <si>
    <t>Signed Binary Proxy Execution</t>
  </si>
  <si>
    <t>2.3,2.5,2.7,4.1,4.7,4.8,5.3,5.4,6.1,6.2,6.8,10.5,18.3,18.5</t>
  </si>
  <si>
    <t>AC-2,AC-3,AC-5,AC-6,CA-7,CM-11,CM-2,CM-5,CM-6,CM-7,CM-8,IA-2,RA-5,SI-10,SI-16,SI-3,SI-4,SI-7</t>
  </si>
  <si>
    <t>Command: Command Execution, File: File Creation, Module: Module Load, Network Traffic: Network Connection Creation, Process: OS API Execution, Process: Process Creation, Windows Registry: Windows Registry Key Modification</t>
  </si>
  <si>
    <t>T1218.001</t>
  </si>
  <si>
    <t>Compiled HTML File</t>
  </si>
  <si>
    <t>2.3,2.5,2.7,9.3,9.6</t>
  </si>
  <si>
    <t>CM-11,CM-2,CM-6,CM-7,SC-18,SI-10,SI-16,SI-3,SI-4,SI-7</t>
  </si>
  <si>
    <t>Command: Command Execution, File: File Creation, Process: Process Creation</t>
  </si>
  <si>
    <t>T1218.002</t>
  </si>
  <si>
    <t>Control Panel</t>
  </si>
  <si>
    <t>2.5,2.7,4.1,6.1,6.2,6.8</t>
  </si>
  <si>
    <t>AC-3,CA-7,CM-11,CM-2,CM-6,CM-7,SI-10,SI-16,SI-3,SI-4,SI-7</t>
  </si>
  <si>
    <t>Command: Command Execution, File: File Creation, Module: Module Load, Process: OS API Execution, Process: Process Creation, Windows Registry: Windows Registry Key Modification</t>
  </si>
  <si>
    <t>T1218.003</t>
  </si>
  <si>
    <t>CMSTP</t>
  </si>
  <si>
    <t>CM-11,CM-2,CM-6,CM-7,CM-8,RA-5,SI-10,SI-16,SI-3,SI-4,SI-7</t>
  </si>
  <si>
    <t>T1218.004</t>
  </si>
  <si>
    <t>InstallUtil</t>
  </si>
  <si>
    <t>T1218.005</t>
  </si>
  <si>
    <t>Mshta</t>
  </si>
  <si>
    <t>Command: Command Execution, File: File Creation, Network Traffic: Network Connection Creation, Process: Process Creation</t>
  </si>
  <si>
    <t>T1218.007</t>
  </si>
  <si>
    <t>Msiexec</t>
  </si>
  <si>
    <t>2.7,4.1,4.7,5.3,5.4,6.1,6.2,6.8</t>
  </si>
  <si>
    <t>AC-2,AC-3,AC-5,AC-6,CM-2,CM-5,CM-6,CM-7,IA-2</t>
  </si>
  <si>
    <t>Command: Command Execution, Module: Module Load, Network Traffic: Network Connection Creation, Process: Process Creation</t>
  </si>
  <si>
    <t>T1218.008</t>
  </si>
  <si>
    <t>Odbcconf</t>
  </si>
  <si>
    <t>Command: Command Execution, Module: Module Load, Process: Process Creation</t>
  </si>
  <si>
    <t>T1218.009</t>
  </si>
  <si>
    <t>Regsvcs/Regasm</t>
  </si>
  <si>
    <t>T1218.010</t>
  </si>
  <si>
    <t>Regsvr32</t>
  </si>
  <si>
    <t>CA-7,SI-10,SI-4,SI-7</t>
  </si>
  <si>
    <t>T1218.011</t>
  </si>
  <si>
    <t>Rundll32</t>
  </si>
  <si>
    <t>Command: Command Execution, File: File Metadata, Module: Module Load, Process: Process Creation</t>
  </si>
  <si>
    <t>T1218.012</t>
  </si>
  <si>
    <t>Verclsid</t>
  </si>
  <si>
    <t>2.3,2.5,2.7,4.1,4.2,4.4,4.5,4.8,7.6,7.7,13.4,18.2,18.3,18.5</t>
  </si>
  <si>
    <t>AC-3,AC-4,CA-7,CM-11,CM-2,CM-6,CM-7,CM-8,RA-5,SC-7,SI-10,SI-15,SI-16,SI-3,SI-4,SI-7</t>
  </si>
  <si>
    <t>T1218.013</t>
  </si>
  <si>
    <t>Mavinject</t>
  </si>
  <si>
    <t>T1218.014</t>
  </si>
  <si>
    <t>MMC</t>
  </si>
  <si>
    <t>T1219</t>
  </si>
  <si>
    <t>Remote Access Software</t>
  </si>
  <si>
    <t>2.5,4.2,4.4,7.6,9.3,13.3,13.4,13.8,18.2,18.3</t>
  </si>
  <si>
    <t>AC-17,AC-3,AC-4,CA-7,CM-2,CM-6,CM-7,SC-7,SI-10,SI-15,SI-3,SI-4,SI-7</t>
  </si>
  <si>
    <t>T1220</t>
  </si>
  <si>
    <t>XSL Script Processing</t>
  </si>
  <si>
    <t>Module: Module Load, Process: Process Creation</t>
  </si>
  <si>
    <t>T1221</t>
  </si>
  <si>
    <t>Template Injection</t>
  </si>
  <si>
    <t>2.3,2.7,4.1,4.8,13.3,13.8,14.1,14.2,14.6,18.3,18.5</t>
  </si>
  <si>
    <t>CA-7,CM-2,CM-6,CM-7,CM-8,RA-5,SC-44,SC-7,SI-10,SI-2,SI-3,SI-4,SI-7,SI-8</t>
  </si>
  <si>
    <t>Network Traffic: Network Connection Creation, Network Traffic: Network Traffic Content, Process: Process Creation</t>
  </si>
  <si>
    <t>T1222</t>
  </si>
  <si>
    <t>File and Directory Permissions Modification</t>
  </si>
  <si>
    <t>AC-16,AC-2,AC-3,AC-5,AC-6,CA-7,CM-5,CM-6,IA-2,SI-4,SI-7</t>
  </si>
  <si>
    <t>Active Directory: Active Directory Object Modification, Command: Command Execution, File: File Metadata, Process: Process Creation</t>
  </si>
  <si>
    <t>T1222.001</t>
  </si>
  <si>
    <t>Windows File and Directory Permissions Modification</t>
  </si>
  <si>
    <t>T1222.002</t>
  </si>
  <si>
    <t>Linux and Mac File and Directory Permissions Modification</t>
  </si>
  <si>
    <t>Command: Command Execution, File: File Metadata, Process: Process Creation</t>
  </si>
  <si>
    <t>T1480</t>
  </si>
  <si>
    <t>Execution Guardrails</t>
  </si>
  <si>
    <t>Don't Mitigate</t>
  </si>
  <si>
    <t>T1480.001</t>
  </si>
  <si>
    <t>Environmental Keying</t>
  </si>
  <si>
    <t>T1482</t>
  </si>
  <si>
    <t>Domain Trust Discovery</t>
  </si>
  <si>
    <t>3.12,4.1,4.4,11.3,11.4,12.2,12.8,18.3,18.5</t>
  </si>
  <si>
    <t>AC-4,CA-8,CM-6,CM-7,RA-5,SA-17,SA-8,SC-46,SC-7</t>
  </si>
  <si>
    <t>Command: Command Execution, Network Traffic: Network Traffic Content, Process: OS API Execution, Process: Process Creation, Script: Script Execution</t>
  </si>
  <si>
    <t>T1484</t>
  </si>
  <si>
    <t>Domain Policy Modification</t>
  </si>
  <si>
    <t>4.1,4.7,5.3,5.4,5.5,6.1,6.2,6.8,18.3,18.5</t>
  </si>
  <si>
    <t>AC-2,AC-3,AC-4,AC-5,AC-6,CA-8,CM-2,CM-5,CM-6,CM-7,IA-2,RA-5,SI-4</t>
  </si>
  <si>
    <t>Active Directory: Active Directory Object Creation, Active Directory: Active Directory Object Deletion, Active Directory: Active Directory Object Modification, Command: Command Execution</t>
  </si>
  <si>
    <t>T1484.001</t>
  </si>
  <si>
    <t>Group Policy Modification</t>
  </si>
  <si>
    <t>4.1,4.7,5.3,5.4,6.1,6.2,6.8,18.3,18.5</t>
  </si>
  <si>
    <t>T1484.002</t>
  </si>
  <si>
    <t>Domain Trust Modification</t>
  </si>
  <si>
    <t>Active Directory: Active Directory Object Creation, Active Directory: Active Directory Object Modification, Command: Command Execution</t>
  </si>
  <si>
    <t>T1485</t>
  </si>
  <si>
    <t>Data Destruction</t>
  </si>
  <si>
    <t>11.1,11.2,11.3,11.4,11.5</t>
  </si>
  <si>
    <t>AC-3,AC-6,CM-2,CP-10,CP-2,CP-7,CP-9,SI-3,SI-4,SI-7</t>
  </si>
  <si>
    <t>Cloud Storage: Cloud Storage Deletion, Command: Command Execution, File: File Deletion, File: File Modification, Image: Image Deletion, Instance: Instance Deletion, Process: Process Creation, Snapshot: Snapshot Deletion, Volume: Volume Deletion</t>
  </si>
  <si>
    <t>T1486</t>
  </si>
  <si>
    <t>Data Encrypted for Impact</t>
  </si>
  <si>
    <t>AC-3,AC-6,CM-2,CP-10,CP-2,CP-6,CP-7,CP-9,SI-3,SI-4,SI-7</t>
  </si>
  <si>
    <t>Cloud Storage: Cloud Storage Modification, Command: Command Execution, File: File Creation, File: File Modification, Network Share: Network Share Access, Process: Process Creation</t>
  </si>
  <si>
    <t>T1489</t>
  </si>
  <si>
    <t>Service Stop</t>
  </si>
  <si>
    <t>3.12,4.1,4.7,5.3,5.4,6.1,6.2,6.8,12.2,12.8</t>
  </si>
  <si>
    <t>AC-2,AC-3,AC-4,AC-5,AC-6,CA-7,CM-5,CM-6,CM-7,IA-2,SC-46,SC-7,SI-4</t>
  </si>
  <si>
    <t>Command: Command Execution, File: File Modification, Process: OS API Execution, Process: Process Creation, Process: Process Termination, Service: Service Metadata, Windows Registry: Windows Registry Key Modification</t>
  </si>
  <si>
    <t>T1490</t>
  </si>
  <si>
    <t>Inhibit System Recovery</t>
  </si>
  <si>
    <t>4.1,11.1,11.2,11.3,11.4,11.5,18.3,18.5</t>
  </si>
  <si>
    <t>AC-3,AC-6,CM-2,CM-6,CM-7,CP-10,CP-2,CP-7,CP-9,SI-3,SI-4,SI-7</t>
  </si>
  <si>
    <t>Command: Command Execution, File: File Deletion, Process: Process Creation, Service: Service Metadata, Windows Registry: Windows Registry Key Modification</t>
  </si>
  <si>
    <t>T1491</t>
  </si>
  <si>
    <t>Defacement</t>
  </si>
  <si>
    <t>Application Log: Application Log Content, File: File Creation, File: File Modification, Network Traffic: Network Traffic Content</t>
  </si>
  <si>
    <t>T1491.001</t>
  </si>
  <si>
    <t>Internal Defacement</t>
  </si>
  <si>
    <t>T1491.002</t>
  </si>
  <si>
    <t>External Defacement</t>
  </si>
  <si>
    <t>T1495</t>
  </si>
  <si>
    <t>Firmware Corruption</t>
  </si>
  <si>
    <t>4.1,4.7,5.3,5.4,6.8,7.1,7.2,7.3,7.5,18.3,18.5</t>
  </si>
  <si>
    <t>AC-2,AC-3,AC-5,AC-6,CA-8,CM-3,CM-5,CM-6,CM-8,IA-2,IA-7,RA-9,SA-10,SA-11,SI-2,SI-7</t>
  </si>
  <si>
    <t>Firmware: Firmware Modification</t>
  </si>
  <si>
    <t>T1496</t>
  </si>
  <si>
    <t>Resource Hijacking</t>
  </si>
  <si>
    <t>Command: Command Execution, File: File Creation, Network Traffic: Network Connection Creation, Network Traffic: Network Traffic Flow, Process: Process Creation, Sensor Health: Host Status</t>
  </si>
  <si>
    <t>T1497</t>
  </si>
  <si>
    <t>Virtualization/Sandbox Evasion</t>
  </si>
  <si>
    <t>T1497.001</t>
  </si>
  <si>
    <t>System Checks</t>
  </si>
  <si>
    <t>T1497.002</t>
  </si>
  <si>
    <t>User Activity Based Checks</t>
  </si>
  <si>
    <t>T1497.003</t>
  </si>
  <si>
    <t>Time Based Evasion</t>
  </si>
  <si>
    <t>T1498</t>
  </si>
  <si>
    <t>Network Denial of Service</t>
  </si>
  <si>
    <t>Network Traffic: Network Traffic Flow, Sensor Health: Host Status</t>
  </si>
  <si>
    <t>T1498.001</t>
  </si>
  <si>
    <t>Direct Network Flood</t>
  </si>
  <si>
    <t>7.6,7.7</t>
  </si>
  <si>
    <t>T1498.002</t>
  </si>
  <si>
    <t>Reflection Amplification</t>
  </si>
  <si>
    <t>T1499</t>
  </si>
  <si>
    <t>Endpoint Denial of Service</t>
  </si>
  <si>
    <t>4.2,7.6,7.7</t>
  </si>
  <si>
    <t>AC-3,AC-4,CA-7,CM-6,CM-7,SC-7,SI-10,SI-15,SI-4</t>
  </si>
  <si>
    <t>Application Log: Application Log Content, Network Traffic: Network Traffic Content, Network Traffic: Network Traffic Flow, Sensor Health: Host Status</t>
  </si>
  <si>
    <t>T1499.001</t>
  </si>
  <si>
    <t>OS Exhaustion Flood</t>
  </si>
  <si>
    <t>Network Traffic: Network Traffic Content, Network Traffic: Network Traffic Flow, Sensor Health: Host Status</t>
  </si>
  <si>
    <t>T1499.002</t>
  </si>
  <si>
    <t>Service Exhaustion Flood</t>
  </si>
  <si>
    <t>T1499.003</t>
  </si>
  <si>
    <t>Application Exhaustion Flood</t>
  </si>
  <si>
    <t>T1499.004</t>
  </si>
  <si>
    <t>Application or System Exploitation</t>
  </si>
  <si>
    <t>T1505</t>
  </si>
  <si>
    <t>Server Software Component</t>
  </si>
  <si>
    <t>2.7,4.1,4.7,5.3,5.4,6.1,6.2,18.3,18.5</t>
  </si>
  <si>
    <t>AC-16,AC-2,AC-3,AC-5,AC-6,CA-8,CM-11,CM-2,CM-5,CM-6,CM-8,IA-2,RA-5,SA-10,SA-11,SC-16,SI-14,SI-4,SI-7,SR-11,SR-4,SR-5,SR-6</t>
  </si>
  <si>
    <t>Application Log: Application Log Content, File: File Creation, File: File Modification, Network Traffic: Network Traffic Content, Network Traffic: Network Traffic Flow, Process: Process Creation</t>
  </si>
  <si>
    <t>T1505.001</t>
  </si>
  <si>
    <t>SQL Stored Procedures</t>
  </si>
  <si>
    <t>CA-8,CM-11,CM-2,CM-6,CM-8,RA-5,SA-10,SA-11,SI-14,SI-7,SR-11,SR-4,SR-5,SR-6</t>
  </si>
  <si>
    <t>T1505.002</t>
  </si>
  <si>
    <t>Transport Agent</t>
  </si>
  <si>
    <t>Application Log: Application Log Content, File: File Creation</t>
  </si>
  <si>
    <t>T1505.003</t>
  </si>
  <si>
    <t>Web Shell</t>
  </si>
  <si>
    <t>AC-2,AC-3,AC-5,AC-6,CM-2,CM-6,RA-5,SI-4</t>
  </si>
  <si>
    <t>T1505.004</t>
  </si>
  <si>
    <t>IIS Components</t>
  </si>
  <si>
    <t>AC-17,AC-3,AC-4,AC-6,CA-8,CM-11,CM-2,CM-6,CM-7,CM-8,IA-2,RA-5,SA-10,SA-11,SC-7,SI-14,SI-16,SI-3,SI-4,SI-7,SR-11,SR-4,SR-5,SR-6</t>
  </si>
  <si>
    <t>Command: Command Execution, File: File Creation, File: File Modification</t>
  </si>
  <si>
    <t>T1505.005</t>
  </si>
  <si>
    <t>Terminal Services DLL</t>
  </si>
  <si>
    <t>Command: Command Execution, File: File Modification, Module: Module Load, Process: Process Creation, Windows Registry: Windows Registry Key Modification</t>
  </si>
  <si>
    <t>T1518</t>
  </si>
  <si>
    <t>Software Discovery</t>
  </si>
  <si>
    <t>Command: Command Execution, Firewall: Firewall Enumeration, Firewall: Firewall Metadata, Process: OS API Execution, Process: Process Creation</t>
  </si>
  <si>
    <t>T1518.001</t>
  </si>
  <si>
    <t>Security Software Discovery</t>
  </si>
  <si>
    <t>T1525</t>
  </si>
  <si>
    <t>Implant Container Image</t>
  </si>
  <si>
    <t>AC-2,AC-3,AC-5,AC-6,CA-8,CM-2,CM-5,CM-6,CM-7,IA-2,IA-9,RA-5,SI-2,SI-3,SI-4,SI-7</t>
  </si>
  <si>
    <t>Image: Image Creation, Image: Image Metadata, Image: Image Modification</t>
  </si>
  <si>
    <t>T1526</t>
  </si>
  <si>
    <t>Cloud Service Discovery</t>
  </si>
  <si>
    <t>Cloud Service: Cloud Service Enumeration</t>
  </si>
  <si>
    <t>T1528</t>
  </si>
  <si>
    <t>Steal Application Access Token</t>
  </si>
  <si>
    <t>2.3,2.5,3.3,4.1,4.7,5.3,5.4,14.1,14.2,14.3,14.6,18.3,18.5</t>
  </si>
  <si>
    <t>AC-10,AC-2,AC-3,AC-4,AC-5,AC-6,CA-7,CA-8,CM-2,CM-5,CM-6,IA-2,IA-4,IA-5,IA-8,RA-5,SA-11,SA-15,SI-4</t>
  </si>
  <si>
    <t>T1529</t>
  </si>
  <si>
    <t>System Shutdown/Reboot</t>
  </si>
  <si>
    <t>Command: Command Execution, Process: Process Creation, Sensor Health: Host Status</t>
  </si>
  <si>
    <t>T1530</t>
  </si>
  <si>
    <t>Data from Cloud Storage Object</t>
  </si>
  <si>
    <t>3.11,3.3,4.1,4.2,4.4,4.7,5.3,5.4,6.1,6.2,6.3,6.4,6.5,6.8,11.3,13.4,18.2,18.3,18.5</t>
  </si>
  <si>
    <t>AC-16,AC-17,AC-18,AC-19,AC-2,AC-20,AC-3,AC-4,AC-5,AC-6,AC-7,CA-7,CA-8,CM-2,CM-5,CM-6,CM-7,CM-8,IA-2,IA-3,IA-4,IA-5,IA-6,IA-8,RA-5,SC-28,SC-4,SC-7,SI-10,SI-12,SI-15,SI-4,SI-7</t>
  </si>
  <si>
    <t>Cloud Storage: Cloud Storage Access</t>
  </si>
  <si>
    <t>T1531</t>
  </si>
  <si>
    <t>Account Access Removal</t>
  </si>
  <si>
    <t>Active Directory: Active Directory Object Modification, User Account: User Account Deletion, User Account: User Account Modification</t>
  </si>
  <si>
    <t>T1534</t>
  </si>
  <si>
    <t>Internal Spearphishing</t>
  </si>
  <si>
    <t>Application Log: Application Log Content, Network Traffic: Network Traffic Content, Network Traffic: Network Traffic Flow</t>
  </si>
  <si>
    <t>T1535</t>
  </si>
  <si>
    <t>Unused/Unsupported Cloud Regions</t>
  </si>
  <si>
    <t>SC-23</t>
  </si>
  <si>
    <t>Instance: Instance Creation, Instance: Instance Metadata</t>
  </si>
  <si>
    <t>T1537</t>
  </si>
  <si>
    <t>Transfer Data to Cloud Account</t>
  </si>
  <si>
    <t>3.3,4.2,4.4,4.7,5.3,6.1,6.2,6.8,13.4</t>
  </si>
  <si>
    <t>AC-16,AC-17,AC-2,AC-20,AC-3,AC-4,AC-5,AC-6,CA-7,CM-5,CM-6,CM-7,IA-2,IA-3,IA-4,IA-8,SC-7,SI-10,SI-15,SI-4</t>
  </si>
  <si>
    <t>Cloud Storage: Cloud Storage Creation, Cloud Storage: Cloud Storage Metadata, Cloud Storage: Cloud Storage Modification, Network Traffic: Network Traffic Content, Snapshot: Snapshot Creation, Snapshot: Snapshot Metadata, Snapshot: Snapshot Modification</t>
  </si>
  <si>
    <t>T1538</t>
  </si>
  <si>
    <t>Cloud Service Dashboard</t>
  </si>
  <si>
    <t>3.3,4.7,5.3,5.4,6.1,6.2,6.8</t>
  </si>
  <si>
    <t>T1539</t>
  </si>
  <si>
    <t>Steal Web Session Cookie</t>
  </si>
  <si>
    <t>4.1,6.3,14.1,14.2,14.3,14.6,18.3,18.5</t>
  </si>
  <si>
    <t>AC-20,AC-3,AC-6,CA-7,CM-2,CM-6,IA-2,IA-5,SI-3,SI-4</t>
  </si>
  <si>
    <t>File: File Access, Process: Process Access</t>
  </si>
  <si>
    <t>T1542</t>
  </si>
  <si>
    <t>Pre-OS Boot</t>
  </si>
  <si>
    <t>3.6,4.1,4.7,5.3,5.4,6.1,6.2,6.8,7.1,7.2,7.3,7.5,18.3,18.5</t>
  </si>
  <si>
    <t>AC-2,AC-3,AC-5,AC-6,CA-8,CM-3,CM-5,CM-6,CM-8,IA-2,IA-7,IA-8,RA-9,SA-10,SA-11,SC-34,SC-7,SI-2,SI-7</t>
  </si>
  <si>
    <t>Command: Command Execution, Drive: Drive Modification, Driver: Driver Metadata, Firmware: Firmware Modification, Network Traffic: Network Connection Creation, Process: OS API Execution</t>
  </si>
  <si>
    <t>T1542.001</t>
  </si>
  <si>
    <t>System Firmware</t>
  </si>
  <si>
    <t>4.1,4.7,5.3,5.4,6.1,6.2,6.8,7.1,7.2,7.3,7.5,18.3,18.5</t>
  </si>
  <si>
    <t>AC-2,AC-3,AC-5,AC-6,CA-8,CM-3,CM-5,CM-6,CM-8,IA-2,IA-7,IA-8,RA-9,SA-10,SA-11,SC-34,SI-2,SI-7</t>
  </si>
  <si>
    <t>T1542.002</t>
  </si>
  <si>
    <t>Component Firmware</t>
  </si>
  <si>
    <t>Driver: Driver Metadata, Firmware: Firmware Modification, Process: OS API Execution</t>
  </si>
  <si>
    <t>T1542.003</t>
  </si>
  <si>
    <t>Bootkit</t>
  </si>
  <si>
    <t>3.6,4.1,4.7,5.3,5.4,6.1,6.2,6.8</t>
  </si>
  <si>
    <t>Drive: Drive Modification</t>
  </si>
  <si>
    <t>T1542.004</t>
  </si>
  <si>
    <t>ROMMONkit</t>
  </si>
  <si>
    <t>4.1,13.3,13.8,18.3,18.5</t>
  </si>
  <si>
    <t>AC-3,AC-6,CA-7,CA-8,CM-2,CM-3,CM-5,CM-6,CM-7,CM-8,IA-7,RA-5,RA-9,SA-10,SA-11,SC-34,SC-7,SI-2,SI-4,SI-7</t>
  </si>
  <si>
    <t>T1542.005</t>
  </si>
  <si>
    <t>TFTP Boot</t>
  </si>
  <si>
    <t>4.1,4.2,4.7,4.8,5.3,5.4,6.1,6.2,6.8,8.1,8.2,8.3,12.2,12.5,13.3,13.8,18.3,18.5</t>
  </si>
  <si>
    <t>AC-2,AC-3,AC-5,AC-6,CA-7,CA-8,CM-2,CM-3,CM-5,CM-6,CM-7,CM-8,IA-2,IA-7,IA-8,RA-5,RA-9,SA-10,SA-11,SC-34,SC-7,SI-2,SI-4,SI-7</t>
  </si>
  <si>
    <t>Command: Command Execution, Firmware: Firmware Modification, Network Traffic: Network Connection Creation</t>
  </si>
  <si>
    <t>T1543</t>
  </si>
  <si>
    <t>Create or Modify System Process</t>
  </si>
  <si>
    <t>2.3,2.5,3.3,4.1,4.7,5.3,5.4,6.1,6.2,6.8,18.3,18.5</t>
  </si>
  <si>
    <t>AC-17,AC-2,AC-3,AC-5,AC-6,CA-7,CA-8,CM-11,CM-2,CM-3,CM-5,CM-6,CM-7,IA-2,IA-4,RA-5,SA-22,SI-16,SI-3,SI-4,SI-7</t>
  </si>
  <si>
    <t>Command: Command Execution, Driver: Driver Load, File: File Creation, File: File Modification, Process: OS API Execution, Process: Process Creation, Service: Service Creation, Service: Service Modification, Windows Registry: Windows Registry Key Creation, Windows Registry: Windows Registry Key Modification</t>
  </si>
  <si>
    <t>T1543.001</t>
  </si>
  <si>
    <t>Launch Agent</t>
  </si>
  <si>
    <t>4.7,5.3,5.4,6.1,6.2,6.8</t>
  </si>
  <si>
    <t>AC-2,AC-3,AC-5,AC-6,CM-11,CM-2,CM-5,IA-2</t>
  </si>
  <si>
    <t>Command: Command Execution, File: File Creation, File: File Modification, Service: Service Creation, Service: Service Modification</t>
  </si>
  <si>
    <t>T1543.002</t>
  </si>
  <si>
    <t>Systemd Service</t>
  </si>
  <si>
    <t>2.3,2.5,3.3,4.1,4.7,5.3,5.4,6.1,6.2,6.8</t>
  </si>
  <si>
    <t>AC-2,AC-3,AC-5,AC-6,CA-7,CM-11,CM-2,CM-3,CM-5,CM-6,IA-2,SA-22,SI-16,SI-3,SI-4,SI-7</t>
  </si>
  <si>
    <t>Command: Command Execution, File: File Creation, File: File Modification, Process: Process Creation, Service: Service Creation, Service: Service Modification</t>
  </si>
  <si>
    <t>T1543.003</t>
  </si>
  <si>
    <t>Windows Service</t>
  </si>
  <si>
    <t>Command: Command Execution, Driver: Driver Load, Process: OS API Execution, Process: Process Creation, Service: Service Creation, Service: Service Modification, Windows Registry: Windows Registry Key Creation, Windows Registry: Windows Registry Key Modification</t>
  </si>
  <si>
    <t>T1543.004</t>
  </si>
  <si>
    <t>Launch Daemon</t>
  </si>
  <si>
    <t>T1546</t>
  </si>
  <si>
    <t>Event Triggered Execution</t>
  </si>
  <si>
    <t>CM-2,CM-6,IA-9,SI-7</t>
  </si>
  <si>
    <t>Cloud Service: Cloud Service Modification, Command: Command Execution, File: File Creation, File: File Metadata, File: File Modification, Module: Module Load, Process: Process Creation, WMI: WMI Creation, Windows Registry: Windows Registry Key Modification</t>
  </si>
  <si>
    <t>T1546.001</t>
  </si>
  <si>
    <t>Change Default File Association</t>
  </si>
  <si>
    <t>Command: Command Execution, Process: Process Creation, Windows Registry: Windows Registry Key Modification</t>
  </si>
  <si>
    <t>T1546.002</t>
  </si>
  <si>
    <t>Screensaver</t>
  </si>
  <si>
    <t>CM-2,CM-6,CM-7,CM-8,RA-5,SI-10,SI-3,SI-4,SI-7</t>
  </si>
  <si>
    <t>Command: Command Execution, File: File Creation, File: File Modification, Process: Process Creation, Windows Registry: Windows Registry Key Modification</t>
  </si>
  <si>
    <t>T1546.003</t>
  </si>
  <si>
    <t>Windows Management Instrumentation Event Subscription</t>
  </si>
  <si>
    <t>AC-2,AC-3,AC-5,AC-6,CA-7,CM-2,CM-5,CM-6,IA-2,SI-14,SI-3,SI-4</t>
  </si>
  <si>
    <t>Command: Command Execution, Process: Process Creation, WMI: WMI Creation</t>
  </si>
  <si>
    <t>T1546.004</t>
  </si>
  <si>
    <t>.bash_profile and .bashrc</t>
  </si>
  <si>
    <t>AC-3,AC-6,CA-7,CM-2,CM-6,SI-3,SI-4,SI-7</t>
  </si>
  <si>
    <t>T1546.005</t>
  </si>
  <si>
    <t>Trap</t>
  </si>
  <si>
    <t>T1546.006</t>
  </si>
  <si>
    <t>LC_LOAD_DYLIB Addition</t>
  </si>
  <si>
    <t>2.5,2.6,4.1,18.3,18.5</t>
  </si>
  <si>
    <t>CM-2,CM-6,CM-7,CM-8,IA-9,SI-10,SI-2,SI-3,SI-4,SI-7,SR-11,SR-4,SR-5,SR-6</t>
  </si>
  <si>
    <t>Command: Command Execution, File: File Metadata, File: File Modification, Module: Module Load, Process: Process Creation</t>
  </si>
  <si>
    <t>T1546.007</t>
  </si>
  <si>
    <t>Netsh Helper DLL</t>
  </si>
  <si>
    <t>Command: Command Execution, Module: Module Load, Process: Process Creation, Windows Registry: Windows Registry Key Modification</t>
  </si>
  <si>
    <t>T1546.008</t>
  </si>
  <si>
    <t>Accessibility Features</t>
  </si>
  <si>
    <t>2.5,4.1,4.2,12.2,12.7,13.5,18.3,18.5,13.10</t>
  </si>
  <si>
    <t>CM-10,CM-6,CM-7,SI-10,SI-4,SI-7</t>
  </si>
  <si>
    <t>T1546.009</t>
  </si>
  <si>
    <t>AppCert DLLs</t>
  </si>
  <si>
    <t>CM-7,SI-10,SI-7</t>
  </si>
  <si>
    <t>Command: Command Execution, Module: Module Load, Process: OS API Execution, Process: Process Creation, Windows Registry: Windows Registry Key Modification</t>
  </si>
  <si>
    <t>T1546.010</t>
  </si>
  <si>
    <t>AppInit DLLs</t>
  </si>
  <si>
    <t>2.6,7.1,7.2,7.3,7.5,18.3,18.5</t>
  </si>
  <si>
    <t>CM-2,CM-7,SI-10,SI-2,SI-7</t>
  </si>
  <si>
    <t>T1546.011</t>
  </si>
  <si>
    <t>Application Shimming</t>
  </si>
  <si>
    <t>4.1,7.1,7.2,7.3,7.5,18.3,18.5</t>
  </si>
  <si>
    <t>AC-6,SI-2</t>
  </si>
  <si>
    <t>T1546.012</t>
  </si>
  <si>
    <t>Image File Execution Options Injection</t>
  </si>
  <si>
    <t>T1546.013</t>
  </si>
  <si>
    <t>PowerShell Profile</t>
  </si>
  <si>
    <t>2.7,4.1,5.4,6.1,6.2,6.8,18.3,18.5</t>
  </si>
  <si>
    <t>AC-3,AC-6,CA-7,CM-10,CM-2,CM-6,IA-9,SI-3,SI-4,SI-7</t>
  </si>
  <si>
    <t>T1546.014</t>
  </si>
  <si>
    <t>Emond</t>
  </si>
  <si>
    <t>CM-2,CM-6,CM-8,RA-5,SI-3,SI-4</t>
  </si>
  <si>
    <t>T1546.015</t>
  </si>
  <si>
    <t>Component Object Model Hijacking</t>
  </si>
  <si>
    <t>T1546.016</t>
  </si>
  <si>
    <t>Installer Packages</t>
  </si>
  <si>
    <t>T1547</t>
  </si>
  <si>
    <t>Boot or Logon Autostart Execution</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</si>
  <si>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</si>
  <si>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T1547.001</t>
  </si>
  <si>
    <t>Registry Run Keys / Startup Folder</t>
  </si>
  <si>
    <t>Command: Command Execution, File: File Modification, Process: Process Creation, Windows Registry: Windows Registry Key Creation, Windows Registry: Windows Registry Key Modification</t>
  </si>
  <si>
    <t>T1547.002</t>
  </si>
  <si>
    <t>Authentication Package</t>
  </si>
  <si>
    <t>2.6,4.1</t>
  </si>
  <si>
    <t>CM-6,SC-39,SI-3,SI-4,SI-7</t>
  </si>
  <si>
    <t>Command: Command Execution, Module: Module Load, Windows Registry: Windows Registry Key Modification</t>
  </si>
  <si>
    <t>T1547.003</t>
  </si>
  <si>
    <t>Time Providers</t>
  </si>
  <si>
    <t>AC-17,AC-3,AC-4,AC-6,CA-7,CM-2,CM-5,CM-6,SI-4,SI-7</t>
  </si>
  <si>
    <t>T1547.004</t>
  </si>
  <si>
    <t>Winlogon Helper DLL</t>
  </si>
  <si>
    <t>2.5,2.6,4.7,5.3,5.4,6.1,6.2,6.8</t>
  </si>
  <si>
    <t>AC-17,AC-2,AC-3,AC-5,AC-6,CM-5,CM-7,IA-2,SI-10,SI-14,SI-16,SI-4,SI-7</t>
  </si>
  <si>
    <t>T1547.005</t>
  </si>
  <si>
    <t>Security Support Provider</t>
  </si>
  <si>
    <t>T1547.006</t>
  </si>
  <si>
    <t>Kernel Modules and Extensions</t>
  </si>
  <si>
    <t>2.5,2.6,4.1,4.7,5.3,5.4,6.1,6.2,6.8,10.1,10.2,10.7,13.2,13.7</t>
  </si>
  <si>
    <t>AC-2,AC-3,AC-5,AC-6,CM-5,CM-6,CM-7,IA-2,IA-4,IA-8,RA-5,SI-10,SI-14,SI-16,SI-2,SI-3,SI-4,SI-7</t>
  </si>
  <si>
    <t>Command: Command Execution, File: File Creation, File: File Modification, Kernel: Kernel Module Load, Process: Process Creation</t>
  </si>
  <si>
    <t>T1547.007</t>
  </si>
  <si>
    <t>Re-opened Applications</t>
  </si>
  <si>
    <t>2.3,4.1,4.8,7.7,14.3,14.4,18.3,18.5</t>
  </si>
  <si>
    <t>AC-16,AC-3,CM-2,CM-3,CM-5,CM-6,CM-7,CM-8,RA-5,SI-3,SI-4</t>
  </si>
  <si>
    <t>Command: Command Execution, File: File Modification</t>
  </si>
  <si>
    <t>T1547.008</t>
  </si>
  <si>
    <t>LSASS Driver</t>
  </si>
  <si>
    <t>CM-2,CM-6,RA-5,SC-39,SI-3,SI-4,SI-7</t>
  </si>
  <si>
    <t>Driver: Driver Load, File: File Creation, File: File Modification, Module: Module Load</t>
  </si>
  <si>
    <t>T1547.009</t>
  </si>
  <si>
    <t>Shortcut Modification</t>
  </si>
  <si>
    <t>AC-17,AC-2,AC-3,AC-5,AC-6,CM-5,IA-2,SI-4</t>
  </si>
  <si>
    <t>File: File Creation, File: File Modification, Process: Process Creation</t>
  </si>
  <si>
    <t>T1547.010</t>
  </si>
  <si>
    <t>Port Monitors</t>
  </si>
  <si>
    <t>File: File Creation, Module: Module Load, Process: OS API Execution, Windows Registry: Windows Registry Key Modification</t>
  </si>
  <si>
    <t>T1547.011</t>
  </si>
  <si>
    <t>Plist Modification</t>
  </si>
  <si>
    <t>3.3,4.1,5.4,6.1,6.2,6.8,14.3,14.4</t>
  </si>
  <si>
    <t>AC-16,AC-17,AC-3,AC-6,CA-7,CM-2,CM-3,CM-5,CM-6,CM-7,SA-10,SA-11,SA-8,SI-4,SI-7</t>
  </si>
  <si>
    <t>Active Directory: Active Directory Credential Request, Logon Session: Logon Session Creation, User Account: User Account Authentication</t>
  </si>
  <si>
    <t>T1547.012</t>
  </si>
  <si>
    <t>Print Processors</t>
  </si>
  <si>
    <t>4.7,5.3,5.4,6.8</t>
  </si>
  <si>
    <t>Driver: Driver Load, File: File Creation, Module: Module Load, Process: OS API Execution, Windows Registry: Windows Registry Key Modification</t>
  </si>
  <si>
    <t>T1547.013</t>
  </si>
  <si>
    <t>XDG Autostart Entries</t>
  </si>
  <si>
    <t>AC-17,AC-2,AC-3,AC-5,AC-6,CA-7,CM-11,CM-2,CM-3,CM-5,CM-6,IA-2,SI-3,SI-4,SI-7</t>
  </si>
  <si>
    <t>T1547.014</t>
  </si>
  <si>
    <t>Active Setup</t>
  </si>
  <si>
    <t>Command: Command Execution, Process: Process Creation, Windows Registry: Windows Registry Key Creation, Windows Registry: Windows Registry Key Modification</t>
  </si>
  <si>
    <t>T1547.015</t>
  </si>
  <si>
    <t>Login Items</t>
  </si>
  <si>
    <t>T1548</t>
  </si>
  <si>
    <t>Abuse Elevation Control Mechanism</t>
  </si>
  <si>
    <t>2.5,3.3,4.1,4.7,5.3,5.4,6.1,6.2,6.8,18.3,18.5</t>
  </si>
  <si>
    <t>AC-16,AC-2,AC-3,AC-5,AC-6,CA-7,CA-8,CM-2,CM-5,CM-6,CM-7,CM-8,IA-2,RA-5,SC-18,SC-34,SI-12,SI-16,SI-3,SI-4,SI-7</t>
  </si>
  <si>
    <t>Command: Command Execution, File: File Metadata, File: File Modification, Process: OS API Execution, Process: Process Creation, Process: Process Metadata, Windows Registry: Windows Registry Key Modification</t>
  </si>
  <si>
    <t>T1548.001</t>
  </si>
  <si>
    <t>Setuid and Setgid</t>
  </si>
  <si>
    <t>Command: Command Execution, File: File Metadata, File: File Modification</t>
  </si>
  <si>
    <t>T1548.002</t>
  </si>
  <si>
    <t>Bypass User Account Control</t>
  </si>
  <si>
    <t>AC-2,AC-3,AC-5,AC-6,CA-8,CM-2,CM-5,CM-6,IA-2,RA-5,SI-2,SI-4</t>
  </si>
  <si>
    <t>Command: Command Execution, Process: Process Creation, Process: Process Metadata, Windows Registry: Windows Registry Key Modification</t>
  </si>
  <si>
    <t>T1548.003</t>
  </si>
  <si>
    <t>Sudo and Sudo Caching</t>
  </si>
  <si>
    <t>3.3,4.1,5.4,6.1,6.2,6.8,18.3,18.5</t>
  </si>
  <si>
    <t>AC-16,AC-2,AC-3,AC-5,AC-6,CA-7,CM-2,CM-5,CM-6,CM-7,IA-2,RA-5,SI-4</t>
  </si>
  <si>
    <t>Command: Command Execution, File: File Modification, Process: Process Creation, Process: Process Metadata</t>
  </si>
  <si>
    <t>T1548.004</t>
  </si>
  <si>
    <t>Elevated Execution with Prompt</t>
  </si>
  <si>
    <t>CM-2,CM-6,CM-7,CM-8,SC-18,SC-34,SI-12,SI-16,SI-3,SI-4,SI-7</t>
  </si>
  <si>
    <t>Process: OS API Execution, Process: Process Creation</t>
  </si>
  <si>
    <t>T1550</t>
  </si>
  <si>
    <t>Use Alternate Authentication Material</t>
  </si>
  <si>
    <t>4.7,5.2,5.3,5.4,6.1,6.2</t>
  </si>
  <si>
    <t>Active Directory: Active Directory Credential Request, Application Log: Application Log Content, Logon Session: Logon Session Creation, User Account: User Account Authentication, Web Credential: Web Credential Usage</t>
  </si>
  <si>
    <t>T1550.001</t>
  </si>
  <si>
    <t>Application Access Token</t>
  </si>
  <si>
    <t>2.3,2.5,3.11,4.1,18.3,18.5</t>
  </si>
  <si>
    <t>AC-16,AC-17,AC-19,AC-20,CA-8,CM-10,CM-11,CM-2,CM-6,IA-2,IA-4,SC-28,SC-8,SI-12,SI-4,SI-7</t>
  </si>
  <si>
    <t>Web Credential: Web Credential Usage</t>
  </si>
  <si>
    <t>T1550.002</t>
  </si>
  <si>
    <t>Pass the Hash</t>
  </si>
  <si>
    <t>4.1,4.7,5.2,5.3,5.4,6.1,6.2,7.1,7.2,7.3,7.5,18.3,18.5</t>
  </si>
  <si>
    <t>AC-2,AC-3,AC-5,AC-6,CM-5,CM-6,IA-2,SI-2</t>
  </si>
  <si>
    <t>T1550.003</t>
  </si>
  <si>
    <t>Pass the Ticket</t>
  </si>
  <si>
    <t>AC-2,AC-3,AC-5,AC-6,CA-7,CM-2,CM-5,CM-6,IA-2,IA-5,SI-4</t>
  </si>
  <si>
    <t>T1550.004</t>
  </si>
  <si>
    <t>Web Session Cookie</t>
  </si>
  <si>
    <t>SC-23,SC-8,SI-7</t>
  </si>
  <si>
    <t>Application Log: Application Log Content, Web Credential: Web Credential Usage</t>
  </si>
  <si>
    <t>T1552</t>
  </si>
  <si>
    <t>Unsecured Credentials</t>
  </si>
  <si>
    <t>3.1,3.11,3.12,3.2,3.3,4.1,4.2,4.5,4.7,5.2,5.3,5.4,6.1,6.2,6.8,7.1,7.2,7.3,7.5,11.3,14.3,14.4,14.9,16.1,16.9,18.3,18.5,13.10</t>
  </si>
  <si>
    <t>AC-16,AC-17,AC-18,AC-19,AC-2,AC-20,AC-3,AC-4,AC-5,AC-6,CA-7,CA-8,CM-2,CM-5,CM-6,CM-7,IA-2,IA-3,IA-4,IA-5,RA-5,SA-11,SA-15,SC-12,SC-28,SC-4,SC-7,SI-10,SI-12,SI-15,SI-2,SI-4,SI-7</t>
  </si>
  <si>
    <t>Command: Command Execution, File: File Access, Process: Process Creation, User Account: User Account Authentication, Windows Registry: Windows Registry Key Access</t>
  </si>
  <si>
    <t>T1552.001</t>
  </si>
  <si>
    <t>Credentials In Files</t>
  </si>
  <si>
    <t>3.1,3.2,3.3,5.4,6.1,6.2,6.8,14.3,14.4,14.9,16.1,16.9,18.3,18.5</t>
  </si>
  <si>
    <t>AC-2,AC-4,AC-5,AC-6,CA-7,CA-8,CM-2,CM-6,IA-2,IA-5,RA-5,SA-11,SA-15,SC-12,SC-28,SC-4,SC-7,SI-4</t>
  </si>
  <si>
    <t>T1552.002</t>
  </si>
  <si>
    <t>Credentials in Registry</t>
  </si>
  <si>
    <t>3.1,3.2,3.3,4.7,5.3,5.4,6.1,6.2,6.8,18.3,18.5</t>
  </si>
  <si>
    <t>AC-17,AC-2,AC-3,AC-5,AC-6,CA-7,CA-8,CM-5,CM-6,IA-2,IA-5,RA-5,SA-11,SA-15,SC-12,SC-28,SC-4,SI-4</t>
  </si>
  <si>
    <t>Command: Command Execution, Process: Process Creation, Windows Registry: Windows Registry Key Access</t>
  </si>
  <si>
    <t>T1552.003</t>
  </si>
  <si>
    <t>Bash History</t>
  </si>
  <si>
    <t>CM-6,CM-7,SC-28,SI-4</t>
  </si>
  <si>
    <t>T1552.004</t>
  </si>
  <si>
    <t>Private Keys</t>
  </si>
  <si>
    <t>3.1,3.11,3.12,3.2,3.3,5.2,5.4,6.1,6.2,6.8,11.3,18.3,18.5</t>
  </si>
  <si>
    <t>AC-16,AC-17,AC-18,AC-19,AC-2,AC-20,CA-7,CA-8,CM-2,CM-6,IA-2,IA-5,RA-5,SA-11,SA-15,SC-12,SC-28,SC-4,SC-7,SI-12,SI-4,SI-7</t>
  </si>
  <si>
    <t>T1552.005</t>
  </si>
  <si>
    <t>Cloud Instance Metadata API</t>
  </si>
  <si>
    <t>2.3,2.5,4.1,4.2,4.5,4.8,13.4,18.3,18.5,13.10</t>
  </si>
  <si>
    <t>AC-16,AC-20,AC-3,AC-4,CA-7,CM-6,CM-7,IA-3,IA-4,SC-7,SI-10,SI-15,SI-4</t>
  </si>
  <si>
    <t>User Account: User Account Authentication</t>
  </si>
  <si>
    <t>T1552.006</t>
  </si>
  <si>
    <t>Group Policy Preferences</t>
  </si>
  <si>
    <t>3.1,3.2,4.1,7.1,7.2,7.3,7.5,18.3,18.5</t>
  </si>
  <si>
    <t>AC-2,AC-5,AC-6,CA-8,CM-2,CM-6,IA-2,IA-5,RA-5,SA-11,SA-15,SI-2,SI-4</t>
  </si>
  <si>
    <t>T1552.007</t>
  </si>
  <si>
    <t>Container API</t>
  </si>
  <si>
    <t>AC-17,AC-2,AC-23,AC-3,AC-4,AC-5,AC-6,CM-5,CM-6,CM-7,IA-2,SC-46,SC-7,SC-8</t>
  </si>
  <si>
    <t>Command: Command Execution, User Account: User Account Authentication</t>
  </si>
  <si>
    <t>T1553</t>
  </si>
  <si>
    <t>Subvert Trust Controls</t>
  </si>
  <si>
    <t>2.5,2.6,4.1,4.8,18.3,18.5</t>
  </si>
  <si>
    <t>AC-6,CA-8,CM-10,CM-2,CM-3,CM-5,CM-6,CM-7,CM-8,IA-7,IA-9,RA-9,SA-10,SA-11,SC-34,SI-10,SI-2,SI-4,SI-7</t>
  </si>
  <si>
    <t>Command: Command Execution, File: File Metadata, File: File Modification, Module: Module Load, Process: Process Creation, Windows Registry: Windows Registry Key Creation, Windows Registry: Windows Registry Key Modification</t>
  </si>
  <si>
    <t>T1553.001</t>
  </si>
  <si>
    <t>Gatekeeper Bypass</t>
  </si>
  <si>
    <t>Command: Command Execution, File: File Metadata, File: File Modification, Process: Process Creation</t>
  </si>
  <si>
    <t>T1553.002</t>
  </si>
  <si>
    <t>Code Signing</t>
  </si>
  <si>
    <t>T1553.003</t>
  </si>
  <si>
    <t>SIP and Trust Provider Hijacking</t>
  </si>
  <si>
    <t>2.6,3.3,4.1,6.1,6.2,6.8</t>
  </si>
  <si>
    <t>AC-3,AC-6,CA-7,CM-2,CM-6,CM-7,SI-10,SI-3,SI-4,SI-7</t>
  </si>
  <si>
    <t>File: File Modification, Module: Module Load, Windows Registry: Windows Registry Key Modification</t>
  </si>
  <si>
    <t>T1553.004</t>
  </si>
  <si>
    <t>Install Root Certificate</t>
  </si>
  <si>
    <t>CM-10,CM-6,CM-7,IA-9,SC-20,SI-4</t>
  </si>
  <si>
    <t>T1553.005</t>
  </si>
  <si>
    <t>Mark-of-the-Web Bypass</t>
  </si>
  <si>
    <t>T1553.006</t>
  </si>
  <si>
    <t>Code Signing Policy Modification</t>
  </si>
  <si>
    <t>AC-6,CA-8,CM-3,CM-5,CM-7,CM-8,IA-7,RA-9,SA-10,SA-11,SC-34,SI-2,SI-7</t>
  </si>
  <si>
    <t>T1554</t>
  </si>
  <si>
    <t>Compromise Client Software Binary</t>
  </si>
  <si>
    <t>CA-8,CM-2,CM-6,IA-9,SI-7,SR-11,SR-4,SR-5,SR-6</t>
  </si>
  <si>
    <t>File: File Creation, File: File Deletion, File: File Metadata, File: File Modification</t>
  </si>
  <si>
    <t>T1555</t>
  </si>
  <si>
    <t>Credentials from Password Stores</t>
  </si>
  <si>
    <t>CA-7,IA-5,SI-4</t>
  </si>
  <si>
    <t>Command: Command Execution, File: File Access, Process: OS API Execution, Process: Process Access, Process: Process Creation</t>
  </si>
  <si>
    <t>T1555.001</t>
  </si>
  <si>
    <t>Keychain</t>
  </si>
  <si>
    <t>Command: Command Execution, File: File Access, Process: OS API Execution, Process: Process Creation</t>
  </si>
  <si>
    <t>T1555.002</t>
  </si>
  <si>
    <t>Securityd Memory</t>
  </si>
  <si>
    <t>Command: Command Execution, Process: Process Access</t>
  </si>
  <si>
    <t>T1555.003</t>
  </si>
  <si>
    <t>Credentials from Web Browsers</t>
  </si>
  <si>
    <t>Command: Command Execution, File: File Access, Process: OS API Execution, Process: Process Access</t>
  </si>
  <si>
    <t>T1555.004</t>
  </si>
  <si>
    <t>Windows Credential Manager</t>
  </si>
  <si>
    <t>CM-2,CM-6,CM-7,IA-5,SI-4</t>
  </si>
  <si>
    <t>T1555.005</t>
  </si>
  <si>
    <t>Password Managers</t>
  </si>
  <si>
    <t>CM-2,CM-6,IA-2,IA-5,SI-2,SI-4</t>
  </si>
  <si>
    <t>T1556</t>
  </si>
  <si>
    <t>Modify Authentication Process</t>
  </si>
  <si>
    <t>2.6,4.1,4.7,5.1,5.3,5.4,5.5,6.1,6.2,6.4,6.5,6.8,12.2,18.3,18.5</t>
  </si>
  <si>
    <t>AC-2,AC-20,AC-3,AC-5,AC-6,AC-7,CA-7,CM-2,CM-5,CM-6,CM-7,IA-2,IA-5,SC-39,SI-4,SI-7</t>
  </si>
  <si>
    <t>Active Directory: Active Directory Object Modification, Application Log: Application Log Content, File: File Creation, File: File Modification, Logon Session: Logon Session Creation, Module: Module Load, Process: OS API Execution, Process: Process Access, User Account: User Account Authentication, User Account: User Account Modification, Windows Registry: Windows Registry Key Modification</t>
  </si>
  <si>
    <t>T1556.001</t>
  </si>
  <si>
    <t>Domain Controller Authentication</t>
  </si>
  <si>
    <t>2.6,4.1,4.7,5.1,5.3,5.4,5.5,6.1,6.2,6.4,6.5,6.8</t>
  </si>
  <si>
    <t>AC-2,AC-20,AC-3,AC-5,AC-6,AC-7,CA-7,CM-5,CM-6,IA-2,IA-5,SC-39,SI-4,SI-7</t>
  </si>
  <si>
    <t>File: File Modification, Logon Session: Logon Session Creation, Process: OS API Execution, Process: Process Access</t>
  </si>
  <si>
    <t>T1556.002</t>
  </si>
  <si>
    <t>Password Filter DLL</t>
  </si>
  <si>
    <t>File: File Creation, Module: Module Load, Windows Registry: Windows Registry Key Modification</t>
  </si>
  <si>
    <t>T1556.003</t>
  </si>
  <si>
    <t>Pluggable Authentication Modules</t>
  </si>
  <si>
    <t>4.1,4.7,5.3,5.4,6.1,6.2,6.4,6.5,6.8</t>
  </si>
  <si>
    <t>AC-2,AC-20,AC-3,AC-5,AC-6,AC-7,CM-5,CM-6,IA-2,IA-5,SI-4,SI-7</t>
  </si>
  <si>
    <t>File: File Modification, Logon Session: Logon Session Creation</t>
  </si>
  <si>
    <t>T1556.004</t>
  </si>
  <si>
    <t>Network Device Authentication</t>
  </si>
  <si>
    <t>4.1,4.7,5.2,5.3,5.4,6.1,6.2,6.4,6.5,6.8,12.2</t>
  </si>
  <si>
    <t>AC-2,AC-20,AC-3,AC-5,AC-6,AC-7,CM-2,CM-5,CM-6,IA-2,IA-5,SI-4,SI-7</t>
  </si>
  <si>
    <t>T1556.005</t>
  </si>
  <si>
    <t>Reversible Encryption</t>
  </si>
  <si>
    <t>Active Directory: Active Directory Object Modification, Command: Command Execution, Script: Script Execution, User Account: User Account Metadata</t>
  </si>
  <si>
    <t>T1556.006</t>
  </si>
  <si>
    <t>Multi-Factor Authentication</t>
  </si>
  <si>
    <t>Active Directory: Active Directory Object Modification, Logon Session: Logon Session Creation, User Account: User Account Authentication, User Account: User Account Modification</t>
  </si>
  <si>
    <t>T1556.007</t>
  </si>
  <si>
    <t>Hybrid Identity</t>
  </si>
  <si>
    <t>Application Log: Application Log Content, File: File Modification, Logon Session: Logon Session Creation, Module: Module Load</t>
  </si>
  <si>
    <t>T1557</t>
  </si>
  <si>
    <t>Adversary-in-the-Middle</t>
  </si>
  <si>
    <t>3.12,4.1,4.2,4.4,4.6,4.8,7.6,7.7,12.2,12.8,13.3,13.4,13.8,14.2,14.6,16.8,18.2,18.3,18.5,16.10,3.10</t>
  </si>
  <si>
    <t>AC-16,AC-17,AC-18,AC-19,AC-20,AC-3,AC-4,CA-7,CM-2,CM-6,CM-7,CM-8,RA-5,SC-23,SC-4,SC-46,SC-7,SC-8,SI-10,SI-12,SI-15,SI-3,SI-4,SI-7</t>
  </si>
  <si>
    <t>Application Log: Application Log Content, Network Traffic: Network Traffic Content, Network Traffic: Network Traffic Flow, Service: Service Creation, Windows Registry: Windows Registry Key Modification</t>
  </si>
  <si>
    <t>T1557.001</t>
  </si>
  <si>
    <t>LLMNR/NBT-NS Poisoning and SMB Relay</t>
  </si>
  <si>
    <t>3.12,4.1,4.2,4.4,4.5,4.8,7.6,7.7,12.2,12.8,13.3,13.8,16.8,18.2,18.3,18.5</t>
  </si>
  <si>
    <t>AC-3,AC-4,CA-7,CM-2,CM-6,CM-7,CM-8,SC-23,SC-46,SC-7,SC-8,SI-10,SI-15,SI-3,SI-4</t>
  </si>
  <si>
    <t>Network Traffic: Network Traffic Content, Network Traffic: Network Traffic Flow, Service: Service Creation, Windows Registry: Windows Registry Key Modification</t>
  </si>
  <si>
    <t>T1557.002</t>
  </si>
  <si>
    <t>ARP Cache Poisoning</t>
  </si>
  <si>
    <t>4.1,4.2,4.4,4.8,7.6,7.7,12.2,13.3,13.8,14.2,14.6,18.2,18.3,18.5,3.10</t>
  </si>
  <si>
    <t>AC-16,AC-17,AC-18,AC-19,AC-20,AC-3,AC-4,CA-7,CM-2,CM-6,CM-7,CM-8,SC-23,SC-4,SC-7,SC-8,SI-10,SI-12,SI-15,SI-3,SI-4,SI-7</t>
  </si>
  <si>
    <t>T1557.003</t>
  </si>
  <si>
    <t>DHCP Spoofing</t>
  </si>
  <si>
    <t>T1558</t>
  </si>
  <si>
    <t>Steal or Forge Kerberos Tickets</t>
  </si>
  <si>
    <t>4.1,4.7,5.2,5.3,5.4,5.5,6.1,6.2,6.8,18.3,18.5,3.10</t>
  </si>
  <si>
    <t>AC-16,AC-17,AC-18,AC-19,AC-2,AC-3,AC-5,AC-6,CA-7,CM-2,CM-5,CM-6,IA-2,IA-5,SC-4,SI-12,SI-3,SI-4,SI-7</t>
  </si>
  <si>
    <t>Active Directory: Active Directory Credential Request, Command: Command Execution, File: File Access, Logon Session: Logon Session Metadata</t>
  </si>
  <si>
    <t>T1558.001</t>
  </si>
  <si>
    <t>Golden Ticket</t>
  </si>
  <si>
    <t>AC-2,AC-3,AC-5,AC-6,CM-2,CM-5,CM-6,IA-2,IA-5</t>
  </si>
  <si>
    <t>Active Directory: Active Directory Credential Request, Logon Session: Logon Session Metadata</t>
  </si>
  <si>
    <t>T1558.002</t>
  </si>
  <si>
    <t>Silver Ticket</t>
  </si>
  <si>
    <t>4.1,4.7,5.2,5.3,5.4,5.5,6.8,3.10</t>
  </si>
  <si>
    <t>Logon Session: Logon Session Metadata</t>
  </si>
  <si>
    <t>T1558.003</t>
  </si>
  <si>
    <t>Kerberoasting</t>
  </si>
  <si>
    <t>Active Directory: Active Directory Credential Request</t>
  </si>
  <si>
    <t>T1558.004</t>
  </si>
  <si>
    <t>AS-REP Roasting</t>
  </si>
  <si>
    <t>4.1,4.7,5.2,18.3,18.5,3.10</t>
  </si>
  <si>
    <t>AC-16,AC-17,AC-18,AC-19,AC-2,AC-3,CA-7,CA-8,CM-2,CM-6,IA-2,IA-5,RA-5,SA-11,SA-15,SC-4,SI-12,SI-3,SI-4,SI-7</t>
  </si>
  <si>
    <t>T1559</t>
  </si>
  <si>
    <t>Inter-Process Communication</t>
  </si>
  <si>
    <t>2.5,2.6,4.1,4.8,13.7,18.3,18.5</t>
  </si>
  <si>
    <t>AC-2,AC-3,AC-4,AC-5,AC-6,CM-10,CM-2,CM-5,CM-6,CM-7,CM-8,IA-2,RA-5,SC-18,SC-3,SC-7,SI-2,SI-3,SI-4</t>
  </si>
  <si>
    <t>Module: Module Load, Process: Process Access, Process: Process Creation, Script: Script Execution</t>
  </si>
  <si>
    <t>T1559.001</t>
  </si>
  <si>
    <t>Component Object Model</t>
  </si>
  <si>
    <t>AC-2,AC-3,AC-4,AC-5,AC-6,CM-2,CM-5,CM-6,IA-2,SC-18,SC-3,SC-7,SI-3</t>
  </si>
  <si>
    <t>Module: Module Load, Process: Process Creation, Script: Script Execution</t>
  </si>
  <si>
    <t>T1559.002</t>
  </si>
  <si>
    <t>Dynamic Data Exchange</t>
  </si>
  <si>
    <t>AC-4,AC-6,CM-10,CM-2,CM-6,CM-7,CM-8,RA-5,SC-18,SC-3,SC-7,SI-2,SI-3,SI-4</t>
  </si>
  <si>
    <t>T1559.003</t>
  </si>
  <si>
    <t>XPC Services</t>
  </si>
  <si>
    <t>Process: Process Access</t>
  </si>
  <si>
    <t>T1560</t>
  </si>
  <si>
    <t>Archive Collected Data</t>
  </si>
  <si>
    <t>2.1,2.2,2.3,2.4,18.3,18.5</t>
  </si>
  <si>
    <t>CA-8,RA-5,SC-7,SI-3,SI-4</t>
  </si>
  <si>
    <t>Command: Command Execution, File: File Creation, Process: Process Creation, Script: Script Execution</t>
  </si>
  <si>
    <t>T1560.001</t>
  </si>
  <si>
    <t>Archive via Utility</t>
  </si>
  <si>
    <t>T1560.002</t>
  </si>
  <si>
    <t>Archive via Library</t>
  </si>
  <si>
    <t>File: File Creation, Script: Script Execution</t>
  </si>
  <si>
    <t>T1560.003</t>
  </si>
  <si>
    <t>Archive via Custom Method</t>
  </si>
  <si>
    <t>T1561</t>
  </si>
  <si>
    <t>Disk Wipe</t>
  </si>
  <si>
    <t>Command: Command Execution, Drive: Drive Access, Drive: Drive Modification, Driver: Driver Load, Process: Process Creation</t>
  </si>
  <si>
    <t>T1561.001</t>
  </si>
  <si>
    <t>Disk Content Wipe</t>
  </si>
  <si>
    <t>T1561.002</t>
  </si>
  <si>
    <t>Disk Structure Wipe</t>
  </si>
  <si>
    <t>T1562</t>
  </si>
  <si>
    <t>Impair Defenses</t>
  </si>
  <si>
    <t>AC-2,AC-3,AC-5,AC-6,CA-7,CA-8,CM-2,CM-5,CM-6,CM-7,IA-2,IA-4,RA-5,SI-3,SI-4,SI-7</t>
  </si>
  <si>
    <t>Cloud Service: Cloud Service Disable, Cloud Service: Cloud Service Modification, Command: Command Execution, Driver: Driver Load,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</si>
  <si>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T1562.001</t>
  </si>
  <si>
    <t>Disable or Modify Tools</t>
  </si>
  <si>
    <t>AC-2,AC-3,AC-5,AC-6,CA-7,CM-2,CM-5,CM-6,CM-7,IA-2,SI-3,SI-4,SI-7</t>
  </si>
  <si>
    <t>Command: Command Execution, Driver: Driver Load, Process: Process Termination, Sensor Health: Host Status, Service: Service Metadata, Windows Registry: Windows Registry Key Deletion, Windows Registry: Windows Registry Key Modification</t>
  </si>
  <si>
    <t>T1562.002</t>
  </si>
  <si>
    <t>Disable Windows Event Logging</t>
  </si>
  <si>
    <t>Application Log: Application Log Content, Command: Command Execution, Process: Process Creation, Script: Script Execution, Sensor Health: Host Status, Windows Registry: Windows Registry Key Creation</t>
  </si>
  <si>
    <t>T1562.003</t>
  </si>
  <si>
    <t>Impair Command History Logging</t>
  </si>
  <si>
    <t>CM-2,CM-6,CM-7,SI-4</t>
  </si>
  <si>
    <t>Command: Command Execution, Sensor Health: Host Status</t>
  </si>
  <si>
    <t>T1562.004</t>
  </si>
  <si>
    <t>Disable or Modify System Firewall</t>
  </si>
  <si>
    <t>Command: Command Execution, Firewall: Firewall Disable, Firewall: Firewall Rule Modification, Windows Registry: Windows Registry Key Modification</t>
  </si>
  <si>
    <t>T1562.006</t>
  </si>
  <si>
    <t>Indicator Blocking</t>
  </si>
  <si>
    <t>3.3,4.1,4.2,4.7,5.3,5.4,6.1,6.2,6.8,18.3,18.5</t>
  </si>
  <si>
    <t>AC-2,AC-3,AC-5,AC-6,CA-7,CM-10,CM-2,CM-5,CM-6,CM-7,IA-2,IA-9,SC-23,SC-8,SI-3,SI-4,SI-7</t>
  </si>
  <si>
    <t>Command: Command Execution, Sensor Health: Host Status, Windows Registry: Windows Registry Key Modification</t>
  </si>
  <si>
    <t>T1562.007</t>
  </si>
  <si>
    <t>Disable or Modify Cloud Firewall</t>
  </si>
  <si>
    <t>AC-2,AC-3,AC-5,AC-6,CM-5,IA-2</t>
  </si>
  <si>
    <t>Firewall: Firewall Disable, Firewall: Firewall Rule Modification</t>
  </si>
  <si>
    <t>T1562.008</t>
  </si>
  <si>
    <t>Disable Cloud Logs</t>
  </si>
  <si>
    <t>3.3,4.7,5.3,5.4,6.1,6.2,6.8,8.1,8.2,8.3</t>
  </si>
  <si>
    <t>Cloud Service: Cloud Service Disable, Cloud Service: Cloud Service Modification</t>
  </si>
  <si>
    <t>T1562.009</t>
  </si>
  <si>
    <t>Safe Mode Boot</t>
  </si>
  <si>
    <t>AC-2,AC-3,AC-5,AC-6,CM-10,CM-5,CM-6,CM-7,IA-2,IA-9,SC-23,SC-8,SI-7</t>
  </si>
  <si>
    <t>T1562.010</t>
  </si>
  <si>
    <t>Downgrade Attack</t>
  </si>
  <si>
    <t>CM-2,CM-6,RA-5,SI-4</t>
  </si>
  <si>
    <t>Command: Command Execution, Process: Process Creation, Process: Process Metadata</t>
  </si>
  <si>
    <t>T1563</t>
  </si>
  <si>
    <t>Remote Service Session Hijacking</t>
  </si>
  <si>
    <t>2.3,2.5,3.12,4.1,4.2,4.4,4.7,4.8,5.3,6.1,6.2,6.8,7.6,12.2,12.8,18.3,18.5,16.10</t>
  </si>
  <si>
    <t>AC-17,AC-2,AC-3,AC-4,AC-5,AC-6,CA-8,CM-2,CM-5,CM-6,CM-7,CM-8,IA-2,IA-4,IA-6,RA-5,SC-46,SC-7,SI-4</t>
  </si>
  <si>
    <t>Command: Command Execution, Logon Session: Logon Session Creation, Network Traffic: Network Traffic Content, Network Traffic: Network Traffic Flow, Process: Process Creation</t>
  </si>
  <si>
    <t>T1563.001</t>
  </si>
  <si>
    <t>SSH Hijacking</t>
  </si>
  <si>
    <t>2.3,2.5,4.1,4.7,4.8,5.2,5.3,6.1,6.2,6.8,7.7,18.3,18.5,16.10</t>
  </si>
  <si>
    <t>AC-17,AC-2,AC-3,AC-5,AC-6,CA-7,CM-2,CM-5,CM-6,CM-7,CM-8,IA-2,IA-5,RA-5,SC-12,SC-23,SI-4</t>
  </si>
  <si>
    <t>T1563.002</t>
  </si>
  <si>
    <t>RDP Hijacking</t>
  </si>
  <si>
    <t>2.3,2.5,3.12,4.1,4.2,4.4,4.7,4.8,5.1,5.3,5.5,6.1,6.2,6.8,7.6,12.2,12.7,12.8,13.5,18.3,18.5,13.10,16.10</t>
  </si>
  <si>
    <t>AC-11,AC-12,AC-17,AC-2,AC-3,AC-4,AC-5,AC-6,CM-2,CM-5,CM-6,CM-7,CM-8,IA-2,RA-5,SC-46,SC-7,SI-4</t>
  </si>
  <si>
    <t>T1564</t>
  </si>
  <si>
    <t>Hide Artifacts</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</si>
  <si>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</si>
  <si>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T1564.001</t>
  </si>
  <si>
    <t>Hidden Files and Directories</t>
  </si>
  <si>
    <t>T1564.002</t>
  </si>
  <si>
    <t>Hidden Users</t>
  </si>
  <si>
    <t>Command: Command Execution, File: File Modification, Process: Process Creation, User Account: User Account Creation, User Account: User Account Metadata, Windows Registry: Windows Registry Key Modification</t>
  </si>
  <si>
    <t>T1564.003</t>
  </si>
  <si>
    <t>Hidden Window</t>
  </si>
  <si>
    <t>Command: Command Execution, File: File Modification, Process: Process Creation, Script: Script Execution</t>
  </si>
  <si>
    <t>T1564.004</t>
  </si>
  <si>
    <t>NTFS File Attributes</t>
  </si>
  <si>
    <t>AC-16,AC-3,CA-7,SI-3,SI-4,SI-7</t>
  </si>
  <si>
    <t>Command: Command Execution, File: File Metadata, File: File Modification, Process: OS API Execution</t>
  </si>
  <si>
    <t>T1564.005</t>
  </si>
  <si>
    <t>Hidden File System</t>
  </si>
  <si>
    <t>File: File Modification, Firmware: Firmware Modification, Windows Registry: Windows Registry Key Modification</t>
  </si>
  <si>
    <t>T1564.006</t>
  </si>
  <si>
    <t>Run Virtual Instance</t>
  </si>
  <si>
    <t>2.3,2.5,4.1,4.8,7.7,18.3,18.5</t>
  </si>
  <si>
    <t>CM-2,CM-6,CM-7,CM-8,SI-10,SI-4,SI-7</t>
  </si>
  <si>
    <t>Command: Command Execution, File: File Creation, Image: Image Metadata, Process: Process Creation, Service: Service Creation, Windows Registry: Windows Registry Key Modification</t>
  </si>
  <si>
    <t>T1564.007</t>
  </si>
  <si>
    <t>VBA Stomping</t>
  </si>
  <si>
    <t>CM-2,CM-6,CM-8,SI-4</t>
  </si>
  <si>
    <t>File: File Metadata, Script: Script Execution</t>
  </si>
  <si>
    <t>T1564.008</t>
  </si>
  <si>
    <t>Email Hiding Rules</t>
  </si>
  <si>
    <t>AC-4,CM-3,CM-5,CM-7,IR-5,SI-3,SI-4,SI-7</t>
  </si>
  <si>
    <t>Application Log: Application Log Content, Command: Command Execution, File: File Modification</t>
  </si>
  <si>
    <t>T1564.009</t>
  </si>
  <si>
    <t>Resource Forking</t>
  </si>
  <si>
    <t>CM-11,CM-2,CM-6,CM-7,SA-10,SC-4,SC-44,SC-6,SI-10,SI-15,SI-3,SI-4,SI-7</t>
  </si>
  <si>
    <t>T1564.010</t>
  </si>
  <si>
    <t>Process Argument Spoofing</t>
  </si>
  <si>
    <t>Process: Process Creation</t>
  </si>
  <si>
    <t>T1565</t>
  </si>
  <si>
    <t>Data Manipulation</t>
  </si>
  <si>
    <t>3.11,3.12,3.3,4.4,6.1,6.2,6.8,11.1,11.2,11.3,11.4,11.5,12.2,12.8,16.8,3.10</t>
  </si>
  <si>
    <t>AC-16,AC-17,AC-18,AC-19,AC-20,AC-3,AC-4,CA-7,CM-2,CM-6,CM-7,CM-8,CP-10,CP-6,CP-7,CP-9,SC-28,SC-36,SC-4,SC-46,SC-7,SI-12,SI-16,SI-23,SI-4,SI-7</t>
  </si>
  <si>
    <t>File: File Creation, File: File Deletion, File: File Metadata, File: File Modification, Network Traffic: Network Traffic Content, Network Traffic: Network Traffic Flow, Process: OS API Execution</t>
  </si>
  <si>
    <t>T1565.001</t>
  </si>
  <si>
    <t>Stored Data Manipulation</t>
  </si>
  <si>
    <t>3.11,3.12,3.3,6.1,6.2,6.8,8.9,11.1,11.2,11.3,11.4,11.5,12.8</t>
  </si>
  <si>
    <t>AC-16,AC-17,AC-18,AC-19,AC-20,AC-3,CA-7,CM-2,CM-6,CM-8,CP-10,CP-6,CP-7,CP-9,SC-28,SC-36,SC-4,SC-7,SI-12,SI-16,SI-23,SI-4,SI-7</t>
  </si>
  <si>
    <t>File: File Creation, File: File Deletion, File: File Modification</t>
  </si>
  <si>
    <t>T1565.002</t>
  </si>
  <si>
    <t>Transmitted Data Manipulation</t>
  </si>
  <si>
    <t>11.3,3.10</t>
  </si>
  <si>
    <t>AC-16,AC-17,AC-18,AC-19,AC-20,CM-2,CM-6,CM-8,SC-4,SI-12,SI-4,SI-7</t>
  </si>
  <si>
    <t>Network Traffic: Network Traffic Content, Network Traffic: Network Traffic Flow, Process: OS API Execution</t>
  </si>
  <si>
    <t>T1565.003</t>
  </si>
  <si>
    <t>Runtime Data Manipulation</t>
  </si>
  <si>
    <t>3.12,3.3,4.4,5.4,6.1,6.2,6.8,11.3,11.4,12.2,12.8,16.8</t>
  </si>
  <si>
    <t>AC-3,AC-4,CA-7,CM-6,CM-7,CP-9,SC-28,SC-4,SC-46,SC-7,SI-16,SI-4</t>
  </si>
  <si>
    <t>File: File Creation, File: File Deletion, File: File Metadata, File: File Modification, Process: OS API Execution</t>
  </si>
  <si>
    <t>T1566</t>
  </si>
  <si>
    <t>Phishing</t>
  </si>
  <si>
    <t>2.3,2.7,9.3,9.6,13.3,13.8,14.1,14.2,14.6</t>
  </si>
  <si>
    <t>AC-4,CA-7,CM-2,CM-6,IA-9,SC-20,SC-44,SC-7,SI-2,SI-3,SI-4,SI-8</t>
  </si>
  <si>
    <t>Application Log: Application Log Content, File: File Creation, Network Traffic: Network Traffic Content, Network Traffic: Network Traffic Flow</t>
  </si>
  <si>
    <t>T1566.001</t>
  </si>
  <si>
    <t>Spearphishing Attachment</t>
  </si>
  <si>
    <t>T1566.002</t>
  </si>
  <si>
    <t>Spearphishing Link</t>
  </si>
  <si>
    <t>2.3,9.3,14.1,14.2,14.6</t>
  </si>
  <si>
    <t>AC-4,CA-7,CM-2,CM-6,IA-9,SC-20,SC-44,SC-7,SI-3,SI-4,SI-8</t>
  </si>
  <si>
    <t>T1566.003</t>
  </si>
  <si>
    <t>Spearphishing via Service</t>
  </si>
  <si>
    <t>2.3,2.5,9.3,14.1,14.2,14.6</t>
  </si>
  <si>
    <t>AC-4,CA-7,SC-44,SC-7,SI-2,SI-3,SI-4,SI-8</t>
  </si>
  <si>
    <t>T1567</t>
  </si>
  <si>
    <t>Exfiltration Over Web Service</t>
  </si>
  <si>
    <t>2.3,2.5,9.3</t>
  </si>
  <si>
    <t>AC-16,AC-2,AC-20,AC-23,AC-3,AC-4,AC-6,CA-3,CA-7,SA-8,SA-9,SC-28,SC-31,SC-7,SI-3,SI-4,SR-4</t>
  </si>
  <si>
    <t>T1567.001</t>
  </si>
  <si>
    <t>Exfiltration to Code Repository</t>
  </si>
  <si>
    <t>AC-20,AC-4,SC-7</t>
  </si>
  <si>
    <t>Command: Command Execution, File: File Access, Network Traffic: Network Traffic Content, Network Traffic: Network Traffic Flow</t>
  </si>
  <si>
    <t>T1567.002</t>
  </si>
  <si>
    <t>Exfiltration to Cloud Storage</t>
  </si>
  <si>
    <t>T1568</t>
  </si>
  <si>
    <t>Dynamic Resolution</t>
  </si>
  <si>
    <t>9.2,13.3,13.8</t>
  </si>
  <si>
    <t>AC-4,CA-7,SC-20,SC-21,SC-22,SC-7,SI-3,SI-4</t>
  </si>
  <si>
    <t>T1568.001</t>
  </si>
  <si>
    <t>Fast Flux DNS</t>
  </si>
  <si>
    <t>T1568.002</t>
  </si>
  <si>
    <t>Domain Generation Algorithms</t>
  </si>
  <si>
    <t>Network Traffic: Network Traffic Flow</t>
  </si>
  <si>
    <t>T1568.003</t>
  </si>
  <si>
    <t>DNS Calculation</t>
  </si>
  <si>
    <t>T1569</t>
  </si>
  <si>
    <t>System Services</t>
  </si>
  <si>
    <t>AC-2,AC-3,AC-5,AC-6,CA-7,CM-11,CM-2,CM-5,CM-6,CM-7,IA-2,SI-3,SI-4,SI-7</t>
  </si>
  <si>
    <t>Command: Command Execution, File: File Modification, Process: Process Creation, Service: Service Creation, Windows Registry: Windows Registry Key Modification</t>
  </si>
  <si>
    <t>T1569.001</t>
  </si>
  <si>
    <t>Launchctl</t>
  </si>
  <si>
    <t>AC-2,AC-3,AC-5,AC-6,CM-11,CM-5,IA-2</t>
  </si>
  <si>
    <t>Command: Command Execution, File: File Modification, Process: Process Creation, Service: Service Creation</t>
  </si>
  <si>
    <t>T1569.002</t>
  </si>
  <si>
    <t>Service Execution</t>
  </si>
  <si>
    <t>Command: Command Execution, Process: Process Creation, Service: Service Creation, Windows Registry: Windows Registry Key Modification</t>
  </si>
  <si>
    <t>T1570</t>
  </si>
  <si>
    <t>Lateral Tool Transfer</t>
  </si>
  <si>
    <t>4.2,4.4,4.5,7.6,7.7,13.3,13.4,13.8,18.2,18.3</t>
  </si>
  <si>
    <t>Command: Command Execution, File: File Creation, File: File Metadata, Named Pipe: Named Pipe Metadata, Network Share: Network Share Access, Network Traffic: Network Traffic Content, Network Traffic: Network Traffic Flow, Process: Process Creation</t>
  </si>
  <si>
    <t>T1571</t>
  </si>
  <si>
    <t>Non-Standard Port</t>
  </si>
  <si>
    <t>4.2,4.4,12.2,12.8,13.3,13.8</t>
  </si>
  <si>
    <t>T1572</t>
  </si>
  <si>
    <t>Protocol Tunneling</t>
  </si>
  <si>
    <t>4.2,4.4,7.7,9.3,13.3,13.4,13.8</t>
  </si>
  <si>
    <t>T1573</t>
  </si>
  <si>
    <t>Encrypted Channel</t>
  </si>
  <si>
    <t>AC-4,CA-7,CM-2,CM-6,CM-7,SC-12,SC-16,SC-23,SC-7,SI-3,SI-4</t>
  </si>
  <si>
    <t>T1573.001</t>
  </si>
  <si>
    <t>Symmetric Cryptography</t>
  </si>
  <si>
    <t>T1573.002</t>
  </si>
  <si>
    <t>Asymmetric Cryptography</t>
  </si>
  <si>
    <t>T1574</t>
  </si>
  <si>
    <t>Hijack Execution Flow</t>
  </si>
  <si>
    <t>2.5,2.6,4.1,4.7,5.3,5.4,6.1,6.2,6.8,7.1,7.2,7.3,7.4,7.5,16.13,18.3,18.5</t>
  </si>
  <si>
    <t>AC-2,AC-3,AC-4,AC-5,AC-6,CA-7,CA-8,CM-2,CM-5,CM-6,CM-7,CM-8,IA-2,RA-5,SI-10,SI-2,SI-3,SI-4,SI-7</t>
  </si>
  <si>
    <t>Command: Command Execution, File: File Creation, File: File Modification, Module: Module Load, Process: Process Creation, Service: Service Metadata, Windows Registry: Windows Registry Key Modification</t>
  </si>
  <si>
    <t>T1574.001</t>
  </si>
  <si>
    <t>DLL Search Order Hijacking</t>
  </si>
  <si>
    <t>2.5,2.6,4.1,16.13,18.3,18.5</t>
  </si>
  <si>
    <t>CA-8,CM-2,CM-6,CM-7,RA-5,SI-10,SI-3,SI-4,SI-7</t>
  </si>
  <si>
    <t>File: File Creation, File: File Modification, Module: Module Load</t>
  </si>
  <si>
    <t>T1574.002</t>
  </si>
  <si>
    <t>DLL Side-Loading</t>
  </si>
  <si>
    <t>4.1,6.1,6.2,6.8,7.1,7.2,7.3,7.4,7.5,16.13,18.3,18.5</t>
  </si>
  <si>
    <t>SA-10,SA-11,SA-15,SA-16,SA-17,SA-3,SA-4,SA-8,SI-2</t>
  </si>
  <si>
    <t>File: File Creation, File: File Modification, Module: Module Load, Process: Process Creation</t>
  </si>
  <si>
    <t>T1574.004</t>
  </si>
  <si>
    <t>Dylib Hijacking</t>
  </si>
  <si>
    <t>4.1,6.1,6.2,6.8</t>
  </si>
  <si>
    <t>AC-2,AC-3,AC-4,AC-5,AC-6,CA-7,CM-2,CM-6,CM-8,RA-5,SI-3,SI-4,SI-7</t>
  </si>
  <si>
    <t>T1574.005</t>
  </si>
  <si>
    <t>Executable Installer File Permissions Weakness</t>
  </si>
  <si>
    <t>4.1,4.7,5.3,5.4,6.1,6.2,6.8,16.13,18.3,18.5</t>
  </si>
  <si>
    <t>AC-2,AC-3,AC-4,AC-5,AC-6,CA-8,CM-2,CM-5,CM-6,IA-2,RA-5,SI-4</t>
  </si>
  <si>
    <t>File: File Creation, File: File Modification, Module: Module Load, Process: Process Creation, Service: Service Metadata</t>
  </si>
  <si>
    <t>T1574.006</t>
  </si>
  <si>
    <t>LD_PRELOAD</t>
  </si>
  <si>
    <t>CM-6,CM-7,SI-10,SI-7</t>
  </si>
  <si>
    <t>Command: Command Execution, File: File Creation, File: File Modification, Module: Module Load, Process: Process Creation</t>
  </si>
  <si>
    <t>T1574.007</t>
  </si>
  <si>
    <t>Path Interception by PATH Environment Variable</t>
  </si>
  <si>
    <t>2.5,2.6,4.1,6.1,6.2,6.8,16.13,18.3,18.5</t>
  </si>
  <si>
    <t>AC-2,AC-3,AC-4,AC-5,AC-6,CA-7,CA-8,CM-2,CM-6,CM-7,CM-8,RA-5,SI-10,SI-3,SI-4,SI-7</t>
  </si>
  <si>
    <t>File: File Creation, Process: Process Creation, Windows Registry: Windows Registry Key Modification</t>
  </si>
  <si>
    <t>T1574.008</t>
  </si>
  <si>
    <t>Path Interception by Search Order Hijacking</t>
  </si>
  <si>
    <t>T1574.009</t>
  </si>
  <si>
    <t>Path Interception by Unquoted Path</t>
  </si>
  <si>
    <t>T1574.010</t>
  </si>
  <si>
    <t>Services File Permissions Weakness</t>
  </si>
  <si>
    <t>File: File Creation, File: File Modification, Process: Process Creation, Service: Service Metadata</t>
  </si>
  <si>
    <t>T1574.011</t>
  </si>
  <si>
    <t>Services Registry Permissions Weakness</t>
  </si>
  <si>
    <t>AC-6,CM-5</t>
  </si>
  <si>
    <t>Command: Command Execution, Process: Process Creation, Service: Service Modification, Windows Registry: Windows Registry Key Modification</t>
  </si>
  <si>
    <t>T1574.012</t>
  </si>
  <si>
    <t>COR_PROFILER</t>
  </si>
  <si>
    <t>2.5,2.6,4.1,4.7,5.3,5.4,6.1,6.2,6.8</t>
  </si>
  <si>
    <t>AC-2,AC-3,AC-5,AC-6,CM-5,CM-7,IA-2,SI-10,SI-7</t>
  </si>
  <si>
    <t>T1574.013</t>
  </si>
  <si>
    <t>KernelCallbackTable</t>
  </si>
  <si>
    <t>T1578</t>
  </si>
  <si>
    <t>Modify Cloud Compute Infrastructure</t>
  </si>
  <si>
    <t>4.7,5.3,5.4,6.1,6.2,6.8,18.3,18.5</t>
  </si>
  <si>
    <t>AC-2,AC-3,AC-5,AC-6,CA-8,CM-5,IA-2,IA-4,IA-6,RA-5,SI-4</t>
  </si>
  <si>
    <t>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</si>
  <si>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T1578.001</t>
  </si>
  <si>
    <t>Create Snapshot</t>
  </si>
  <si>
    <t>Snapshot: Snapshot Creation, Snapshot: Snapshot Metadata</t>
  </si>
  <si>
    <t>T1578.002</t>
  </si>
  <si>
    <t>Create Cloud Instance</t>
  </si>
  <si>
    <t>T1578.003</t>
  </si>
  <si>
    <t>Delete Cloud Instance</t>
  </si>
  <si>
    <t>Instance: Instance Deletion, Instance: Instance Metadata</t>
  </si>
  <si>
    <t>T1578.004</t>
  </si>
  <si>
    <t>Revert Cloud Instance</t>
  </si>
  <si>
    <t>Instance: Instance Metadata, Instance: Instance Modification, Instance: Instance Start, Instance: Instance Stop</t>
  </si>
  <si>
    <t>T1580</t>
  </si>
  <si>
    <t>Cloud Infrastructure Discovery</t>
  </si>
  <si>
    <t>AC-2,AC-3,AC-5,AC-6,IA-2</t>
  </si>
  <si>
    <t>Cloud Storage: Cloud Storage Enumeration, Instance: Instance Enumeration, Snapshot: Snapshot Enumeration, Volume: Volume Enumeration</t>
  </si>
  <si>
    <t>T1583</t>
  </si>
  <si>
    <t>Acquire Infrastructure</t>
  </si>
  <si>
    <t>Domain Name: Active DNS, Domain Name: Domain Registration, Domain Name: Passive DNS, Internet Scan: Response Content, Internet Scan: Response Metadata</t>
  </si>
  <si>
    <t>T1583.001</t>
  </si>
  <si>
    <t>Domains</t>
  </si>
  <si>
    <t>Domain Name: Active DNS, Domain Name: Domain Registration, Domain Name: Passive DNS</t>
  </si>
  <si>
    <t>T1583.002</t>
  </si>
  <si>
    <t>DNS Server</t>
  </si>
  <si>
    <t>T1583.003</t>
  </si>
  <si>
    <t>Virtual Private Server</t>
  </si>
  <si>
    <t>Internet Scan: Response Content, Internet Scan: Response Metadata</t>
  </si>
  <si>
    <t>T1583.004</t>
  </si>
  <si>
    <t>Server</t>
  </si>
  <si>
    <t>T1583.005</t>
  </si>
  <si>
    <t>Botnet</t>
  </si>
  <si>
    <t>T1583.006</t>
  </si>
  <si>
    <t>Web Services</t>
  </si>
  <si>
    <t>Internet Scan: Response Content</t>
  </si>
  <si>
    <t>T1583.007</t>
  </si>
  <si>
    <t>Serverless</t>
  </si>
  <si>
    <t>T1584</t>
  </si>
  <si>
    <t>Compromise Infrastructure</t>
  </si>
  <si>
    <t>T1584.001</t>
  </si>
  <si>
    <t>T1584.002</t>
  </si>
  <si>
    <t>Domain Name: Active DNS, Domain Name: Passive DNS</t>
  </si>
  <si>
    <t>T1584.003</t>
  </si>
  <si>
    <t>T1584.004</t>
  </si>
  <si>
    <t>T1584.005</t>
  </si>
  <si>
    <t>T1584.006</t>
  </si>
  <si>
    <t>T1584.007</t>
  </si>
  <si>
    <t>T1585</t>
  </si>
  <si>
    <t>Establish Accounts</t>
  </si>
  <si>
    <t>Network Traffic: Network Traffic Content, Persona: Social Media</t>
  </si>
  <si>
    <t>T1585.001</t>
  </si>
  <si>
    <t>Social Media Accounts</t>
  </si>
  <si>
    <t>T1585.002</t>
  </si>
  <si>
    <t>Email Accounts</t>
  </si>
  <si>
    <t>T1585.003</t>
  </si>
  <si>
    <t>T1586</t>
  </si>
  <si>
    <t>Compromise Accounts</t>
  </si>
  <si>
    <t>T1586.001</t>
  </si>
  <si>
    <t>T1586.002</t>
  </si>
  <si>
    <t>T1586.003</t>
  </si>
  <si>
    <t>T1587</t>
  </si>
  <si>
    <t>Develop Capabilities</t>
  </si>
  <si>
    <t>Internet Scan: Response Content, Malware Repository: Malware Content, Malware Repository: Malware Metadata</t>
  </si>
  <si>
    <t>T1587.001</t>
  </si>
  <si>
    <t>Malware</t>
  </si>
  <si>
    <t>Malware Repository: Malware Content, Malware Repository: Malware Metadata</t>
  </si>
  <si>
    <t>T1587.002</t>
  </si>
  <si>
    <t>Code Signing Certificates</t>
  </si>
  <si>
    <t>Malware Repository: Malware Metadata</t>
  </si>
  <si>
    <t>T1587.003</t>
  </si>
  <si>
    <t>Digital Certificates</t>
  </si>
  <si>
    <t>T1587.004</t>
  </si>
  <si>
    <t>Exploits</t>
  </si>
  <si>
    <t>T1588</t>
  </si>
  <si>
    <t>Obtain Capabilities</t>
  </si>
  <si>
    <t>Certificate: Certificate Registration, Internet Scan: Response Content, Malware Repository: Malware Content, Malware Repository: Malware Metadata</t>
  </si>
  <si>
    <t>T1588.001</t>
  </si>
  <si>
    <t>T1588.002</t>
  </si>
  <si>
    <t>Tool</t>
  </si>
  <si>
    <t>T1588.003</t>
  </si>
  <si>
    <t>T1588.004</t>
  </si>
  <si>
    <t>Certificate: Certificate Registration, Internet Scan: Response Content</t>
  </si>
  <si>
    <t>T1588.005</t>
  </si>
  <si>
    <t>T1588.006</t>
  </si>
  <si>
    <t>Vulnerabilities</t>
  </si>
  <si>
    <t>T1589</t>
  </si>
  <si>
    <t>Gather Victim Identity Information</t>
  </si>
  <si>
    <t>T1589.001</t>
  </si>
  <si>
    <t>Credentials</t>
  </si>
  <si>
    <t>T1589.002</t>
  </si>
  <si>
    <t>Email Addresses</t>
  </si>
  <si>
    <t>T1589.003</t>
  </si>
  <si>
    <t>Employee Names</t>
  </si>
  <si>
    <t>T1590</t>
  </si>
  <si>
    <t>Gather Victim Network Information</t>
  </si>
  <si>
    <t>18.2,18.3</t>
  </si>
  <si>
    <t>T1590.001</t>
  </si>
  <si>
    <t>Domain Properties</t>
  </si>
  <si>
    <t>T1590.002</t>
  </si>
  <si>
    <t>T1590.003</t>
  </si>
  <si>
    <t>Network Trust Dependencies</t>
  </si>
  <si>
    <t>T1590.004</t>
  </si>
  <si>
    <t>Network Topology</t>
  </si>
  <si>
    <t>T1590.005</t>
  </si>
  <si>
    <t>IP Addresses</t>
  </si>
  <si>
    <t>T1590.006</t>
  </si>
  <si>
    <t>Network Security Appliances</t>
  </si>
  <si>
    <t>T1591</t>
  </si>
  <si>
    <t>Gather Victim Org Information</t>
  </si>
  <si>
    <t>T1591.001</t>
  </si>
  <si>
    <t>Determine Physical Locations</t>
  </si>
  <si>
    <t>T1591.002</t>
  </si>
  <si>
    <t>Business Relationships</t>
  </si>
  <si>
    <t>T1591.003</t>
  </si>
  <si>
    <t>Identify Business Tempo</t>
  </si>
  <si>
    <t>T1591.004</t>
  </si>
  <si>
    <t>Identify Roles</t>
  </si>
  <si>
    <t>T1592</t>
  </si>
  <si>
    <t>Gather Victim Host Information</t>
  </si>
  <si>
    <t>T1592.001</t>
  </si>
  <si>
    <t>Hardware</t>
  </si>
  <si>
    <t>T1592.002</t>
  </si>
  <si>
    <t>Software</t>
  </si>
  <si>
    <t>T1592.003</t>
  </si>
  <si>
    <t>Firmware</t>
  </si>
  <si>
    <t>T1592.004</t>
  </si>
  <si>
    <t>Client Configurations</t>
  </si>
  <si>
    <t>T1593</t>
  </si>
  <si>
    <t>Search Open Websites/Domains</t>
  </si>
  <si>
    <t>T1593.001</t>
  </si>
  <si>
    <t>Social Media</t>
  </si>
  <si>
    <t>T1593.002</t>
  </si>
  <si>
    <t>Search Engines</t>
  </si>
  <si>
    <t>T1593.003</t>
  </si>
  <si>
    <t>T1594</t>
  </si>
  <si>
    <t>Search Victim-Owned Websites</t>
  </si>
  <si>
    <t>T1595</t>
  </si>
  <si>
    <t>Active Scanning</t>
  </si>
  <si>
    <t>T1595.001</t>
  </si>
  <si>
    <t>Scanning IP Blocks</t>
  </si>
  <si>
    <t>T1595.002</t>
  </si>
  <si>
    <t>Vulnerability Scanning</t>
  </si>
  <si>
    <t>T1596</t>
  </si>
  <si>
    <t>Search Open Technical Databases</t>
  </si>
  <si>
    <t>T1596.001</t>
  </si>
  <si>
    <t>DNS/Passive DNS</t>
  </si>
  <si>
    <t>T1596.002</t>
  </si>
  <si>
    <t>WHOIS</t>
  </si>
  <si>
    <t>T1596.003</t>
  </si>
  <si>
    <t>T1596.004</t>
  </si>
  <si>
    <t>CDNs</t>
  </si>
  <si>
    <t>T1596.005</t>
  </si>
  <si>
    <t>Scan Databases</t>
  </si>
  <si>
    <t>T1597</t>
  </si>
  <si>
    <t>Search Closed Sources</t>
  </si>
  <si>
    <t>T1597.001</t>
  </si>
  <si>
    <t>Threat Intel Vendors</t>
  </si>
  <si>
    <t>T1597.002</t>
  </si>
  <si>
    <t>Purchase Technical Data</t>
  </si>
  <si>
    <t>T1598</t>
  </si>
  <si>
    <t>Phishing for Information</t>
  </si>
  <si>
    <t>T1598.001</t>
  </si>
  <si>
    <t>Spearphishing Service</t>
  </si>
  <si>
    <t>AC-4,CA-7,SC-44,SC-7,SI-3,SI-4,SI-8</t>
  </si>
  <si>
    <t>T1598.002</t>
  </si>
  <si>
    <t>T1598.003</t>
  </si>
  <si>
    <t>T1599</t>
  </si>
  <si>
    <t>Network Boundary Bridging</t>
  </si>
  <si>
    <t>4.1,4.2,4.4,4.7,5.2,5.3,5.4,6.1,6.2,6.4,6.5,6.8,12.2,13.4</t>
  </si>
  <si>
    <t>AC-2,AC-3,AC-4,AC-5,AC-6,CA-7,CM-2,CM-5,CM-6,CM-7,IA-2,IA-5,SC-28,SC-7,SI-10,SI-15,SI-4,SI-7</t>
  </si>
  <si>
    <t>T1599.001</t>
  </si>
  <si>
    <t>Network Address Translation Traversal</t>
  </si>
  <si>
    <t>T1600</t>
  </si>
  <si>
    <t>Weaken Encryption</t>
  </si>
  <si>
    <t>T1600.001</t>
  </si>
  <si>
    <t>Reduce Key Space</t>
  </si>
  <si>
    <t>T1600.002</t>
  </si>
  <si>
    <t>Disable Crypto Hardware</t>
  </si>
  <si>
    <t>T1601</t>
  </si>
  <si>
    <t>Modify System Image</t>
  </si>
  <si>
    <t>AC-2,AC-3,AC-4,AC-5,AC-6,CA-8,CM-2,CM-3,CM-5,CM-6,CM-7,CM-8,IA-2,IA-5,IA-7,RA-9,SA-10,SA-11,SC-34,SI-2,SI-4,SI-7,SR-11,SR-4,SR-5,SR-6</t>
  </si>
  <si>
    <t>T1601.001</t>
  </si>
  <si>
    <t>Patch System Image</t>
  </si>
  <si>
    <t>3.6,4.1,4.7,5.2,5.3,5.4,6.1,6.2,6.4,6.5,6.8,12.2</t>
  </si>
  <si>
    <t>T1601.002</t>
  </si>
  <si>
    <t>Downgrade System Image</t>
  </si>
  <si>
    <t>T1602</t>
  </si>
  <si>
    <t>Data from Configuration Repository</t>
  </si>
  <si>
    <t>3.12,4.1,4.2,4.4,4.6,7.6,12.1,12.2,12.8,13.3,13.4,13.8,18.2,18.3,18.5,3.10</t>
  </si>
  <si>
    <t>AC-16,AC-17,AC-18,AC-19,AC-20,AC-3,AC-4,CA-7,CM-2,CM-6,CM-7,CM-8,IA-3,IA-4,SC-28,SC-3,SC-4,SC-7,SC-8,SI-10,SI-12,SI-15,SI-3,SI-4,SI-7</t>
  </si>
  <si>
    <t>Network Traffic: Network Connection Creation, Network Traffic: Network Traffic Content</t>
  </si>
  <si>
    <t>T1602.001</t>
  </si>
  <si>
    <t>SNMP (MIB Dump)</t>
  </si>
  <si>
    <t>3.12,4.1,4.2,4.4,4.6,7.6,7.7,12.1,12.2,12.8,13.3,13.4,13.8,18.2,18.3,18.5,3.10</t>
  </si>
  <si>
    <t>T1602.002</t>
  </si>
  <si>
    <t>Network Device Configuration Dump</t>
  </si>
  <si>
    <t>T1606</t>
  </si>
  <si>
    <t>Forge Web Credentials</t>
  </si>
  <si>
    <t>AC-2,AC-3,AC-5,AC-6,MA-5,SC-17,SI-2</t>
  </si>
  <si>
    <t>Logon Session: Logon Session Creation, Web Credential: Web Credential Creation, Web Credential: Web Credential Usage</t>
  </si>
  <si>
    <t>T1606.001</t>
  </si>
  <si>
    <t>Web Cookies</t>
  </si>
  <si>
    <t>4.1,6.1,6.2,6.8,18.3,18.5</t>
  </si>
  <si>
    <t>AC-2,AC-3,AC-6,SI-2</t>
  </si>
  <si>
    <t>Logon Session: Logon Session Creation, Web Credential: Web Credential Usage</t>
  </si>
  <si>
    <t>T1606.002</t>
  </si>
  <si>
    <t>SAML Tokens</t>
  </si>
  <si>
    <t>AC-2,AC-3,AC-6</t>
  </si>
  <si>
    <t>Logon Session: Logon Session Creation, Logon Session: Logon Session Metadata, User Account: User Account Authentication, Web Credential: Web Credential Creation, Web Credential: Web Credential Usage</t>
  </si>
  <si>
    <t>T1608</t>
  </si>
  <si>
    <t>Stage Capabilities</t>
  </si>
  <si>
    <t>T1608.001</t>
  </si>
  <si>
    <t>Upload Malware</t>
  </si>
  <si>
    <t>T1608.002</t>
  </si>
  <si>
    <t>Upload Tool</t>
  </si>
  <si>
    <t>T1608.003</t>
  </si>
  <si>
    <t>Install Digital Certificate</t>
  </si>
  <si>
    <t>T1608.004</t>
  </si>
  <si>
    <t>Drive-by Target</t>
  </si>
  <si>
    <t>T1608.005</t>
  </si>
  <si>
    <t>Link Target</t>
  </si>
  <si>
    <t>T1608.006</t>
  </si>
  <si>
    <t>SEO Poisoning</t>
  </si>
  <si>
    <t>T1609</t>
  </si>
  <si>
    <t>Container Administration Command</t>
  </si>
  <si>
    <t>AC-17,AC-2,AC-3,AC-6,CM-6,CM-7,SC-7,SI-10,SI-7</t>
  </si>
  <si>
    <t>T1610</t>
  </si>
  <si>
    <t>Deploy Container</t>
  </si>
  <si>
    <t>AC-17,AC-2,AC-3,AC-6,CM-6,CM-7,IA-2,SC-7,SI-4</t>
  </si>
  <si>
    <t>Application Log: Application Log Content, Container: Container Creation, Container: Container Start, Pod: Pod Creation, Pod: Pod Modification</t>
  </si>
  <si>
    <t>T1611</t>
  </si>
  <si>
    <t>Escape to Host</t>
  </si>
  <si>
    <t>AC-2,AC-3,AC-4,AC-5,AC-6,CM-5,CM-6,CM-7,IA-2,SC-18,SC-2,SC-3,SC-34,SC-39,SC-7,SI-16,SI-2,SI-3,SI-4,SI-7</t>
  </si>
  <si>
    <t>Container: Container Creation, Kernel: Kernel Module Load, Process: OS API Execution, Process: Process Creation, Volume: Volume Modification</t>
  </si>
  <si>
    <t xml:space="preserve">T1612 </t>
  </si>
  <si>
    <t>Build Image on Host</t>
  </si>
  <si>
    <t>AC-17,AC-2,AC-3,AC-6,CA-8,CM-6,CM-7,RA-5,SA-11,SC-7,SI-4</t>
  </si>
  <si>
    <t>Image: Image Creation, Network Traffic: Network Connection Creation, Network Traffic: Network Traffic Content, Network Traffic: Network Traffic Flow</t>
  </si>
  <si>
    <t>T1613</t>
  </si>
  <si>
    <t>Container and Resource Disocovery</t>
  </si>
  <si>
    <t>AC-17,AC-2,AC-3,AC-6,CM-6,CM-7,IA-2,SC-43,SC-7,SI-4</t>
  </si>
  <si>
    <t>Container: Container Enumeration, Pod: Pod Enumeration</t>
  </si>
  <si>
    <t>T1614</t>
  </si>
  <si>
    <t>System Location Discovery</t>
  </si>
  <si>
    <t>T1614.001</t>
  </si>
  <si>
    <t>System Language Discovery</t>
  </si>
  <si>
    <t>T1615</t>
  </si>
  <si>
    <t>Group Policy Discovery</t>
  </si>
  <si>
    <t>Active Directory: Active Directory Object Access, Command: Command Execution, Network Traffic: Network Traffic Content, Process: Process Creation, Script: Script Execution</t>
  </si>
  <si>
    <t>T1619</t>
  </si>
  <si>
    <t>Cloud Storage Object Discovery</t>
  </si>
  <si>
    <t>AC-17,AC-2,AC-3,AC-5,AC-6,CM-5,IA-2</t>
  </si>
  <si>
    <t>Cloud Storage: Cloud Storage Access, Cloud Storage: Cloud Storage Enumeration</t>
  </si>
  <si>
    <t>T1620</t>
  </si>
  <si>
    <t>Reflective Code Loading</t>
  </si>
  <si>
    <t>Module: Module Load, Process: OS API Execution, Script: Script Execution</t>
  </si>
  <si>
    <t>T1621</t>
  </si>
  <si>
    <t>Multi-Factor Authentication Request Generation</t>
  </si>
  <si>
    <t>Application Log: Application Log Content, Logon Session: Logon Session Creation, Logon Session: Logon Session Metadata, User Account: User Account Authentication</t>
  </si>
  <si>
    <t>T1622</t>
  </si>
  <si>
    <t>Debugger Evasion</t>
  </si>
  <si>
    <t>Application Log: Application Log Content, Command: Command Execution, Process: OS API Execution, Process: Process Creation</t>
  </si>
  <si>
    <t>T1647</t>
  </si>
  <si>
    <t>Plist File Modification</t>
  </si>
  <si>
    <t>T1648</t>
  </si>
  <si>
    <t>Serverless Execution</t>
  </si>
  <si>
    <t>Application Log: Application Log Content, Cloud Service: Cloud Service Modification</t>
  </si>
  <si>
    <t>T1649</t>
  </si>
  <si>
    <t>Steal or Forge Authentication Certificates</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</si>
  <si>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</si>
  <si>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Technology</t>
  </si>
  <si>
    <t>Data Quality</t>
  </si>
  <si>
    <t>Definition</t>
  </si>
  <si>
    <t>Score #</t>
  </si>
  <si>
    <t xml:space="preserve">Hunt Tool </t>
  </si>
  <si>
    <t>Completeness</t>
  </si>
  <si>
    <t>Timeliness</t>
  </si>
  <si>
    <t>Consistency</t>
  </si>
  <si>
    <t>Easy of Use [Missing Data and Data Retention]</t>
  </si>
  <si>
    <t>Response Time [Active vs Passive (are you catching the adversary real time or is it after the fact)]</t>
  </si>
  <si>
    <t>None</t>
  </si>
  <si>
    <t>I don’t know what tools I have or need in order to start hunting. No documentation available. There is not even a SIEM to process the data.</t>
  </si>
  <si>
    <t>don’t know / not documented</t>
  </si>
  <si>
    <t xml:space="preserve">not documented/don't know </t>
  </si>
  <si>
    <t>Low</t>
  </si>
  <si>
    <t>The right technology is present to help centralize your data across several other tools (Splunk, ELK, EDR, etc).
Tools allowing you to run basic queries in order to make sense of the data without automation,reducing the efficiency and effectiveness of your hunt(i.e Running a few queries returns still thousands and thousands of events that your team will still need to go through manually).</t>
  </si>
  <si>
    <t>Endpoint Coverage - required data source is available from  0 - 25% of your network endpoints.
Missing Data - Required data (values or fields) is missing 75%-100%.
Data Retention - Required data is retained 0-25% of the time needed or defined by the organization.</t>
  </si>
  <si>
    <r>
      <t xml:space="preserve">Timezones - </t>
    </r>
    <r>
      <rPr>
        <sz val="10"/>
        <color rgb="FF000000"/>
        <rFont val="Calibri"/>
        <family val="2"/>
      </rPr>
      <t>Original timezone identified in data (Local or UTC)</t>
    </r>
    <r>
      <rPr>
        <b/>
        <sz val="10"/>
        <color rgb="FF000000"/>
        <rFont val="Calibri"/>
        <family val="2"/>
      </rPr>
      <t xml:space="preserve">
Ingestion vs Creation - </t>
    </r>
    <r>
      <rPr>
        <sz val="10"/>
        <color rgb="FF000000"/>
        <rFont val="Calibri"/>
        <family val="2"/>
      </rPr>
      <t>Ingestion time only automatically generated</t>
    </r>
  </si>
  <si>
    <r>
      <t>Standard Field Names</t>
    </r>
    <r>
      <rPr>
        <sz val="10"/>
        <color rgb="FF000000"/>
        <rFont val="Calibri"/>
        <family val="2"/>
      </rPr>
      <t xml:space="preserve"> - Required data field names standardized only 0-25% across all data sources.</t>
    </r>
    <r>
      <rPr>
        <b/>
        <sz val="10"/>
        <color rgb="FF000000"/>
        <rFont val="Calibri"/>
        <family val="2"/>
      </rPr>
      <t xml:space="preserve">
Standard Field Types</t>
    </r>
    <r>
      <rPr>
        <sz val="10"/>
        <color rgb="FF000000"/>
        <rFont val="Calibri"/>
        <family val="2"/>
      </rPr>
      <t xml:space="preserve"> - Required data field types standardized only 0-25% across all data sources.</t>
    </r>
  </si>
  <si>
    <t>Missing Data - Required data (values or fields) is missing 75%-100%.
Data Retention - Required data is retained 0-25% of the time needed or defined by the organization.</t>
  </si>
  <si>
    <t>Passive 0-25 | Active 0-25%</t>
  </si>
  <si>
    <t>Medium</t>
  </si>
  <si>
    <t>Having the right tools/processes to aggregate and make sense of all the data. Possible to not have an effective team to automate rules/queries. Tools helping you correlate and integrate numerous data types across all your endpoints in order to filter out noise and potential false positives. Here is where you start using a few basic Data Science capabilities provided by your tools (i.e ELK Enterprise) in order to make sense of all the data that you have in your central repository (Potential Automation).</t>
  </si>
  <si>
    <t>Endpoint Coverage - required data source is available from  50% - 75% of your network endpoints.
Missing Data - Required data (values or fields) is missing 25%-50%.
Data Retention - Required data is retained 50%-75% of the time needed or defined by the organization.</t>
  </si>
  <si>
    <r>
      <t xml:space="preserve">Timezones - </t>
    </r>
    <r>
      <rPr>
        <sz val="10"/>
        <color rgb="FF000000"/>
        <rFont val="Calibri"/>
        <family val="2"/>
      </rPr>
      <t>Extra timezones identified in order to cover at least local and UTC times (not fixed yed).</t>
    </r>
    <r>
      <rPr>
        <b/>
        <sz val="10"/>
        <color rgb="FF000000"/>
        <rFont val="Calibri"/>
        <family val="2"/>
      </rPr>
      <t xml:space="preserve">
Ingestion vs Creation</t>
    </r>
    <r>
      <rPr>
        <sz val="10"/>
        <color rgb="FF000000"/>
        <rFont val="Calibri"/>
        <family val="2"/>
      </rPr>
      <t xml:space="preserve"> - Ingestion time only automatically generated.</t>
    </r>
  </si>
  <si>
    <r>
      <t>Standard Field Names</t>
    </r>
    <r>
      <rPr>
        <sz val="10"/>
        <color rgb="FF000000"/>
        <rFont val="Calibri"/>
        <family val="2"/>
      </rPr>
      <t xml:space="preserve"> - Required data field names standardized only 25%-50% across all data sources.</t>
    </r>
    <r>
      <rPr>
        <b/>
        <sz val="10"/>
        <color rgb="FF000000"/>
        <rFont val="Calibri"/>
        <family val="2"/>
      </rPr>
      <t xml:space="preserve">
Standard Field Types</t>
    </r>
    <r>
      <rPr>
        <sz val="10"/>
        <color rgb="FF000000"/>
        <rFont val="Calibri"/>
        <family val="2"/>
      </rPr>
      <t xml:space="preserve"> - Required data field types standardized only 25%-50% across all data sources.</t>
    </r>
  </si>
  <si>
    <t>Missing Data - Required data (values or fields) is missing 25%-75%.
Data Retention - Required data is retained 25%-75% of the time needed or defined by the organization.</t>
  </si>
  <si>
    <t>Passive 50-75% | Active 50-75%</t>
  </si>
  <si>
    <t>High</t>
  </si>
  <si>
    <t>Having tools to leverage over simple outlier detection techniques. Can you validate the detection of an adversary technique by just applying basic data science techniques? Can you integrate the appropriate tools with other platforms (processes) with other teams across your security department (IR Ticketing system, Intel Platforms (not just to ingest IOCs, but to document hunting campaign results that might turn into actionable intelligence), etc). This is more specific to your organization and flexibility of your hunting tools play a big role here (i.e API access)</t>
  </si>
  <si>
    <t>Endpoint Coverage - required data source is available from  75%-100% of your network endpoints
Missing Data - Required data (values or fields) is missing 0%-25%
Data Retention - Required data is retained 75%-100% of the time needed or defined by the organization</t>
  </si>
  <si>
    <r>
      <t xml:space="preserve">Timezones - </t>
    </r>
    <r>
      <rPr>
        <sz val="10"/>
        <color rgb="FF000000"/>
        <rFont val="Calibri"/>
        <family val="2"/>
      </rPr>
      <t>Extra timezones configured in order to cover at least local and UTC times
Ingestion vs Creation - Ingestion time automatically generated and Creation time capability identified</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</si>
  <si>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50%-75% across all data sources</t>
    </r>
  </si>
  <si>
    <t>Missing Data - Required data (values or fields) is missing 0-25%
Data Retention - Required data is retained 75%-100% of the time needed or defined by the organization.</t>
  </si>
  <si>
    <t>Passive 75-100% | Active 75-100%</t>
  </si>
  <si>
    <r>
      <t>Timezones</t>
    </r>
    <r>
      <rPr>
        <sz val="10"/>
        <color rgb="FF000000"/>
        <rFont val="Calibri"/>
        <family val="2"/>
      </rPr>
      <t xml:space="preserve"> - Extra timezones configured in order to cover at least local and UTC times
 </t>
    </r>
    <r>
      <rPr>
        <b/>
        <sz val="10"/>
        <color rgb="FF000000"/>
        <rFont val="Calibri"/>
        <family val="2"/>
      </rPr>
      <t xml:space="preserve">
Ingestion vs Creation</t>
    </r>
    <r>
      <rPr>
        <sz val="10"/>
        <color rgb="FF000000"/>
        <rFont val="Calibri"/>
        <family val="2"/>
      </rPr>
      <t xml:space="preserve"> - Ingestion  and Creation time configured to be available as two different fields and used to reduce latency.</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</si>
  <si>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</si>
  <si>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r>
      <t xml:space="preserve">Timezones </t>
    </r>
    <r>
      <rPr>
        <sz val="10"/>
        <color rgb="FF000000"/>
        <rFont val="Calibri"/>
        <family val="2"/>
      </rPr>
      <t xml:space="preserve">- Extra timezones configured in order to cover at least local and UTC times
 </t>
    </r>
    <r>
      <rPr>
        <b/>
        <sz val="10"/>
        <color rgb="FF000000"/>
        <rFont val="Calibri"/>
        <family val="2"/>
      </rPr>
      <t xml:space="preserve">
Ingestion vs Creation - </t>
    </r>
    <r>
      <rPr>
        <sz val="10"/>
        <color rgb="FF000000"/>
        <rFont val="Calibri"/>
        <family val="2"/>
      </rPr>
      <t>ingestion and creation time difference has been reduced to the minimun.</t>
    </r>
  </si>
  <si>
    <r>
      <t>Standard Field Names</t>
    </r>
    <r>
      <rPr>
        <sz val="10"/>
        <color rgb="FF000000"/>
        <rFont val="Calibri"/>
        <family val="2"/>
      </rPr>
      <t xml:space="preserve"> - Required data field names standardized only 75%-100%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</si>
  <si>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t>ID</t>
  </si>
  <si>
    <t>name</t>
  </si>
  <si>
    <t>description</t>
  </si>
  <si>
    <t>url</t>
  </si>
  <si>
    <t>created</t>
  </si>
  <si>
    <t>last modified</t>
  </si>
  <si>
    <t>version</t>
  </si>
  <si>
    <t>tactics</t>
  </si>
  <si>
    <t>detection</t>
  </si>
  <si>
    <t>platforms</t>
  </si>
  <si>
    <t>is sub-technique</t>
  </si>
  <si>
    <t>sub-technique of</t>
  </si>
  <si>
    <t>contributors</t>
  </si>
  <si>
    <t>system requirements</t>
  </si>
  <si>
    <t>permissions required</t>
  </si>
  <si>
    <t>effective permissions</t>
  </si>
  <si>
    <t>defenses bypassed</t>
  </si>
  <si>
    <t>impact type</t>
  </si>
  <si>
    <t>supports remote</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</si>
  <si>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</si>
  <si>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</si>
  <si>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31 May 2017</t>
  </si>
  <si>
    <t>15 March 2020</t>
  </si>
  <si>
    <t>1.1</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</si>
  <si>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</si>
  <si>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</si>
  <si>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Linux, Windows, macOS</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</si>
  <si>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</si>
  <si>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</si>
  <si>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</si>
  <si>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1.0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</si>
  <si>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</si>
  <si>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</si>
  <si>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</si>
  <si>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</si>
  <si>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</si>
  <si>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</si>
  <si>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</si>
  <si>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</si>
  <si>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</si>
  <si>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15 October 2021</t>
  </si>
  <si>
    <t>2.1</t>
  </si>
  <si>
    <t>Credential Access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</si>
  <si>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</si>
  <si>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Ed Williams, Trustwave, SpiderLabs; Vincent Le Toux</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</si>
  <si>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</si>
  <si>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</si>
  <si>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</si>
  <si>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11 February 2020</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</si>
  <si>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</si>
  <si>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Windows</t>
  </si>
  <si>
    <t>Ed Williams, Trustwave, SpiderLabs; Edward Millington</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</si>
  <si>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</si>
  <si>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</si>
  <si>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</si>
  <si>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25 March 2020</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</si>
  <si>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</si>
  <si>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Ed Williams, Trustwave, SpiderLabs</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</si>
  <si>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</si>
  <si>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</si>
  <si>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</si>
  <si>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14 December 2020</t>
  </si>
  <si>
    <t>Monitor processes and command-line arguments for program execution that may be indicative of credential dumping, especially attempts to access or copy the NTDS.dit.</t>
  </si>
  <si>
    <t>Access to Domain Controller or backup</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</si>
  <si>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</si>
  <si>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</si>
  <si>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</si>
  <si>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21 February 2020</t>
  </si>
  <si>
    <t>21 April 2021</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</si>
  <si>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</si>
  <si>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</si>
  <si>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</si>
  <si>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</si>
  <si>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24 March 2020</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</si>
  <si>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</si>
  <si>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</si>
  <si>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</si>
  <si>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</si>
  <si>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22 April 2021</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</si>
  <si>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</si>
  <si>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ExtraHop; Vincent Le Toux</t>
  </si>
  <si>
    <t>OS Credential Dumping: 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</si>
  <si>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</si>
  <si>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https://attack.mitre.org/techniques/T1003/007</t>
  </si>
  <si>
    <t>19 March 2020</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</si>
  <si>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</si>
  <si>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Linux</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</si>
  <si>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</si>
  <si>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</si>
  <si>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</si>
  <si>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20 March 2020</t>
  </si>
  <si>
    <t>The AuditD monitoring tool, which ships stock in many Linux distributions, can be used to watch for hostile processes attempting to access &lt;code&gt;/etc/passwd&lt;/code&gt; and &lt;code&gt;/etc/shadow&lt;/code&gt;, alerting on the pid, process name, and arguments of such programs.</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</si>
  <si>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</si>
  <si>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https://attack.mitre.org/techniques/T1005</t>
  </si>
  <si>
    <t>1.3</t>
  </si>
  <si>
    <t>Collection</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</si>
  <si>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</si>
  <si>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William Cain</t>
  </si>
  <si>
    <t>Privileges to access certain files and directories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</si>
  <si>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</si>
  <si>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</si>
  <si>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09 February 2021</t>
  </si>
  <si>
    <t>2.0</t>
  </si>
  <si>
    <t>Defense Evasion</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</si>
  <si>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</si>
  <si>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File monitoring, File system access controls</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</si>
  <si>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</si>
  <si>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</si>
  <si>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17 October 2021</t>
  </si>
  <si>
    <t>1.2</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</si>
  <si>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</si>
  <si>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</si>
  <si>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Windows, macOS</t>
  </si>
  <si>
    <t>Adversaries may use fallback or alternate communication channels if the primary channel is compromised or inaccessible in order to maintain reliable command and control and to avoid data transfer thresholds.</t>
  </si>
  <si>
    <t>https://attack.mitre.org/techniques/T1008</t>
  </si>
  <si>
    <t>14 July 2020</t>
  </si>
  <si>
    <t>Adversaries may attempt to get a listing of open application windows. Window listings could convey information about how the system is used or give context to information collected by a keylogger.</t>
  </si>
  <si>
    <t>https://attack.mitre.org/techniques/T1010</t>
  </si>
  <si>
    <t>26 March 2020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</si>
  <si>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</si>
  <si>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</si>
  <si>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</si>
  <si>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28 March 2020</t>
  </si>
  <si>
    <t>Exfiltration</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</si>
  <si>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</si>
  <si>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Itzik Kotler, SafeBreach</t>
  </si>
  <si>
    <t>Exfiltration Over Other Network Medium: 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</si>
  <si>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</si>
  <si>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</si>
  <si>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09 March 2020</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</si>
  <si>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</si>
  <si>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</si>
  <si>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</si>
  <si>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</si>
  <si>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</si>
  <si>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20 June 2020</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</si>
  <si>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</si>
  <si>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Drive: Drive Modification, Firmware: Firmware Modification</t>
  </si>
  <si>
    <t>Anti-virus, Application control, Application control by file name or path, File monitoring, Host intrusion prevention systems, Signature-based detection, System access controls</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</si>
  <si>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</si>
  <si>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</si>
  <si>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08 October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</si>
  <si>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</si>
  <si>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</si>
  <si>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</si>
  <si>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</si>
  <si>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17 March 2021</t>
  </si>
  <si>
    <t>25 March 2021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</si>
  <si>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</si>
  <si>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t>
  </si>
  <si>
    <t>https://attack.mitre.org/techniques/T1018</t>
  </si>
  <si>
    <t>3.2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</si>
  <si>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</si>
  <si>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Daniel Stepanic, Elastic; RedHuntLabs, @redhuntlabs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</si>
  <si>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</si>
  <si>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</si>
  <si>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16 August 2021</t>
  </si>
  <si>
    <t>Monitor process file access patterns and network behavior. Unrecognized processes or scripts that appear to be traversing file systems and sending network traffic may be suspicious.</t>
  </si>
  <si>
    <t>Linux, Network, Windows, macOS</t>
  </si>
  <si>
    <t>ExtraHop</t>
  </si>
  <si>
    <t>Automated Exfiltration: 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</si>
  <si>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</si>
  <si>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https://attack.mitre.org/techniques/T1020/001</t>
  </si>
  <si>
    <t>19 October 2020</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</si>
  <si>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</si>
  <si>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Network</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</si>
  <si>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</si>
  <si>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https://attack.mitre.org/techniques/T1021</t>
  </si>
  <si>
    <t>Lateral Movement</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</si>
  <si>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</si>
  <si>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Dan Borges, @1njection</t>
  </si>
  <si>
    <t>Active remote service accepting connections and valid credentials</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</si>
  <si>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</si>
  <si>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</si>
  <si>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https://attack.mitre.org/techniques/T1021/001</t>
  </si>
  <si>
    <t>25 February 2020</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</si>
  <si>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</si>
  <si>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Matthew Demaske, Adaptforward</t>
  </si>
  <si>
    <t>RDP service enabled, account in the Remote Desktop Users group</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</si>
  <si>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</si>
  <si>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</si>
  <si>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</si>
  <si>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23 March 2020</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</si>
  <si>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</si>
  <si>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SMB enabled; Host/network firewalls not blocking SMB ports between source and destination; Use of domain account in administrator group on remote system or default system admin account.</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</si>
  <si>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</si>
  <si>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</si>
  <si>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</si>
  <si>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23 June 2021</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</si>
  <si>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</si>
  <si>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</si>
  <si>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</si>
  <si>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</si>
  <si>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</si>
  <si>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Linux, macOS</t>
  </si>
  <si>
    <t>An SSH server is configured and running.</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</si>
  <si>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</si>
  <si>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</si>
  <si>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</si>
  <si>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07 October 2021</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</si>
  <si>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</si>
  <si>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VNC server installed and listening for connections.</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</si>
  <si>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</si>
  <si>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</si>
  <si>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</si>
  <si>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</si>
  <si>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</si>
  <si>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</si>
  <si>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</si>
  <si>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removable media drive and files</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</si>
  <si>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</si>
  <si>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</si>
  <si>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20 October 2021</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</si>
  <si>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</si>
  <si>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Christiaan Beek, @ChristiaanBeek; Red Canary</t>
  </si>
  <si>
    <t>Application control, Application control by file name or path, Host forensic analysis, Host intrusion prevention systems, Log analysis, Signature-based detection</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</si>
  <si>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</si>
  <si>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</si>
  <si>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</si>
  <si>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</si>
  <si>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</si>
  <si>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Martin Jirkal, ESET</t>
  </si>
  <si>
    <t>Anti-virus, Signature-based detection</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</si>
  <si>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</si>
  <si>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</si>
  <si>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</si>
  <si>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</si>
  <si>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Filip Kafka, ESET</t>
  </si>
  <si>
    <t>Anti-virus, Heuristic detection, Signature-based detection</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</si>
  <si>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</si>
  <si>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</si>
  <si>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</si>
  <si>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or other signatures left in system artifacts related to decoding steganography.</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</si>
  <si>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</si>
  <si>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</si>
  <si>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</si>
  <si>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16 March 2020</t>
  </si>
  <si>
    <t>29 March 2020</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</si>
  <si>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</si>
  <si>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Praetorian; Ye Yint Min Thu Htut, Offensive Security Team, DBS Bank</t>
  </si>
  <si>
    <t>Compiler software (either native to the system or delivered by the adversary)</t>
  </si>
  <si>
    <t>Anti-virus, Binary Analysis, Host intrusion prevention systems, Signature-based detection, Static File Analysis</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</si>
  <si>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</si>
  <si>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</si>
  <si>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</si>
  <si>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</si>
  <si>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Anti-virus, Host intrusion prevention systems, Log analysis, Signature-based detection</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</si>
  <si>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</si>
  <si>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</si>
  <si>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</si>
  <si>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20 May 2021</t>
  </si>
  <si>
    <t>18 October 2021</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</si>
  <si>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</si>
  <si>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Jonathan Boucher, @crash_wave, Bank of Canada; Stan Hegt, Outflank</t>
  </si>
  <si>
    <t>Anti-virus, Static file analysis, Web content filters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</si>
  <si>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</si>
  <si>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</si>
  <si>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</si>
  <si>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</si>
  <si>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</si>
  <si>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</si>
  <si>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</si>
  <si>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https://attack.mitre.org/techniques/T1033</t>
  </si>
  <si>
    <t>12 August 2021</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</si>
  <si>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</si>
  <si>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</si>
  <si>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1.4</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</si>
  <si>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</si>
  <si>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Containers, Linux, Windows, macOS</t>
  </si>
  <si>
    <t>Bartosz Jerzman; David Lu, Tripwire; Elastic; Felipe Espósito, @Pr0teus; Nick Carr, Mandiant; Oleg Kolesnikov, Securonix</t>
  </si>
  <si>
    <t>Application control by file name or path</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</si>
  <si>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</si>
  <si>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</si>
  <si>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</si>
  <si>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</si>
  <si>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</si>
  <si>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</si>
  <si>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</si>
  <si>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</si>
  <si>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14 October 2021</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</si>
  <si>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</si>
  <si>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</si>
  <si>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</si>
  <si>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</si>
  <si>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23 November 2020</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</si>
  <si>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</si>
  <si>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</si>
  <si>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</si>
  <si>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</si>
  <si>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</si>
  <si>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</si>
  <si>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</si>
  <si>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</si>
  <si>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20 April 2021</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</si>
  <si>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</si>
  <si>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Vishwas Manral, McAfee; Yossi Weizman, Azure Defender Research Team</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</si>
  <si>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</si>
  <si>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</si>
  <si>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</si>
  <si>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</si>
  <si>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Erye Hernandez, Palo Alto Networks</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</si>
  <si>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</si>
  <si>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</si>
  <si>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</si>
  <si>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04 August 2021</t>
  </si>
  <si>
    <t>Monitor for files written to disk that contain two file extensions, particularly when the second is an executable.(Citation: Seqrite DoubleExtension)</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</si>
  <si>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</si>
  <si>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</si>
  <si>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27 April 2021</t>
  </si>
  <si>
    <t>Persistence, Privilege Escalation</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</si>
  <si>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</si>
  <si>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</si>
  <si>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</si>
  <si>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</si>
  <si>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10 January 2020</t>
  </si>
  <si>
    <t>Monitor for changes to Registry values associated with Windows logon scrips, nameley &lt;code&gt;HKCU\Environment\UserInitMprLogonScript&lt;/code&gt;.
Monitor running process for actions that could be indicative of abnormal programs or executables running upon logon.</t>
  </si>
  <si>
    <t>Boot or Logon Initialization Scripts: Logon Script (Mac)</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</si>
  <si>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</si>
  <si>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https://attack.mitre.org/techniques/T1037/002</t>
  </si>
  <si>
    <t>27 March 2020</t>
  </si>
  <si>
    <t>macOS</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</si>
  <si>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</si>
  <si>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</si>
  <si>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</si>
  <si>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</si>
  <si>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</si>
  <si>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</si>
  <si>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</si>
  <si>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</si>
  <si>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root</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</si>
  <si>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</si>
  <si>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</si>
  <si>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</si>
  <si>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</si>
  <si>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Administrator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</si>
  <si>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</si>
  <si>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</si>
  <si>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</si>
  <si>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 Network Share: Network Share Access</t>
  </si>
  <si>
    <t>Privileges to access network shared drive</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</si>
  <si>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</si>
  <si>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https://attack.mitre.org/techniques/T1040</t>
  </si>
  <si>
    <t>02 April 2021</t>
  </si>
  <si>
    <t>Credential 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</si>
  <si>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</si>
  <si>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Network interface access and packet capture driver</t>
  </si>
  <si>
    <t>Adversaries may steal data by exfiltrating it over an existing command and control channel. Stolen data is encoded into the normal communications channel using the same protocol as command and control communications.</t>
  </si>
  <si>
    <t>https://attack.mitre.org/techniques/T1041</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</si>
  <si>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</si>
  <si>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https://attack.mitre.org/techniques/T1046</t>
  </si>
  <si>
    <t>09 April 2021</t>
  </si>
  <si>
    <t>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</si>
  <si>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</si>
  <si>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Containers, IaaS, Linux, Windows, macOS</t>
  </si>
  <si>
    <t>Praetorian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</si>
  <si>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</si>
  <si>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</si>
  <si>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</si>
  <si>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</si>
  <si>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@ionstorm</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</si>
  <si>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</si>
  <si>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https://attack.mitre.org/techniques/T1048</t>
  </si>
  <si>
    <t>Alfredo Abarca; William Cain</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</si>
  <si>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</si>
  <si>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</si>
  <si>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</si>
  <si>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</si>
  <si>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</si>
  <si>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</si>
  <si>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</si>
  <si>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</si>
  <si>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</si>
  <si>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</si>
  <si>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</si>
  <si>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</si>
  <si>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</si>
  <si>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https://attack.mitre.org/techniques/T1049</t>
  </si>
  <si>
    <t>08 March 2021</t>
  </si>
  <si>
    <t>IaaS, Linux, Windows, macOS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</si>
  <si>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</si>
  <si>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</si>
  <si>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</si>
  <si>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Presence of physical medium or device</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</si>
  <si>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</si>
  <si>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</si>
  <si>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</si>
  <si>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11 March 2020</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</si>
  <si>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</si>
  <si>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https://attack.mitre.org/techniques/T1053</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</si>
  <si>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</si>
  <si>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</si>
  <si>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Alain Homewood, Insomnia Security; Leo Loobeek, @leoloobeek; Prashant Verma, Paladion; Travis Smith, Tripwire</t>
  </si>
  <si>
    <t>Administrator, SYSTEM, User</t>
  </si>
  <si>
    <t>Scheduled Task/Job: 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</si>
  <si>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</si>
  <si>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https://attack.mitre.org/techniques/T1053/001</t>
  </si>
  <si>
    <t>03 December 2019</t>
  </si>
  <si>
    <t>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</si>
  <si>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Scheduled Task/Job: At (Windows)</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</si>
  <si>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</si>
  <si>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https://attack.mitre.org/techniques/T1053/002</t>
  </si>
  <si>
    <t>27 November 2019</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</si>
  <si>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</si>
  <si>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</si>
  <si>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</si>
  <si>
    <t>https://attack.mitre.org/techniques/T1053/003</t>
  </si>
  <si>
    <t>23 August 2021</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</si>
  <si>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</si>
  <si>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User</t>
  </si>
  <si>
    <t>Scheduled Task/Job: Scheduled Task</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</si>
  <si>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</si>
  <si>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https://attack.mitre.org/techniques/T1053/005</t>
  </si>
  <si>
    <t>30 December 2020</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</si>
  <si>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</si>
  <si>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</si>
  <si>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</si>
  <si>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https://attack.mitre.org/techniques/T1053/006</t>
  </si>
  <si>
    <t>12 October 2020</t>
  </si>
  <si>
    <t>27 July 2021</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</si>
  <si>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</si>
  <si>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SarathKumar Rajendran, Trimble Inc</t>
  </si>
  <si>
    <t>User, root</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</si>
  <si>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</si>
  <si>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</si>
  <si>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</si>
  <si>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29 March 2021</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</si>
  <si>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</si>
  <si>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Containers</t>
  </si>
  <si>
    <t>Center for Threat-Informed Defense (CTID); Vishwas Manral, McAfee; Yossi Weizman, Azure Defender Research Team</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</si>
  <si>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</si>
  <si>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</si>
  <si>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Defense Evasion, Privilege Escalation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</si>
  <si>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</si>
  <si>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File: File Metadata, File: File Modification, Module: Module Load, Process: OS API Execution, Process: Process Access, Process: Process Modification</t>
  </si>
  <si>
    <t>Anastasios Pingios; Christiaan Beek, @ChristiaanBeek; Ryan Becwar</t>
  </si>
  <si>
    <t>Anti-virus, Application control</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</si>
  <si>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</si>
  <si>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</si>
  <si>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</si>
  <si>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</si>
  <si>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</si>
  <si>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</si>
  <si>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</si>
  <si>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</si>
  <si>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</si>
  <si>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</si>
  <si>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</si>
  <si>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</si>
  <si>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</si>
  <si>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</si>
  <si>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</si>
  <si>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</si>
  <si>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</si>
  <si>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</si>
  <si>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</si>
  <si>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</si>
  <si>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</si>
  <si>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</si>
  <si>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</si>
  <si>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</si>
  <si>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</si>
  <si>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</si>
  <si>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</si>
  <si>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</si>
  <si>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</si>
  <si>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</si>
  <si>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</si>
  <si>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10 November 2020</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</si>
  <si>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</si>
  <si>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</si>
  <si>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</si>
  <si>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</si>
  <si>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</si>
  <si>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</si>
  <si>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</si>
  <si>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</si>
  <si>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</si>
  <si>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</si>
  <si>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</si>
  <si>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</si>
  <si>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</si>
  <si>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</si>
  <si>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24 August 2021</t>
  </si>
  <si>
    <t>Collection, Credential Access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</si>
  <si>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</si>
  <si>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John Lambert, Microsoft Threat Intelligence Center</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</si>
  <si>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</si>
  <si>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</si>
  <si>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</si>
  <si>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21 October 2020</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</si>
  <si>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</si>
  <si>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</si>
  <si>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</si>
  <si>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</si>
  <si>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</si>
  <si>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Matthew Molyett, @s1air, Cisco Talos</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</si>
  <si>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</si>
  <si>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</si>
  <si>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</si>
  <si>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</si>
  <si>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An externally facing login portal is configured.</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</si>
  <si>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</si>
  <si>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</si>
  <si>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</si>
  <si>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</si>
  <si>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</si>
  <si>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</si>
  <si>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</si>
  <si>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Administrator, SYSTEM may provide better process ownership details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</si>
  <si>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</si>
  <si>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</si>
  <si>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</si>
  <si>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PowerShell</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</si>
  <si>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</si>
  <si>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https://attack.mitre.org/techniques/T1059/001</t>
  </si>
  <si>
    <t>28 May 2021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</si>
  <si>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</si>
  <si>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</si>
  <si>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</si>
  <si>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</si>
  <si>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03 August 2020</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</si>
  <si>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</si>
  <si>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Phil Stokes, SentinelOne</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</si>
  <si>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</si>
  <si>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</si>
  <si>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</si>
  <si>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26 July 2021</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</si>
  <si>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</si>
  <si>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</si>
  <si>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</si>
  <si>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</si>
  <si>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</si>
  <si>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</si>
  <si>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</si>
  <si>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</si>
  <si>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</si>
  <si>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</si>
  <si>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</si>
  <si>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</si>
  <si>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</si>
  <si>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Python is installed.</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</si>
  <si>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</si>
  <si>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</si>
  <si>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</si>
  <si>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23 June 2020</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</si>
  <si>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</si>
  <si>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Cody Thomas, SpecterOps</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</si>
  <si>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</si>
  <si>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</si>
  <si>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</si>
  <si>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</si>
  <si>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</si>
  <si>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</si>
  <si>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</si>
  <si>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</si>
  <si>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</si>
  <si>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Driver: Driver Load</t>
  </si>
  <si>
    <t>Idan Revivo, @idanr86, Team Nautilus Aqua Security; Joas Antonio dos Santos, @C0d3Cr4zy, Inmetrics; Yaniv Agman, @AgmanYaniv, Team Nautilus Aqua Security</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</si>
  <si>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</si>
  <si>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t>
  </si>
  <si>
    <t>2.4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</si>
  <si>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</si>
  <si>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Azure AD, Containers, Google Workspace, IaaS, Linux, Office 365, SaaS, Windows, macOS</t>
  </si>
  <si>
    <t>Application Log: Application Log Content, Command: Command Execution, Group: Group Enumeration, Group: Group Metadata, Pod: Pod Metadata, Process: Process Creation</t>
  </si>
  <si>
    <t>Daniel Prizmant, Palo Alto Networks; Microsoft Threat Intelligence Center (MSTIC); Yuval Avrahami, Palo Alto Networks</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</si>
  <si>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</si>
  <si>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</si>
  <si>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</si>
  <si>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12 March 2020</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</si>
  <si>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</si>
  <si>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</si>
  <si>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</si>
  <si>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</si>
  <si>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 (Citation: Microsoft AZ CLI)(Citation: Black Hills Red Teaming MS AD Azure, 2018)(Citation: Google Cloud Identity API Documentation).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</si>
  <si>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</si>
  <si>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25 June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</si>
  <si>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</si>
  <si>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Azure AD, Google Workspace, IaaS, Office 365, SaaS</t>
  </si>
  <si>
    <t>Isif Ibrahima; Regina Elwell</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</si>
  <si>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</si>
  <si>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</si>
  <si>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File system monitoring may be used to detect improper deletion or modification of indicator files.  Events not stored on the file system may require different detection mechanisms.</t>
  </si>
  <si>
    <t>Brad Geesaman, @bradgeesaman; Ed Williams, Trustwave, SpiderLabs</t>
  </si>
  <si>
    <t>Anti-virus, Host intrusion prevention systems, Log analysis</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</si>
  <si>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</si>
  <si>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</si>
  <si>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https://attack.mitre.org/techniques/T1070/001</t>
  </si>
  <si>
    <t>28 January 2020</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</si>
  <si>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</si>
  <si>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Clearing the Windows event logs requires Administrator permissions</t>
  </si>
  <si>
    <t>Anti Virus, Host Intrusion Prevention Systems, Log Analysis</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</si>
  <si>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</si>
  <si>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</si>
  <si>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</si>
  <si>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</si>
  <si>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</si>
  <si>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</si>
  <si>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</si>
  <si>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31 January 2020</t>
  </si>
  <si>
    <t>16 October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</si>
  <si>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</si>
  <si>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Emile Kenning, Sophos; Vikas Singh, Sophos</t>
  </si>
  <si>
    <t>Host forensic analysis, Log analysis</t>
  </si>
  <si>
    <t>Indicator Removal on Host: File Deletion</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</si>
  <si>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</si>
  <si>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</si>
  <si>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</si>
  <si>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Walker Johnson</t>
  </si>
  <si>
    <t>Host forensic analysis</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</si>
  <si>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</si>
  <si>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</si>
  <si>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</si>
  <si>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</si>
  <si>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Established network share connection to a remote system. Level of access depends on permissions of the account used.</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</si>
  <si>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</si>
  <si>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</si>
  <si>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</si>
  <si>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</si>
  <si>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Romain Dumont, ESET</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</si>
  <si>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</si>
  <si>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</si>
  <si>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</si>
  <si>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</si>
  <si>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</si>
  <si>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</si>
  <si>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</si>
  <si>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</si>
  <si>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</si>
  <si>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</si>
  <si>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21 August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</si>
  <si>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</si>
  <si>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</si>
  <si>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</si>
  <si>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</si>
  <si>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</si>
  <si>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</si>
  <si>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</si>
  <si>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</si>
  <si>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Jan Petrov, Citi</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</si>
  <si>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</si>
  <si>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</si>
  <si>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11 December 2020</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</si>
  <si>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</si>
  <si>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</si>
  <si>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Shane Tully, @securitygypsy</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</si>
  <si>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</si>
  <si>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</si>
  <si>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</si>
  <si>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Praetorian; Shane Tully, @securitygypsy</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</si>
  <si>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</si>
  <si>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</si>
  <si>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https://attack.mitre.org/techniques/T1074/001</t>
  </si>
  <si>
    <t>13 March 2020</t>
  </si>
  <si>
    <t>26 May 2020</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</si>
  <si>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</si>
  <si>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</si>
  <si>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</si>
  <si>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</si>
  <si>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https://attack.mitre.org/techniques/T1078</t>
  </si>
  <si>
    <t>19 October 2021</t>
  </si>
  <si>
    <t>2.3</t>
  </si>
  <si>
    <t>Defense Evasion, Initial Access, Persistence, Privilege Escalation</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</si>
  <si>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</si>
  <si>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Jon Sternstein, Stern Security; Mark Wee; Netskope; Praetorian; Yossi Weizman, Azure Defender Research Team</t>
  </si>
  <si>
    <t>Administrator, User</t>
  </si>
  <si>
    <t>Anti-virus, Application control, Firewall, Host intrusion prevention systems, Network intrusion detection system, System access controls</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</si>
  <si>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</si>
  <si>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</si>
  <si>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</si>
  <si>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05 April 2021</t>
  </si>
  <si>
    <t>Monitor whether default accounts have been activated or logged into. These audits should also include checks on any appliances and applications for default credentials or SSH keys, and if any are discovered, they should be updated immediately.</t>
  </si>
  <si>
    <t>Valid Accounts: Domain Accounts</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</si>
  <si>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</si>
  <si>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</si>
  <si>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</si>
  <si>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Jon Sternstein, Stern Security</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</si>
  <si>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</si>
  <si>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</si>
  <si>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</si>
  <si>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</si>
  <si>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</si>
  <si>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</si>
  <si>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https://attack.mitre.org/techniques/T1078/004</t>
  </si>
  <si>
    <t>Monitor the activity of cloud accounts to detect abnormal or malicious behavior, such as accessing information outside of the normal function of the account or account usage at atypical hours.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</si>
  <si>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</si>
  <si>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</si>
  <si>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</si>
  <si>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Linux, Office 365, SaaS, Windows, macOS</t>
  </si>
  <si>
    <t>David Routin; Michal Dida, ESET</t>
  </si>
  <si>
    <t>Access to shared folders and content with write permissions</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</si>
  <si>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</si>
  <si>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https://attack.mitre.org/techniques/T1082</t>
  </si>
  <si>
    <t>13 October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</si>
  <si>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</si>
  <si>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Command: Command Execution, Instance: Instance Metadata, Process: OS API Execution, Process: Process Creation</t>
  </si>
  <si>
    <t>Maril Vernon @shewhohacks; Praetorian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</si>
  <si>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t>
  </si>
  <si>
    <t>https://attack.mitre.org/techniques/T1083</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</si>
  <si>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</si>
  <si>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Some folders may require Administrator, SYSTEM or specific user depending on permission levels and access controls</t>
  </si>
  <si>
    <t>Adversaries may attempt to get a listing of accounts on a system or within an environment. This information can help adversaries determine which accounts exist to aid in follow-on behavior.</t>
  </si>
  <si>
    <t>https://attack.mitre.org/techniques/T1087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</si>
  <si>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</si>
  <si>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Azure AD, Google Workspace, IaaS, Linux, Office 365, SaaS, Windows, macOS</t>
  </si>
  <si>
    <t>Command: Command Execution, File: File Access, Process: Process Creation, User Account: User Account Metadata</t>
  </si>
  <si>
    <t>Daniel Stepanic, Elastic; Microsoft Threat Intelligence Center (MSTIC); Travis Smith, Tripwire</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</si>
  <si>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</si>
  <si>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</si>
  <si>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</si>
  <si>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28 July 2021</t>
  </si>
  <si>
    <t>Daniel Stepanic, Elastic</t>
  </si>
  <si>
    <t>Account Discovery: Domain Account</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</si>
  <si>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</si>
  <si>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</si>
  <si>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</si>
  <si>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</si>
  <si>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</si>
  <si>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</si>
  <si>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31 March 2021</t>
  </si>
  <si>
    <t>Google Workspace, Office 365, Windows</t>
  </si>
  <si>
    <t>Command: Command Execution, User Account: User Account Metadata</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</si>
  <si>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</si>
  <si>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</si>
  <si>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</si>
  <si>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16 March 2021</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</si>
  <si>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</si>
  <si>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</si>
  <si>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</si>
  <si>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30 August 2021</t>
  </si>
  <si>
    <t>3.1</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</si>
  <si>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</si>
  <si>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Heather Linn; Jon Sheedy; Walker Johnson</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</si>
  <si>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</si>
  <si>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</si>
  <si>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</si>
  <si>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14 March 2020</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</si>
  <si>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</si>
  <si>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</si>
  <si>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</si>
  <si>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</si>
  <si>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</si>
  <si>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</si>
  <si>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</si>
  <si>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</si>
  <si>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</si>
  <si>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</si>
  <si>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</si>
  <si>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</si>
  <si>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16 September 2020</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</si>
  <si>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</si>
  <si>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Matt Kelly, @breakersall</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</si>
  <si>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</si>
  <si>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https://attack.mitre.org/techniques/T1091</t>
  </si>
  <si>
    <t>20 July 2021</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</si>
  <si>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</si>
  <si>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</si>
  <si>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Removable media allowed, Autorun enabled or vulnerability present that allows for code execution</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</si>
  <si>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</si>
  <si>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</si>
  <si>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</si>
  <si>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</si>
  <si>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</si>
  <si>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</si>
  <si>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Ryan Becwar</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</si>
  <si>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</si>
  <si>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https://attack.mitre.org/techniques/T1098</t>
  </si>
  <si>
    <t>Persistence</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</si>
  <si>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</si>
  <si>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Azure AD, Google Workspace, IaaS, Linux, Office 365, Windows, macOS</t>
  </si>
  <si>
    <t>Jannie Li, Microsoft Threat Intelligence Center (MSTIC); Praetorian; Tim MalcomVetter</t>
  </si>
  <si>
    <t>Account Manipulation: Additional Cloud Credentials</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</si>
  <si>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</si>
  <si>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https://attack.mitre.org/techniques/T1098/001</t>
  </si>
  <si>
    <t>19 January 2020</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</si>
  <si>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</si>
  <si>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IaaS</t>
  </si>
  <si>
    <t>Expel; Jannie Li, Microsoft Threat Intelligence Center (MSTIC); Oleg Kolesnikov, Securonix</t>
  </si>
  <si>
    <t>Account Manipulation: Exchange Email Delegate Permissions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</si>
  <si>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</si>
  <si>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</si>
  <si>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</si>
  <si>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Office 365, Windows</t>
  </si>
  <si>
    <t>Jannie Li, Microsoft Threat Intelligence Center (MSTIC); Microsoft Detection and Response Team (DART); Mike Burns, Mandiant; Naveen Vijayaraghavan, Nilesh Dherange (Gurucul)</t>
  </si>
  <si>
    <t>Account Manipulation: Add Office 365 Global Administrator Role</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</si>
  <si>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</si>
  <si>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https://attack.mitre.org/techniques/T1098/003</t>
  </si>
  <si>
    <t xml:space="preserve">Collect usage logs from cloud administrator accounts to identify unusual activity in the assignment of roles to those accounts. Monitor for accounts assigned to admin roles that go over a certain threshold of known admins. </t>
  </si>
  <si>
    <t>Office 365</t>
  </si>
  <si>
    <t>Microsoft Threat Intelligence Center (MSTIC)</t>
  </si>
  <si>
    <t>Account Manipulation: 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</si>
  <si>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</si>
  <si>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https://attack.mitre.org/techniques/T1098/004</t>
  </si>
  <si>
    <t>24 June 2020</t>
  </si>
  <si>
    <t>25 June 2020</t>
  </si>
  <si>
    <t>Use file integrity monitoring to detect changes made to the &lt;code&gt;authorized_keys&lt;/code&gt; file for each user on a system. Monitor for suspicious processes modifying the &lt;code&gt;authorized_keys&lt;/code&gt; file.
Monitor for changes to and suspicious processes modifiying &lt;code&gt;/etc/ssh/sshd_config&lt;/code&gt;.</t>
  </si>
  <si>
    <t>Tony Lambert, Red Canary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</si>
  <si>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</si>
  <si>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</si>
  <si>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</si>
  <si>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Anastasios Pingios</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</si>
  <si>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</si>
  <si>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</si>
  <si>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</si>
  <si>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</si>
  <si>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</si>
  <si>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</si>
  <si>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</si>
  <si>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</si>
  <si>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</si>
  <si>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</si>
  <si>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</si>
  <si>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</si>
  <si>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</si>
  <si>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</si>
  <si>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</si>
  <si>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https://attack.mitre.org/techniques/T1105</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</si>
  <si>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</si>
  <si>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</si>
  <si>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</si>
  <si>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</si>
  <si>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Gordon Long, Box, Inc., @ethicalhax; Stefan Kanthak</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</si>
  <si>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</si>
  <si>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</si>
  <si>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30 September 2021</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</si>
  <si>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</si>
  <si>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Alfredo Oliveira, Trend Micro; David Fiser, @anu4is, Trend Micro; Ed Williams, Trustwave, SpiderLabs; Magno Logan, @magnologan, Trend Micro; Yossi Weizman, Azure Defender Research Team</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</si>
  <si>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</si>
  <si>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</si>
  <si>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https://attack.mitre.org/techniques/T1110/001</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</si>
  <si>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</si>
  <si>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Password Cracking</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</si>
  <si>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</si>
  <si>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</si>
  <si>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</si>
  <si>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Azure AD, Linux, Office 365, Windows, macOS</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</si>
  <si>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</si>
  <si>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</si>
  <si>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</si>
  <si>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06 April 2021</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</si>
  <si>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</si>
  <si>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John Strand; Microsoft Threat Intelligence Center (MSTIC)</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</si>
  <si>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</si>
  <si>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</si>
  <si>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</si>
  <si>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Anastasios Pingios; Diogo Fernandes</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</si>
  <si>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</si>
  <si>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</si>
  <si>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</si>
  <si>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</si>
  <si>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</si>
  <si>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</si>
  <si>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13 August 2020</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</si>
  <si>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</si>
  <si>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Bartosz Jerzman; David Lu, Tripwire; Travis Smith, Tripwire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</si>
  <si>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</si>
  <si>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</si>
  <si>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</si>
  <si>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</si>
  <si>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</si>
  <si>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</si>
  <si>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Google Workspace, Linux, Office 365, Windows, macOS</t>
  </si>
  <si>
    <t>Swetha Prabakaran, Microsoft Threat Intelligence Center (MSTIC)</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</si>
  <si>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</si>
  <si>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</si>
  <si>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</si>
  <si>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19 February 2020</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</si>
  <si>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</si>
  <si>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</si>
  <si>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</si>
  <si>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</si>
  <si>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</si>
  <si>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Email Collection: 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</si>
  <si>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</si>
  <si>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</si>
  <si>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</si>
  <si>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Microsoft Security; Swetha Prabakaran, Microsoft Threat Intelligence Center (MSTIC)</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</si>
  <si>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</si>
  <si>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https://attack.mitre.org/techniques/T1115</t>
  </si>
  <si>
    <t>23 April 2020</t>
  </si>
  <si>
    <t>Access to the clipboard is a legitimate function of many applications on an operating system. If an organization chooses to monitor for this behavior, then the data will likely need to be correlated against other suspicious or non-user-driven activity.</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</si>
  <si>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</si>
  <si>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https://attack.mitre.org/techniques/T1119</t>
  </si>
  <si>
    <t>31 March 2020</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</si>
  <si>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</si>
  <si>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Permissions to access directories and files that store information of interest.</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</si>
  <si>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</si>
  <si>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</si>
  <si>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</si>
  <si>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</si>
  <si>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</si>
  <si>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</si>
  <si>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</si>
  <si>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</si>
  <si>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FIRST.ORG's Cyber Threat Intelligence SIG</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</si>
  <si>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</si>
  <si>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</si>
  <si>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</si>
  <si>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</si>
  <si>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</si>
  <si>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</si>
  <si>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Casey Smith; Matthew Demaske, Adaptforward</t>
  </si>
  <si>
    <t>Application control</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</si>
  <si>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</si>
  <si>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</si>
  <si>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</si>
  <si>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</si>
  <si>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@ionstorm; Carrie Roberts, @OrOneEqualsOne</t>
  </si>
  <si>
    <t xml:space="preserve"> .NET Framework version 4 or higher</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</si>
  <si>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</si>
  <si>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</si>
  <si>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</si>
  <si>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Stefan Kanthak</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</si>
  <si>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</si>
  <si>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</si>
  <si>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</si>
  <si>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</si>
  <si>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https://attack.mitre.org/techniques/T1132/001</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</si>
  <si>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</si>
  <si>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</si>
  <si>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</si>
  <si>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</si>
  <si>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</si>
  <si>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19 August 2021</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</si>
  <si>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</si>
  <si>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</si>
  <si>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Application Log: Application Log Content, Logon Session: Logon Session Metadata, Network Traffic: Network Traffic Flow</t>
  </si>
  <si>
    <t>Alfredo Oliveira, Trend Micro; Ariel Shuper, Cisco; Brad Geesaman, @bradgeesaman; Daniel Oakley; David Fiser, @anu4is, Trend Micro; ExtraHop; Idan Frimark, Cisco; Jay Chen, Palo Alto Networks; Magno Logan, @magnologan, Trend Micro; Rory McCune, Aqua Security; Travis Smith, Tripwire; Vishwas Manral, McAfee; Yossi Weizman, Azure Defender Research Team; Yuval Avrahami, Palo Alto Networks</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</si>
  <si>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</si>
  <si>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</si>
  <si>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14 December 2017</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</si>
  <si>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</si>
  <si>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Jared Atkinson, @jaredcatkinson; Robby Winchester, @robwinchester3; Tom Ueltschi @c_APT_ure; Travis Smith, Tripwire</t>
  </si>
  <si>
    <t>SYSTEM</t>
  </si>
  <si>
    <t>File system access controls, Heuristic Detection, Host forensic analysis, System access controls, Windows User Account Control</t>
  </si>
  <si>
    <t>Access Token Manipulation: 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</si>
  <si>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</si>
  <si>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https://attack.mitre.org/techniques/T1134/001</t>
  </si>
  <si>
    <t>18 February 2020</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</si>
  <si>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</si>
  <si>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File system access controls, System access controls, Windows User Account Control</t>
  </si>
  <si>
    <t>Access Token Manipulation: 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</si>
  <si>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</si>
  <si>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</si>
  <si>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</si>
  <si>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Vadim Khrykov</t>
  </si>
  <si>
    <t>Access Token Manipulation: 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</si>
  <si>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</si>
  <si>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</si>
  <si>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</si>
  <si>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</si>
  <si>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</si>
  <si>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</si>
  <si>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</si>
  <si>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Wayne Silva, F-Secure Countercept</t>
  </si>
  <si>
    <t>Heuristic Detection, Host forensic analysis</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</si>
  <si>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</si>
  <si>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</si>
  <si>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</si>
  <si>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</si>
  <si>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Alain Homewood, Insomnia Security; Vincent Le Toux</t>
  </si>
  <si>
    <t>Administrator, SYSTEM</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</si>
  <si>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</si>
  <si>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</si>
  <si>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</si>
  <si>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</si>
  <si>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</si>
  <si>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</si>
  <si>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Microsoft Threat Intelligence Center (MSTIC); Praetorian</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</si>
  <si>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</si>
  <si>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</si>
  <si>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</si>
  <si>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</si>
  <si>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</si>
  <si>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</si>
  <si>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</si>
  <si>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</si>
  <si>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</si>
  <si>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</si>
  <si>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</si>
  <si>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</si>
  <si>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</si>
  <si>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Azure AD, Google Workspace, IaaS, Office 365</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</si>
  <si>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</si>
  <si>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</si>
  <si>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</si>
  <si>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Loic Jaquemet; Microsoft Threat Intelligence Center (MSTIC); Nick Carr, Mandiant; Praetorian; Ricardo Dias; Sahar Shukrun</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</si>
  <si>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</si>
  <si>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</si>
  <si>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</si>
  <si>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07 November 2019</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</si>
  <si>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</si>
  <si>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</si>
  <si>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</si>
  <si>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</si>
  <si>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</si>
  <si>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2007, 2010, 2013, and 2016</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</si>
  <si>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</si>
  <si>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</si>
  <si>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</si>
  <si>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</si>
  <si>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</si>
  <si>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</si>
  <si>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</si>
  <si>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</si>
  <si>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</si>
  <si>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</si>
  <si>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</si>
  <si>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Security</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</si>
  <si>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</si>
  <si>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</si>
  <si>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</si>
  <si>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</si>
  <si>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</si>
  <si>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https://attack.mitre.org/techniques/T1140</t>
  </si>
  <si>
    <t>09 July 2020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</si>
  <si>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</si>
  <si>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Matthew Demaske, Adaptforward; Red Canary</t>
  </si>
  <si>
    <t>Anti-virus, Host intrusion prevention systems, Network intrusion detection system, Signature-based detection</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</si>
  <si>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</si>
  <si>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</si>
  <si>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16 January 2018</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</si>
  <si>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</si>
  <si>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Chris Ross @xorrior; Justin Warner, ICEBRG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</si>
  <si>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</si>
  <si>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</si>
  <si>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</si>
  <si>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Justin Warner, ICEBRG</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</si>
  <si>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</si>
  <si>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</si>
  <si>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19 June 2020</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</si>
  <si>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</si>
  <si>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Sudhanshu Chauhan, @Sudhanshu_C; Teodor Cimpoesu</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</si>
  <si>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</si>
  <si>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https://attack.mitre.org/techniques/T1189</t>
  </si>
  <si>
    <t>18 April 2018</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</si>
  <si>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</si>
  <si>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</si>
  <si>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Linux, SaaS, Windows, macOS</t>
  </si>
  <si>
    <t>Jeff Sakowicz, Microsoft Identity Developer Platform Services (IDPM Services); Saisha Agrawal, Microsoft Threat Intelligent Center (MSTIC)</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</si>
  <si>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</si>
  <si>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</si>
  <si>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</si>
  <si>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IaaS, Linux, Network, Windows, macOS</t>
  </si>
  <si>
    <t>Praetorian; Yossi Weizman, Azure Defender Research Team</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</si>
  <si>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</si>
  <si>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https://attack.mitre.org/techniques/T1195</t>
  </si>
  <si>
    <t>06 January 2021</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</si>
  <si>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</si>
  <si>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Veeral Patel</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</si>
  <si>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</si>
  <si>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</si>
  <si>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</si>
  <si>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</si>
  <si>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</si>
  <si>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</si>
  <si>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https://attack.mitre.org/techniques/T1195/002</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</si>
  <si>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</si>
  <si>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</si>
  <si>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</si>
  <si>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</si>
  <si>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</si>
  <si>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</si>
  <si>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13 April 2021</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</si>
  <si>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</si>
  <si>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</si>
  <si>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Brent Murphy, Elastic; David French, Elastic; Red Canary; Ricardo Dias</t>
  </si>
  <si>
    <t>Firewall, Host forensic analysis</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</si>
  <si>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</si>
  <si>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</si>
  <si>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</si>
  <si>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IaaS, Linux, SaaS, Windows, macOS</t>
  </si>
  <si>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</si>
  <si>
    <t>https://attack.mitre.org/techniques/T1200</t>
  </si>
  <si>
    <t>17 August 2021</t>
  </si>
  <si>
    <t>Asset management systems may help with the detection of computer systems or network devices that should not exist on a network. 
Endpoint sensors may be able to detect the addition of hardware via USB, Thunderbolt, and other external device communication ports.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</si>
  <si>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</si>
  <si>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</si>
  <si>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</si>
  <si>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Isif Ibrahima; Regina Elwell; Sudhanshu Chauhan, @Sudhanshu_C</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</si>
  <si>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</si>
  <si>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</si>
  <si>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</si>
  <si>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Application control, Application control by file name or path, Static File Analysis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</si>
  <si>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</si>
  <si>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</si>
  <si>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</si>
  <si>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Remote exploitation for execution requires a remotely accessible service reachable over the network or other vector of access such as spearphishing or drive-by compromise.</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</si>
  <si>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</si>
  <si>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t>
  </si>
  <si>
    <t>26 August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</si>
  <si>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</si>
  <si>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Oleg Skulkin, Group-IB</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</si>
  <si>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</si>
  <si>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</si>
  <si>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</si>
  <si>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</si>
  <si>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</si>
  <si>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</si>
  <si>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</si>
  <si>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21 July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</si>
  <si>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</si>
  <si>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</si>
  <si>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</si>
  <si>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https://attack.mitre.org/techniques/T1204/003</t>
  </si>
  <si>
    <t>30 March 2021</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</si>
  <si>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</si>
  <si>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Containers, IaaS</t>
  </si>
  <si>
    <t>Center for Threat-Informed Defense (CTID); Vishwas Manral, McAfee</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</si>
  <si>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</si>
  <si>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https://attack.mitre.org/techniques/T1205</t>
  </si>
  <si>
    <t>17 February 2021</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</si>
  <si>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</si>
  <si>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</si>
  <si>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Josh Day, Gigamon</t>
  </si>
  <si>
    <t>Defensive network service scanning</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</si>
  <si>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</si>
  <si>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</si>
  <si>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</si>
  <si>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01 July 2020</t>
  </si>
  <si>
    <t>Record network packets sent to and from the system, looking for extraneous packets that do not belong to established flows.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</si>
  <si>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</si>
  <si>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</si>
  <si>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</si>
  <si>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Vincent Le Toux</t>
  </si>
  <si>
    <t>Log analysis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</si>
  <si>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</si>
  <si>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https://attack.mitre.org/techniques/T1210</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</si>
  <si>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</si>
  <si>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Unpatched software or otherwise vulnerable target. Depending on the target and goal, the system and exploitable service may need to be remotely accessible from the internal network.</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</si>
  <si>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</si>
  <si>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</si>
  <si>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</si>
  <si>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Anti-virus, System access controls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</si>
  <si>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</si>
  <si>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</si>
  <si>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</si>
  <si>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</si>
  <si>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https://attack.mitre.org/techniques/T1213</t>
  </si>
  <si>
    <t>16 October 2021</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</si>
  <si>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</si>
  <si>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Google Workspace, IaaS, Linux, Office 365, SaaS, Windows, macOS</t>
  </si>
  <si>
    <t>Isif Ibrahima; Milos Stojadinovic; Naveen Vijayaraghavan, Nilesh Dherange (Gurucul); Praetorian; Regina Elwell</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</si>
  <si>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</si>
  <si>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</si>
  <si>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</si>
  <si>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14 February 2020</t>
  </si>
  <si>
    <t>08 June 2021</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</si>
  <si>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</si>
  <si>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SaaS</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</si>
  <si>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</si>
  <si>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</si>
  <si>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</si>
  <si>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</si>
  <si>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</si>
  <si>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</si>
  <si>
    <t>https://attack.mitre.org/techniques/T1213/003</t>
  </si>
  <si>
    <t>11 May 2021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</si>
  <si>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</si>
  <si>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Itamar Mizrahi, Cymptom; Josh Liburdi, @jshlbrd; Toby Kohlenberg</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</si>
  <si>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</si>
  <si>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https://attack.mitre.org/techniques/T1216</t>
  </si>
  <si>
    <t>01 September 2021</t>
  </si>
  <si>
    <t>Monitor script processes, such as `cscript`, and command-line parameters for scripts like PubPrn.vbs that may be used to proxy execution of malicious files.</t>
  </si>
  <si>
    <t>Application control, Digital Certificate Validation</t>
  </si>
  <si>
    <t>Signed Script Proxy Execution: PubPrn</t>
  </si>
  <si>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</si>
  <si>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</si>
  <si>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03 February 2020</t>
  </si>
  <si>
    <t>Atul Nair, Qualys</t>
  </si>
  <si>
    <t>Application Control, Digital Certificate Validation</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</si>
  <si>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</si>
  <si>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</si>
  <si>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</si>
  <si>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Mike Kemmerer</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</si>
  <si>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</si>
  <si>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</si>
  <si>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</si>
  <si>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Hans Christoffer Gaardløs; Nishan Maharjan, @loki248; Praetorian</t>
  </si>
  <si>
    <t>Anti-virus, Application control, Digital Certificate Validation</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</si>
  <si>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</si>
  <si>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</si>
  <si>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</si>
  <si>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23 January 2020</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</si>
  <si>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</si>
  <si>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Rahmat Nurfauzi, @infosecn1nja, PT Xynexis International</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</si>
  <si>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</si>
  <si>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</si>
  <si>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</si>
  <si>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</si>
  <si>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ESET</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</si>
  <si>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</si>
  <si>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</si>
  <si>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</si>
  <si>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</si>
  <si>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Nik Seetharaman, Palantir; Ye Yint Min Thu Htut, Offensive Security Team, DBS Bank</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</si>
  <si>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</si>
  <si>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</si>
  <si>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</si>
  <si>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</si>
  <si>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Casey Smith; Travis Smith, Tripwire</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</si>
  <si>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</si>
  <si>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</si>
  <si>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</si>
  <si>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</si>
  <si>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@ionstorm; Ricardo Dias; Ye Yint Min Thu Htut, Offensive Security Team, DBS Bank</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</si>
  <si>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</si>
  <si>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</si>
  <si>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</si>
  <si>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24 January 2020</t>
  </si>
  <si>
    <t>07 June 2021</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</si>
  <si>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</si>
  <si>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Alexandros Pappas; Ziv Kaspersky, Cymptom</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</si>
  <si>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</si>
  <si>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</si>
  <si>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</si>
  <si>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</si>
  <si>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</si>
  <si>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</si>
  <si>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</si>
  <si>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</si>
  <si>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Casey Smith</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</si>
  <si>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</si>
  <si>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</si>
  <si>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</si>
  <si>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</si>
  <si>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Signed Binary Proxy Execution: 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</si>
  <si>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</si>
  <si>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</si>
  <si>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</si>
  <si>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Casey Smith; Gareth Phillips, Seek Ltd.; Ricardo Dias</t>
  </si>
  <si>
    <t>Signed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</si>
  <si>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</si>
  <si>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</si>
  <si>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10 August 2020</t>
  </si>
  <si>
    <t>19 August 2020</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</si>
  <si>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</si>
  <si>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Rodrigo Garcia, Red Canary</t>
  </si>
  <si>
    <t>Signed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</si>
  <si>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</si>
  <si>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https://attack.mitre.org/techniques/T1218/013</t>
  </si>
  <si>
    <t>22 September 2021</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</si>
  <si>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</si>
  <si>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Signed Binary Proxy Execution: MMC</t>
  </si>
  <si>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</si>
  <si>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</si>
  <si>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28 September 2021</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</si>
  <si>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</si>
  <si>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Wes Hurd</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</si>
  <si>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</si>
  <si>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</si>
  <si>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</si>
  <si>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</si>
  <si>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</si>
  <si>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17 October 2018</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</si>
  <si>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</si>
  <si>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Avneet Singh; Casey Smith; Praetorian</t>
  </si>
  <si>
    <t>Microsoft Core XML Services (MSXML) or access to wmic.exe</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</si>
  <si>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</si>
  <si>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https://attack.mitre.org/techniques/T1221</t>
  </si>
  <si>
    <t>29 April 2020</t>
  </si>
  <si>
    <t>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t>
  </si>
  <si>
    <t>Brian Wiltse @evalstrings; Patrick Campbell, @pjcampbe11</t>
  </si>
  <si>
    <t>Static File Analysis</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</si>
  <si>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</si>
  <si>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https://attack.mitre.org/techniques/T1222</t>
  </si>
  <si>
    <t>13 September 2021</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</si>
  <si>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</si>
  <si>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CrowdStrike Falcon OverWatch; Jan Miller, CrowdStrike</t>
  </si>
  <si>
    <t>File system access controls</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</si>
  <si>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</si>
  <si>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</si>
  <si>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</si>
  <si>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04 February 2020</t>
  </si>
  <si>
    <t>01 September 2020</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</si>
  <si>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</si>
  <si>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</si>
  <si>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</si>
  <si>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</si>
  <si>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</si>
  <si>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</si>
  <si>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</si>
  <si>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31 January 2019</t>
  </si>
  <si>
    <t>09 June 2021</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</si>
  <si>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</si>
  <si>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Nick Carr, Mandiant</t>
  </si>
  <si>
    <t>Anti-virus, Host forensic analysis, Signature-based detection, Static file analysis</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</si>
  <si>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</si>
  <si>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</si>
  <si>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</si>
  <si>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</si>
  <si>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</si>
  <si>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</si>
  <si>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14 February 2019</t>
  </si>
  <si>
    <t>17 September 2020</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</si>
  <si>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</si>
  <si>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Dave Westgard; Elia Florio, Microsoft; Mnemonic; RedHuntLabs, @redhuntlabs</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</si>
  <si>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</si>
  <si>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</si>
  <si>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</si>
  <si>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</si>
  <si>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Azure AD, Windows</t>
  </si>
  <si>
    <t>File system access controls, System access controls</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</si>
  <si>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</si>
  <si>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</si>
  <si>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</si>
  <si>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28 December 2020</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</si>
  <si>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</si>
  <si>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Itamar Mizrahi, Cymptom; Tristan Bennett, Seamless Intelligence</t>
  </si>
  <si>
    <t>Domain Policy Modification: 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</si>
  <si>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</si>
  <si>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https://attack.mitre.org/techniques/T1484/002</t>
  </si>
  <si>
    <t>11 January 2021</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</si>
  <si>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</si>
  <si>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Blake Strom, Microsoft 365 Defender</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</si>
  <si>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</si>
  <si>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</si>
  <si>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14 March 2019</t>
  </si>
  <si>
    <t>Impact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</si>
  <si>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</si>
  <si>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Brent Murphy, Elastic; David French, Elastic; Prasad Somasamudram, McAfee; Sekhar Sarukkai, McAfee ; Syed Ummar Farooqh, McAfee; Varonis Threat Labs</t>
  </si>
  <si>
    <t>Availability</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</si>
  <si>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</si>
  <si>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</si>
  <si>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</si>
  <si>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</si>
  <si>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Cloud Storage: Cloud Storage Metadata, Cloud Storage: Cloud Storage Modification, Command: Command Execution, File: File Creation, File: File Modification, Process: Process Creation</t>
  </si>
  <si>
    <t>Oleg Kolesnikov, Securonix</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</si>
  <si>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</si>
  <si>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</si>
  <si>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29 March 2019</t>
  </si>
  <si>
    <t>02 March 2021</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</si>
  <si>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</si>
  <si>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</si>
  <si>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https://attack.mitre.org/techniques/T1490</t>
  </si>
  <si>
    <t>02 April 2019</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</si>
  <si>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</si>
  <si>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Yonatan Gotlib, Deep Instinct</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</si>
  <si>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</si>
  <si>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</si>
  <si>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</si>
  <si>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</si>
  <si>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Integrity</t>
  </si>
  <si>
    <t>Defacement: Internal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</si>
  <si>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</si>
  <si>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</si>
  <si>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20 February 2020</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</si>
  <si>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</si>
  <si>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Defacement: 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</si>
  <si>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</si>
  <si>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</si>
  <si>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</si>
  <si>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</si>
  <si>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https://attack.mitre.org/techniques/T1495</t>
  </si>
  <si>
    <t>12 April 2019</t>
  </si>
  <si>
    <t>System firmware manipulation may be detected.(Citation: MITRE Trustworthy Firmware Measurement) Log attempts to read/write to BIOS and compare against known patching behavior.</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</si>
  <si>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</si>
  <si>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https://attack.mitre.org/techniques/T1496</t>
  </si>
  <si>
    <t>17 April 2019</t>
  </si>
  <si>
    <t>14 April 2021</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</si>
  <si>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</si>
  <si>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Alfredo Oliveira, Trend Micro; David Fiser, @anu4is, Trend Micro; Jay Chen, Palo Alto Networks; Magno Logan, @magnologan, Trend Micro; Vishwas Manral, McAfee; Yossi Weizman, Azure Defender Research Team</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</si>
  <si>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</si>
  <si>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</si>
  <si>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Defense Evasion, Discovery</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</si>
  <si>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</si>
  <si>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 Sunny Neo</t>
  </si>
  <si>
    <t>Anti-virus, Host forensic analysis, Signature-based detection, Static File Analysis</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</si>
  <si>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</si>
  <si>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</si>
  <si>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</si>
  <si>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</si>
  <si>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</si>
  <si>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</si>
  <si>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</si>
  <si>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</si>
  <si>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</si>
  <si>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</si>
  <si>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</si>
  <si>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</si>
  <si>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</si>
  <si>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</si>
  <si>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Deloitte Threat Library Team; Jeff Felling, Red Canary; Jorge Orchilles, SCYTHE; Ruben Dodge, @shotgunner101</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</si>
  <si>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</si>
  <si>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</si>
  <si>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12 April 2021</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</si>
  <si>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</si>
  <si>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Direct Network Flood</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</si>
  <si>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</si>
  <si>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</si>
  <si>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02 March 2020</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</si>
  <si>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</si>
  <si>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</si>
  <si>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</si>
  <si>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</si>
  <si>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</si>
  <si>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</si>
  <si>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</si>
  <si>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18 April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</si>
  <si>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</si>
  <si>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Alfredo Oliveira, Trend Micro; David Fiser, @anu4is, Trend Micro; Magno Logan, @magnologan, Trend Micro; Vishwas Manral, McAfee; Yossi Weizman, Azure Defender Research Team</t>
  </si>
  <si>
    <t>Endpoint Denial of Service: 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</si>
  <si>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</si>
  <si>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</si>
  <si>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</si>
  <si>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Endpoint Denial of Service: Service Exhaustion 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</si>
  <si>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</si>
  <si>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</si>
  <si>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Endpoint Denial of Service: 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</si>
  <si>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</si>
  <si>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</si>
  <si>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</si>
  <si>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Endpoint Denial of Service: 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</si>
  <si>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</si>
  <si>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</si>
  <si>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</si>
  <si>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</si>
  <si>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https://attack.mitre.org/techniques/T1505</t>
  </si>
  <si>
    <t>28 June 2019</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</si>
  <si>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</si>
  <si>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</si>
  <si>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</si>
  <si>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</si>
  <si>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</si>
  <si>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</si>
  <si>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Linux, Windows</t>
  </si>
  <si>
    <t>Carlos Borges, @huntingneo, CIP; Kaspersky; Lucas da Silva Pereira, @vulcanunsec, CIP</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</si>
  <si>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</si>
  <si>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</si>
  <si>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</si>
  <si>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</si>
  <si>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Christoffer Strömblad; ESET</t>
  </si>
  <si>
    <t>Server Software Component: Web Shell</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</si>
  <si>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</si>
  <si>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https://attack.mitre.org/techniques/T1505/003</t>
  </si>
  <si>
    <t>13 December 2019</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</si>
  <si>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</si>
  <si>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Arnim Rupp, Deutsche Lufthansa AG</t>
  </si>
  <si>
    <t>Adversary access to Web server with vulnerability or account to upload and serve the Web shell file.</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</si>
  <si>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</si>
  <si>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</si>
  <si>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</si>
  <si>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03 June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</si>
  <si>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</si>
  <si>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</si>
  <si>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</si>
  <si>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</si>
  <si>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</si>
  <si>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</si>
  <si>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</si>
  <si>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</si>
  <si>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</si>
  <si>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</si>
  <si>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</si>
  <si>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</si>
  <si>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</si>
  <si>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</si>
  <si>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Image: Image Creation, Image: Image Modification</t>
  </si>
  <si>
    <t>Praetorian; Vishwas Manral, McAfee; Yossi Weizman, Azure Defender Research Team</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</si>
  <si>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</si>
  <si>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https://attack.mitre.org/techniques/T1526</t>
  </si>
  <si>
    <t>30 August 2019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</si>
  <si>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</si>
  <si>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Service: Cloud Service Enumeration, Cloud Service: Cloud Service Metadata</t>
  </si>
  <si>
    <t>Praetorian; Suzy Schapperle - Microsoft Azure Red Team</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</si>
  <si>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</si>
  <si>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</si>
  <si>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</si>
  <si>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AD, Google Workspace, Office 365, SaaS</t>
  </si>
  <si>
    <t>Jeff Sakowicz, Microsoft Identity Developer Platform Services (IDPM Services); Mark Wee; Saisha Agrawal, Microsoft Threat Intelligent Center (MSTIC); Shailesh Tiwary (Indian Army)</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</si>
  <si>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</si>
  <si>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</si>
  <si>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04 October 2019</t>
  </si>
  <si>
    <t>Use process monitoring to monitor the execution and command line parameters of binaries involved in shutting down or rebooting systems. Windows event logs may also designate activity associated with a shutdown/reboot, ex. Event ID 1074 and 6006.</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</si>
  <si>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</si>
  <si>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</si>
  <si>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</si>
  <si>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IaaS</t>
  </si>
  <si>
    <t>Netskope; Praetorian</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</si>
  <si>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</si>
  <si>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https://attack.mitre.org/techniques/T1531</t>
  </si>
  <si>
    <t>09 October 2019</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</si>
  <si>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</si>
  <si>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</si>
  <si>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https://attack.mitre.org/techniques/T1534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</si>
  <si>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</si>
  <si>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Google Workspace, Linux, Office 365, SaaS, Windows, macOS</t>
  </si>
  <si>
    <t>Swetha Prabakaran, Microsoft Threat Intelligence Center (MSTIC); Tim MalcomVetter</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</si>
  <si>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</si>
  <si>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</si>
  <si>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</si>
  <si>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Instance: Instance Creation</t>
  </si>
  <si>
    <t>Netskope</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</si>
  <si>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</si>
  <si>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</si>
  <si>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 xml:space="preserve">Monitor account activity for attempts to share data, snapshots, or backups with untrusted or unusual accounts on the same cloud service provider. Monitor for anomalous file transfer activity between accounts and to untrusted VPCs. </t>
  </si>
  <si>
    <t>Cloud Storage: Cloud Storage Creation, Cloud Storage: Cloud Storage Modification, Snapshot: Snapshot Creation, Snapshot: Snapshot Modification</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</si>
  <si>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</si>
  <si>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</si>
  <si>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Monitor account activity logs to see actions performed and activity associated with the cloud service management console. Some cloud providers, such as AWS, provide distinct log events for login attempts to the management console.(Citation: AWS Console Sign-in Events)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</si>
  <si>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</si>
  <si>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</si>
  <si>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</si>
  <si>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</si>
  <si>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Johann Rehberger; Microsoft Threat Intelligence Center (MSTIC)</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</si>
  <si>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</si>
  <si>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</si>
  <si>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</si>
  <si>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22 October 2020</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</si>
  <si>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</si>
  <si>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Linux, Network, Windows</t>
  </si>
  <si>
    <t>Anti-virus, File monitoring, Host intrusion prevention systems</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</si>
  <si>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</si>
  <si>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</si>
  <si>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</si>
  <si>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19 December 2019</t>
  </si>
  <si>
    <t>19 May 2020</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</si>
  <si>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</si>
  <si>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Jean-Ian Boutin, ESET; McAfee; Ryan Becwar</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</si>
  <si>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</si>
  <si>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</si>
  <si>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</si>
  <si>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</si>
  <si>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Ability to update component device firmware from the host operating system.</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</si>
  <si>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</si>
  <si>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</si>
  <si>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</si>
  <si>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Perform integrity checking on MBR and VBR. Take snapshots of MBR and VBR and compare against known good samples. Report changes to MBR and VBR as they occur for indicators of suspicious activity and further analysis.</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</si>
  <si>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</si>
  <si>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</si>
  <si>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</si>
  <si>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</si>
  <si>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</si>
  <si>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</si>
  <si>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</si>
  <si>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</si>
  <si>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</si>
  <si>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https://attack.mitre.org/techniques/T1543</t>
  </si>
  <si>
    <t>03 November 2021</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</si>
  <si>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</si>
  <si>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Command: Command Execution, File: File Creation, File: File Modification, Process: OS API Execution, Process: Process Creation, Service: Service Creation, Service: Service Modification, Windows Registry: Windows Registry Key Creation, Windows Registry: Windows Registry Key Modification</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</si>
  <si>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</si>
  <si>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</si>
  <si>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</si>
  <si>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17 January 2020</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</si>
  <si>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</si>
  <si>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Create or Modify System Process: 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</si>
  <si>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</si>
  <si>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https://attack.mitre.org/techniques/T1543/002</t>
  </si>
  <si>
    <t>09 October 2020</t>
  </si>
  <si>
    <t>Create or Modify System Process: Windows Service</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</si>
  <si>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</si>
  <si>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</si>
  <si>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</si>
  <si>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Process: OS API Execution, Process: Process Creation, Service: Service Creation, Service: Service Modification, Windows Registry: Windows Registry Key Creation, Windows Registry: Windows Registry Key Modification</t>
  </si>
  <si>
    <t>Matthew Demaske, Adaptforward; Pedro Harrison; Travis Smith, Tripwire</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</si>
  <si>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</si>
  <si>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</si>
  <si>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</si>
  <si>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</si>
  <si>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Administrator, root</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</si>
  <si>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</si>
  <si>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</si>
  <si>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</si>
  <si>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</si>
  <si>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Command: Command Execution, File: File Creation, File: File Metadata, File: File Modification, Module: Module Load, Process: Process Creation, WMI: WMI Creation, Windows Registry: Windows Registry Key Modification</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</si>
  <si>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</si>
  <si>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</si>
  <si>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</si>
  <si>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</si>
  <si>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Stefan Kanthak; Travis Smith, Tripwire</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</si>
  <si>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</si>
  <si>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</si>
  <si>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</si>
  <si>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</si>
  <si>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Bartosz Jerzman</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</si>
  <si>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</si>
  <si>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</si>
  <si>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</si>
  <si>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(Citation: Microsoft Register-WmiEvent), as well as those that result from the execution of subscriptions (i.e. spawning from the WmiPrvSe.exe WMI Provider Host process).</t>
  </si>
  <si>
    <t>Brent Murphy, Elastic; David French, Elastic</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</si>
  <si>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</si>
  <si>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</si>
  <si>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</si>
  <si>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20 August 2021</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</si>
  <si>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</si>
  <si>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Robert Wilson; Tony Lambert, Red Canary</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</si>
  <si>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</si>
  <si>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</si>
  <si>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</si>
  <si>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</si>
  <si>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</si>
  <si>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</si>
  <si>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</si>
  <si>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</si>
  <si>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</si>
  <si>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</si>
  <si>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</si>
  <si>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</si>
  <si>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</si>
  <si>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</si>
  <si>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</si>
  <si>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13 May 2020</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</si>
  <si>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</si>
  <si>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Paul Speulstra, AECOM Global Security Operations Center</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</si>
  <si>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</si>
  <si>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</si>
  <si>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</si>
  <si>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</si>
  <si>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</si>
  <si>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</si>
  <si>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</si>
  <si>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</si>
  <si>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Secure boot disabled on systems running Windows 8 and later</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</si>
  <si>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</si>
  <si>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</si>
  <si>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</si>
  <si>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</si>
  <si>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</si>
  <si>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</si>
  <si>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</si>
  <si>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</si>
  <si>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Oddvar Moe, @oddvarmoe</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</si>
  <si>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</si>
  <si>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</si>
  <si>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</si>
  <si>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Locations where &lt;code&gt;profile.ps1&lt;/code&gt; can be stored should be monitored for new profiles 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</si>
  <si>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Allen DeRyke, ICE</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</si>
  <si>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</si>
  <si>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</si>
  <si>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</si>
  <si>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</si>
  <si>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Ivan Sinyakov</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</si>
  <si>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</si>
  <si>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</si>
  <si>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</si>
  <si>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</si>
  <si>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Elastic</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</si>
  <si>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</si>
  <si>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</si>
  <si>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</si>
  <si>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Administrator, User, root</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</si>
  <si>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</si>
  <si>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</si>
  <si>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</si>
  <si>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</si>
  <si>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</si>
  <si>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</si>
  <si>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</si>
  <si>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</si>
  <si>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Boot or Logon Autostart Execution: Time Providers</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</si>
  <si>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</si>
  <si>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</si>
  <si>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</si>
  <si>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Scott Lundgren, @5twenty9, Carbon Black</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</si>
  <si>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</si>
  <si>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</si>
  <si>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</si>
  <si>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21 April 2020</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</si>
  <si>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</si>
  <si>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</si>
  <si>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</si>
  <si>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</si>
  <si>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</si>
  <si>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</si>
  <si>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</si>
  <si>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</si>
  <si>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</si>
  <si>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Command: Command Execution, File: File Creation, File: File Modification, Kernel: Kernel Module Load</t>
  </si>
  <si>
    <t>Anastasios Pingios; Jeremy Galloway; Red Canary; Wayne Silva, F-Secure Countercept</t>
  </si>
  <si>
    <t>Boot or Logon Autostart Execution: Re-opened Applications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</si>
  <si>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</si>
  <si>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https://attack.mitre.org/techniques/T1547/007</t>
  </si>
  <si>
    <t>Monitoring the specific plist files associated with reopening applications can indicate when an application has registered itself to be reopened.</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</si>
  <si>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</si>
  <si>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</si>
  <si>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</si>
  <si>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</si>
  <si>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Boot or Logon Autostart Execution: 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</si>
  <si>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</si>
  <si>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</si>
  <si>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</si>
  <si>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Bobby, Filar, Elastic; David French, Elastic; Travis Smith, Tripwire</t>
  </si>
  <si>
    <t>Boot or Logon Autostart Execution: Port Monitors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</si>
  <si>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</si>
  <si>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</si>
  <si>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 (Citation: TechNet Autoruns)</t>
  </si>
  <si>
    <t>Boot or Logon Autostart Execution: Plist Modification</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</si>
  <si>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t>
  </si>
  <si>
    <t>https://attack.mitre.org/techniques/T1547/011</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</si>
  <si>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</si>
  <si>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</si>
  <si>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</si>
  <si>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</si>
  <si>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05 October 2020</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</si>
  <si>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</si>
  <si>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Mathieu Tartare, ESET</t>
  </si>
  <si>
    <t>Boot or Logon Autostart Execution: 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</si>
  <si>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</si>
  <si>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</si>
  <si>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</si>
  <si>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</si>
  <si>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</si>
  <si>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</si>
  <si>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</si>
  <si>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</si>
  <si>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05 March 2021</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</si>
  <si>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</si>
  <si>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Bencherchali Nasreddine, @nas_bench, ELIT Security Team (DSSD)</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</si>
  <si>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</si>
  <si>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</si>
  <si>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</si>
  <si>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05 October 2021</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</si>
  <si>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</si>
  <si>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</si>
  <si>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</si>
  <si>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30 January 2020</t>
  </si>
  <si>
    <t>22 July 2020</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</si>
  <si>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</si>
  <si>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Abuse Elevation Control Mechanism: Setuid and Setgid</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</si>
  <si>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</si>
  <si>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https://attack.mitre.org/techniques/T1548/001</t>
  </si>
  <si>
    <t>Monitor the file system for files that have the setuid or setgid bits set. Monitor for execution of utilities, like chmod, and their command-line arguments to look for setuid or setguid bits being set.</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</si>
  <si>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</si>
  <si>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</si>
  <si>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</si>
  <si>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</si>
  <si>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Casey Smith; Stefan Kanthak</t>
  </si>
  <si>
    <t>Windows User Account Control</t>
  </si>
  <si>
    <t>Abuse Elevation Control Mechanism: Sudo and Sudo Caching</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</si>
  <si>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</si>
  <si>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</si>
  <si>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</si>
  <si>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</si>
  <si>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</si>
  <si>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</si>
  <si>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</si>
  <si>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Erika Noerenberg, @gutterchurl, Carbon Black; Jimmy Astle, @AstleJimmy, Carbon Black</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</si>
  <si>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</si>
  <si>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</si>
  <si>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</si>
  <si>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</si>
  <si>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Google Workspace, IaaS, Office 365, SaaS, Windows</t>
  </si>
  <si>
    <t>System Access Controls</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</si>
  <si>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</si>
  <si>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</si>
  <si>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https://attack.mitre.org/techniques/T1550/001</t>
  </si>
  <si>
    <t>02 September 2021</t>
  </si>
  <si>
    <t>Monitor access token activity for abnormal use and permissions granted to unusual or suspicious applications and APIs.</t>
  </si>
  <si>
    <t>Google Workspace, Office 365, SaaS</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</si>
  <si>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</si>
  <si>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</si>
  <si>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</si>
  <si>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31 August 2021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</si>
  <si>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</si>
  <si>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Blake Strom, Microsoft 365 Defender; Travis Smith, Tripwire</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</si>
  <si>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</si>
  <si>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</si>
  <si>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</si>
  <si>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</si>
  <si>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Ryan Becwar; Vincent Le Toux</t>
  </si>
  <si>
    <t>Kerberos authentication enabled</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</si>
  <si>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</si>
  <si>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</si>
  <si>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</si>
  <si>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12 October 2021</t>
  </si>
  <si>
    <t>Monitor for anomalous access of websites and cloud-based applications by the same user in different locations or by different systems that do not match expected configurations.</t>
  </si>
  <si>
    <t>Google Workspace, IaaS, Office 365, SaaS</t>
  </si>
  <si>
    <t>Jen Burns, HubSpot; Johann Rehberger</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</si>
  <si>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</si>
  <si>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</si>
  <si>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</si>
  <si>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</si>
  <si>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</si>
  <si>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</si>
  <si>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</si>
  <si>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Jay Chen, Palo Alto Networks; Microsoft Threat Intelligence Center (MSTIC); Rory McCune, Aqua Security; Vishwas Manral, McAfee; Yossi Weizman, Azure Defender Research Team</t>
  </si>
  <si>
    <t>Access to files</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</si>
  <si>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</si>
  <si>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</si>
  <si>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</si>
  <si>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07 February 2020</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</si>
  <si>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</si>
  <si>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Sudhanshu Chauhan, @Sudhanshu_C</t>
  </si>
  <si>
    <t>Ability to query some Registry locations depends on the adversary's level of access. User permissions are usually limited to access of user-related Registry keys.</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</si>
  <si>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</si>
  <si>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</si>
  <si>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</si>
  <si>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</si>
  <si>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</si>
  <si>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</si>
  <si>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</si>
  <si>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</si>
  <si>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</si>
  <si>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</si>
  <si>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</si>
  <si>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Monitor access to the Instance Metadata API and look for anomalous queries.
It may be possible to detect adversary use of credentials they have obtained such as in [Valid Accounts](https://attack.mitre.org/techniques/T1078).</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</si>
  <si>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</si>
  <si>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</si>
  <si>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</si>
  <si>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17 June 2020</t>
  </si>
  <si>
    <t>Monitor for attempts to access SYSVOL that involve searching for XML files. 
Deploy a new XML file with permissions set to Everyone:Deny and monitor for Access Denied errors.(Citation: ADSecurity Finding Passwords in SYSVOL)</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</si>
  <si>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</si>
  <si>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</si>
  <si>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</si>
  <si>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</si>
  <si>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Command: Command Execution, File: File Access, User Account: User Account Authentication</t>
  </si>
  <si>
    <t>Center for Threat-Informed Defense (CTID); Jay Chen, Palo Alto Networks; Yossi Weizman, Azure Defender Research Team</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</si>
  <si>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</si>
  <si>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</si>
  <si>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</si>
  <si>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Anti-virus, Application control, Autoruns Analysis, Digital Certificate Validation, Process whitelisting, User Mode Signature Validation, Windows User Account Control</t>
  </si>
  <si>
    <t>Subvert Trust Controls: 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</si>
  <si>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</si>
  <si>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</si>
  <si>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</si>
  <si>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</si>
  <si>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</si>
  <si>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https://attack.mitre.org/techniques/T1553/002</t>
  </si>
  <si>
    <t>Collect and analyze signing certificate metadata on software that executes within the environment to look for unusual certificate characteristics and outliers.</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</si>
  <si>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</si>
  <si>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</si>
  <si>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</si>
  <si>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</si>
  <si>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Matt Graeber, @mattifestation, SpecterOps</t>
  </si>
  <si>
    <t>Application control, Autoruns Analysis, Digital Certificate Validation, User Mode Signature Validation</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</si>
  <si>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</si>
  <si>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</si>
  <si>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</si>
  <si>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25 August 2021</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</si>
  <si>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</si>
  <si>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Itzik Kotler, SafeBreach; Matt Graeber, @mattifestation, SpecterOps; Red Canary; Travis Smith, Tripwire</t>
  </si>
  <si>
    <t>Digital Certificate Validation</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</si>
  <si>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</si>
  <si>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</si>
  <si>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</si>
  <si>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22 February 2021</t>
  </si>
  <si>
    <t>Monitor compressed/archive and image files downloaded from the Internet as the contents may not be tagged with the MOTW. Data and events should not be viewed in isolation, but as part of a chain of behavior that could lead to other activities.</t>
  </si>
  <si>
    <t>Christiaan Beek, @ChristiaanBeek</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</si>
  <si>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</si>
  <si>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</si>
  <si>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</si>
  <si>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23 April 2021</t>
  </si>
  <si>
    <t>26 April 2021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</si>
  <si>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</si>
  <si>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Abel Morales, Exabeam</t>
  </si>
  <si>
    <t>Application control, Digital Certificate Validation, User Mode Signature Validation</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</si>
  <si>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</si>
  <si>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</si>
  <si>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</si>
  <si>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CrowdStrike Falcon OverWatch</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</si>
  <si>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</si>
  <si>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</si>
  <si>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21 June 2021</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</si>
  <si>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</si>
  <si>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Credentials from Password Stores: Keychain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</si>
  <si>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</si>
  <si>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https://attack.mitre.org/techniques/T1555/001</t>
  </si>
  <si>
    <t>12 February 2020</t>
  </si>
  <si>
    <t>17 February 2020</t>
  </si>
  <si>
    <t>Unlocking the keychain and using passwords from it is a very common process, so there is likely to be a lot of noise in any detection technique. Monitoring of system calls to the keychain can help determine if there is a suspicious process trying to access it.</t>
  </si>
  <si>
    <t>Command: Command Execution, File: File Access, Process: OS API Execution</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</si>
  <si>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</si>
  <si>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</si>
  <si>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https://attack.mitre.org/techniques/T1555/002</t>
  </si>
  <si>
    <t>Monitor processes and command-line arguments for activity surrounded users searching for credentials or using automated tools to scan memory for passwords.</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</si>
  <si>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</si>
  <si>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</si>
  <si>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</si>
  <si>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</si>
  <si>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Barry Shteiman, Exabeam; RedHuntLabs, @redhuntlabs; Ryan Benson, Exabeam; Sylvain Gil, Exabeam</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</si>
  <si>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</si>
  <si>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</si>
  <si>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https://attack.mitre.org/techniques/T1555/004</t>
  </si>
  <si>
    <t>29 April 2021</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</si>
  <si>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</si>
  <si>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Bernaldo Penas Antelo; Mugdha Peter Bansode</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</si>
  <si>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</si>
  <si>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</si>
  <si>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</si>
  <si>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22 January 2021</t>
  </si>
  <si>
    <t>Consider monitoring API calls, file read events, and processes for suspicious activity that could indicate searching in process memory of password managers. 
Consider monitoring file reads surrounding known password manager applications.</t>
  </si>
  <si>
    <t>Matt Burrough, @mattburrough, Microsoft</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</si>
  <si>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</si>
  <si>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</si>
  <si>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Credential Access, Defense Evasion, Persistence</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</si>
  <si>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</si>
  <si>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File: File Creation, File: File Modification, Logon Session: Logon Session Creation, Module: Module Load, Process: OS API Execution, Process: Process Access, Windows Registry: Windows Registry Key Modification</t>
  </si>
  <si>
    <t>Chris Ross @xorrior</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</si>
  <si>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</si>
  <si>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</si>
  <si>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</si>
  <si>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</si>
  <si>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</si>
  <si>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</si>
  <si>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</si>
  <si>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</si>
  <si>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</si>
  <si>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</si>
  <si>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</si>
  <si>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26 June 2020</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</si>
  <si>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</si>
  <si>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George Allen, VMware Carbon Black; Scott Knight, @sdotknight, VMware Carbon Black</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</si>
  <si>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</si>
  <si>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</si>
  <si>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</si>
  <si>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</si>
  <si>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</si>
  <si>
    <t>https://attack.mitre.org/techniques/T1557</t>
  </si>
  <si>
    <t>Monitor network traffic for anomalies associated with known AiTM behavior. Consider monitoring for modifications to system configuration files involved in shaping network traffic flow.</t>
  </si>
  <si>
    <t>Daniil Yugoslavskiy, @yugoslavskiy, Atomic Threat Coverage project</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</si>
  <si>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</si>
  <si>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</si>
  <si>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</si>
  <si>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</si>
  <si>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Eric Kuehn, Secure Ideas; Matthew Demaske, Adaptforward</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</si>
  <si>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</si>
  <si>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</si>
  <si>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</si>
  <si>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15 October 2020</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</si>
  <si>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</si>
  <si>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</si>
  <si>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https://attack.mitre.org/techniques/T1558</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</si>
  <si>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</si>
  <si>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Cody Thomas, SpecterOps; Tim (Wadhwa-)Brown</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</si>
  <si>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</si>
  <si>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</si>
  <si>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</si>
  <si>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05 November 2020</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</si>
  <si>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</si>
  <si>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Itamar Mizrahi, Cymptom</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</si>
  <si>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</si>
  <si>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</si>
  <si>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</si>
  <si>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</si>
  <si>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</si>
  <si>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</si>
  <si>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</si>
  <si>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</si>
  <si>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Valid domain account or the ability to sniff traffic within a domain</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</si>
  <si>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</si>
  <si>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</si>
  <si>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</si>
  <si>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24 August 2020</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</si>
  <si>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</si>
  <si>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Dan Nutting, @KerberToast; Jacques Pluviose, @Jacqueswildy_IT; James Dunn, @jamdunnDFW, EY; Swapnil Kumbhar; Yossi Nisani, Cymptom</t>
  </si>
  <si>
    <t>Valid domain account</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</si>
  <si>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</si>
  <si>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</si>
  <si>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</si>
  <si>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</si>
  <si>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</si>
  <si>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</si>
  <si>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</si>
  <si>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</si>
  <si>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</si>
  <si>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</si>
  <si>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‘DDEAUTO', ‘DDE’, and other strings indicative of DDE execution.(Citation: NVisio Labs DDE Detection Oct 2017)</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</si>
  <si>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</si>
  <si>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</si>
  <si>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</si>
  <si>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Utility</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</si>
  <si>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</si>
  <si>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</si>
  <si>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</si>
  <si>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</si>
  <si>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</si>
  <si>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</si>
  <si>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</si>
  <si>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</si>
  <si>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</si>
  <si>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</si>
  <si>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</si>
  <si>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</si>
  <si>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</si>
  <si>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</si>
  <si>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</si>
  <si>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</si>
  <si>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</si>
  <si>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</si>
  <si>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</si>
  <si>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</si>
  <si>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</si>
  <si>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</si>
  <si>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</si>
  <si>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</si>
  <si>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</si>
  <si>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IaaS, Linux, Network, Office 365, Windows, macOS</t>
  </si>
  <si>
    <t>Cloud Service: Cloud Service Disable, Cloud Service: Cloud Service Modification, Command: Command Execution,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</si>
  <si>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Anti-virus, Digital Certificate Validation, File monitoring, Firewall, Host forensic analysis, Host intrusion prevention systems, Log analysis, Signature-based detection</t>
  </si>
  <si>
    <t>Impair Defenses: 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</si>
  <si>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</si>
  <si>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</si>
  <si>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</si>
  <si>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Command: Command Execution, Process: Process Termination, Sensor Health: Host Status, Service: Service Metadata, Windows Registry: Windows Registry Key Deletion, Windows Registry: Windows Registry Key Modification</t>
  </si>
  <si>
    <t>Gal Singer, @galsinger29, Team Nautilus Aqua Security; Gordon Long, Box, Inc., @ethicalhax; Nathaniel Quist, Palo Alto Networks; Ziv Karliner, @ziv_kr, Team Nautilus Aqua Security</t>
  </si>
  <si>
    <t>Anti-virus, File monitoring, Host intrusion prevention systems, Log analysis, Signature-based detection</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</si>
  <si>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</si>
  <si>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</si>
  <si>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</si>
  <si>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</si>
  <si>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Prasanth Sadanala, Cigna Information Protection (CIP) - Threat Response Engineering Team</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</si>
  <si>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</si>
  <si>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</si>
  <si>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https://attack.mitre.org/techniques/T1562/003</t>
  </si>
  <si>
    <t>24 April 2021</t>
  </si>
  <si>
    <t xml:space="preserve">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t>
  </si>
  <si>
    <t>Impair Defenses: 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</si>
  <si>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</si>
  <si>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https://attack.mitre.org/techniques/T1562/004</t>
  </si>
  <si>
    <t>Monitor processes and command-line arguments to see if firewalls are disabled or modified. Monitor Registry edits to keys that manage firewalls.</t>
  </si>
  <si>
    <t>Firewall</t>
  </si>
  <si>
    <t>Impair Defenses: 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</si>
  <si>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</si>
  <si>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https://attack.mitre.org/techniques/T1562/006</t>
  </si>
  <si>
    <t>13 January 2021</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</si>
  <si>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</si>
  <si>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Rob Smith</t>
  </si>
  <si>
    <t>Anti-virus, Host intrusion prevention systems</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</si>
  <si>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</si>
  <si>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</si>
  <si>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https://attack.mitre.org/techniques/T1562/007</t>
  </si>
  <si>
    <t>Monitor cloud logs for modification or creation of new security groups or firewall rules.</t>
  </si>
  <si>
    <t>Expel</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</si>
  <si>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</si>
  <si>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</si>
  <si>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https://attack.mitre.org/techniques/T1562/008</t>
  </si>
  <si>
    <t>15 March 2021</t>
  </si>
  <si>
    <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</si>
  <si>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Alex Soler, AttackIQ; Ibrahim Ali Khan; Janantha Marasinghe; Matt Snyder, VMware; Prasad Somasamudram, McAfee; Sekhar Sarukkai, McAfee ; Syed Ummar Farooqh, McAfee</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</si>
  <si>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</si>
  <si>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</si>
  <si>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</si>
  <si>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</si>
  <si>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Jorell Magtibay, National Australia Bank Limited; Kiyohito Yamamoto, RedLark, NTT Communications; Yusuke Kubo, RedLark, NTT Communications</t>
  </si>
  <si>
    <t>Anti-virus, Host Intrusion Prevention Systems</t>
  </si>
  <si>
    <t>Impair Defenses: 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</si>
  <si>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</si>
  <si>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</si>
  <si>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</si>
  <si>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</si>
  <si>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</si>
  <si>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</si>
  <si>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</si>
  <si>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</si>
  <si>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</si>
  <si>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</si>
  <si>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SSH service enabled, trust relationships configured, established connections</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</si>
  <si>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</si>
  <si>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</si>
  <si>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</si>
  <si>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</si>
  <si>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</si>
  <si>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</si>
  <si>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</si>
  <si>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</si>
  <si>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Linux, Office 365, Windows, macOS</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</si>
  <si>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</si>
  <si>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</si>
  <si>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</si>
  <si>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</si>
  <si>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Hide Artifacts: Hidden Users</t>
  </si>
  <si>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</si>
  <si>
    <t>https://attack.mitre.org/techniques/T1564/002</t>
  </si>
  <si>
    <t>This technique prevents a user from showing up at the log in screen, but all of the other signs of the user may still exist. For example, "hidden" users may still get a home directory and will appear in the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t>
  </si>
  <si>
    <t>Omkar Gudhate</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</si>
  <si>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</si>
  <si>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</si>
  <si>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</si>
  <si>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</si>
  <si>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Travis Smith, Tripwire</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</si>
  <si>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</si>
  <si>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</si>
  <si>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</si>
  <si>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</si>
  <si>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Oddvar Moe, @oddvarmoe; Red Canary</t>
  </si>
  <si>
    <t>NTFS partitioned hard drive</t>
  </si>
  <si>
    <t>Anti-virus, Host forensic analysis, Signature-based detection</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</si>
  <si>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</si>
  <si>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</si>
  <si>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</si>
  <si>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</si>
  <si>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29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</si>
  <si>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</si>
  <si>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</si>
  <si>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</si>
  <si>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</si>
  <si>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</si>
  <si>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Command: Command Execution, File: File Creation, Process: Process Creation, Service: Service Creation, Windows Registry: Windows Registry Key Modification</t>
  </si>
  <si>
    <t>Janantha Marasinghe; Johann Rehberger; Menachem Shafran, XM Cyber</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</si>
  <si>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</si>
  <si>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</si>
  <si>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</si>
  <si>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</si>
  <si>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Rick Cole, Mandiant</t>
  </si>
  <si>
    <t>MS Office version specified in &lt;code&gt;_VBA_PROJECT&lt;/code&gt; stream must match host</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</si>
  <si>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</si>
  <si>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t>
  </si>
  <si>
    <t>https://attack.mitre.org/techniques/T1564/008</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</si>
  <si>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</si>
  <si>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Dor Edry, Microsoft</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</si>
  <si>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</si>
  <si>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</si>
  <si>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</si>
  <si>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</si>
  <si>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Ivan Sinyakov; Jaron Bradley @jbradley89</t>
  </si>
  <si>
    <t>Notarization; Gatekeeper</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</si>
  <si>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</si>
  <si>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</si>
  <si>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Where applicable, inspect important file hashes, locations, and modifications for suspicious/unexpected values. With some critical processes involving transmission of data, manual or out-of-band integrity checking may be useful for identifying manipulated data.</t>
  </si>
  <si>
    <t>Data Manipulation: 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</si>
  <si>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</si>
  <si>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</si>
  <si>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Where applicable, inspect important file hashes, locations, and modifications for suspicious/unexpected values.</t>
  </si>
  <si>
    <t>Data Manipulation: 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</si>
  <si>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</si>
  <si>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</si>
  <si>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</si>
  <si>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Data Manipulation: 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</si>
  <si>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</si>
  <si>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</si>
  <si>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Inspect important application binary file hashes, locations, and modifications for suspicious/unexpected values.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</si>
  <si>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</si>
  <si>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</si>
  <si>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</si>
  <si>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Philip Winther</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</si>
  <si>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</si>
  <si>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</si>
  <si>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</si>
  <si>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</si>
  <si>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</si>
  <si>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</si>
  <si>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https://attack.mitre.org/techniques/T1566/002</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</si>
  <si>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</si>
  <si>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Jeff Sakowicz, Microsoft Identity Developer Platform Services (IDPM Services); Mark Wee; Philip Winther; Saisha Agrawal, Microsoft Threat Intelligent Center (MSTIC); Shailesh Tiwary (Indian Army)</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</si>
  <si>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</si>
  <si>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</si>
  <si>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</si>
  <si>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18 October 2020</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</si>
  <si>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</si>
  <si>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</si>
  <si>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</si>
  <si>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</si>
  <si>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</si>
  <si>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</si>
  <si>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</si>
  <si>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</si>
  <si>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</si>
  <si>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</si>
  <si>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</si>
  <si>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</si>
  <si>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</si>
  <si>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</si>
  <si>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</si>
  <si>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02 October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</si>
  <si>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</si>
  <si>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Chris Roffe</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</si>
  <si>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</si>
  <si>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</si>
  <si>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</si>
  <si>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</si>
  <si>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</si>
  <si>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</si>
  <si>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</si>
  <si>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</si>
  <si>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Barry Shteiman, Exabeam; Ryan Benson, Exabeam; Sylvain Gil, Exabeam</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</si>
  <si>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</si>
  <si>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</si>
  <si>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</si>
  <si>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Detection for this technique is difficult because it would require knowledge of the specific implementation of the port calculation algorithm. Detection may be possible by analyzing DNS records if the algorithm is known.</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</si>
  <si>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</si>
  <si>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</si>
  <si>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</si>
  <si>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</si>
  <si>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</si>
  <si>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</si>
  <si>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</si>
  <si>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</si>
  <si>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</si>
  <si>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</si>
  <si>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</si>
  <si>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</si>
  <si>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https://attack.mitre.org/techniques/T1570</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</si>
  <si>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</si>
  <si>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</si>
  <si>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</si>
  <si>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</si>
  <si>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</si>
  <si>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</si>
  <si>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</si>
  <si>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</si>
  <si>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</si>
  <si>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</si>
  <si>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</si>
  <si>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</si>
  <si>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</si>
  <si>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</si>
  <si>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</si>
  <si>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</si>
  <si>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</si>
  <si>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</si>
  <si>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</si>
  <si>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</si>
  <si>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</si>
  <si>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</si>
  <si>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</si>
  <si>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</si>
  <si>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</si>
  <si>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</si>
  <si>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</si>
  <si>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</si>
  <si>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</si>
  <si>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</si>
  <si>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</si>
  <si>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</si>
  <si>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</si>
  <si>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</si>
  <si>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</si>
  <si>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</si>
  <si>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</si>
  <si>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</si>
  <si>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</si>
  <si>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</si>
  <si>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</si>
  <si>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Hijack Execution Flow: 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</si>
  <si>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</si>
  <si>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</si>
  <si>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</si>
  <si>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</si>
  <si>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</si>
  <si>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</si>
  <si>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</si>
  <si>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</si>
  <si>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</si>
  <si>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</si>
  <si>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</si>
  <si>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</si>
  <si>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</si>
  <si>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</si>
  <si>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</si>
  <si>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</si>
  <si>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</si>
  <si>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</si>
  <si>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Command: Command Execution, Process: Process Creation, Service: Service Metadata, Windows Registry: Windows Registry Key Modification</t>
  </si>
  <si>
    <t>Matthew Demaske, Adaptforward; Travis Smith, Tripwire</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</si>
  <si>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</si>
  <si>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</si>
  <si>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</si>
  <si>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</si>
  <si>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Jesse Brown, Red Canary</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</si>
  <si>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</si>
  <si>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</si>
  <si>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</si>
  <si>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Instance: Instance Creation, Instance: Instance Deletion, Instance: Instance Modification, Instance: Instance Start, Instance: Instance Stop, Snapshot: Snapshot Creation, Snapshot: Snapshot Deletion, Snapshot: Snapshot Modification, Volume: Volume Creation, Volume: Volume Deletion, Volume: Volume Modification</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</si>
  <si>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</si>
  <si>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</si>
  <si>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</si>
  <si>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09 June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</si>
  <si>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</si>
  <si>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Snapshot: Snapshot Creation</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</si>
  <si>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</si>
  <si>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</si>
  <si>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</si>
  <si>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14 May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</si>
  <si>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</si>
  <si>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</si>
  <si>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</si>
  <si>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</si>
  <si>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16 June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</si>
  <si>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</si>
  <si>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Instance: Instance Deletion</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</si>
  <si>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</si>
  <si>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</si>
  <si>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</si>
  <si>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</si>
  <si>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Instance: Instance Modification, Instance: Instance Start, Instance: Instance Stop</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</si>
  <si>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</si>
  <si>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</si>
  <si>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20 August 2020</t>
  </si>
  <si>
    <t>Establish centralized logging for the activity of cloud infrastructure components. Monitor logs for actions that could be taken to gather information about cloud infrastructure, including the use of discovery API calls by new or unexpected users. To reduce false positives, valid change management procedures could introduce a known identifier that is logged with the change (e.g., tag or header) if supported by the cloud provider, to help distinguish valid, expected actions from malicious ones.</t>
  </si>
  <si>
    <t>Cloud Storage: Cloud Storage Enumeration, Cloud Storage: Cloud Storage Metadata, Instance: Instance Enumeration, Instance: Instance Metadata, Snapshot: Snapshot Enumeration, Snapshot: Snapshot Metadata, Volume: Volume Enumeration, Volume: Volume Metadata</t>
  </si>
  <si>
    <t>Isif Ibrahima; Praetorian; Regina Elwell</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</si>
  <si>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</si>
  <si>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https://attack.mitre.org/techniques/T1583</t>
  </si>
  <si>
    <t>30 September 2020</t>
  </si>
  <si>
    <t>Resource Development</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</si>
  <si>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</si>
  <si>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PRE</t>
  </si>
  <si>
    <t>Acquire Infrastructure: Domains</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</si>
  <si>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</si>
  <si>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</si>
  <si>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</si>
  <si>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Deloitte Threat Library Team; Vinayak Wadhwa, Lucideus; Wes Hurd</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</si>
  <si>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</si>
  <si>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</si>
  <si>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</si>
  <si>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01 October 2020</t>
  </si>
  <si>
    <t>15 April 2021</t>
  </si>
  <si>
    <t>Much of this activity will take place outside the visibility of the target organization, making detection of this behavior difficult. Detection efforts may be focused on related stages of the adversary lifecycle, such as during Command and Control.</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</si>
  <si>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</si>
  <si>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</si>
  <si>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</si>
  <si>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</si>
  <si>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</si>
  <si>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</si>
  <si>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</si>
  <si>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</si>
  <si>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</si>
  <si>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</si>
  <si>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</si>
  <si>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</si>
  <si>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</si>
  <si>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</si>
  <si>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https://attack.mitre.org/techniques/T1583/006</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</si>
  <si>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</si>
  <si>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</si>
  <si>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https://attack.mitre.org/techniques/T1584</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</si>
  <si>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</si>
  <si>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</si>
  <si>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</si>
  <si>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https://attack.mitre.org/techniques/T1584/001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</si>
  <si>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</si>
  <si>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</si>
  <si>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</si>
  <si>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https://attack.mitre.org/techniques/T1584/002</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</si>
  <si>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</si>
  <si>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</si>
  <si>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</si>
  <si>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</si>
  <si>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</si>
  <si>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</si>
  <si>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</si>
  <si>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https://attack.mitre.org/techniques/T1584/004</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</si>
  <si>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</si>
  <si>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</si>
  <si>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</si>
  <si>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</si>
  <si>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</si>
  <si>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</si>
  <si>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https://attack.mitre.org/techniques/T1584/006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</si>
  <si>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</si>
  <si>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</si>
  <si>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</si>
  <si>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</si>
  <si>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</si>
  <si>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</si>
  <si>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</si>
  <si>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</si>
  <si>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</si>
  <si>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</si>
  <si>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</si>
  <si>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</si>
  <si>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</si>
  <si>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</si>
  <si>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</si>
  <si>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</si>
  <si>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</si>
  <si>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</si>
  <si>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</si>
  <si>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</si>
  <si>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</si>
  <si>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https://attack.mitre.org/techniques/T1586/002</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</si>
  <si>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</si>
  <si>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</si>
  <si>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</si>
  <si>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</si>
  <si>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</si>
  <si>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</si>
  <si>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</si>
  <si>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</si>
  <si>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</si>
  <si>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</si>
  <si>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</si>
  <si>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</si>
  <si>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</si>
  <si>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</si>
  <si>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</si>
  <si>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</si>
  <si>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</si>
  <si>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</si>
  <si>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</si>
  <si>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</si>
  <si>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</si>
  <si>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</si>
  <si>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</si>
  <si>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</si>
  <si>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</si>
  <si>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</si>
  <si>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</si>
  <si>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</si>
  <si>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</si>
  <si>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</si>
  <si>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Mnemonic AS; SOCCRATES</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</si>
  <si>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</si>
  <si>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</si>
  <si>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</si>
  <si>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</si>
  <si>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</si>
  <si>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</si>
  <si>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</si>
  <si>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</si>
  <si>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</si>
  <si>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</si>
  <si>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</si>
  <si>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</si>
  <si>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</si>
  <si>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</si>
  <si>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</si>
  <si>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</si>
  <si>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</si>
  <si>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</si>
  <si>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Reconnaissance</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</si>
  <si>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</si>
  <si>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</si>
  <si>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</si>
  <si>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https://attack.mitre.org/techniques/T1589/001</t>
  </si>
  <si>
    <t>Lee Christensen, SpecterOps; Toby Kohlenberg; Vinayak Wadhwa, Lucideus</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</si>
  <si>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</si>
  <si>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</si>
  <si>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https://attack.mitre.org/techniques/T1589/002</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</si>
  <si>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</si>
  <si>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</si>
  <si>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</si>
  <si>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</si>
  <si>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</si>
  <si>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</si>
  <si>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</si>
  <si>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</si>
  <si>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</si>
  <si>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</si>
  <si>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https://attack.mitre.org/techniques/T1590/002</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</si>
  <si>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</si>
  <si>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</si>
  <si>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</si>
  <si>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</si>
  <si>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</si>
  <si>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</si>
  <si>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</si>
  <si>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</si>
  <si>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</si>
  <si>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</si>
  <si>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</si>
  <si>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</si>
  <si>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</si>
  <si>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</si>
  <si>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27 August 2021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</si>
  <si>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</si>
  <si>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</si>
  <si>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</si>
  <si>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</si>
  <si>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</si>
  <si>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</si>
  <si>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</si>
  <si>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</si>
  <si>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</si>
  <si>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</si>
  <si>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</si>
  <si>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</si>
  <si>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</si>
  <si>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</si>
  <si>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</si>
  <si>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</si>
  <si>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</si>
  <si>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</si>
  <si>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</si>
  <si>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</si>
  <si>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</si>
  <si>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</si>
  <si>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</si>
  <si>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</si>
  <si>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</si>
  <si>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</si>
  <si>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</si>
  <si>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</si>
  <si>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</si>
  <si>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</si>
  <si>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</si>
  <si>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</si>
  <si>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</si>
  <si>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</si>
  <si>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</si>
  <si>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</si>
  <si>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</si>
  <si>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</si>
  <si>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</si>
  <si>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</si>
  <si>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</si>
  <si>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</si>
  <si>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</si>
  <si>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</si>
  <si>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</si>
  <si>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</si>
  <si>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</si>
  <si>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</si>
  <si>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</si>
  <si>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</si>
  <si>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</si>
  <si>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</si>
  <si>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</si>
  <si>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</si>
  <si>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</si>
  <si>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</si>
  <si>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</si>
  <si>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</si>
  <si>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</si>
  <si>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</si>
  <si>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</si>
  <si>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</si>
  <si>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</si>
  <si>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</si>
  <si>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</si>
  <si>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</si>
  <si>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</si>
  <si>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</si>
  <si>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</si>
  <si>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</si>
  <si>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</si>
  <si>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</si>
  <si>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</si>
  <si>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</si>
  <si>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</si>
  <si>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</si>
  <si>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</si>
  <si>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</si>
  <si>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</si>
  <si>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Philip Winther; Robert Simmons, @MalwareUtkonos; Sebastian Salla, McAfee</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</si>
  <si>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</si>
  <si>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</si>
  <si>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</si>
  <si>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</si>
  <si>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Robert Simmons, @MalwareUtkonos</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</si>
  <si>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</si>
  <si>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</si>
  <si>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</si>
  <si>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</si>
  <si>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</si>
  <si>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</si>
  <si>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</si>
  <si>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</si>
  <si>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</si>
  <si>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</si>
  <si>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</si>
  <si>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Firewall, Router ACL</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</si>
  <si>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</si>
  <si>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</si>
  <si>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</si>
  <si>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</si>
  <si>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</si>
  <si>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</si>
  <si>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</si>
  <si>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Encryption</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</si>
  <si>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</si>
  <si>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</si>
  <si>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</si>
  <si>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</si>
  <si>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</si>
  <si>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</si>
  <si>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</si>
  <si>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</si>
  <si>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</si>
  <si>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</si>
  <si>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</si>
  <si>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</si>
  <si>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</si>
  <si>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</si>
  <si>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</si>
  <si>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</si>
  <si>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</si>
  <si>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</si>
  <si>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</si>
  <si>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</si>
  <si>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</si>
  <si>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</si>
  <si>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</si>
  <si>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</si>
  <si>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</si>
  <si>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</si>
  <si>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</si>
  <si>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</si>
  <si>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https://attack.mitre.org/techniques/T1602/002</t>
  </si>
  <si>
    <t>Identify network traffic sent or received by untrusted hosts or networks. Configure signatures to identify strings that may be found in a network device configuration. (Citation: US-CERT TA18-068A 2018)</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</si>
  <si>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</si>
  <si>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</si>
  <si>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</si>
  <si>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</si>
  <si>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</si>
  <si>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</si>
  <si>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</si>
  <si>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20 September 2021</t>
  </si>
  <si>
    <t>Jen Burns, HubSpot</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</si>
  <si>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</si>
  <si>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</si>
  <si>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</si>
  <si>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</si>
  <si>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Azure AD, Google Workspace, IaaS, Office 365, SaaS, Windows</t>
  </si>
  <si>
    <t>Blake Strom, Microsoft 365 Defender; Jen Burns, HubSpot; Oleg Kolesnikov, Securonix</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</si>
  <si>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</si>
  <si>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</si>
  <si>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</si>
  <si>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</si>
  <si>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</si>
  <si>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</si>
  <si>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</si>
  <si>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Kobi Haimovich, CardinalOps</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</si>
  <si>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</si>
  <si>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</si>
  <si>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</si>
  <si>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</si>
  <si>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</si>
  <si>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</si>
  <si>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</si>
  <si>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</si>
  <si>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</si>
  <si>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</si>
  <si>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</si>
  <si>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</si>
  <si>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</si>
  <si>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</si>
  <si>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https://attack.mitre.org/techniques/T1608/005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</si>
  <si>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</si>
  <si>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</si>
  <si>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</si>
  <si>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</si>
  <si>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Alfredo Oliveira, Trend Micro; Brad Geesaman, @bradgeesaman; Center for Threat-Informed Defense (CTID); David Fiser, @anu4is, Trend Micro; Magno Logan, @magnologan, Trend Micro; Vishwas Manral, McAfee; Yossi Weizman, Azure Defender Research Team</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</si>
  <si>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</si>
  <si>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</si>
  <si>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</si>
  <si>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</si>
  <si>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Alfredo Oliveira, Trend Micro; Ariel Shuper, Cisco; Center for Threat-Informed Defense (CTID); Idan Frimark, Cisco; Magno Logan, @magnologan, Trend Micro; Pawan Kinger, @kingerpawan, Trend Micro; Vishwas Manral, McAfee; Yossi Weizman, Azure Defender Research Team</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</si>
  <si>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</si>
  <si>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https://attack.mitre.org/techniques/T1611</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</si>
  <si>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</si>
  <si>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Linux, Windows</t>
  </si>
  <si>
    <t>Container: Container Creation, Process: OS API Execution, Process: Process Creation</t>
  </si>
  <si>
    <t>Alfredo Oliveira, Trend Micro; Ariel Shuper, Cisco; Daniel Prizmant, Palo Alto Networks; David Fiser, @anu4is, Trend Micro; Idan Frimark, Cisco; Joas Antonio dos Santos, @C0d3Cr4zy, Inmetrics; Magno Logan, @magnologan, Trend Micro; Vishwas Manral, McAfee; Yossi Weizman, Azure Defender Research Team; Yuval Avrahami, Palo Alto Networks</t>
  </si>
  <si>
    <t>T1612</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</si>
  <si>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</si>
  <si>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</si>
  <si>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</si>
  <si>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Assaf Morag, @MoragAssaf, Team Nautilus Aqua Security; Michael Katchinskiy, @michael64194968, Team Nautilus Aqua Security; Roi Kol, @roykol1, Team Nautilus Aqua Security; Vishwas Manral, McAfee</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</si>
  <si>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</si>
  <si>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</si>
  <si>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</si>
  <si>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</si>
  <si>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Application Log: Application Log Content, Cluster: Cluster Metadata, Container: Container Enumeration, Container: Container Metadata, Pod: Pod Enumeration, Pod: Pod Metadata</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</si>
  <si>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</si>
  <si>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</si>
  <si>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01 April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</si>
  <si>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</si>
  <si>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Hiroki Nagahama, NEC Corporation; Katie Nickels, Red Canary; Manikantan Srinivasan, NEC Corporation India; Pooja Natarajan, NEC Corporation India; Wes Hurd</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</si>
  <si>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</si>
  <si>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</si>
  <si>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</si>
  <si>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18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</si>
  <si>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</si>
  <si>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Harshal Tupsamudre, Qualys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</si>
  <si>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</si>
  <si>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</si>
  <si>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06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</si>
  <si>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</si>
  <si>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Jonhnathan Ribeiro, 3CORESec, @_w0rk3r; Ted Samuels, Rapid7</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</si>
  <si>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</si>
  <si>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</si>
  <si>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01 October 2021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</si>
  <si>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</si>
  <si>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</si>
  <si>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</si>
  <si>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01 November 2021</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</si>
  <si>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</si>
  <si>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Joas Antonio dos Santos, @C0d3Cr4zy; João Paulo de A. Filho, @Hug1nN__; Lior Ribak, SentinelOne; Rex Guo, @Xiaofei_REX, Confluera; Shlomi Salem, SentinelOne</t>
  </si>
  <si>
    <t>Parameter Name</t>
  </si>
  <si>
    <t>Explanation</t>
  </si>
  <si>
    <t>Value</t>
  </si>
  <si>
    <t>Actionability</t>
  </si>
  <si>
    <t>mitigations lower cutoff</t>
  </si>
  <si>
    <t>The lowest number of mitigations that contributes to actionability</t>
  </si>
  <si>
    <t>w_miti'</t>
  </si>
  <si>
    <t>mitigations upper cutoff</t>
  </si>
  <si>
    <t>The highest number of mitigations that contributes to actionabilty</t>
  </si>
  <si>
    <t>w_detect'</t>
  </si>
  <si>
    <t>detections lower cutoff</t>
  </si>
  <si>
    <t>The lowest number of detections that contributes to actionability</t>
  </si>
  <si>
    <t>w_miti</t>
  </si>
  <si>
    <t>=</t>
  </si>
  <si>
    <t>detections upper cutoff</t>
  </si>
  <si>
    <t>The highest number of detections that contributes to actionabilty</t>
  </si>
  <si>
    <t>w_detect</t>
  </si>
  <si>
    <t>mitigations-to-detections ratio</t>
  </si>
  <si>
    <t>Chokepoint</t>
  </si>
  <si>
    <t>before lower cutoff</t>
  </si>
  <si>
    <t>w_before'</t>
  </si>
  <si>
    <t>before upper cutoff</t>
  </si>
  <si>
    <t>w_after'</t>
  </si>
  <si>
    <t>after lower cutoff</t>
  </si>
  <si>
    <t>w_before</t>
  </si>
  <si>
    <t>after upper cutoff</t>
  </si>
  <si>
    <t>w_after</t>
  </si>
  <si>
    <t>before-to-after ratio</t>
  </si>
  <si>
    <t>t_now</t>
  </si>
  <si>
    <t>full</t>
  </si>
  <si>
    <t>decline</t>
  </si>
  <si>
    <t>w_min</t>
  </si>
  <si>
    <t>Ransomware (Utillity)</t>
  </si>
  <si>
    <t>tat lower cutoff</t>
  </si>
  <si>
    <t>w_tat'</t>
  </si>
  <si>
    <t>tat upper cutoff</t>
  </si>
  <si>
    <t>w_count'</t>
  </si>
  <si>
    <t>count lower cutoff</t>
  </si>
  <si>
    <t>w_tat</t>
  </si>
  <si>
    <t>count upper cutoff</t>
  </si>
  <si>
    <t>w_count</t>
  </si>
  <si>
    <t>tat-to-count ratio</t>
  </si>
  <si>
    <t>Ransomware (Polynomial)</t>
  </si>
  <si>
    <t>w_counttat'</t>
  </si>
  <si>
    <t>interaction term coefficient</t>
  </si>
  <si>
    <t>w_counttat</t>
  </si>
  <si>
    <t>w_countcount'</t>
  </si>
  <si>
    <t>count quadratic term coefficient</t>
  </si>
  <si>
    <t>w_countcount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</si>
</sst>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22">
    <font>
      <sz val="12"/>
      <color theme="1"/>
      <name val="Calibri"/>
      <family val="2"/>
      <scheme val="minor"/>
    </font>
    <font>
      <sz val="11"/>
      <color rgb="FF444444"/>
      <name val="Calibri"/>
      <family val="2"/>
      <charset val="1"/>
    </font>
    <font>
      <sz val="11"/>
      <color rgb="FF000000"/>
      <name val="Calibri"/>
      <family val="2"/>
    </font>
    <font>
      <sz val="11"/>
      <color rgb="FF000000"/>
      <name val="Arial"/>
      <family val="2"/>
    </font>
    <font>
      <sz val="11"/>
      <color rgb="FF444444"/>
      <name val="Calibri"/>
      <family val="2"/>
    </font>
    <font>
      <b/>
      <sz val="11"/>
      <color rgb="FF000000"/>
      <name val="Calibri"/>
      <family val="2"/>
    </font>
    <font>
      <sz val="10"/>
      <color rgb="FF000000"/>
      <name val="Calibri"/>
      <family val="2"/>
    </font>
    <font>
      <b/>
      <sz val="10"/>
      <color rgb="FFFFFFFF"/>
      <name val="Calibri"/>
      <family val="2"/>
    </font>
    <font>
      <b/>
      <sz val="10"/>
      <color rgb="FF000000"/>
      <name val="Calibri"/>
      <family val="2"/>
    </font>
    <font>
      <sz val="12"/>
      <color rgb="FF006100"/>
      <name val="Calibri"/>
      <family val="2"/>
      <scheme val="minor"/>
    </font>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2"/>
      <color rgb="FF000000"/>
      <name val="Calibri"/>
      <family val="2"/>
      <scheme val="minor"/>
    </font>
    <font>
      <sz val="12"/>
      <color rgb="FF000000"/>
      <name val="Calibri"/>
      <family val="2"/>
    </font>
    <font>
      <b/>
      <sz val="12"/>
      <color theme="1"/>
      <name val="Calibri"/>
      <family val="2"/>
      <scheme val="minor"/>
    </font>
    <font>
      <sz val="12"/>
      <color rgb="FFFF0000"/>
      <name val="Calibri"/>
      <family val="2"/>
      <scheme val="minor"/>
    </font>
    <font>
      <sz val="11"/>
      <color rgb="FF000000"/>
      <name val="Calibri"/>
      <family val="2"/>
      <scheme val="minor"/>
    </font>
    <font>
      <sz val="10"/>
      <color rgb="FF000000"/>
      <name val="Helvetica Neue"/>
      <family val="2"/>
    </font>
    <font>
      <sz val="8"/>
      <color rgb="FF000000"/>
      <name val="Helvetica Neue"/>
      <family val="2"/>
    </font>
    <font>
      <sz val="10"/>
      <color rgb="FF000000"/>
      <name val="Helvetica Neue"/>
    </font>
  </fonts>
  <fills count="22">
    <fill>
      <patternFill patternType="none"/>
    </fill>
    <fill>
      <patternFill patternType="gray125"/>
    </fill>
    <fill>
      <patternFill patternType="solid">
        <fgColor rgb="FFD9E1F2"/>
        <bgColor indexed="64"/>
      </patternFill>
    </fill>
    <fill>
      <patternFill patternType="solid">
        <fgColor rgb="FFFFF2CC"/>
        <bgColor indexed="64"/>
      </patternFill>
    </fill>
    <fill>
      <patternFill patternType="solid">
        <fgColor rgb="FF92D050"/>
        <bgColor indexed="64"/>
      </patternFill>
    </fill>
    <fill>
      <patternFill patternType="solid">
        <fgColor rgb="FF7030A0"/>
        <bgColor rgb="FF000000"/>
      </patternFill>
    </fill>
    <fill>
      <patternFill patternType="solid">
        <fgColor rgb="FF404040"/>
        <bgColor rgb="FF000000"/>
      </patternFill>
    </fill>
    <fill>
      <patternFill patternType="solid">
        <fgColor rgb="FFFF4F4F"/>
        <bgColor rgb="FF000000"/>
      </patternFill>
    </fill>
    <fill>
      <patternFill patternType="solid">
        <fgColor rgb="FFFF7757"/>
        <bgColor rgb="FF000000"/>
      </patternFill>
    </fill>
    <fill>
      <patternFill patternType="solid">
        <fgColor rgb="FFF2F57B"/>
        <bgColor rgb="FF000000"/>
      </patternFill>
    </fill>
    <fill>
      <patternFill patternType="solid">
        <fgColor rgb="FF7D9CFF"/>
        <bgColor rgb="FF000000"/>
      </patternFill>
    </fill>
    <fill>
      <patternFill patternType="solid">
        <fgColor rgb="FFC6EFCE"/>
      </patternFill>
    </fill>
    <fill>
      <patternFill patternType="solid">
        <fgColor theme="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D9D9D9"/>
        <bgColor rgb="FFD9D9D9"/>
      </patternFill>
    </fill>
    <fill>
      <patternFill patternType="solid">
        <fgColor rgb="FF305496"/>
        <bgColor indexed="64"/>
      </patternFill>
    </fill>
    <fill>
      <patternFill patternType="solid">
        <fgColor rgb="FFD5D5D5"/>
        <bgColor rgb="FF000000"/>
      </patternFill>
    </fill>
    <fill>
      <patternFill patternType="solid">
        <fgColor rgb="FF92D050"/>
        <bgColor rgb="FF000000"/>
      </patternFill>
    </fill>
    <fill>
      <patternFill patternType="solid">
        <fgColor rgb="FFD9E1F2"/>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1"/>
      </bottom>
      <diagonal/>
    </border>
    <border>
      <left/>
      <right/>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s>
  <cellStyleXfs count="4">
    <xf numFmtId="0" fontId="0" fillId="0" borderId="0"/>
    <xf numFmtId="0" fontId="9" fillId="11" borderId="0" applyNumberFormat="0" applyBorder="0" applyAlignment="0" applyProtection="0"/>
    <xf numFmtId="0" fontId="10" fillId="0" borderId="0"/>
    <xf numFmtId="0" fontId="12" fillId="0" borderId="0" applyNumberFormat="0" applyFill="0" applyBorder="0" applyAlignment="0" applyProtection="0">
      <alignment vertical="top"/>
      <protection locked="0"/>
    </xf>
  </cellStyleXfs>
  <cellXfs count="93">
    <xf numFmtId="0" fontId="0" fillId="0" borderId="0" xfId="0"/>
    <xf numFmtId="0" fontId="0" fillId="4" borderId="0" xfId="0" applyFill="1"/>
    <xf numFmtId="0" fontId="6" fillId="0" borderId="6" xfId="0" applyFont="1" applyBorder="1" applyAlignment="1">
      <alignment horizontal="center" vertical="top" wrapText="1"/>
    </xf>
    <xf numFmtId="0" fontId="8" fillId="0" borderId="6" xfId="0" applyFont="1" applyBorder="1" applyAlignment="1">
      <alignment horizontal="center" vertical="top" wrapText="1"/>
    </xf>
    <xf numFmtId="0" fontId="6" fillId="0" borderId="1" xfId="0" applyFont="1" applyBorder="1" applyAlignment="1">
      <alignment horizontal="center" vertical="top"/>
    </xf>
    <xf numFmtId="0" fontId="6" fillId="0" borderId="2" xfId="0" applyFont="1" applyBorder="1" applyAlignment="1">
      <alignment horizontal="center" vertical="top"/>
    </xf>
    <xf numFmtId="0" fontId="7" fillId="5" borderId="2" xfId="0" applyFont="1" applyFill="1" applyBorder="1" applyAlignment="1">
      <alignment horizontal="center" vertical="top"/>
    </xf>
    <xf numFmtId="0" fontId="7" fillId="6" borderId="5" xfId="0" applyFont="1" applyFill="1" applyBorder="1" applyAlignment="1">
      <alignment horizontal="center" vertical="top"/>
    </xf>
    <xf numFmtId="0" fontId="7" fillId="6" borderId="6" xfId="0" applyFont="1" applyFill="1" applyBorder="1" applyAlignment="1">
      <alignment horizontal="center" vertical="top"/>
    </xf>
    <xf numFmtId="0" fontId="6" fillId="7" borderId="5" xfId="0" applyFont="1" applyFill="1" applyBorder="1" applyAlignment="1">
      <alignment horizontal="center" vertical="top"/>
    </xf>
    <xf numFmtId="0" fontId="6" fillId="8" borderId="5" xfId="0" applyFont="1" applyFill="1" applyBorder="1" applyAlignment="1">
      <alignment horizontal="center" vertical="top"/>
    </xf>
    <xf numFmtId="0" fontId="6" fillId="9" borderId="5" xfId="0" applyFont="1" applyFill="1" applyBorder="1" applyAlignment="1">
      <alignment horizontal="center" vertical="top"/>
    </xf>
    <xf numFmtId="0" fontId="6" fillId="10" borderId="5" xfId="0" applyFont="1" applyFill="1" applyBorder="1" applyAlignment="1">
      <alignment horizontal="center" vertical="top"/>
    </xf>
    <xf numFmtId="0" fontId="0" fillId="0" borderId="0" xfId="0" applyAlignment="1">
      <alignment horizontal="center" vertical="top"/>
    </xf>
    <xf numFmtId="0" fontId="0" fillId="0" borderId="3" xfId="0" applyBorder="1" applyAlignment="1">
      <alignment vertical="top" wrapText="1"/>
    </xf>
    <xf numFmtId="0" fontId="0" fillId="0" borderId="0" xfId="0" applyAlignment="1">
      <alignment vertical="top"/>
    </xf>
    <xf numFmtId="0" fontId="11" fillId="0" borderId="1" xfId="2" applyFont="1" applyBorder="1" applyAlignment="1">
      <alignment horizontal="center" vertical="top"/>
    </xf>
    <xf numFmtId="0" fontId="11" fillId="0" borderId="1" xfId="2" applyFont="1" applyBorder="1" applyAlignment="1">
      <alignment horizontal="center" vertical="top" wrapText="1"/>
    </xf>
    <xf numFmtId="0" fontId="10" fillId="0" borderId="0" xfId="2"/>
    <xf numFmtId="0" fontId="10" fillId="0" borderId="0" xfId="2" applyAlignment="1">
      <alignment wrapText="1"/>
    </xf>
    <xf numFmtId="0" fontId="12" fillId="0" borderId="0" xfId="3" applyAlignment="1" applyProtection="1">
      <alignment wrapText="1"/>
    </xf>
    <xf numFmtId="0" fontId="0" fillId="2" borderId="0" xfId="0" applyFill="1" applyAlignment="1">
      <alignment horizontal="center"/>
    </xf>
    <xf numFmtId="0" fontId="9" fillId="11" borderId="7" xfId="1" applyBorder="1"/>
    <xf numFmtId="0" fontId="9" fillId="11" borderId="8" xfId="1" applyBorder="1"/>
    <xf numFmtId="0" fontId="9" fillId="11" borderId="9" xfId="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5" fillId="0" borderId="1" xfId="0" applyFont="1" applyBorder="1" applyAlignment="1">
      <alignment horizontal="left" vertical="top" wrapText="1"/>
    </xf>
    <xf numFmtId="0" fontId="0" fillId="15" borderId="0" xfId="0" applyFill="1" applyAlignment="1">
      <alignment horizontal="left" vertical="top"/>
    </xf>
    <xf numFmtId="0" fontId="0" fillId="15" borderId="0" xfId="0" applyFill="1" applyAlignment="1">
      <alignment horizontal="left" vertical="top" wrapText="1"/>
    </xf>
    <xf numFmtId="0" fontId="2" fillId="15" borderId="0" xfId="0" applyFont="1" applyFill="1" applyAlignment="1">
      <alignment horizontal="left" vertical="top"/>
    </xf>
    <xf numFmtId="0" fontId="3" fillId="15" borderId="0" xfId="0" applyFont="1" applyFill="1" applyAlignment="1">
      <alignment horizontal="left" vertical="top"/>
    </xf>
    <xf numFmtId="0" fontId="4" fillId="15" borderId="0" xfId="0" applyFont="1" applyFill="1" applyAlignment="1">
      <alignment horizontal="left" vertical="top"/>
    </xf>
    <xf numFmtId="2" fontId="2" fillId="15" borderId="0" xfId="0" applyNumberFormat="1" applyFont="1" applyFill="1" applyAlignment="1">
      <alignment horizontal="left" vertical="top"/>
    </xf>
    <xf numFmtId="0" fontId="1" fillId="3" borderId="0" xfId="0" applyFont="1" applyFill="1" applyAlignment="1">
      <alignment horizontal="left" vertical="top"/>
    </xf>
    <xf numFmtId="0" fontId="0" fillId="4" borderId="0" xfId="0" applyFill="1" applyAlignment="1">
      <alignment horizontal="left" vertical="top"/>
    </xf>
    <xf numFmtId="0" fontId="1" fillId="15" borderId="0" xfId="0" applyFont="1" applyFill="1" applyAlignment="1">
      <alignment horizontal="left" vertical="top"/>
    </xf>
    <xf numFmtId="0" fontId="0" fillId="12" borderId="0" xfId="0" applyFill="1" applyAlignment="1">
      <alignment horizontal="center" vertical="top"/>
    </xf>
    <xf numFmtId="0" fontId="0" fillId="13" borderId="0" xfId="0" applyFill="1" applyAlignment="1">
      <alignment horizontal="center" vertical="top"/>
    </xf>
    <xf numFmtId="0" fontId="0" fillId="2" borderId="0" xfId="0" applyFill="1" applyAlignment="1">
      <alignment horizontal="center" vertical="top"/>
    </xf>
    <xf numFmtId="0" fontId="0" fillId="14" borderId="0" xfId="0" applyFill="1" applyAlignment="1">
      <alignment horizontal="center" vertical="top"/>
    </xf>
    <xf numFmtId="0" fontId="14" fillId="0" borderId="0" xfId="0" applyFont="1"/>
    <xf numFmtId="14" fontId="0" fillId="0" borderId="0" xfId="0" applyNumberForma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16" borderId="15" xfId="0" applyFill="1" applyBorder="1"/>
    <xf numFmtId="0" fontId="0" fillId="16" borderId="16" xfId="0" applyFill="1" applyBorder="1"/>
    <xf numFmtId="0" fontId="0" fillId="16" borderId="17" xfId="0" applyFill="1" applyBorder="1"/>
    <xf numFmtId="0" fontId="15" fillId="0" borderId="0" xfId="0" applyFont="1"/>
    <xf numFmtId="164" fontId="15" fillId="0" borderId="0" xfId="0" applyNumberFormat="1" applyFont="1"/>
    <xf numFmtId="0" fontId="2" fillId="0" borderId="0" xfId="0" applyFont="1"/>
    <xf numFmtId="0" fontId="16" fillId="0" borderId="23" xfId="0" applyFont="1" applyBorder="1" applyAlignment="1">
      <alignment horizontal="left" vertical="top"/>
    </xf>
    <xf numFmtId="0" fontId="2" fillId="17" borderId="0" xfId="0" applyFont="1" applyFill="1" applyAlignment="1">
      <alignment horizontal="left" vertical="top"/>
    </xf>
    <xf numFmtId="0" fontId="2" fillId="0" borderId="0" xfId="0" applyFont="1" applyAlignment="1">
      <alignment horizontal="left" vertical="top"/>
    </xf>
    <xf numFmtId="1" fontId="2" fillId="17" borderId="0" xfId="0" applyNumberFormat="1" applyFont="1" applyFill="1" applyAlignment="1">
      <alignment horizontal="left" vertical="top"/>
    </xf>
    <xf numFmtId="1" fontId="0" fillId="0" borderId="0" xfId="0" applyNumberFormat="1" applyAlignment="1">
      <alignment horizontal="left" vertical="top"/>
    </xf>
    <xf numFmtId="1" fontId="2" fillId="0" borderId="0" xfId="0" applyNumberFormat="1" applyFont="1" applyAlignment="1">
      <alignment horizontal="left" vertical="top"/>
    </xf>
    <xf numFmtId="1" fontId="5" fillId="0" borderId="0" xfId="0" applyNumberFormat="1" applyFont="1" applyAlignment="1">
      <alignment horizontal="left"/>
    </xf>
    <xf numFmtId="1" fontId="2" fillId="17" borderId="0" xfId="0" applyNumberFormat="1" applyFont="1" applyFill="1" applyAlignment="1">
      <alignment horizontal="left"/>
    </xf>
    <xf numFmtId="1" fontId="2" fillId="0" borderId="0" xfId="0" applyNumberFormat="1" applyFont="1" applyAlignment="1">
      <alignment horizontal="left"/>
    </xf>
    <xf numFmtId="0" fontId="2" fillId="0" borderId="24" xfId="0" applyFont="1" applyBorder="1" applyAlignment="1">
      <alignment horizontal="left" vertical="top"/>
    </xf>
    <xf numFmtId="1" fontId="18" fillId="0" borderId="0" xfId="0" applyNumberFormat="1" applyFont="1" applyAlignment="1">
      <alignment horizontal="left" vertical="top"/>
    </xf>
    <xf numFmtId="0" fontId="19" fillId="19" borderId="0" xfId="0" applyFont="1" applyFill="1"/>
    <xf numFmtId="0" fontId="19" fillId="0" borderId="0" xfId="0" applyFont="1"/>
    <xf numFmtId="0" fontId="19" fillId="17" borderId="0" xfId="0" applyFont="1" applyFill="1"/>
    <xf numFmtId="0" fontId="14" fillId="17" borderId="0" xfId="0" applyFont="1" applyFill="1" applyAlignment="1">
      <alignment horizontal="left" vertical="top"/>
    </xf>
    <xf numFmtId="0" fontId="14" fillId="0" borderId="0" xfId="0" applyFont="1" applyAlignment="1">
      <alignment horizontal="left" vertical="top"/>
    </xf>
    <xf numFmtId="0" fontId="18" fillId="0" borderId="0" xfId="0" applyFont="1" applyAlignment="1">
      <alignment horizontal="left" vertical="top"/>
    </xf>
    <xf numFmtId="0" fontId="19" fillId="19" borderId="0" xfId="0" applyFont="1" applyFill="1" applyAlignment="1">
      <alignment horizontal="left" vertical="top"/>
    </xf>
    <xf numFmtId="0" fontId="19" fillId="0" borderId="0" xfId="0" applyFont="1" applyAlignment="1">
      <alignment horizontal="left" vertical="top"/>
    </xf>
    <xf numFmtId="0" fontId="19" fillId="17" borderId="0" xfId="0" applyFont="1" applyFill="1" applyAlignment="1">
      <alignment horizontal="left" vertical="top"/>
    </xf>
    <xf numFmtId="0" fontId="14" fillId="20" borderId="0" xfId="0" applyFont="1" applyFill="1" applyAlignment="1">
      <alignment horizontal="left" vertical="top"/>
    </xf>
    <xf numFmtId="0" fontId="20" fillId="21" borderId="0" xfId="0" applyFont="1" applyFill="1"/>
    <xf numFmtId="0" fontId="20" fillId="21" borderId="0" xfId="0" applyFont="1" applyFill="1" applyAlignment="1">
      <alignment horizontal="right" vertical="top"/>
    </xf>
    <xf numFmtId="0" fontId="4" fillId="0" borderId="18" xfId="0" applyFont="1" applyBorder="1"/>
    <xf numFmtId="0" fontId="21" fillId="0" borderId="25" xfId="0" applyFont="1" applyBorder="1"/>
    <xf numFmtId="0" fontId="21" fillId="0" borderId="26" xfId="0" applyFont="1" applyBorder="1"/>
    <xf numFmtId="0" fontId="17" fillId="18" borderId="0" xfId="0" applyFont="1" applyFill="1" applyAlignment="1">
      <alignment horizontal="center" vertical="top"/>
    </xf>
    <xf numFmtId="0" fontId="0" fillId="12" borderId="0" xfId="0" applyFill="1" applyAlignment="1">
      <alignment horizontal="center" vertical="top"/>
    </xf>
    <xf numFmtId="0" fontId="0" fillId="2" borderId="0" xfId="0" applyFill="1" applyAlignment="1">
      <alignment horizontal="center" vertical="top"/>
    </xf>
    <xf numFmtId="0" fontId="0" fillId="15" borderId="0" xfId="0" applyFill="1" applyAlignment="1">
      <alignment horizontal="center" vertical="top"/>
    </xf>
    <xf numFmtId="0" fontId="0" fillId="14" borderId="0" xfId="0" applyFill="1" applyAlignment="1">
      <alignment horizontal="center" vertical="top"/>
    </xf>
    <xf numFmtId="0" fontId="7" fillId="5" borderId="4" xfId="0" applyFont="1" applyFill="1" applyBorder="1" applyAlignment="1">
      <alignment horizontal="center" vertical="top"/>
    </xf>
    <xf numFmtId="0" fontId="7" fillId="5" borderId="2" xfId="0" applyFont="1" applyFill="1" applyBorder="1" applyAlignment="1">
      <alignment horizontal="center" vertical="top"/>
    </xf>
  </cellXfs>
  <cellStyles count="4">
    <cellStyle name="Good" xfId="1" builtinId="26"/>
    <cellStyle name="Hyperlink 2" xfId="3" xr:uid="{3AA4B3EF-D78B-AB4A-B334-8EBB52A2930F}"/>
    <cellStyle name="Normal" xfId="0" builtinId="0"/>
    <cellStyle name="Normal 2" xfId="2" xr:uid="{6C0BDFEF-4B8F-A247-80EF-9C2D2966FA8B}"/>
  </cellStyles>
  <dxfs count="43">
    <dxf>
      <numFmt numFmtId="0" formatCode="Genera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font>
        <sz val="11"/>
        <color rgb="FF000000"/>
      </font>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solid">
          <fgColor indexed="64"/>
          <bgColor rgb="FF92D050"/>
        </patternFill>
      </fill>
      <alignment horizontal="left" vertical="top" textRotation="0" indent="0" justifyLastLine="0" shrinkToFit="0" readingOrder="0"/>
    </dxf>
    <dxf>
      <fill>
        <patternFill patternType="solid">
          <fgColor indexed="64"/>
          <bgColor rgb="FFFFF2CC"/>
        </patternFill>
      </fill>
      <alignment horizontal="left" vertical="top" textRotation="0" indent="0" justifyLastLine="0" shrinkToFit="0" readingOrder="0"/>
    </dxf>
    <dxf>
      <fill>
        <patternFill patternType="solid">
          <fgColor indexed="64"/>
          <bgColor theme="7" tint="0.79998168889431442"/>
        </patternFill>
      </fill>
      <alignment horizontal="left" vertical="top" textRotation="0" indent="0" justifyLastLine="0" shrinkToFit="0" readingOrder="0"/>
    </dxf>
    <dxf>
      <fill>
        <patternFill patternType="solid">
          <fgColor indexed="64"/>
          <bgColor rgb="FFFFF2CC"/>
        </patternFill>
      </fill>
      <alignment horizontal="left" vertical="top" textRotation="0" indent="0" justifyLastLine="0" shrinkToFit="0" readingOrder="0"/>
    </dxf>
    <dxf>
      <fill>
        <patternFill patternType="solid">
          <fgColor indexed="64"/>
          <bgColor theme="7" tint="0.79998168889431442"/>
        </patternFill>
      </fill>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17/06/relationships/rdRichValue" Target="richData/rdrichvalu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aredStrings" Target="sharedString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holodogy"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holodogy"/>
    </sheetNames>
    <sheetDataSet>
      <sheetData sheetId="0"/>
    </sheetDataSet>
  </externalBook>
</externalLink>
</file>

<file path=xl/persons/person.xml><?xml version="1.0" encoding="utf-8"?>
<personList xmlns="http://schemas.microsoft.com/office/spreadsheetml/2018/threadedcomments" xmlns:x="http://schemas.openxmlformats.org/spreadsheetml/2006/main">
  <person displayName="Alexia Crumpton" id="{904307EF-B3E5-4244-915F-3902586D9F0C}" userId="S::acrumpton@mitre-engenuity.org::16d55ecf-aa02-4c5c-94f5-e0d5f455a48d"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9</v>
    <v>9</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231CD7-11E7-BC40-BC9C-2F6EFB148F12}" name="Table1" displayName="Table1" ref="A3:AU610" totalsRowShown="0" headerRowDxfId="42" dataDxfId="41">
  <autoFilter ref="A3:AU610" xr:uid="{16231CD7-11E7-BC40-BC9C-2F6EFB148F12}"/>
  <sortState xmlns:xlrd2="http://schemas.microsoft.com/office/spreadsheetml/2017/richdata2" ref="A4:AU605">
    <sortCondition ref="C3:C605"/>
  </sortState>
  <tableColumns count="47">
    <tableColumn id="34" xr3:uid="{FFE1ADF8-856B-2A42-A00B-6C62937F49C2}" name="Total Ransomware Top Score (Utility)" dataDxfId="40">
      <calculatedColumnFormula>parameters!$J$21*Table1[[#This Row],[TAT Utility]]+parameters!$J$22*Table1[[#This Row],[Count Utility]]</calculatedColumnFormula>
    </tableColumn>
    <tableColumn id="33" xr3:uid="{4EB85A57-872B-4B26-9CF3-D67DA43E0FAD}" name="Total Top Att&amp;ck Score " dataDxfId="39">
      <calculatedColumnFormula>SUM(H4,M4,V4)*(1+SUM(AF4,AH4,AJ4,AL4,AN4))</calculatedColumnFormula>
    </tableColumn>
    <tableColumn id="35" xr3:uid="{89D1303A-F531-4D4F-8F8F-D17CE76ABCCB}" name="Technique (ID)" dataDxfId="38"/>
    <tableColumn id="2" xr3:uid="{74371775-0130-F446-97C3-6C50E8C2D749}" name="Technique (Name)" dataDxfId="37"/>
    <tableColumn id="3" xr3:uid="{E6421C7F-9509-2E4C-9BF4-2E284200B546}" name="Sub-technique (Name)" dataDxfId="36"/>
    <tableColumn id="32" xr3:uid="{25E54F86-DEE0-D842-8D1B-D9D045A38070}" name="Num. TID Before" dataDxfId="35"/>
    <tableColumn id="31" xr3:uid="{14D9ACC4-00F2-7547-B2D1-FC28871FB1B1}" name="Num. TID After" dataDxfId="34"/>
    <tableColumn id="30" xr3:uid="{F4AB1645-3043-504B-84A8-87D73C60DBF7}" name="Choke Point Score" dataDxfId="33">
      <calculatedColumnFormula>parameters!$J$10*Table1[[#This Row],[Before Utility]]+parameters!$J$11*Table1[[#This Row],[After Utility]]</calculatedColumnFormula>
    </tableColumn>
    <tableColumn id="39" xr3:uid="{C283DC34-A46E-404C-BE7C-4C0F141FCBFC}" name="Before Utility (unclipped)" dataDxfId="32">
      <calculatedColumnFormula>(Table1[[#This Row],[Num. TID Before]]-parameters!$D$8)/(parameters!$D$9-parameters!$D$8)</calculatedColumnFormula>
    </tableColumn>
    <tableColumn id="38" xr3:uid="{9E2AD081-13C3-EE45-93CB-CD2BAA5DD2BB}" name="Before Utility" dataDxfId="31">
      <calculatedColumnFormula>IF(Table1[[#This Row],[Before Utility (unclipped)]]&gt;1,1, IF(Table1[[#This Row],[Before Utility (unclipped)]]&lt;0,0, Table1[[#This Row],[Before Utility (unclipped)]]))</calculatedColumnFormula>
    </tableColumn>
    <tableColumn id="37" xr3:uid="{8E7EDD2D-F81F-5347-A475-4065E509ACD0}" name="After Utility (unclipped)" dataDxfId="30">
      <calculatedColumnFormula>(Table1[[#This Row],[Num. TID After]]-parameters!$D$10)/(parameters!$D$11-parameters!$D$10)</calculatedColumnFormula>
    </tableColumn>
    <tableColumn id="36" xr3:uid="{183D54FF-5783-8B40-A499-5EC8983FB991}" name="After Utility" dataDxfId="29">
      <calculatedColumnFormula>IF(Table1[[#This Row],[After Utility (unclipped)]]&gt;1,1, IF(Table1[[#This Row],[After Utility (unclipped)]]&lt;0,0, Table1[[#This Row],[After Utility (unclipped)]]))</calculatedColumnFormula>
    </tableColumn>
    <tableColumn id="27" xr3:uid="{3716BA3F-491C-364C-BACC-313C4BAC8609}" name="Prevalence Scores" dataDxfId="28"/>
    <tableColumn id="4" xr3:uid="{AE7A9F16-BA2D-EF4B-ACB9-D99009F39605}" name="Num. CAR"/>
    <tableColumn id="5" xr3:uid="{FD05F95D-7485-AE45-9E06-5DB3602E64E6}" name="Num. Sigma"/>
    <tableColumn id="6" xr3:uid="{678763CB-F7D5-4741-BFA9-8DBFB70E0D89}" name="Num. ES SIEM"/>
    <tableColumn id="7" xr3:uid="{870DF541-E181-2A48-A472-EB99B26E75E1}" name="Num. Splunk"/>
    <tableColumn id="15" xr3:uid="{71DE9E0E-7284-40D2-823E-1340C41189E5}" name="CIS Controls" dataDxfId="27"/>
    <tableColumn id="14" xr3:uid="{9907181B-210D-4917-A218-298AC742360C}" name="Num. CIS Controls" dataDxfId="26"/>
    <tableColumn id="16" xr3:uid="{ED8FF4B2-0FA4-426D-A483-5A34565188FC}" name="NIST Controls" dataDxfId="25"/>
    <tableColumn id="8" xr3:uid="{0343C2C1-C45D-8645-A7F8-FB40112F5C95}" name="Num. 800-53 (r5)" dataDxfId="24"/>
    <tableColumn id="10" xr3:uid="{CAB14FCA-E8B8-4C00-9F33-0DB4559642C4}" name="Actionability Score" dataDxfId="23">
      <calculatedColumnFormula>parameters!$J$4*Table1[[#This Row],[Mitigations Utility]] + parameters!$J$5*Table1[[#This Row],[Detections Utility]]</calculatedColumnFormula>
    </tableColumn>
    <tableColumn id="45" xr3:uid="{CF92AE1B-0A23-1041-876D-F93227FF8F24}" name="Total Mitigations" dataDxfId="22">
      <calculatedColumnFormula>SUM(Table1[[#This Row],[Num. 800-53 (r5)]],Table1[[#This Row],[Num. CIS Controls]])</calculatedColumnFormula>
    </tableColumn>
    <tableColumn id="44" xr3:uid="{757C89C0-FCE6-2242-9DAB-68228BB380DC}" name="Mitigations Utility (unclipped)" dataDxfId="21">
      <calculatedColumnFormula>(Table1[[#This Row],[Total Mitigations]]-parameters!$D$2)/(parameters!$D$3-parameters!$D$2)</calculatedColumnFormula>
    </tableColumn>
    <tableColumn id="43" xr3:uid="{92D5B6D0-5989-AC47-A8BF-21F4067CA15C}" name="Mitigations Utility" dataDxfId="20">
      <calculatedColumnFormula>IF(Table1[[#This Row],[Mitigations Utility (unclipped)]]&gt;1,1, IF(Table1[[#This Row],[Mitigations Utility (unclipped)]]&lt;0,0, Table1[[#This Row],[Mitigations Utility (unclipped)]]) )</calculatedColumnFormula>
    </tableColumn>
    <tableColumn id="42" xr3:uid="{CF6693FD-5839-1243-BD89-2C9AB3FFE291}" name="Total Detections" dataDxfId="19">
      <calculatedColumnFormula>SUM(Table1[[#This Row],[Num. CAR]:[Num. Splunk]])</calculatedColumnFormula>
    </tableColumn>
    <tableColumn id="41" xr3:uid="{DBD0165B-2245-2244-8DF8-F2BD4D4C8894}" name="Detections Utility (unclipped)" dataDxfId="18">
      <calculatedColumnFormula>(Table1[[#This Row],[Total Detections]]-parameters!$D$4)/(parameters!$D$5-parameters!$D$4)</calculatedColumnFormula>
    </tableColumn>
    <tableColumn id="40" xr3:uid="{F7D7FA57-2522-DB42-AFF8-405E1E1B276A}" name="Detections Utility" dataDxfId="17">
      <calculatedColumnFormula>IF(Table1[[#This Row],[Detections Utility (unclipped)]]&gt;1,1, IF(Table1[[#This Row],[Detections Utility (unclipped)]]&lt;0,0, Table1[[#This Row],[Detections Utility (unclipped)]]) )</calculatedColumnFormula>
    </tableColumn>
    <tableColumn id="1" xr3:uid="{CE3BAD23-65F9-8448-AB07-4988E1B4416B}" name="Technique Status"/>
    <tableColumn id="17" xr3:uid="{065848EB-5E17-43BB-8601-CD50132D61E6}" name="data sources"/>
    <tableColumn id="19" xr3:uid="{24078B67-B6D9-46C9-B814-D855EB8A71A8}" name="Process Coverage" dataDxfId="16">
      <calculatedColumnFormula array="1">IF(SUMPRODUCT(--(NOT(ISERR(SEARCH({"Process","Command","Script","WMI","Module","Pipe","Service"},AD4)))))&gt;0,"1","0")</calculatedColumnFormula>
    </tableColumn>
    <tableColumn id="24" xr3:uid="{6A61B421-4EAA-C846-AF5F-0AEC845F38C2}" name="Process Modifier" dataDxfId="15">
      <calculatedColumnFormula>IF(AE4="1",'TOP 10 TECHNIQUES'!C$15,0)</calculatedColumnFormula>
    </tableColumn>
    <tableColumn id="20" xr3:uid="{4D532940-A715-4A08-8D8D-6E9B65B0D55E}" name="Network Coverage" dataDxfId="14">
      <calculatedColumnFormula array="1">IF(SUMPRODUCT(--(NOT(ISERR(SEARCH({"Network","Firewall"},AD4)))))&gt;0,"1","0")</calculatedColumnFormula>
    </tableColumn>
    <tableColumn id="18" xr3:uid="{C7E4A516-E74B-C547-9FB4-02F25AED3967}" name="Network Modifier" dataDxfId="13">
      <calculatedColumnFormula>IF(AG4="1",'TOP 10 TECHNIQUES'!C$16,0)</calculatedColumnFormula>
    </tableColumn>
    <tableColumn id="21" xr3:uid="{85237D7C-AE1E-464D-A4E4-0CA77D3020BC}" name="File Coverage" dataDxfId="12">
      <calculatedColumnFormula array="1">IF(SUMPRODUCT(--(NOT(ISERR(SEARCH({"File","Group","Logon","Schedule","User","Registry","Active","Application"},AD4)))))&gt;0,"1","0")</calculatedColumnFormula>
    </tableColumn>
    <tableColumn id="13" xr3:uid="{A078EFA7-3462-9245-B855-5B565C0A2959}" name="File Modifier" dataDxfId="11">
      <calculatedColumnFormula>IF(AI4="1",'TOP 10 TECHNIQUES'!C$17,0)</calculatedColumnFormula>
    </tableColumn>
    <tableColumn id="22" xr3:uid="{F6E76C3E-2D0B-4F84-BE18-4F28D6BAAD92}" name="Cloud Coverage" dataDxfId="10">
      <calculatedColumnFormula array="1">IF(SUMPRODUCT(--(NOT(ISERR(SEARCH({"Cloud","Cluster","Container","Image","Instance","Pod","Snapshot","Volume"},AD4)))))&gt;0,"1","0")</calculatedColumnFormula>
    </tableColumn>
    <tableColumn id="11" xr3:uid="{AEDF0A33-C613-3040-B1C3-B4503E0BB5F4}" name="Cloud Modifier" dataDxfId="9">
      <calculatedColumnFormula>IF(AK4="1",'TOP 10 TECHNIQUES'!C$18,0)</calculatedColumnFormula>
    </tableColumn>
    <tableColumn id="23" xr3:uid="{BEF7F23C-B167-4B66-9114-34E12057D796}" name="Hardware Coverage" dataDxfId="8">
      <calculatedColumnFormula array="1">IF(SUMPRODUCT(--(NOT(ISERR(SEARCH({"Drive","Firmware","Host","Kernel"},AD4)))))&gt;0,"1","0")</calculatedColumnFormula>
    </tableColumn>
    <tableColumn id="9" xr3:uid="{A4C8D28E-261E-4940-873F-0764116FA7FE}" name="Hardware Modifier" dataDxfId="7">
      <calculatedColumnFormula>IF(AM4="1",'TOP 10 TECHNIQUES'!C$19,0)</calculatedColumnFormula>
    </tableColumn>
    <tableColumn id="25" xr3:uid="{234AAD8E-8C3C-4864-97AE-AEF24856102F}" name="Ransomware (Total # of ATT&amp;CK Observations)" dataDxfId="6"/>
    <tableColumn id="12" xr3:uid="{02C0A71B-5D73-41F6-8F3D-AD4789B8B46C}" name="Total Ransomware Top Score (Utility)2" dataDxfId="5">
      <calculatedColumnFormula>parameters!$J$21*Table1[[#This Row],[TAT Utility]]+parameters!$J$22*Table1[[#This Row],[Count Utility]]</calculatedColumnFormula>
    </tableColumn>
    <tableColumn id="29" xr3:uid="{C0257BC7-8D5C-47CA-9E90-6BA62E9E3728}" name="TAT Utility (unclipped)" dataDxfId="4">
      <calculatedColumnFormula>(Table1[[#This Row],[Total Top Att&amp;ck Score ]]-parameters!$D$19)/(parameters!$D$20-parameters!$D$19)</calculatedColumnFormula>
    </tableColumn>
    <tableColumn id="46" xr3:uid="{95BE68C9-141A-4F5F-A9DF-E6C3696547B0}" name="TAT Utility" dataDxfId="3">
      <calculatedColumnFormula>IF(Table1[[#This Row],[TAT Utility (unclipped)]]&gt;1,1, IF(Table1[[#This Row],[TAT Utility (unclipped)]]&lt;0,0, Table1[[#This Row],[TAT Utility (unclipped)]]) )</calculatedColumnFormula>
    </tableColumn>
    <tableColumn id="47" xr3:uid="{5DC5FC8F-3666-4E87-94D3-04DC864E3CD1}" name="Count Utility (unclipped)" dataDxfId="2">
      <calculatedColumnFormula>(Table1[[#This Row],[Ransomware (Total '# of ATT&amp;CK Observations)]]-parameters!$D$21)/(parameters!$D$22-parameters!$D$21)</calculatedColumnFormula>
    </tableColumn>
    <tableColumn id="48" xr3:uid="{BE7138C8-4511-4671-9BE1-8FA330A033E0}" name="Count Utility" dataDxfId="1">
      <calculatedColumnFormula>IF(Table1[[#This Row],[Count Utility (unclipped)]]&gt;1,1, IF(Table1[[#This Row],[Count Utility (unclipped)]]&lt;0,0, Table1[[#This Row],[Count Utility (unclipped)]]) )</calculatedColumnFormula>
    </tableColumn>
    <tableColumn id="28" xr3:uid="{05759BF5-0105-4501-9A20-BF37443652F8}" name="Total Ransomware Top Score (Polynomial)2" dataDxfId="0">
      <calculatedColumnFormula>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2-03-03T21:17:14.89" personId="{904307EF-B3E5-4244-915F-3902586D9F0C}" id="{C8C0DA6D-81EC-4D8E-B0EB-4EDDEC5EA839}">
    <text>Ease of Use 
Response Time 
OS Coverage (Visibility)</text>
  </threadedComment>
  <threadedComment ref="C5" dT="2022-03-03T21:37:32.52" personId="{904307EF-B3E5-4244-915F-3902586D9F0C}" id="{EB64C9E7-13DF-417D-96BB-2AB76B32F74D}">
    <text xml:space="preserve">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ext>
  </threadedComment>
  <threadedComment ref="C6" dT="2022-03-03T21:40:10.11" personId="{904307EF-B3E5-4244-915F-3902586D9F0C}" id="{0DBD9DCC-E22C-4CA6-B2A3-5FB64D883C65}">
    <text>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attack.mitre.org/techniques/T1543/002" TargetMode="External"/><Relationship Id="rId21" Type="http://schemas.openxmlformats.org/officeDocument/2006/relationships/hyperlink" Target="https://attack.mitre.org/techniques/T1098/002" TargetMode="External"/><Relationship Id="rId324" Type="http://schemas.openxmlformats.org/officeDocument/2006/relationships/hyperlink" Target="https://attack.mitre.org/techniques/T1556/001" TargetMode="External"/><Relationship Id="rId531" Type="http://schemas.openxmlformats.org/officeDocument/2006/relationships/hyperlink" Target="https://attack.mitre.org/techniques/T1552/003" TargetMode="External"/><Relationship Id="rId170" Type="http://schemas.openxmlformats.org/officeDocument/2006/relationships/hyperlink" Target="https://attack.mitre.org/techniques/T1482" TargetMode="External"/><Relationship Id="rId268" Type="http://schemas.openxmlformats.org/officeDocument/2006/relationships/hyperlink" Target="https://attack.mitre.org/techniques/T1564/004" TargetMode="External"/><Relationship Id="rId475" Type="http://schemas.openxmlformats.org/officeDocument/2006/relationships/hyperlink" Target="https://attack.mitre.org/techniques/T1218/009" TargetMode="External"/><Relationship Id="rId32" Type="http://schemas.openxmlformats.org/officeDocument/2006/relationships/hyperlink" Target="https://attack.mitre.org/techniques/T1595/002" TargetMode="External"/><Relationship Id="rId128" Type="http://schemas.openxmlformats.org/officeDocument/2006/relationships/hyperlink" Target="https://attack.mitre.org/techniques/T1132/001" TargetMode="External"/><Relationship Id="rId335" Type="http://schemas.openxmlformats.org/officeDocument/2006/relationships/hyperlink" Target="https://attack.mitre.org/techniques/T1601/002" TargetMode="External"/><Relationship Id="rId542" Type="http://schemas.openxmlformats.org/officeDocument/2006/relationships/hyperlink" Target="https://attack.mitre.org/techniques/T1550/003" TargetMode="External"/><Relationship Id="rId181" Type="http://schemas.openxmlformats.org/officeDocument/2006/relationships/hyperlink" Target="https://attack.mitre.org/techniques/T1573/002" TargetMode="External"/><Relationship Id="rId402" Type="http://schemas.openxmlformats.org/officeDocument/2006/relationships/hyperlink" Target="https://attack.mitre.org/techniques/T1055/001" TargetMode="External"/><Relationship Id="rId279" Type="http://schemas.openxmlformats.org/officeDocument/2006/relationships/hyperlink" Target="https://attack.mitre.org/techniques/T1574/007" TargetMode="External"/><Relationship Id="rId486" Type="http://schemas.openxmlformats.org/officeDocument/2006/relationships/hyperlink" Target="https://attack.mitre.org/techniques/T1608/003" TargetMode="External"/><Relationship Id="rId43" Type="http://schemas.openxmlformats.org/officeDocument/2006/relationships/hyperlink" Target="https://attack.mitre.org/techniques/T1560/003" TargetMode="External"/><Relationship Id="rId139" Type="http://schemas.openxmlformats.org/officeDocument/2006/relationships/hyperlink" Target="https://attack.mitre.org/techniques/T1074/001" TargetMode="External"/><Relationship Id="rId346" Type="http://schemas.openxmlformats.org/officeDocument/2006/relationships/hyperlink" Target="https://attack.mitre.org/techniques/T1040" TargetMode="External"/><Relationship Id="rId553" Type="http://schemas.openxmlformats.org/officeDocument/2006/relationships/hyperlink" Target="https://attack.mitre.org/techniques/T1125" TargetMode="External"/><Relationship Id="rId192" Type="http://schemas.openxmlformats.org/officeDocument/2006/relationships/hyperlink" Target="https://attack.mitre.org/techniques/T1546" TargetMode="External"/><Relationship Id="rId206" Type="http://schemas.openxmlformats.org/officeDocument/2006/relationships/hyperlink" Target="https://attack.mitre.org/techniques/T1546/004" TargetMode="External"/><Relationship Id="rId413" Type="http://schemas.openxmlformats.org/officeDocument/2006/relationships/hyperlink" Target="https://attack.mitre.org/techniques/T1090" TargetMode="External"/><Relationship Id="rId497" Type="http://schemas.openxmlformats.org/officeDocument/2006/relationships/hyperlink" Target="https://attack.mitre.org/techniques/T1553" TargetMode="External"/><Relationship Id="rId357" Type="http://schemas.openxmlformats.org/officeDocument/2006/relationships/hyperlink" Target="https://attack.mitre.org/techniques/T1003/002" TargetMode="External"/><Relationship Id="rId54" Type="http://schemas.openxmlformats.org/officeDocument/2006/relationships/hyperlink" Target="https://attack.mitre.org/techniques/T1547/006" TargetMode="External"/><Relationship Id="rId217" Type="http://schemas.openxmlformats.org/officeDocument/2006/relationships/hyperlink" Target="https://attack.mitre.org/techniques/T1052" TargetMode="External"/><Relationship Id="rId564" Type="http://schemas.openxmlformats.org/officeDocument/2006/relationships/hyperlink" Target="https://attack.mitre.org/techniques/T1102/003" TargetMode="External"/><Relationship Id="rId424" Type="http://schemas.openxmlformats.org/officeDocument/2006/relationships/hyperlink" Target="https://attack.mitre.org/techniques/T1021" TargetMode="External"/><Relationship Id="rId270" Type="http://schemas.openxmlformats.org/officeDocument/2006/relationships/hyperlink" Target="https://attack.mitre.org/techniques/T1564/006" TargetMode="External"/><Relationship Id="rId65" Type="http://schemas.openxmlformats.org/officeDocument/2006/relationships/hyperlink" Target="https://attack.mitre.org/techniques/T1547/004" TargetMode="External"/><Relationship Id="rId130" Type="http://schemas.openxmlformats.org/officeDocument/2006/relationships/hyperlink" Target="https://attack.mitre.org/techniques/T1565" TargetMode="External"/><Relationship Id="rId368" Type="http://schemas.openxmlformats.org/officeDocument/2006/relationships/hyperlink" Target="https://attack.mitre.org/techniques/T1588/005" TargetMode="External"/><Relationship Id="rId172" Type="http://schemas.openxmlformats.org/officeDocument/2006/relationships/hyperlink" Target="https://attack.mitre.org/techniques/T1568" TargetMode="External"/><Relationship Id="rId228" Type="http://schemas.openxmlformats.org/officeDocument/2006/relationships/hyperlink" Target="https://attack.mitre.org/techniques/T1133" TargetMode="External"/><Relationship Id="rId435" Type="http://schemas.openxmlformats.org/officeDocument/2006/relationships/hyperlink" Target="https://attack.mitre.org/techniques/T1014" TargetMode="External"/><Relationship Id="rId477" Type="http://schemas.openxmlformats.org/officeDocument/2006/relationships/hyperlink" Target="https://attack.mitre.org/techniques/T1218/011" TargetMode="External"/><Relationship Id="rId281" Type="http://schemas.openxmlformats.org/officeDocument/2006/relationships/hyperlink" Target="https://attack.mitre.org/techniques/T1574/009" TargetMode="External"/><Relationship Id="rId337" Type="http://schemas.openxmlformats.org/officeDocument/2006/relationships/hyperlink" Target="https://attack.mitre.org/techniques/T1104" TargetMode="External"/><Relationship Id="rId502" Type="http://schemas.openxmlformats.org/officeDocument/2006/relationships/hyperlink" Target="https://attack.mitre.org/techniques/T1553/005" TargetMode="External"/><Relationship Id="rId34" Type="http://schemas.openxmlformats.org/officeDocument/2006/relationships/hyperlink" Target="https://attack.mitre.org/techniques/T1557/002" TargetMode="External"/><Relationship Id="rId76" Type="http://schemas.openxmlformats.org/officeDocument/2006/relationships/hyperlink" Target="https://attack.mitre.org/techniques/T1110" TargetMode="External"/><Relationship Id="rId141" Type="http://schemas.openxmlformats.org/officeDocument/2006/relationships/hyperlink" Target="https://attack.mitre.org/techniques/T1030" TargetMode="External"/><Relationship Id="rId379" Type="http://schemas.openxmlformats.org/officeDocument/2006/relationships/hyperlink" Target="https://attack.mitre.org/techniques/T1201" TargetMode="External"/><Relationship Id="rId544" Type="http://schemas.openxmlformats.org/officeDocument/2006/relationships/hyperlink" Target="https://attack.mitre.org/techniques/T1204" TargetMode="External"/><Relationship Id="rId7" Type="http://schemas.openxmlformats.org/officeDocument/2006/relationships/hyperlink" Target="https://attack.mitre.org/techniques/T1134/002" TargetMode="External"/><Relationship Id="rId183" Type="http://schemas.openxmlformats.org/officeDocument/2006/relationships/hyperlink" Target="https://attack.mitre.org/techniques/T1499" TargetMode="External"/><Relationship Id="rId239" Type="http://schemas.openxmlformats.org/officeDocument/2006/relationships/hyperlink" Target="https://attack.mitre.org/techniques/T1592" TargetMode="External"/><Relationship Id="rId390" Type="http://schemas.openxmlformats.org/officeDocument/2006/relationships/hyperlink" Target="https://attack.mitre.org/techniques/T1566/001" TargetMode="External"/><Relationship Id="rId404" Type="http://schemas.openxmlformats.org/officeDocument/2006/relationships/hyperlink" Target="https://attack.mitre.org/techniques/T1055/002" TargetMode="External"/><Relationship Id="rId446" Type="http://schemas.openxmlformats.org/officeDocument/2006/relationships/hyperlink" Target="https://attack.mitre.org/techniques/T1597/002" TargetMode="External"/><Relationship Id="rId250" Type="http://schemas.openxmlformats.org/officeDocument/2006/relationships/hyperlink" Target="https://attack.mitre.org/techniques/T1590/001" TargetMode="External"/><Relationship Id="rId292" Type="http://schemas.openxmlformats.org/officeDocument/2006/relationships/hyperlink" Target="https://attack.mitre.org/techniques/T1562/006" TargetMode="External"/><Relationship Id="rId306" Type="http://schemas.openxmlformats.org/officeDocument/2006/relationships/hyperlink" Target="https://attack.mitre.org/techniques/T1056/004" TargetMode="External"/><Relationship Id="rId488" Type="http://schemas.openxmlformats.org/officeDocument/2006/relationships/hyperlink" Target="https://attack.mitre.org/techniques/T1608/001" TargetMode="External"/><Relationship Id="rId45" Type="http://schemas.openxmlformats.org/officeDocument/2006/relationships/hyperlink" Target="https://attack.mitre.org/techniques/T1560/001" TargetMode="External"/><Relationship Id="rId87" Type="http://schemas.openxmlformats.org/officeDocument/2006/relationships/hyperlink" Target="https://attack.mitre.org/techniques/T1059" TargetMode="External"/><Relationship Id="rId110" Type="http://schemas.openxmlformats.org/officeDocument/2006/relationships/hyperlink" Target="https://attack.mitre.org/techniques/T1136" TargetMode="External"/><Relationship Id="rId348" Type="http://schemas.openxmlformats.org/officeDocument/2006/relationships/hyperlink" Target="https://attack.mitre.org/techniques/T1571" TargetMode="External"/><Relationship Id="rId513" Type="http://schemas.openxmlformats.org/officeDocument/2006/relationships/hyperlink" Target="https://attack.mitre.org/techniques/T1049" TargetMode="External"/><Relationship Id="rId555" Type="http://schemas.openxmlformats.org/officeDocument/2006/relationships/hyperlink" Target="https://attack.mitre.org/techniques/T1497/001" TargetMode="External"/><Relationship Id="rId152" Type="http://schemas.openxmlformats.org/officeDocument/2006/relationships/hyperlink" Target="https://attack.mitre.org/techniques/T1025" TargetMode="External"/><Relationship Id="rId194" Type="http://schemas.openxmlformats.org/officeDocument/2006/relationships/hyperlink" Target="https://attack.mitre.org/techniques/T1546/009" TargetMode="External"/><Relationship Id="rId208" Type="http://schemas.openxmlformats.org/officeDocument/2006/relationships/hyperlink" Target="https://attack.mitre.org/techniques/T1480" TargetMode="External"/><Relationship Id="rId415" Type="http://schemas.openxmlformats.org/officeDocument/2006/relationships/hyperlink" Target="https://attack.mitre.org/techniques/T1090/002" TargetMode="External"/><Relationship Id="rId457" Type="http://schemas.openxmlformats.org/officeDocument/2006/relationships/hyperlink" Target="https://attack.mitre.org/techniques/T1594" TargetMode="External"/><Relationship Id="rId261" Type="http://schemas.openxmlformats.org/officeDocument/2006/relationships/hyperlink" Target="https://attack.mitre.org/techniques/T1200" TargetMode="External"/><Relationship Id="rId499" Type="http://schemas.openxmlformats.org/officeDocument/2006/relationships/hyperlink" Target="https://attack.mitre.org/techniques/T1553/006" TargetMode="External"/><Relationship Id="rId14" Type="http://schemas.openxmlformats.org/officeDocument/2006/relationships/hyperlink" Target="https://attack.mitre.org/techniques/T1087/004" TargetMode="External"/><Relationship Id="rId56" Type="http://schemas.openxmlformats.org/officeDocument/2006/relationships/hyperlink" Target="https://attack.mitre.org/techniques/T1547/015" TargetMode="External"/><Relationship Id="rId317" Type="http://schemas.openxmlformats.org/officeDocument/2006/relationships/hyperlink" Target="https://attack.mitre.org/techniques/T1036/001" TargetMode="External"/><Relationship Id="rId359" Type="http://schemas.openxmlformats.org/officeDocument/2006/relationships/hyperlink" Target="https://attack.mitre.org/techniques/T1027/001" TargetMode="External"/><Relationship Id="rId524" Type="http://schemas.openxmlformats.org/officeDocument/2006/relationships/hyperlink" Target="https://attack.mitre.org/techniques/T1205/001" TargetMode="External"/><Relationship Id="rId566" Type="http://schemas.openxmlformats.org/officeDocument/2006/relationships/hyperlink" Target="https://attack.mitre.org/techniques/T1220" TargetMode="External"/><Relationship Id="rId98" Type="http://schemas.openxmlformats.org/officeDocument/2006/relationships/hyperlink" Target="https://attack.mitre.org/techniques/T1586/002" TargetMode="External"/><Relationship Id="rId121" Type="http://schemas.openxmlformats.org/officeDocument/2006/relationships/hyperlink" Target="https://attack.mitre.org/techniques/T1555/001" TargetMode="External"/><Relationship Id="rId163" Type="http://schemas.openxmlformats.org/officeDocument/2006/relationships/hyperlink" Target="https://attack.mitre.org/techniques/T1006" TargetMode="External"/><Relationship Id="rId219" Type="http://schemas.openxmlformats.org/officeDocument/2006/relationships/hyperlink" Target="https://attack.mitre.org/techniques/T1567" TargetMode="External"/><Relationship Id="rId370" Type="http://schemas.openxmlformats.org/officeDocument/2006/relationships/hyperlink" Target="https://attack.mitre.org/techniques/T1588/002" TargetMode="External"/><Relationship Id="rId426" Type="http://schemas.openxmlformats.org/officeDocument/2006/relationships/hyperlink" Target="https://attack.mitre.org/techniques/T1021/001" TargetMode="External"/><Relationship Id="rId230" Type="http://schemas.openxmlformats.org/officeDocument/2006/relationships/hyperlink" Target="https://attack.mitre.org/techniques/T1083" TargetMode="External"/><Relationship Id="rId468" Type="http://schemas.openxmlformats.org/officeDocument/2006/relationships/hyperlink" Target="https://attack.mitre.org/techniques/T1218/002" TargetMode="External"/><Relationship Id="rId25" Type="http://schemas.openxmlformats.org/officeDocument/2006/relationships/hyperlink" Target="https://attack.mitre.org/techniques/T1583/002" TargetMode="External"/><Relationship Id="rId67" Type="http://schemas.openxmlformats.org/officeDocument/2006/relationships/hyperlink" Target="https://attack.mitre.org/techniques/T1037" TargetMode="External"/><Relationship Id="rId272" Type="http://schemas.openxmlformats.org/officeDocument/2006/relationships/hyperlink" Target="https://attack.mitre.org/techniques/T1574" TargetMode="External"/><Relationship Id="rId328" Type="http://schemas.openxmlformats.org/officeDocument/2006/relationships/hyperlink" Target="https://attack.mitre.org/techniques/T1578" TargetMode="External"/><Relationship Id="rId535" Type="http://schemas.openxmlformats.org/officeDocument/2006/relationships/hyperlink" Target="https://attack.mitre.org/techniques/T1552/002" TargetMode="External"/><Relationship Id="rId132" Type="http://schemas.openxmlformats.org/officeDocument/2006/relationships/hyperlink" Target="https://attack.mitre.org/techniques/T1565/001" TargetMode="External"/><Relationship Id="rId174" Type="http://schemas.openxmlformats.org/officeDocument/2006/relationships/hyperlink" Target="https://attack.mitre.org/techniques/T1568/002" TargetMode="External"/><Relationship Id="rId381" Type="http://schemas.openxmlformats.org/officeDocument/2006/relationships/hyperlink" Target="https://attack.mitre.org/techniques/T1069" TargetMode="External"/><Relationship Id="rId241" Type="http://schemas.openxmlformats.org/officeDocument/2006/relationships/hyperlink" Target="https://attack.mitre.org/techniques/T1592/003" TargetMode="External"/><Relationship Id="rId437" Type="http://schemas.openxmlformats.org/officeDocument/2006/relationships/hyperlink" Target="https://attack.mitre.org/techniques/T1053/001" TargetMode="External"/><Relationship Id="rId479" Type="http://schemas.openxmlformats.org/officeDocument/2006/relationships/hyperlink" Target="https://attack.mitre.org/techniques/T1216" TargetMode="External"/><Relationship Id="rId36" Type="http://schemas.openxmlformats.org/officeDocument/2006/relationships/hyperlink" Target="https://attack.mitre.org/techniques/T1071" TargetMode="External"/><Relationship Id="rId283" Type="http://schemas.openxmlformats.org/officeDocument/2006/relationships/hyperlink" Target="https://attack.mitre.org/techniques/T1574/011" TargetMode="External"/><Relationship Id="rId339" Type="http://schemas.openxmlformats.org/officeDocument/2006/relationships/hyperlink" Target="https://attack.mitre.org/techniques/T1599" TargetMode="External"/><Relationship Id="rId490" Type="http://schemas.openxmlformats.org/officeDocument/2006/relationships/hyperlink" Target="https://attack.mitre.org/techniques/T1528" TargetMode="External"/><Relationship Id="rId504" Type="http://schemas.openxmlformats.org/officeDocument/2006/relationships/hyperlink" Target="https://attack.mitre.org/techniques/T1195" TargetMode="External"/><Relationship Id="rId546" Type="http://schemas.openxmlformats.org/officeDocument/2006/relationships/hyperlink" Target="https://attack.mitre.org/techniques/T1204/003" TargetMode="External"/><Relationship Id="rId78" Type="http://schemas.openxmlformats.org/officeDocument/2006/relationships/hyperlink" Target="https://attack.mitre.org/techniques/T1110/002" TargetMode="External"/><Relationship Id="rId101" Type="http://schemas.openxmlformats.org/officeDocument/2006/relationships/hyperlink" Target="https://attack.mitre.org/techniques/T1584" TargetMode="External"/><Relationship Id="rId143" Type="http://schemas.openxmlformats.org/officeDocument/2006/relationships/hyperlink" Target="https://attack.mitre.org/techniques/T1602" TargetMode="External"/><Relationship Id="rId185" Type="http://schemas.openxmlformats.org/officeDocument/2006/relationships/hyperlink" Target="https://attack.mitre.org/techniques/T1499/004" TargetMode="External"/><Relationship Id="rId350" Type="http://schemas.openxmlformats.org/officeDocument/2006/relationships/hyperlink" Target="https://attack.mitre.org/techniques/T1003/008" TargetMode="External"/><Relationship Id="rId406" Type="http://schemas.openxmlformats.org/officeDocument/2006/relationships/hyperlink" Target="https://attack.mitre.org/techniques/T1055/013" TargetMode="External"/><Relationship Id="rId9" Type="http://schemas.openxmlformats.org/officeDocument/2006/relationships/hyperlink" Target="https://attack.mitre.org/techniques/T1134/004" TargetMode="External"/><Relationship Id="rId210" Type="http://schemas.openxmlformats.org/officeDocument/2006/relationships/hyperlink" Target="https://attack.mitre.org/techniques/T1048" TargetMode="External"/><Relationship Id="rId392" Type="http://schemas.openxmlformats.org/officeDocument/2006/relationships/hyperlink" Target="https://attack.mitre.org/techniques/T1566/003" TargetMode="External"/><Relationship Id="rId448" Type="http://schemas.openxmlformats.org/officeDocument/2006/relationships/hyperlink" Target="https://attack.mitre.org/techniques/T1596" TargetMode="External"/><Relationship Id="rId252" Type="http://schemas.openxmlformats.org/officeDocument/2006/relationships/hyperlink" Target="https://attack.mitre.org/techniques/T1590/006" TargetMode="External"/><Relationship Id="rId294" Type="http://schemas.openxmlformats.org/officeDocument/2006/relationships/hyperlink" Target="https://attack.mitre.org/techniques/T1525" TargetMode="External"/><Relationship Id="rId308" Type="http://schemas.openxmlformats.org/officeDocument/2006/relationships/hyperlink" Target="https://attack.mitre.org/techniques/T1056/001" TargetMode="External"/><Relationship Id="rId515" Type="http://schemas.openxmlformats.org/officeDocument/2006/relationships/hyperlink" Target="https://attack.mitre.org/techniques/T1007" TargetMode="External"/><Relationship Id="rId47" Type="http://schemas.openxmlformats.org/officeDocument/2006/relationships/hyperlink" Target="https://attack.mitre.org/techniques/T1119" TargetMode="External"/><Relationship Id="rId89" Type="http://schemas.openxmlformats.org/officeDocument/2006/relationships/hyperlink" Target="https://attack.mitre.org/techniques/T1059/007" TargetMode="External"/><Relationship Id="rId112" Type="http://schemas.openxmlformats.org/officeDocument/2006/relationships/hyperlink" Target="https://attack.mitre.org/techniques/T1136/002" TargetMode="External"/><Relationship Id="rId154" Type="http://schemas.openxmlformats.org/officeDocument/2006/relationships/hyperlink" Target="https://attack.mitre.org/techniques/T1491/002" TargetMode="External"/><Relationship Id="rId361" Type="http://schemas.openxmlformats.org/officeDocument/2006/relationships/hyperlink" Target="https://attack.mitre.org/techniques/T1027/006" TargetMode="External"/><Relationship Id="rId557" Type="http://schemas.openxmlformats.org/officeDocument/2006/relationships/hyperlink" Target="https://attack.mitre.org/techniques/T1497/002" TargetMode="External"/><Relationship Id="rId196" Type="http://schemas.openxmlformats.org/officeDocument/2006/relationships/hyperlink" Target="https://attack.mitre.org/techniques/T1546/011" TargetMode="External"/><Relationship Id="rId417" Type="http://schemas.openxmlformats.org/officeDocument/2006/relationships/hyperlink" Target="https://attack.mitre.org/techniques/T1090/003" TargetMode="External"/><Relationship Id="rId459" Type="http://schemas.openxmlformats.org/officeDocument/2006/relationships/hyperlink" Target="https://attack.mitre.org/techniques/T1505/004" TargetMode="External"/><Relationship Id="rId16" Type="http://schemas.openxmlformats.org/officeDocument/2006/relationships/hyperlink" Target="https://attack.mitre.org/techniques/T1087/003" TargetMode="External"/><Relationship Id="rId221" Type="http://schemas.openxmlformats.org/officeDocument/2006/relationships/hyperlink" Target="https://attack.mitre.org/techniques/T1567/001" TargetMode="External"/><Relationship Id="rId263" Type="http://schemas.openxmlformats.org/officeDocument/2006/relationships/hyperlink" Target="https://attack.mitre.org/techniques/T1564/008" TargetMode="External"/><Relationship Id="rId319" Type="http://schemas.openxmlformats.org/officeDocument/2006/relationships/hyperlink" Target="https://attack.mitre.org/techniques/T1036/005" TargetMode="External"/><Relationship Id="rId470" Type="http://schemas.openxmlformats.org/officeDocument/2006/relationships/hyperlink" Target="https://attack.mitre.org/techniques/T1218/014" TargetMode="External"/><Relationship Id="rId526" Type="http://schemas.openxmlformats.org/officeDocument/2006/relationships/hyperlink" Target="https://attack.mitre.org/techniques/T1127" TargetMode="External"/><Relationship Id="rId58" Type="http://schemas.openxmlformats.org/officeDocument/2006/relationships/hyperlink" Target="https://attack.mitre.org/techniques/T1547/010" TargetMode="External"/><Relationship Id="rId123" Type="http://schemas.openxmlformats.org/officeDocument/2006/relationships/hyperlink" Target="https://attack.mitre.org/techniques/T1555/002" TargetMode="External"/><Relationship Id="rId330" Type="http://schemas.openxmlformats.org/officeDocument/2006/relationships/hyperlink" Target="https://attack.mitre.org/techniques/T1578/001" TargetMode="External"/><Relationship Id="rId165" Type="http://schemas.openxmlformats.org/officeDocument/2006/relationships/hyperlink" Target="https://attack.mitre.org/techniques/T1561/001" TargetMode="External"/><Relationship Id="rId372" Type="http://schemas.openxmlformats.org/officeDocument/2006/relationships/hyperlink" Target="https://attack.mitre.org/techniques/T1137" TargetMode="External"/><Relationship Id="rId428" Type="http://schemas.openxmlformats.org/officeDocument/2006/relationships/hyperlink" Target="https://attack.mitre.org/techniques/T1021/004" TargetMode="External"/><Relationship Id="rId232" Type="http://schemas.openxmlformats.org/officeDocument/2006/relationships/hyperlink" Target="https://attack.mitre.org/techniques/T1222/002" TargetMode="External"/><Relationship Id="rId274" Type="http://schemas.openxmlformats.org/officeDocument/2006/relationships/hyperlink" Target="https://attack.mitre.org/techniques/T1574/001" TargetMode="External"/><Relationship Id="rId481" Type="http://schemas.openxmlformats.org/officeDocument/2006/relationships/hyperlink" Target="https://attack.mitre.org/techniques/T1072" TargetMode="External"/><Relationship Id="rId27" Type="http://schemas.openxmlformats.org/officeDocument/2006/relationships/hyperlink" Target="https://attack.mitre.org/techniques/T1583/004" TargetMode="External"/><Relationship Id="rId69" Type="http://schemas.openxmlformats.org/officeDocument/2006/relationships/hyperlink" Target="https://attack.mitre.org/techniques/T1037/001" TargetMode="External"/><Relationship Id="rId134" Type="http://schemas.openxmlformats.org/officeDocument/2006/relationships/hyperlink" Target="https://attack.mitre.org/techniques/T1001" TargetMode="External"/><Relationship Id="rId537" Type="http://schemas.openxmlformats.org/officeDocument/2006/relationships/hyperlink" Target="https://attack.mitre.org/techniques/T1552/004" TargetMode="External"/><Relationship Id="rId80" Type="http://schemas.openxmlformats.org/officeDocument/2006/relationships/hyperlink" Target="https://attack.mitre.org/techniques/T1110/003" TargetMode="External"/><Relationship Id="rId176" Type="http://schemas.openxmlformats.org/officeDocument/2006/relationships/hyperlink" Target="https://attack.mitre.org/techniques/T1114" TargetMode="External"/><Relationship Id="rId341" Type="http://schemas.openxmlformats.org/officeDocument/2006/relationships/hyperlink" Target="https://attack.mitre.org/techniques/T1498" TargetMode="External"/><Relationship Id="rId383" Type="http://schemas.openxmlformats.org/officeDocument/2006/relationships/hyperlink" Target="https://attack.mitre.org/techniques/T1069/002" TargetMode="External"/><Relationship Id="rId439" Type="http://schemas.openxmlformats.org/officeDocument/2006/relationships/hyperlink" Target="https://attack.mitre.org/techniques/T1053/007" TargetMode="External"/><Relationship Id="rId201" Type="http://schemas.openxmlformats.org/officeDocument/2006/relationships/hyperlink" Target="https://attack.mitre.org/techniques/T1546/006" TargetMode="External"/><Relationship Id="rId243" Type="http://schemas.openxmlformats.org/officeDocument/2006/relationships/hyperlink" Target="https://attack.mitre.org/techniques/T1592/002" TargetMode="External"/><Relationship Id="rId285" Type="http://schemas.openxmlformats.org/officeDocument/2006/relationships/hyperlink" Target="https://attack.mitre.org/techniques/T1562/008" TargetMode="External"/><Relationship Id="rId450" Type="http://schemas.openxmlformats.org/officeDocument/2006/relationships/hyperlink" Target="https://attack.mitre.org/techniques/T1596/001" TargetMode="External"/><Relationship Id="rId506" Type="http://schemas.openxmlformats.org/officeDocument/2006/relationships/hyperlink" Target="https://attack.mitre.org/techniques/T1195/001" TargetMode="External"/><Relationship Id="rId38" Type="http://schemas.openxmlformats.org/officeDocument/2006/relationships/hyperlink" Target="https://attack.mitre.org/techniques/T1071/002" TargetMode="External"/><Relationship Id="rId103" Type="http://schemas.openxmlformats.org/officeDocument/2006/relationships/hyperlink" Target="https://attack.mitre.org/techniques/T1584/002" TargetMode="External"/><Relationship Id="rId310" Type="http://schemas.openxmlformats.org/officeDocument/2006/relationships/hyperlink" Target="https://attack.mitre.org/techniques/T1559" TargetMode="External"/><Relationship Id="rId492" Type="http://schemas.openxmlformats.org/officeDocument/2006/relationships/hyperlink" Target="https://attack.mitre.org/techniques/T1558" TargetMode="External"/><Relationship Id="rId548" Type="http://schemas.openxmlformats.org/officeDocument/2006/relationships/hyperlink" Target="https://attack.mitre.org/techniques/T1078" TargetMode="External"/><Relationship Id="rId91" Type="http://schemas.openxmlformats.org/officeDocument/2006/relationships/hyperlink" Target="https://attack.mitre.org/techniques/T1059/001" TargetMode="External"/><Relationship Id="rId145" Type="http://schemas.openxmlformats.org/officeDocument/2006/relationships/hyperlink" Target="https://attack.mitre.org/techniques/T1602/001" TargetMode="External"/><Relationship Id="rId187" Type="http://schemas.openxmlformats.org/officeDocument/2006/relationships/hyperlink" Target="https://attack.mitre.org/techniques/T1499/002" TargetMode="External"/><Relationship Id="rId352" Type="http://schemas.openxmlformats.org/officeDocument/2006/relationships/hyperlink" Target="https://attack.mitre.org/techniques/T1003/006" TargetMode="External"/><Relationship Id="rId394" Type="http://schemas.openxmlformats.org/officeDocument/2006/relationships/hyperlink" Target="https://attack.mitre.org/techniques/T1542/003" TargetMode="External"/><Relationship Id="rId408" Type="http://schemas.openxmlformats.org/officeDocument/2006/relationships/hyperlink" Target="https://attack.mitre.org/techniques/T1055/008" TargetMode="External"/><Relationship Id="rId212" Type="http://schemas.openxmlformats.org/officeDocument/2006/relationships/hyperlink" Target="https://attack.mitre.org/techniques/T1048/001" TargetMode="External"/><Relationship Id="rId254" Type="http://schemas.openxmlformats.org/officeDocument/2006/relationships/hyperlink" Target="https://attack.mitre.org/techniques/T1590/003" TargetMode="External"/><Relationship Id="rId49" Type="http://schemas.openxmlformats.org/officeDocument/2006/relationships/hyperlink" Target="https://attack.mitre.org/techniques/T1020/001" TargetMode="External"/><Relationship Id="rId114" Type="http://schemas.openxmlformats.org/officeDocument/2006/relationships/hyperlink" Target="https://attack.mitre.org/techniques/T1543" TargetMode="External"/><Relationship Id="rId296" Type="http://schemas.openxmlformats.org/officeDocument/2006/relationships/hyperlink" Target="https://attack.mitre.org/techniques/T1070/003" TargetMode="External"/><Relationship Id="rId461" Type="http://schemas.openxmlformats.org/officeDocument/2006/relationships/hyperlink" Target="https://attack.mitre.org/techniques/T1505/002" TargetMode="External"/><Relationship Id="rId517" Type="http://schemas.openxmlformats.org/officeDocument/2006/relationships/hyperlink" Target="https://attack.mitre.org/techniques/T1569/001" TargetMode="External"/><Relationship Id="rId559" Type="http://schemas.openxmlformats.org/officeDocument/2006/relationships/hyperlink" Target="https://attack.mitre.org/techniques/T1600/002" TargetMode="External"/><Relationship Id="rId60" Type="http://schemas.openxmlformats.org/officeDocument/2006/relationships/hyperlink" Target="https://attack.mitre.org/techniques/T1547/007" TargetMode="External"/><Relationship Id="rId156" Type="http://schemas.openxmlformats.org/officeDocument/2006/relationships/hyperlink" Target="https://attack.mitre.org/techniques/T1140" TargetMode="External"/><Relationship Id="rId198" Type="http://schemas.openxmlformats.org/officeDocument/2006/relationships/hyperlink" Target="https://attack.mitre.org/techniques/T1546/015" TargetMode="External"/><Relationship Id="rId321" Type="http://schemas.openxmlformats.org/officeDocument/2006/relationships/hyperlink" Target="https://attack.mitre.org/techniques/T1036/002" TargetMode="External"/><Relationship Id="rId363" Type="http://schemas.openxmlformats.org/officeDocument/2006/relationships/hyperlink" Target="https://attack.mitre.org/techniques/T1027/002" TargetMode="External"/><Relationship Id="rId419" Type="http://schemas.openxmlformats.org/officeDocument/2006/relationships/hyperlink" Target="https://attack.mitre.org/techniques/T1620" TargetMode="External"/><Relationship Id="rId223" Type="http://schemas.openxmlformats.org/officeDocument/2006/relationships/hyperlink" Target="https://attack.mitre.org/techniques/T1203" TargetMode="External"/><Relationship Id="rId430" Type="http://schemas.openxmlformats.org/officeDocument/2006/relationships/hyperlink" Target="https://attack.mitre.org/techniques/T1021/006" TargetMode="External"/><Relationship Id="rId18" Type="http://schemas.openxmlformats.org/officeDocument/2006/relationships/hyperlink" Target="https://attack.mitre.org/techniques/T1098" TargetMode="External"/><Relationship Id="rId265" Type="http://schemas.openxmlformats.org/officeDocument/2006/relationships/hyperlink" Target="https://attack.mitre.org/techniques/T1564/001" TargetMode="External"/><Relationship Id="rId472" Type="http://schemas.openxmlformats.org/officeDocument/2006/relationships/hyperlink" Target="https://attack.mitre.org/techniques/T1218/005" TargetMode="External"/><Relationship Id="rId528" Type="http://schemas.openxmlformats.org/officeDocument/2006/relationships/hyperlink" Target="https://attack.mitre.org/techniques/T1199" TargetMode="External"/><Relationship Id="rId125" Type="http://schemas.openxmlformats.org/officeDocument/2006/relationships/hyperlink" Target="https://attack.mitre.org/techniques/T1485" TargetMode="External"/><Relationship Id="rId167" Type="http://schemas.openxmlformats.org/officeDocument/2006/relationships/hyperlink" Target="https://attack.mitre.org/techniques/T1484" TargetMode="External"/><Relationship Id="rId332" Type="http://schemas.openxmlformats.org/officeDocument/2006/relationships/hyperlink" Target="https://attack.mitre.org/techniques/T1578/004" TargetMode="External"/><Relationship Id="rId374" Type="http://schemas.openxmlformats.org/officeDocument/2006/relationships/hyperlink" Target="https://attack.mitre.org/techniques/T1137/001" TargetMode="External"/><Relationship Id="rId71" Type="http://schemas.openxmlformats.org/officeDocument/2006/relationships/hyperlink" Target="https://attack.mitre.org/techniques/T1037/004" TargetMode="External"/><Relationship Id="rId234" Type="http://schemas.openxmlformats.org/officeDocument/2006/relationships/hyperlink" Target="https://attack.mitre.org/techniques/T1495"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006" TargetMode="External"/><Relationship Id="rId276" Type="http://schemas.openxmlformats.org/officeDocument/2006/relationships/hyperlink" Target="https://attack.mitre.org/techniques/T1574/004" TargetMode="External"/><Relationship Id="rId441" Type="http://schemas.openxmlformats.org/officeDocument/2006/relationships/hyperlink" Target="https://attack.mitre.org/techniques/T1053/005" TargetMode="External"/><Relationship Id="rId483" Type="http://schemas.openxmlformats.org/officeDocument/2006/relationships/hyperlink" Target="https://attack.mitre.org/techniques/T1518/001" TargetMode="External"/><Relationship Id="rId539" Type="http://schemas.openxmlformats.org/officeDocument/2006/relationships/hyperlink" Target="https://attack.mitre.org/techniques/T1550" TargetMode="External"/><Relationship Id="rId40" Type="http://schemas.openxmlformats.org/officeDocument/2006/relationships/hyperlink" Target="https://attack.mitre.org/techniques/T1071/001" TargetMode="External"/><Relationship Id="rId136" Type="http://schemas.openxmlformats.org/officeDocument/2006/relationships/hyperlink" Target="https://attack.mitre.org/techniques/T1001/003" TargetMode="External"/><Relationship Id="rId178" Type="http://schemas.openxmlformats.org/officeDocument/2006/relationships/hyperlink" Target="https://attack.mitre.org/techniques/T1114/001" TargetMode="External"/><Relationship Id="rId301" Type="http://schemas.openxmlformats.org/officeDocument/2006/relationships/hyperlink" Target="https://attack.mitre.org/techniques/T1070/006" TargetMode="External"/><Relationship Id="rId343" Type="http://schemas.openxmlformats.org/officeDocument/2006/relationships/hyperlink" Target="https://attack.mitre.org/techniques/T1498/002" TargetMode="External"/><Relationship Id="rId550" Type="http://schemas.openxmlformats.org/officeDocument/2006/relationships/hyperlink" Target="https://attack.mitre.org/techniques/T1078/001" TargetMode="External"/><Relationship Id="rId82" Type="http://schemas.openxmlformats.org/officeDocument/2006/relationships/hyperlink" Target="https://attack.mitre.org/techniques/T1115" TargetMode="External"/><Relationship Id="rId203" Type="http://schemas.openxmlformats.org/officeDocument/2006/relationships/hyperlink" Target="https://attack.mitre.org/techniques/T1546/013" TargetMode="External"/><Relationship Id="rId385" Type="http://schemas.openxmlformats.org/officeDocument/2006/relationships/hyperlink" Target="https://attack.mitre.org/techniques/T1566" TargetMode="External"/><Relationship Id="rId245" Type="http://schemas.openxmlformats.org/officeDocument/2006/relationships/hyperlink" Target="https://attack.mitre.org/techniques/T1589/001" TargetMode="External"/><Relationship Id="rId287" Type="http://schemas.openxmlformats.org/officeDocument/2006/relationships/hyperlink" Target="https://attack.mitre.org/techniques/T1562/007" TargetMode="External"/><Relationship Id="rId410" Type="http://schemas.openxmlformats.org/officeDocument/2006/relationships/hyperlink" Target="https://attack.mitre.org/techniques/T1055/005" TargetMode="External"/><Relationship Id="rId452" Type="http://schemas.openxmlformats.org/officeDocument/2006/relationships/hyperlink" Target="https://attack.mitre.org/techniques/T1596/005" TargetMode="External"/><Relationship Id="rId494" Type="http://schemas.openxmlformats.org/officeDocument/2006/relationships/hyperlink" Target="https://attack.mitre.org/techniques/T1558/001" TargetMode="External"/><Relationship Id="rId508" Type="http://schemas.openxmlformats.org/officeDocument/2006/relationships/hyperlink" Target="https://attack.mitre.org/techniques/T1082" TargetMode="External"/><Relationship Id="rId105" Type="http://schemas.openxmlformats.org/officeDocument/2006/relationships/hyperlink" Target="https://attack.mitre.org/techniques/T1584/004" TargetMode="External"/><Relationship Id="rId147" Type="http://schemas.openxmlformats.org/officeDocument/2006/relationships/hyperlink" Target="https://attack.mitre.org/techniques/T1213/003" TargetMode="External"/><Relationship Id="rId312" Type="http://schemas.openxmlformats.org/officeDocument/2006/relationships/hyperlink" Target="https://attack.mitre.org/techniques/T1559/002" TargetMode="External"/><Relationship Id="rId354" Type="http://schemas.openxmlformats.org/officeDocument/2006/relationships/hyperlink" Target="https://attack.mitre.org/techniques/T1003/001" TargetMode="External"/><Relationship Id="rId51" Type="http://schemas.openxmlformats.org/officeDocument/2006/relationships/hyperlink" Target="https://attack.mitre.org/techniques/T1547" TargetMode="External"/><Relationship Id="rId93" Type="http://schemas.openxmlformats.org/officeDocument/2006/relationships/hyperlink" Target="https://attack.mitre.org/techniques/T1059/004" TargetMode="External"/><Relationship Id="rId189" Type="http://schemas.openxmlformats.org/officeDocument/2006/relationships/hyperlink" Target="https://attack.mitre.org/techniques/T1585" TargetMode="External"/><Relationship Id="rId396" Type="http://schemas.openxmlformats.org/officeDocument/2006/relationships/hyperlink" Target="https://attack.mitre.org/techniques/T1542/004" TargetMode="External"/><Relationship Id="rId561" Type="http://schemas.openxmlformats.org/officeDocument/2006/relationships/hyperlink" Target="https://attack.mitre.org/techniques/T1102" TargetMode="External"/><Relationship Id="rId214" Type="http://schemas.openxmlformats.org/officeDocument/2006/relationships/hyperlink" Target="https://attack.mitre.org/techniques/T1041" TargetMode="External"/><Relationship Id="rId256" Type="http://schemas.openxmlformats.org/officeDocument/2006/relationships/hyperlink" Target="https://attack.mitre.org/techniques/T1591/002" TargetMode="External"/><Relationship Id="rId298" Type="http://schemas.openxmlformats.org/officeDocument/2006/relationships/hyperlink" Target="https://attack.mitre.org/techniques/T1070/001" TargetMode="External"/><Relationship Id="rId421" Type="http://schemas.openxmlformats.org/officeDocument/2006/relationships/hyperlink" Target="https://attack.mitre.org/techniques/T1563" TargetMode="External"/><Relationship Id="rId463" Type="http://schemas.openxmlformats.org/officeDocument/2006/relationships/hyperlink" Target="https://attack.mitre.org/techniques/T1489" TargetMode="External"/><Relationship Id="rId519" Type="http://schemas.openxmlformats.org/officeDocument/2006/relationships/hyperlink" Target="https://attack.mitre.org/techniques/T1529" TargetMode="External"/><Relationship Id="rId116" Type="http://schemas.openxmlformats.org/officeDocument/2006/relationships/hyperlink" Target="https://attack.mitre.org/techniques/T1543/004" TargetMode="External"/><Relationship Id="rId158" Type="http://schemas.openxmlformats.org/officeDocument/2006/relationships/hyperlink" Target="https://attack.mitre.org/techniques/T1587" TargetMode="External"/><Relationship Id="rId323" Type="http://schemas.openxmlformats.org/officeDocument/2006/relationships/hyperlink" Target="https://attack.mitre.org/techniques/T1556" TargetMode="External"/><Relationship Id="rId530" Type="http://schemas.openxmlformats.org/officeDocument/2006/relationships/hyperlink" Target="https://attack.mitre.org/techniques/T1552" TargetMode="External"/><Relationship Id="rId20" Type="http://schemas.openxmlformats.org/officeDocument/2006/relationships/hyperlink" Target="https://attack.mitre.org/techniques/T1098/001" TargetMode="External"/><Relationship Id="rId62" Type="http://schemas.openxmlformats.org/officeDocument/2006/relationships/hyperlink" Target="https://attack.mitre.org/techniques/T1547/005" TargetMode="External"/><Relationship Id="rId365" Type="http://schemas.openxmlformats.org/officeDocument/2006/relationships/hyperlink" Target="https://attack.mitre.org/techniques/T1588" TargetMode="External"/><Relationship Id="rId225" Type="http://schemas.openxmlformats.org/officeDocument/2006/relationships/hyperlink" Target="https://attack.mitre.org/techniques/T1211" TargetMode="External"/><Relationship Id="rId267" Type="http://schemas.openxmlformats.org/officeDocument/2006/relationships/hyperlink" Target="https://attack.mitre.org/techniques/T1564/003" TargetMode="External"/><Relationship Id="rId432" Type="http://schemas.openxmlformats.org/officeDocument/2006/relationships/hyperlink" Target="https://attack.mitre.org/techniques/T1091" TargetMode="External"/><Relationship Id="rId474" Type="http://schemas.openxmlformats.org/officeDocument/2006/relationships/hyperlink" Target="https://attack.mitre.org/techniques/T1218/008" TargetMode="External"/><Relationship Id="rId127" Type="http://schemas.openxmlformats.org/officeDocument/2006/relationships/hyperlink" Target="https://attack.mitre.org/techniques/T1132/002" TargetMode="External"/><Relationship Id="rId31" Type="http://schemas.openxmlformats.org/officeDocument/2006/relationships/hyperlink" Target="https://attack.mitre.org/techniques/T1595/001" TargetMode="External"/><Relationship Id="rId73" Type="http://schemas.openxmlformats.org/officeDocument/2006/relationships/hyperlink" Target="https://attack.mitre.org/techniques/T1217" TargetMode="External"/><Relationship Id="rId169" Type="http://schemas.openxmlformats.org/officeDocument/2006/relationships/hyperlink" Target="https://attack.mitre.org/techniques/T1484/001" TargetMode="External"/><Relationship Id="rId334" Type="http://schemas.openxmlformats.org/officeDocument/2006/relationships/hyperlink" Target="https://attack.mitre.org/techniques/T1601" TargetMode="External"/><Relationship Id="rId376" Type="http://schemas.openxmlformats.org/officeDocument/2006/relationships/hyperlink" Target="https://attack.mitre.org/techniques/T1137/003" TargetMode="External"/><Relationship Id="rId541" Type="http://schemas.openxmlformats.org/officeDocument/2006/relationships/hyperlink" Target="https://attack.mitre.org/techniques/T1550/002"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573" TargetMode="External"/><Relationship Id="rId236" Type="http://schemas.openxmlformats.org/officeDocument/2006/relationships/hyperlink" Target="https://attack.mitre.org/techniques/T1606" TargetMode="External"/><Relationship Id="rId278" Type="http://schemas.openxmlformats.org/officeDocument/2006/relationships/hyperlink" Target="https://attack.mitre.org/techniques/T1574/005" TargetMode="External"/><Relationship Id="rId401" Type="http://schemas.openxmlformats.org/officeDocument/2006/relationships/hyperlink" Target="https://attack.mitre.org/techniques/T1055/004" TargetMode="External"/><Relationship Id="rId443" Type="http://schemas.openxmlformats.org/officeDocument/2006/relationships/hyperlink" Target="https://attack.mitre.org/techniques/T1029" TargetMode="External"/><Relationship Id="rId303" Type="http://schemas.openxmlformats.org/officeDocument/2006/relationships/hyperlink" Target="https://attack.mitre.org/techniques/T1105" TargetMode="External"/><Relationship Id="rId485" Type="http://schemas.openxmlformats.org/officeDocument/2006/relationships/hyperlink" Target="https://attack.mitre.org/techniques/T1608/004" TargetMode="External"/><Relationship Id="rId42" Type="http://schemas.openxmlformats.org/officeDocument/2006/relationships/hyperlink" Target="https://attack.mitre.org/techniques/T1560" TargetMode="External"/><Relationship Id="rId84" Type="http://schemas.openxmlformats.org/officeDocument/2006/relationships/hyperlink" Target="https://attack.mitre.org/techniques/T1538" TargetMode="External"/><Relationship Id="rId138" Type="http://schemas.openxmlformats.org/officeDocument/2006/relationships/hyperlink" Target="https://attack.mitre.org/techniques/T1074" TargetMode="External"/><Relationship Id="rId345" Type="http://schemas.openxmlformats.org/officeDocument/2006/relationships/hyperlink" Target="https://attack.mitre.org/techniques/T1135" TargetMode="External"/><Relationship Id="rId387" Type="http://schemas.openxmlformats.org/officeDocument/2006/relationships/hyperlink" Target="https://attack.mitre.org/techniques/T1598/002" TargetMode="External"/><Relationship Id="rId510" Type="http://schemas.openxmlformats.org/officeDocument/2006/relationships/hyperlink" Target="https://attack.mitre.org/techniques/T1614/001" TargetMode="External"/><Relationship Id="rId552" Type="http://schemas.openxmlformats.org/officeDocument/2006/relationships/hyperlink" Target="https://attack.mitre.org/techniques/T1078/003" TargetMode="External"/><Relationship Id="rId191" Type="http://schemas.openxmlformats.org/officeDocument/2006/relationships/hyperlink" Target="https://attack.mitre.org/techniques/T1585/001" TargetMode="External"/><Relationship Id="rId205" Type="http://schemas.openxmlformats.org/officeDocument/2006/relationships/hyperlink" Target="https://attack.mitre.org/techniques/T1546/005" TargetMode="External"/><Relationship Id="rId247" Type="http://schemas.openxmlformats.org/officeDocument/2006/relationships/hyperlink" Target="https://attack.mitre.org/techniques/T1589/003" TargetMode="External"/><Relationship Id="rId412" Type="http://schemas.openxmlformats.org/officeDocument/2006/relationships/hyperlink" Target="https://attack.mitre.org/techniques/T1572" TargetMode="External"/><Relationship Id="rId107" Type="http://schemas.openxmlformats.org/officeDocument/2006/relationships/hyperlink" Target="https://attack.mitre.org/techniques/T1584/006" TargetMode="External"/><Relationship Id="rId289" Type="http://schemas.openxmlformats.org/officeDocument/2006/relationships/hyperlink" Target="https://attack.mitre.org/techniques/T1562/001" TargetMode="External"/><Relationship Id="rId454" Type="http://schemas.openxmlformats.org/officeDocument/2006/relationships/hyperlink" Target="https://attack.mitre.org/techniques/T1593" TargetMode="External"/><Relationship Id="rId496" Type="http://schemas.openxmlformats.org/officeDocument/2006/relationships/hyperlink" Target="https://attack.mitre.org/techniques/T1558/002" TargetMode="External"/><Relationship Id="rId11" Type="http://schemas.openxmlformats.org/officeDocument/2006/relationships/hyperlink" Target="https://attack.mitre.org/techniques/T1134/001" TargetMode="External"/><Relationship Id="rId53" Type="http://schemas.openxmlformats.org/officeDocument/2006/relationships/hyperlink" Target="https://attack.mitre.org/techniques/T1547/002" TargetMode="External"/><Relationship Id="rId149" Type="http://schemas.openxmlformats.org/officeDocument/2006/relationships/hyperlink" Target="https://attack.mitre.org/techniques/T1213/002" TargetMode="External"/><Relationship Id="rId314" Type="http://schemas.openxmlformats.org/officeDocument/2006/relationships/hyperlink" Target="https://attack.mitre.org/techniques/T1570" TargetMode="External"/><Relationship Id="rId356" Type="http://schemas.openxmlformats.org/officeDocument/2006/relationships/hyperlink" Target="https://attack.mitre.org/techniques/T1003/007" TargetMode="External"/><Relationship Id="rId398" Type="http://schemas.openxmlformats.org/officeDocument/2006/relationships/hyperlink" Target="https://attack.mitre.org/techniques/T1542/005" TargetMode="External"/><Relationship Id="rId521" Type="http://schemas.openxmlformats.org/officeDocument/2006/relationships/hyperlink" Target="https://attack.mitre.org/techniques/T1080" TargetMode="External"/><Relationship Id="rId563" Type="http://schemas.openxmlformats.org/officeDocument/2006/relationships/hyperlink" Target="https://attack.mitre.org/techniques/T1102/001" TargetMode="External"/><Relationship Id="rId95" Type="http://schemas.openxmlformats.org/officeDocument/2006/relationships/hyperlink" Target="https://attack.mitre.org/techniques/T1059/003" TargetMode="External"/><Relationship Id="rId160" Type="http://schemas.openxmlformats.org/officeDocument/2006/relationships/hyperlink" Target="https://attack.mitre.org/techniques/T1587/003" TargetMode="External"/><Relationship Id="rId216" Type="http://schemas.openxmlformats.org/officeDocument/2006/relationships/hyperlink" Target="https://attack.mitre.org/techniques/T1011/001" TargetMode="External"/><Relationship Id="rId423" Type="http://schemas.openxmlformats.org/officeDocument/2006/relationships/hyperlink" Target="https://attack.mitre.org/techniques/T1563/001" TargetMode="External"/><Relationship Id="rId258" Type="http://schemas.openxmlformats.org/officeDocument/2006/relationships/hyperlink" Target="https://attack.mitre.org/techniques/T1591/003" TargetMode="External"/><Relationship Id="rId465" Type="http://schemas.openxmlformats.org/officeDocument/2006/relationships/hyperlink" Target="https://attack.mitre.org/techniques/T1218" TargetMode="External"/><Relationship Id="rId22" Type="http://schemas.openxmlformats.org/officeDocument/2006/relationships/hyperlink" Target="https://attack.mitre.org/techniques/T1098/004" TargetMode="External"/><Relationship Id="rId64" Type="http://schemas.openxmlformats.org/officeDocument/2006/relationships/hyperlink" Target="https://attack.mitre.org/techniques/T1547/003" TargetMode="External"/><Relationship Id="rId118" Type="http://schemas.openxmlformats.org/officeDocument/2006/relationships/hyperlink" Target="https://attack.mitre.org/techniques/T1543/003" TargetMode="External"/><Relationship Id="rId325" Type="http://schemas.openxmlformats.org/officeDocument/2006/relationships/hyperlink" Target="https://attack.mitre.org/techniques/T1556/004" TargetMode="External"/><Relationship Id="rId367" Type="http://schemas.openxmlformats.org/officeDocument/2006/relationships/hyperlink" Target="https://attack.mitre.org/techniques/T1588/004" TargetMode="External"/><Relationship Id="rId532" Type="http://schemas.openxmlformats.org/officeDocument/2006/relationships/hyperlink" Target="https://attack.mitre.org/techniques/T1552/005" TargetMode="External"/><Relationship Id="rId171" Type="http://schemas.openxmlformats.org/officeDocument/2006/relationships/hyperlink" Target="https://attack.mitre.org/techniques/T1189" TargetMode="External"/><Relationship Id="rId227" Type="http://schemas.openxmlformats.org/officeDocument/2006/relationships/hyperlink" Target="https://attack.mitre.org/techniques/T1210" TargetMode="External"/><Relationship Id="rId269" Type="http://schemas.openxmlformats.org/officeDocument/2006/relationships/hyperlink" Target="https://attack.mitre.org/techniques/T1564/009" TargetMode="External"/><Relationship Id="rId434" Type="http://schemas.openxmlformats.org/officeDocument/2006/relationships/hyperlink" Target="https://attack.mitre.org/techniques/T1207" TargetMode="External"/><Relationship Id="rId476" Type="http://schemas.openxmlformats.org/officeDocument/2006/relationships/hyperlink" Target="https://attack.mitre.org/techniques/T1218/010" TargetMode="External"/><Relationship Id="rId33" Type="http://schemas.openxmlformats.org/officeDocument/2006/relationships/hyperlink" Target="https://attack.mitre.org/techniques/T1557" TargetMode="External"/><Relationship Id="rId129" Type="http://schemas.openxmlformats.org/officeDocument/2006/relationships/hyperlink" Target="https://attack.mitre.org/techniques/T1486" TargetMode="External"/><Relationship Id="rId280" Type="http://schemas.openxmlformats.org/officeDocument/2006/relationships/hyperlink" Target="https://attack.mitre.org/techniques/T1574/008" TargetMode="External"/><Relationship Id="rId336" Type="http://schemas.openxmlformats.org/officeDocument/2006/relationships/hyperlink" Target="https://attack.mitre.org/techniques/T1601/001" TargetMode="External"/><Relationship Id="rId501" Type="http://schemas.openxmlformats.org/officeDocument/2006/relationships/hyperlink" Target="https://attack.mitre.org/techniques/T1553/004" TargetMode="External"/><Relationship Id="rId543" Type="http://schemas.openxmlformats.org/officeDocument/2006/relationships/hyperlink" Target="https://attack.mitre.org/techniques/T1550/004" TargetMode="External"/><Relationship Id="rId75" Type="http://schemas.openxmlformats.org/officeDocument/2006/relationships/hyperlink" Target="https://attack.mitre.org/techniques/T1185" TargetMode="External"/><Relationship Id="rId140" Type="http://schemas.openxmlformats.org/officeDocument/2006/relationships/hyperlink" Target="https://attack.mitre.org/techniques/T1074/002" TargetMode="External"/><Relationship Id="rId182" Type="http://schemas.openxmlformats.org/officeDocument/2006/relationships/hyperlink" Target="https://attack.mitre.org/techniques/T1573/001" TargetMode="External"/><Relationship Id="rId378" Type="http://schemas.openxmlformats.org/officeDocument/2006/relationships/hyperlink" Target="https://attack.mitre.org/techniques/T1137/005" TargetMode="External"/><Relationship Id="rId403" Type="http://schemas.openxmlformats.org/officeDocument/2006/relationships/hyperlink" Target="https://attack.mitre.org/techniques/T1055/011" TargetMode="External"/><Relationship Id="rId6" Type="http://schemas.openxmlformats.org/officeDocument/2006/relationships/hyperlink" Target="https://attack.mitre.org/techniques/T1134" TargetMode="External"/><Relationship Id="rId238" Type="http://schemas.openxmlformats.org/officeDocument/2006/relationships/hyperlink" Target="https://attack.mitre.org/techniques/T1606/001" TargetMode="External"/><Relationship Id="rId445" Type="http://schemas.openxmlformats.org/officeDocument/2006/relationships/hyperlink" Target="https://attack.mitre.org/techniques/T1597" TargetMode="External"/><Relationship Id="rId487" Type="http://schemas.openxmlformats.org/officeDocument/2006/relationships/hyperlink" Target="https://attack.mitre.org/techniques/T1608/005" TargetMode="External"/><Relationship Id="rId291" Type="http://schemas.openxmlformats.org/officeDocument/2006/relationships/hyperlink" Target="https://attack.mitre.org/techniques/T1562/003" TargetMode="External"/><Relationship Id="rId305" Type="http://schemas.openxmlformats.org/officeDocument/2006/relationships/hyperlink" Target="https://attack.mitre.org/techniques/T1056" TargetMode="External"/><Relationship Id="rId347" Type="http://schemas.openxmlformats.org/officeDocument/2006/relationships/hyperlink" Target="https://attack.mitre.org/techniques/T1095" TargetMode="External"/><Relationship Id="rId512" Type="http://schemas.openxmlformats.org/officeDocument/2006/relationships/hyperlink" Target="https://attack.mitre.org/techniques/T1016/001" TargetMode="External"/><Relationship Id="rId44" Type="http://schemas.openxmlformats.org/officeDocument/2006/relationships/hyperlink" Target="https://attack.mitre.org/techniques/T1560/002" TargetMode="External"/><Relationship Id="rId86" Type="http://schemas.openxmlformats.org/officeDocument/2006/relationships/hyperlink" Target="https://attack.mitre.org/techniques/T1619" TargetMode="External"/><Relationship Id="rId151" Type="http://schemas.openxmlformats.org/officeDocument/2006/relationships/hyperlink" Target="https://attack.mitre.org/techniques/T1039" TargetMode="External"/><Relationship Id="rId389" Type="http://schemas.openxmlformats.org/officeDocument/2006/relationships/hyperlink" Target="https://attack.mitre.org/techniques/T1598/001" TargetMode="External"/><Relationship Id="rId554" Type="http://schemas.openxmlformats.org/officeDocument/2006/relationships/hyperlink" Target="https://attack.mitre.org/techniques/T1497" TargetMode="External"/><Relationship Id="rId193" Type="http://schemas.openxmlformats.org/officeDocument/2006/relationships/hyperlink" Target="https://attack.mitre.org/techniques/T1546/008" TargetMode="External"/><Relationship Id="rId207" Type="http://schemas.openxmlformats.org/officeDocument/2006/relationships/hyperlink" Target="https://attack.mitre.org/techniques/T1546/003" TargetMode="External"/><Relationship Id="rId249" Type="http://schemas.openxmlformats.org/officeDocument/2006/relationships/hyperlink" Target="https://attack.mitre.org/techniques/T1590/002" TargetMode="External"/><Relationship Id="rId414" Type="http://schemas.openxmlformats.org/officeDocument/2006/relationships/hyperlink" Target="https://attack.mitre.org/techniques/T1090/004" TargetMode="External"/><Relationship Id="rId456" Type="http://schemas.openxmlformats.org/officeDocument/2006/relationships/hyperlink" Target="https://attack.mitre.org/techniques/T1593/001" TargetMode="External"/><Relationship Id="rId498" Type="http://schemas.openxmlformats.org/officeDocument/2006/relationships/hyperlink" Target="https://attack.mitre.org/techniques/T1553/002" TargetMode="External"/><Relationship Id="rId13" Type="http://schemas.openxmlformats.org/officeDocument/2006/relationships/hyperlink" Target="https://attack.mitre.org/techniques/T1087" TargetMode="External"/><Relationship Id="rId109" Type="http://schemas.openxmlformats.org/officeDocument/2006/relationships/hyperlink" Target="https://attack.mitre.org/techniques/T1613" TargetMode="External"/><Relationship Id="rId260" Type="http://schemas.openxmlformats.org/officeDocument/2006/relationships/hyperlink" Target="https://attack.mitre.org/techniques/T1615" TargetMode="External"/><Relationship Id="rId316" Type="http://schemas.openxmlformats.org/officeDocument/2006/relationships/hyperlink" Target="https://attack.mitre.org/techniques/T1036/007" TargetMode="External"/><Relationship Id="rId523" Type="http://schemas.openxmlformats.org/officeDocument/2006/relationships/hyperlink" Target="https://attack.mitre.org/techniques/T1205" TargetMode="External"/><Relationship Id="rId55" Type="http://schemas.openxmlformats.org/officeDocument/2006/relationships/hyperlink" Target="https://attack.mitre.org/techniques/T1547/008" TargetMode="External"/><Relationship Id="rId97" Type="http://schemas.openxmlformats.org/officeDocument/2006/relationships/hyperlink" Target="https://attack.mitre.org/techniques/T1586" TargetMode="External"/><Relationship Id="rId120" Type="http://schemas.openxmlformats.org/officeDocument/2006/relationships/hyperlink" Target="https://attack.mitre.org/techniques/T1555/003" TargetMode="External"/><Relationship Id="rId358" Type="http://schemas.openxmlformats.org/officeDocument/2006/relationships/hyperlink" Target="https://attack.mitre.org/techniques/T1027" TargetMode="External"/><Relationship Id="rId565" Type="http://schemas.openxmlformats.org/officeDocument/2006/relationships/hyperlink" Target="https://attack.mitre.org/techniques/T1047" TargetMode="External"/><Relationship Id="rId162" Type="http://schemas.openxmlformats.org/officeDocument/2006/relationships/hyperlink" Target="https://attack.mitre.org/techniques/T1587/001" TargetMode="External"/><Relationship Id="rId218" Type="http://schemas.openxmlformats.org/officeDocument/2006/relationships/hyperlink" Target="https://attack.mitre.org/techniques/T1052/001" TargetMode="External"/><Relationship Id="rId425" Type="http://schemas.openxmlformats.org/officeDocument/2006/relationships/hyperlink" Target="https://attack.mitre.org/techniques/T1021/003" TargetMode="External"/><Relationship Id="rId467" Type="http://schemas.openxmlformats.org/officeDocument/2006/relationships/hyperlink" Target="https://attack.mitre.org/techniques/T1218/001" TargetMode="External"/><Relationship Id="rId271" Type="http://schemas.openxmlformats.org/officeDocument/2006/relationships/hyperlink" Target="https://attack.mitre.org/techniques/T1564/007" TargetMode="External"/><Relationship Id="rId24" Type="http://schemas.openxmlformats.org/officeDocument/2006/relationships/hyperlink" Target="https://attack.mitre.org/techniques/T1583/005" TargetMode="External"/><Relationship Id="rId66" Type="http://schemas.openxmlformats.org/officeDocument/2006/relationships/hyperlink" Target="https://attack.mitre.org/techniques/T1547/013" TargetMode="External"/><Relationship Id="rId131" Type="http://schemas.openxmlformats.org/officeDocument/2006/relationships/hyperlink" Target="https://attack.mitre.org/techniques/T1565/003" TargetMode="External"/><Relationship Id="rId327" Type="http://schemas.openxmlformats.org/officeDocument/2006/relationships/hyperlink" Target="https://attack.mitre.org/techniques/T1556/003" TargetMode="External"/><Relationship Id="rId369" Type="http://schemas.openxmlformats.org/officeDocument/2006/relationships/hyperlink" Target="https://attack.mitre.org/techniques/T1588/001" TargetMode="External"/><Relationship Id="rId534" Type="http://schemas.openxmlformats.org/officeDocument/2006/relationships/hyperlink" Target="https://attack.mitre.org/techniques/T1552/001" TargetMode="External"/><Relationship Id="rId173" Type="http://schemas.openxmlformats.org/officeDocument/2006/relationships/hyperlink" Target="https://attack.mitre.org/techniques/T1568/003" TargetMode="External"/><Relationship Id="rId229" Type="http://schemas.openxmlformats.org/officeDocument/2006/relationships/hyperlink" Target="https://attack.mitre.org/techniques/T1008" TargetMode="External"/><Relationship Id="rId380" Type="http://schemas.openxmlformats.org/officeDocument/2006/relationships/hyperlink" Target="https://attack.mitre.org/techniques/T1120" TargetMode="External"/><Relationship Id="rId436" Type="http://schemas.openxmlformats.org/officeDocument/2006/relationships/hyperlink" Target="https://attack.mitre.org/techniques/T1053" TargetMode="External"/><Relationship Id="rId240" Type="http://schemas.openxmlformats.org/officeDocument/2006/relationships/hyperlink" Target="https://attack.mitre.org/techniques/T1592/004" TargetMode="External"/><Relationship Id="rId478" Type="http://schemas.openxmlformats.org/officeDocument/2006/relationships/hyperlink" Target="https://attack.mitre.org/techniques/T1218/012" TargetMode="External"/><Relationship Id="rId35" Type="http://schemas.openxmlformats.org/officeDocument/2006/relationships/hyperlink" Target="https://attack.mitre.org/techniques/T1557/001" TargetMode="External"/><Relationship Id="rId77" Type="http://schemas.openxmlformats.org/officeDocument/2006/relationships/hyperlink" Target="https://attack.mitre.org/techniques/T1110/004" TargetMode="External"/><Relationship Id="rId100" Type="http://schemas.openxmlformats.org/officeDocument/2006/relationships/hyperlink" Target="https://attack.mitre.org/techniques/T1554" TargetMode="External"/><Relationship Id="rId282" Type="http://schemas.openxmlformats.org/officeDocument/2006/relationships/hyperlink" Target="https://attack.mitre.org/techniques/T1574/010" TargetMode="External"/><Relationship Id="rId338" Type="http://schemas.openxmlformats.org/officeDocument/2006/relationships/hyperlink" Target="https://attack.mitre.org/techniques/T1106" TargetMode="External"/><Relationship Id="rId503" Type="http://schemas.openxmlformats.org/officeDocument/2006/relationships/hyperlink" Target="https://attack.mitre.org/techniques/T1553/003" TargetMode="External"/><Relationship Id="rId545" Type="http://schemas.openxmlformats.org/officeDocument/2006/relationships/hyperlink" Target="https://attack.mitre.org/techniques/T1204/002" TargetMode="External"/><Relationship Id="rId8" Type="http://schemas.openxmlformats.org/officeDocument/2006/relationships/hyperlink" Target="https://attack.mitre.org/techniques/T1134/003" TargetMode="External"/><Relationship Id="rId142" Type="http://schemas.openxmlformats.org/officeDocument/2006/relationships/hyperlink" Target="https://attack.mitre.org/techniques/T1530" TargetMode="External"/><Relationship Id="rId184" Type="http://schemas.openxmlformats.org/officeDocument/2006/relationships/hyperlink" Target="https://attack.mitre.org/techniques/T1499/003" TargetMode="External"/><Relationship Id="rId391" Type="http://schemas.openxmlformats.org/officeDocument/2006/relationships/hyperlink" Target="https://attack.mitre.org/techniques/T1566/002" TargetMode="External"/><Relationship Id="rId405" Type="http://schemas.openxmlformats.org/officeDocument/2006/relationships/hyperlink" Target="https://attack.mitre.org/techniques/T1055/009" TargetMode="External"/><Relationship Id="rId447" Type="http://schemas.openxmlformats.org/officeDocument/2006/relationships/hyperlink" Target="https://attack.mitre.org/techniques/T1597/001" TargetMode="External"/><Relationship Id="rId251" Type="http://schemas.openxmlformats.org/officeDocument/2006/relationships/hyperlink" Target="https://attack.mitre.org/techniques/T1590/005" TargetMode="External"/><Relationship Id="rId489" Type="http://schemas.openxmlformats.org/officeDocument/2006/relationships/hyperlink" Target="https://attack.mitre.org/techniques/T1608/002" TargetMode="External"/><Relationship Id="rId46" Type="http://schemas.openxmlformats.org/officeDocument/2006/relationships/hyperlink" Target="https://attack.mitre.org/techniques/T1123" TargetMode="External"/><Relationship Id="rId293" Type="http://schemas.openxmlformats.org/officeDocument/2006/relationships/hyperlink" Target="https://attack.mitre.org/techniques/T1562/009" TargetMode="External"/><Relationship Id="rId307" Type="http://schemas.openxmlformats.org/officeDocument/2006/relationships/hyperlink" Target="https://attack.mitre.org/techniques/T1056/002" TargetMode="External"/><Relationship Id="rId349" Type="http://schemas.openxmlformats.org/officeDocument/2006/relationships/hyperlink" Target="https://attack.mitre.org/techniques/T1003" TargetMode="External"/><Relationship Id="rId514" Type="http://schemas.openxmlformats.org/officeDocument/2006/relationships/hyperlink" Target="https://attack.mitre.org/techniques/T1033" TargetMode="External"/><Relationship Id="rId556" Type="http://schemas.openxmlformats.org/officeDocument/2006/relationships/hyperlink" Target="https://attack.mitre.org/techniques/T1497/003" TargetMode="External"/><Relationship Id="rId88" Type="http://schemas.openxmlformats.org/officeDocument/2006/relationships/hyperlink" Target="https://attack.mitre.org/techniques/T1059/002" TargetMode="External"/><Relationship Id="rId111" Type="http://schemas.openxmlformats.org/officeDocument/2006/relationships/hyperlink" Target="https://attack.mitre.org/techniques/T1136/003" TargetMode="External"/><Relationship Id="rId153" Type="http://schemas.openxmlformats.org/officeDocument/2006/relationships/hyperlink" Target="https://attack.mitre.org/techniques/T1491" TargetMode="External"/><Relationship Id="rId195" Type="http://schemas.openxmlformats.org/officeDocument/2006/relationships/hyperlink" Target="https://attack.mitre.org/techniques/T1546/010" TargetMode="External"/><Relationship Id="rId209" Type="http://schemas.openxmlformats.org/officeDocument/2006/relationships/hyperlink" Target="https://attack.mitre.org/techniques/T1480/001" TargetMode="External"/><Relationship Id="rId360" Type="http://schemas.openxmlformats.org/officeDocument/2006/relationships/hyperlink" Target="https://attack.mitre.org/techniques/T1027/004" TargetMode="External"/><Relationship Id="rId416" Type="http://schemas.openxmlformats.org/officeDocument/2006/relationships/hyperlink" Target="https://attack.mitre.org/techniques/T1090/001" TargetMode="External"/><Relationship Id="rId220" Type="http://schemas.openxmlformats.org/officeDocument/2006/relationships/hyperlink" Target="https://attack.mitre.org/techniques/T1567/002" TargetMode="External"/><Relationship Id="rId458" Type="http://schemas.openxmlformats.org/officeDocument/2006/relationships/hyperlink" Target="https://attack.mitre.org/techniques/T1505" TargetMode="External"/><Relationship Id="rId15" Type="http://schemas.openxmlformats.org/officeDocument/2006/relationships/hyperlink" Target="https://attack.mitre.org/techniques/T1087/002" TargetMode="External"/><Relationship Id="rId57" Type="http://schemas.openxmlformats.org/officeDocument/2006/relationships/hyperlink" Target="https://attack.mitre.org/techniques/T1547/011" TargetMode="External"/><Relationship Id="rId262" Type="http://schemas.openxmlformats.org/officeDocument/2006/relationships/hyperlink" Target="https://attack.mitre.org/techniques/T1564" TargetMode="External"/><Relationship Id="rId318" Type="http://schemas.openxmlformats.org/officeDocument/2006/relationships/hyperlink" Target="https://attack.mitre.org/techniques/T1036/004" TargetMode="External"/><Relationship Id="rId525" Type="http://schemas.openxmlformats.org/officeDocument/2006/relationships/hyperlink" Target="https://attack.mitre.org/techniques/T1537" TargetMode="External"/><Relationship Id="rId99" Type="http://schemas.openxmlformats.org/officeDocument/2006/relationships/hyperlink" Target="https://attack.mitre.org/techniques/T1586/001" TargetMode="External"/><Relationship Id="rId122" Type="http://schemas.openxmlformats.org/officeDocument/2006/relationships/hyperlink" Target="https://attack.mitre.org/techniques/T1555/005" TargetMode="External"/><Relationship Id="rId164" Type="http://schemas.openxmlformats.org/officeDocument/2006/relationships/hyperlink" Target="https://attack.mitre.org/techniques/T1561" TargetMode="External"/><Relationship Id="rId371" Type="http://schemas.openxmlformats.org/officeDocument/2006/relationships/hyperlink" Target="https://attack.mitre.org/techniques/T1588/006" TargetMode="External"/><Relationship Id="rId427" Type="http://schemas.openxmlformats.org/officeDocument/2006/relationships/hyperlink" Target="https://attack.mitre.org/techniques/T1021/002" TargetMode="External"/><Relationship Id="rId469" Type="http://schemas.openxmlformats.org/officeDocument/2006/relationships/hyperlink" Target="https://attack.mitre.org/techniques/T1218/004" TargetMode="External"/><Relationship Id="rId26" Type="http://schemas.openxmlformats.org/officeDocument/2006/relationships/hyperlink" Target="https://attack.mitre.org/techniques/T1583/001" TargetMode="External"/><Relationship Id="rId231" Type="http://schemas.openxmlformats.org/officeDocument/2006/relationships/hyperlink" Target="https://attack.mitre.org/techniques/T1222" TargetMode="External"/><Relationship Id="rId273" Type="http://schemas.openxmlformats.org/officeDocument/2006/relationships/hyperlink" Target="https://attack.mitre.org/techniques/T1574/012" TargetMode="External"/><Relationship Id="rId329" Type="http://schemas.openxmlformats.org/officeDocument/2006/relationships/hyperlink" Target="https://attack.mitre.org/techniques/T1578/002" TargetMode="External"/><Relationship Id="rId480" Type="http://schemas.openxmlformats.org/officeDocument/2006/relationships/hyperlink" Target="https://attack.mitre.org/techniques/T1216/001" TargetMode="External"/><Relationship Id="rId536" Type="http://schemas.openxmlformats.org/officeDocument/2006/relationships/hyperlink" Target="https://attack.mitre.org/techniques/T1552/006" TargetMode="External"/><Relationship Id="rId68" Type="http://schemas.openxmlformats.org/officeDocument/2006/relationships/hyperlink" Target="https://attack.mitre.org/techniques/T1037/002" TargetMode="External"/><Relationship Id="rId133" Type="http://schemas.openxmlformats.org/officeDocument/2006/relationships/hyperlink" Target="https://attack.mitre.org/techniques/T1565/002" TargetMode="External"/><Relationship Id="rId175" Type="http://schemas.openxmlformats.org/officeDocument/2006/relationships/hyperlink" Target="https://attack.mitre.org/techniques/T1568/001" TargetMode="External"/><Relationship Id="rId340" Type="http://schemas.openxmlformats.org/officeDocument/2006/relationships/hyperlink" Target="https://attack.mitre.org/techniques/T1599/001" TargetMode="External"/><Relationship Id="rId200" Type="http://schemas.openxmlformats.org/officeDocument/2006/relationships/hyperlink" Target="https://attack.mitre.org/techniques/T1546/012" TargetMode="External"/><Relationship Id="rId382" Type="http://schemas.openxmlformats.org/officeDocument/2006/relationships/hyperlink" Target="https://attack.mitre.org/techniques/T1069/003" TargetMode="External"/><Relationship Id="rId438" Type="http://schemas.openxmlformats.org/officeDocument/2006/relationships/hyperlink" Target="https://attack.mitre.org/techniques/T1053/002" TargetMode="External"/><Relationship Id="rId242" Type="http://schemas.openxmlformats.org/officeDocument/2006/relationships/hyperlink" Target="https://attack.mitre.org/techniques/T1592/001" TargetMode="External"/><Relationship Id="rId284" Type="http://schemas.openxmlformats.org/officeDocument/2006/relationships/hyperlink" Target="https://attack.mitre.org/techniques/T1562" TargetMode="External"/><Relationship Id="rId491" Type="http://schemas.openxmlformats.org/officeDocument/2006/relationships/hyperlink" Target="https://attack.mitre.org/techniques/T1539" TargetMode="External"/><Relationship Id="rId505" Type="http://schemas.openxmlformats.org/officeDocument/2006/relationships/hyperlink" Target="https://attack.mitre.org/techniques/T1195/003" TargetMode="External"/><Relationship Id="rId37" Type="http://schemas.openxmlformats.org/officeDocument/2006/relationships/hyperlink" Target="https://attack.mitre.org/techniques/T1071/004" TargetMode="External"/><Relationship Id="rId79" Type="http://schemas.openxmlformats.org/officeDocument/2006/relationships/hyperlink" Target="https://attack.mitre.org/techniques/T1110/001" TargetMode="External"/><Relationship Id="rId102" Type="http://schemas.openxmlformats.org/officeDocument/2006/relationships/hyperlink" Target="https://attack.mitre.org/techniques/T1584/005" TargetMode="External"/><Relationship Id="rId144" Type="http://schemas.openxmlformats.org/officeDocument/2006/relationships/hyperlink" Target="https://attack.mitre.org/techniques/T1602/002" TargetMode="External"/><Relationship Id="rId547" Type="http://schemas.openxmlformats.org/officeDocument/2006/relationships/hyperlink" Target="https://attack.mitre.org/techniques/T1204/001" TargetMode="External"/><Relationship Id="rId90" Type="http://schemas.openxmlformats.org/officeDocument/2006/relationships/hyperlink" Target="https://attack.mitre.org/techniques/T1059/008" TargetMode="External"/><Relationship Id="rId186" Type="http://schemas.openxmlformats.org/officeDocument/2006/relationships/hyperlink" Target="https://attack.mitre.org/techniques/T1499/001" TargetMode="External"/><Relationship Id="rId351" Type="http://schemas.openxmlformats.org/officeDocument/2006/relationships/hyperlink" Target="https://attack.mitre.org/techniques/T1003/005" TargetMode="External"/><Relationship Id="rId393" Type="http://schemas.openxmlformats.org/officeDocument/2006/relationships/hyperlink" Target="https://attack.mitre.org/techniques/T1542" TargetMode="External"/><Relationship Id="rId407" Type="http://schemas.openxmlformats.org/officeDocument/2006/relationships/hyperlink" Target="https://attack.mitre.org/techniques/T1055/012" TargetMode="External"/><Relationship Id="rId449" Type="http://schemas.openxmlformats.org/officeDocument/2006/relationships/hyperlink" Target="https://attack.mitre.org/techniques/T1596/004" TargetMode="External"/><Relationship Id="rId211" Type="http://schemas.openxmlformats.org/officeDocument/2006/relationships/hyperlink" Target="https://attack.mitre.org/techniques/T1048/002" TargetMode="External"/><Relationship Id="rId253" Type="http://schemas.openxmlformats.org/officeDocument/2006/relationships/hyperlink" Target="https://attack.mitre.org/techniques/T1590/004" TargetMode="External"/><Relationship Id="rId295" Type="http://schemas.openxmlformats.org/officeDocument/2006/relationships/hyperlink" Target="https://attack.mitre.org/techniques/T1070" TargetMode="External"/><Relationship Id="rId309" Type="http://schemas.openxmlformats.org/officeDocument/2006/relationships/hyperlink" Target="https://attack.mitre.org/techniques/T1056/003" TargetMode="External"/><Relationship Id="rId460" Type="http://schemas.openxmlformats.org/officeDocument/2006/relationships/hyperlink" Target="https://attack.mitre.org/techniques/T1505/001" TargetMode="External"/><Relationship Id="rId516" Type="http://schemas.openxmlformats.org/officeDocument/2006/relationships/hyperlink" Target="https://attack.mitre.org/techniques/T1569" TargetMode="External"/><Relationship Id="rId48" Type="http://schemas.openxmlformats.org/officeDocument/2006/relationships/hyperlink" Target="https://attack.mitre.org/techniques/T1020" TargetMode="External"/><Relationship Id="rId113" Type="http://schemas.openxmlformats.org/officeDocument/2006/relationships/hyperlink" Target="https://attack.mitre.org/techniques/T1136/001" TargetMode="External"/><Relationship Id="rId320" Type="http://schemas.openxmlformats.org/officeDocument/2006/relationships/hyperlink" Target="https://attack.mitre.org/techniques/T1036/003" TargetMode="External"/><Relationship Id="rId558" Type="http://schemas.openxmlformats.org/officeDocument/2006/relationships/hyperlink" Target="https://attack.mitre.org/techniques/T1600" TargetMode="External"/><Relationship Id="rId155" Type="http://schemas.openxmlformats.org/officeDocument/2006/relationships/hyperlink" Target="https://attack.mitre.org/techniques/T1491/001" TargetMode="External"/><Relationship Id="rId197" Type="http://schemas.openxmlformats.org/officeDocument/2006/relationships/hyperlink" Target="https://attack.mitre.org/techniques/T1546/001" TargetMode="External"/><Relationship Id="rId362" Type="http://schemas.openxmlformats.org/officeDocument/2006/relationships/hyperlink" Target="https://attack.mitre.org/techniques/T1027/005" TargetMode="External"/><Relationship Id="rId418" Type="http://schemas.openxmlformats.org/officeDocument/2006/relationships/hyperlink" Target="https://attack.mitre.org/techniques/T1012" TargetMode="External"/><Relationship Id="rId222" Type="http://schemas.openxmlformats.org/officeDocument/2006/relationships/hyperlink" Target="https://attack.mitre.org/techniques/T1190" TargetMode="External"/><Relationship Id="rId264" Type="http://schemas.openxmlformats.org/officeDocument/2006/relationships/hyperlink" Target="https://attack.mitre.org/techniques/T1564/005" TargetMode="External"/><Relationship Id="rId471" Type="http://schemas.openxmlformats.org/officeDocument/2006/relationships/hyperlink" Target="https://attack.mitre.org/techniques/T1218/013" TargetMode="External"/><Relationship Id="rId17" Type="http://schemas.openxmlformats.org/officeDocument/2006/relationships/hyperlink" Target="https://attack.mitre.org/techniques/T1087/001" TargetMode="External"/><Relationship Id="rId59" Type="http://schemas.openxmlformats.org/officeDocument/2006/relationships/hyperlink" Target="https://attack.mitre.org/techniques/T1547/012" TargetMode="External"/><Relationship Id="rId124" Type="http://schemas.openxmlformats.org/officeDocument/2006/relationships/hyperlink" Target="https://attack.mitre.org/techniques/T1555/004" TargetMode="External"/><Relationship Id="rId527" Type="http://schemas.openxmlformats.org/officeDocument/2006/relationships/hyperlink" Target="https://attack.mitre.org/techniques/T1127/001" TargetMode="External"/><Relationship Id="rId70" Type="http://schemas.openxmlformats.org/officeDocument/2006/relationships/hyperlink" Target="https://attack.mitre.org/techniques/T1037/003" TargetMode="External"/><Relationship Id="rId166" Type="http://schemas.openxmlformats.org/officeDocument/2006/relationships/hyperlink" Target="https://attack.mitre.org/techniques/T1561/002" TargetMode="External"/><Relationship Id="rId331" Type="http://schemas.openxmlformats.org/officeDocument/2006/relationships/hyperlink" Target="https://attack.mitre.org/techniques/T1578/003" TargetMode="External"/><Relationship Id="rId373" Type="http://schemas.openxmlformats.org/officeDocument/2006/relationships/hyperlink" Target="https://attack.mitre.org/techniques/T1137/006" TargetMode="External"/><Relationship Id="rId429" Type="http://schemas.openxmlformats.org/officeDocument/2006/relationships/hyperlink" Target="https://attack.mitre.org/techniques/T1021/005"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222/001" TargetMode="External"/><Relationship Id="rId440" Type="http://schemas.openxmlformats.org/officeDocument/2006/relationships/hyperlink" Target="https://attack.mitre.org/techniques/T1053/003" TargetMode="External"/><Relationship Id="rId28" Type="http://schemas.openxmlformats.org/officeDocument/2006/relationships/hyperlink" Target="https://attack.mitre.org/techniques/T1583/003" TargetMode="External"/><Relationship Id="rId275" Type="http://schemas.openxmlformats.org/officeDocument/2006/relationships/hyperlink" Target="https://attack.mitre.org/techniques/T1574/002" TargetMode="External"/><Relationship Id="rId300" Type="http://schemas.openxmlformats.org/officeDocument/2006/relationships/hyperlink" Target="https://attack.mitre.org/techniques/T1070/005" TargetMode="External"/><Relationship Id="rId482" Type="http://schemas.openxmlformats.org/officeDocument/2006/relationships/hyperlink" Target="https://attack.mitre.org/techniques/T1518" TargetMode="External"/><Relationship Id="rId538" Type="http://schemas.openxmlformats.org/officeDocument/2006/relationships/hyperlink" Target="https://attack.mitre.org/techniques/T1535" TargetMode="External"/><Relationship Id="rId81" Type="http://schemas.openxmlformats.org/officeDocument/2006/relationships/hyperlink" Target="https://attack.mitre.org/techniques/T1612" TargetMode="External"/><Relationship Id="rId135" Type="http://schemas.openxmlformats.org/officeDocument/2006/relationships/hyperlink" Target="https://attack.mitre.org/techniques/T1001/001" TargetMode="External"/><Relationship Id="rId177" Type="http://schemas.openxmlformats.org/officeDocument/2006/relationships/hyperlink" Target="https://attack.mitre.org/techniques/T1114/003" TargetMode="External"/><Relationship Id="rId342" Type="http://schemas.openxmlformats.org/officeDocument/2006/relationships/hyperlink" Target="https://attack.mitre.org/techniques/T1498/001" TargetMode="External"/><Relationship Id="rId384" Type="http://schemas.openxmlformats.org/officeDocument/2006/relationships/hyperlink" Target="https://attack.mitre.org/techniques/T1069/001" TargetMode="External"/><Relationship Id="rId202" Type="http://schemas.openxmlformats.org/officeDocument/2006/relationships/hyperlink" Target="https://attack.mitre.org/techniques/T1546/007" TargetMode="External"/><Relationship Id="rId244" Type="http://schemas.openxmlformats.org/officeDocument/2006/relationships/hyperlink" Target="https://attack.mitre.org/techniques/T1589" TargetMode="External"/><Relationship Id="rId39" Type="http://schemas.openxmlformats.org/officeDocument/2006/relationships/hyperlink" Target="https://attack.mitre.org/techniques/T1071/003" TargetMode="External"/><Relationship Id="rId286" Type="http://schemas.openxmlformats.org/officeDocument/2006/relationships/hyperlink" Target="https://attack.mitre.org/techniques/T1562/002" TargetMode="External"/><Relationship Id="rId451" Type="http://schemas.openxmlformats.org/officeDocument/2006/relationships/hyperlink" Target="https://attack.mitre.org/techniques/T1596/003" TargetMode="External"/><Relationship Id="rId493" Type="http://schemas.openxmlformats.org/officeDocument/2006/relationships/hyperlink" Target="https://attack.mitre.org/techniques/T1558/004" TargetMode="External"/><Relationship Id="rId507" Type="http://schemas.openxmlformats.org/officeDocument/2006/relationships/hyperlink" Target="https://attack.mitre.org/techniques/T1195/002" TargetMode="External"/><Relationship Id="rId549" Type="http://schemas.openxmlformats.org/officeDocument/2006/relationships/hyperlink" Target="https://attack.mitre.org/techniques/T1078/004" TargetMode="External"/><Relationship Id="rId50" Type="http://schemas.openxmlformats.org/officeDocument/2006/relationships/hyperlink" Target="https://attack.mitre.org/techniques/T1197" TargetMode="External"/><Relationship Id="rId104" Type="http://schemas.openxmlformats.org/officeDocument/2006/relationships/hyperlink" Target="https://attack.mitre.org/techniques/T1584/001" TargetMode="External"/><Relationship Id="rId146" Type="http://schemas.openxmlformats.org/officeDocument/2006/relationships/hyperlink" Target="https://attack.mitre.org/techniques/T1213" TargetMode="External"/><Relationship Id="rId188" Type="http://schemas.openxmlformats.org/officeDocument/2006/relationships/hyperlink" Target="https://attack.mitre.org/techniques/T1611" TargetMode="External"/><Relationship Id="rId311" Type="http://schemas.openxmlformats.org/officeDocument/2006/relationships/hyperlink" Target="https://attack.mitre.org/techniques/T1559/001" TargetMode="External"/><Relationship Id="rId353" Type="http://schemas.openxmlformats.org/officeDocument/2006/relationships/hyperlink" Target="https://attack.mitre.org/techniques/T1003/004" TargetMode="External"/><Relationship Id="rId395" Type="http://schemas.openxmlformats.org/officeDocument/2006/relationships/hyperlink" Target="https://attack.mitre.org/techniques/T1542/002" TargetMode="External"/><Relationship Id="rId409" Type="http://schemas.openxmlformats.org/officeDocument/2006/relationships/hyperlink" Target="https://attack.mitre.org/techniques/T1055/003" TargetMode="External"/><Relationship Id="rId560" Type="http://schemas.openxmlformats.org/officeDocument/2006/relationships/hyperlink" Target="https://attack.mitre.org/techniques/T1600/001" TargetMode="External"/><Relationship Id="rId92" Type="http://schemas.openxmlformats.org/officeDocument/2006/relationships/hyperlink" Target="https://attack.mitre.org/techniques/T1059/006" TargetMode="External"/><Relationship Id="rId213" Type="http://schemas.openxmlformats.org/officeDocument/2006/relationships/hyperlink" Target="https://attack.mitre.org/techniques/T1048/003" TargetMode="External"/><Relationship Id="rId420" Type="http://schemas.openxmlformats.org/officeDocument/2006/relationships/hyperlink" Target="https://attack.mitre.org/techniques/T1219" TargetMode="External"/><Relationship Id="rId255" Type="http://schemas.openxmlformats.org/officeDocument/2006/relationships/hyperlink" Target="https://attack.mitre.org/techniques/T1591" TargetMode="External"/><Relationship Id="rId297" Type="http://schemas.openxmlformats.org/officeDocument/2006/relationships/hyperlink" Target="https://attack.mitre.org/techniques/T1070/002" TargetMode="External"/><Relationship Id="rId462" Type="http://schemas.openxmlformats.org/officeDocument/2006/relationships/hyperlink" Target="https://attack.mitre.org/techniques/T1505/003" TargetMode="External"/><Relationship Id="rId518" Type="http://schemas.openxmlformats.org/officeDocument/2006/relationships/hyperlink" Target="https://attack.mitre.org/techniques/T1569/002" TargetMode="External"/><Relationship Id="rId115" Type="http://schemas.openxmlformats.org/officeDocument/2006/relationships/hyperlink" Target="https://attack.mitre.org/techniques/T1543/001" TargetMode="External"/><Relationship Id="rId157" Type="http://schemas.openxmlformats.org/officeDocument/2006/relationships/hyperlink" Target="https://attack.mitre.org/techniques/T1610" TargetMode="External"/><Relationship Id="rId322" Type="http://schemas.openxmlformats.org/officeDocument/2006/relationships/hyperlink" Target="https://attack.mitre.org/techniques/T1036/006" TargetMode="External"/><Relationship Id="rId364" Type="http://schemas.openxmlformats.org/officeDocument/2006/relationships/hyperlink" Target="https://attack.mitre.org/techniques/T1027/003" TargetMode="External"/><Relationship Id="rId61" Type="http://schemas.openxmlformats.org/officeDocument/2006/relationships/hyperlink" Target="https://attack.mitre.org/techniques/T1547/001" TargetMode="External"/><Relationship Id="rId199" Type="http://schemas.openxmlformats.org/officeDocument/2006/relationships/hyperlink" Target="https://attack.mitre.org/techniques/T1546/014" TargetMode="External"/><Relationship Id="rId19" Type="http://schemas.openxmlformats.org/officeDocument/2006/relationships/hyperlink" Target="https://attack.mitre.org/techniques/T1098/003" TargetMode="External"/><Relationship Id="rId224" Type="http://schemas.openxmlformats.org/officeDocument/2006/relationships/hyperlink" Target="https://attack.mitre.org/techniques/T1212" TargetMode="External"/><Relationship Id="rId266" Type="http://schemas.openxmlformats.org/officeDocument/2006/relationships/hyperlink" Target="https://attack.mitre.org/techniques/T1564/002" TargetMode="External"/><Relationship Id="rId431" Type="http://schemas.openxmlformats.org/officeDocument/2006/relationships/hyperlink" Target="https://attack.mitre.org/techniques/T1018" TargetMode="External"/><Relationship Id="rId473" Type="http://schemas.openxmlformats.org/officeDocument/2006/relationships/hyperlink" Target="https://attack.mitre.org/techniques/T1218/007" TargetMode="External"/><Relationship Id="rId529" Type="http://schemas.openxmlformats.org/officeDocument/2006/relationships/hyperlink" Target="https://attack.mitre.org/techniques/T1111" TargetMode="External"/><Relationship Id="rId30" Type="http://schemas.openxmlformats.org/officeDocument/2006/relationships/hyperlink" Target="https://attack.mitre.org/techniques/T1595" TargetMode="External"/><Relationship Id="rId126" Type="http://schemas.openxmlformats.org/officeDocument/2006/relationships/hyperlink" Target="https://attack.mitre.org/techniques/T1132" TargetMode="External"/><Relationship Id="rId168" Type="http://schemas.openxmlformats.org/officeDocument/2006/relationships/hyperlink" Target="https://attack.mitre.org/techniques/T1484/002" TargetMode="External"/><Relationship Id="rId333" Type="http://schemas.openxmlformats.org/officeDocument/2006/relationships/hyperlink" Target="https://attack.mitre.org/techniques/T1112" TargetMode="External"/><Relationship Id="rId540" Type="http://schemas.openxmlformats.org/officeDocument/2006/relationships/hyperlink" Target="https://attack.mitre.org/techniques/T1550/001" TargetMode="External"/><Relationship Id="rId72" Type="http://schemas.openxmlformats.org/officeDocument/2006/relationships/hyperlink" Target="https://attack.mitre.org/techniques/T1037/005" TargetMode="External"/><Relationship Id="rId375" Type="http://schemas.openxmlformats.org/officeDocument/2006/relationships/hyperlink" Target="https://attack.mitre.org/techniques/T1137/002"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187" TargetMode="External"/><Relationship Id="rId277" Type="http://schemas.openxmlformats.org/officeDocument/2006/relationships/hyperlink" Target="https://attack.mitre.org/techniques/T1574/006" TargetMode="External"/><Relationship Id="rId400" Type="http://schemas.openxmlformats.org/officeDocument/2006/relationships/hyperlink" Target="https://attack.mitre.org/techniques/T1055" TargetMode="External"/><Relationship Id="rId442" Type="http://schemas.openxmlformats.org/officeDocument/2006/relationships/hyperlink" Target="https://attack.mitre.org/techniques/T1053/006" TargetMode="External"/><Relationship Id="rId484" Type="http://schemas.openxmlformats.org/officeDocument/2006/relationships/hyperlink" Target="https://attack.mitre.org/techniques/T1608" TargetMode="External"/><Relationship Id="rId137" Type="http://schemas.openxmlformats.org/officeDocument/2006/relationships/hyperlink" Target="https://attack.mitre.org/techniques/T1001/002" TargetMode="External"/><Relationship Id="rId302" Type="http://schemas.openxmlformats.org/officeDocument/2006/relationships/hyperlink" Target="https://attack.mitre.org/techniques/T1202" TargetMode="External"/><Relationship Id="rId344" Type="http://schemas.openxmlformats.org/officeDocument/2006/relationships/hyperlink" Target="https://attack.mitre.org/techniques/T1046" TargetMode="External"/><Relationship Id="rId41" Type="http://schemas.openxmlformats.org/officeDocument/2006/relationships/hyperlink" Target="https://attack.mitre.org/techniques/T1010" TargetMode="External"/><Relationship Id="rId83" Type="http://schemas.openxmlformats.org/officeDocument/2006/relationships/hyperlink" Target="https://attack.mitre.org/techniques/T1580" TargetMode="External"/><Relationship Id="rId179" Type="http://schemas.openxmlformats.org/officeDocument/2006/relationships/hyperlink" Target="https://attack.mitre.org/techniques/T1114/002" TargetMode="External"/><Relationship Id="rId386" Type="http://schemas.openxmlformats.org/officeDocument/2006/relationships/hyperlink" Target="https://attack.mitre.org/techniques/T1598" TargetMode="External"/><Relationship Id="rId551" Type="http://schemas.openxmlformats.org/officeDocument/2006/relationships/hyperlink" Target="https://attack.mitre.org/techniques/T1078/002" TargetMode="External"/><Relationship Id="rId190" Type="http://schemas.openxmlformats.org/officeDocument/2006/relationships/hyperlink" Target="https://attack.mitre.org/techniques/T1585/002" TargetMode="External"/><Relationship Id="rId204" Type="http://schemas.openxmlformats.org/officeDocument/2006/relationships/hyperlink" Target="https://attack.mitre.org/techniques/T1546/002" TargetMode="External"/><Relationship Id="rId246" Type="http://schemas.openxmlformats.org/officeDocument/2006/relationships/hyperlink" Target="https://attack.mitre.org/techniques/T1589/002" TargetMode="External"/><Relationship Id="rId288" Type="http://schemas.openxmlformats.org/officeDocument/2006/relationships/hyperlink" Target="https://attack.mitre.org/techniques/T1562/004" TargetMode="External"/><Relationship Id="rId411" Type="http://schemas.openxmlformats.org/officeDocument/2006/relationships/hyperlink" Target="https://attack.mitre.org/techniques/T1055/014" TargetMode="External"/><Relationship Id="rId453" Type="http://schemas.openxmlformats.org/officeDocument/2006/relationships/hyperlink" Target="https://attack.mitre.org/techniques/T1596/002" TargetMode="External"/><Relationship Id="rId509" Type="http://schemas.openxmlformats.org/officeDocument/2006/relationships/hyperlink" Target="https://attack.mitre.org/techniques/T1614" TargetMode="External"/><Relationship Id="rId106" Type="http://schemas.openxmlformats.org/officeDocument/2006/relationships/hyperlink" Target="https://attack.mitre.org/techniques/T1584/003" TargetMode="External"/><Relationship Id="rId313" Type="http://schemas.openxmlformats.org/officeDocument/2006/relationships/hyperlink" Target="https://attack.mitre.org/techniques/T1534" TargetMode="External"/><Relationship Id="rId495" Type="http://schemas.openxmlformats.org/officeDocument/2006/relationships/hyperlink" Target="https://attack.mitre.org/techniques/T1558/003" TargetMode="External"/><Relationship Id="rId10" Type="http://schemas.openxmlformats.org/officeDocument/2006/relationships/hyperlink" Target="https://attack.mitre.org/techniques/T1134/005" TargetMode="External"/><Relationship Id="rId52" Type="http://schemas.openxmlformats.org/officeDocument/2006/relationships/hyperlink" Target="https://attack.mitre.org/techniques/T1547/014" TargetMode="External"/><Relationship Id="rId94" Type="http://schemas.openxmlformats.org/officeDocument/2006/relationships/hyperlink" Target="https://attack.mitre.org/techniques/T1059/005" TargetMode="External"/><Relationship Id="rId148" Type="http://schemas.openxmlformats.org/officeDocument/2006/relationships/hyperlink" Target="https://attack.mitre.org/techniques/T1213/001" TargetMode="External"/><Relationship Id="rId355" Type="http://schemas.openxmlformats.org/officeDocument/2006/relationships/hyperlink" Target="https://attack.mitre.org/techniques/T1003/003" TargetMode="External"/><Relationship Id="rId397" Type="http://schemas.openxmlformats.org/officeDocument/2006/relationships/hyperlink" Target="https://attack.mitre.org/techniques/T1542/001" TargetMode="External"/><Relationship Id="rId520" Type="http://schemas.openxmlformats.org/officeDocument/2006/relationships/hyperlink" Target="https://attack.mitre.org/techniques/T1124" TargetMode="External"/><Relationship Id="rId562" Type="http://schemas.openxmlformats.org/officeDocument/2006/relationships/hyperlink" Target="https://attack.mitre.org/techniques/T1102/002" TargetMode="External"/><Relationship Id="rId215" Type="http://schemas.openxmlformats.org/officeDocument/2006/relationships/hyperlink" Target="https://attack.mitre.org/techniques/T1011" TargetMode="External"/><Relationship Id="rId257" Type="http://schemas.openxmlformats.org/officeDocument/2006/relationships/hyperlink" Target="https://attack.mitre.org/techniques/T1591/001" TargetMode="External"/><Relationship Id="rId422" Type="http://schemas.openxmlformats.org/officeDocument/2006/relationships/hyperlink" Target="https://attack.mitre.org/techniques/T1563/002" TargetMode="External"/><Relationship Id="rId464" Type="http://schemas.openxmlformats.org/officeDocument/2006/relationships/hyperlink" Target="https://attack.mitre.org/techniques/T1129" TargetMode="External"/><Relationship Id="rId299" Type="http://schemas.openxmlformats.org/officeDocument/2006/relationships/hyperlink" Target="https://attack.mitre.org/techniques/T1070/004" TargetMode="External"/><Relationship Id="rId63" Type="http://schemas.openxmlformats.org/officeDocument/2006/relationships/hyperlink" Target="https://attack.mitre.org/techniques/T1547/009" TargetMode="External"/><Relationship Id="rId159" Type="http://schemas.openxmlformats.org/officeDocument/2006/relationships/hyperlink" Target="https://attack.mitre.org/techniques/T1587/002" TargetMode="External"/><Relationship Id="rId366" Type="http://schemas.openxmlformats.org/officeDocument/2006/relationships/hyperlink" Target="https://attack.mitre.org/techniques/T1588/003" TargetMode="External"/><Relationship Id="rId226" Type="http://schemas.openxmlformats.org/officeDocument/2006/relationships/hyperlink" Target="https://attack.mitre.org/techniques/T1068" TargetMode="External"/><Relationship Id="rId433" Type="http://schemas.openxmlformats.org/officeDocument/2006/relationships/hyperlink" Target="https://attack.mitre.org/techniques/T1496" TargetMode="External"/><Relationship Id="rId74" Type="http://schemas.openxmlformats.org/officeDocument/2006/relationships/hyperlink" Target="https://attack.mitre.org/techniques/T1176" TargetMode="External"/><Relationship Id="rId377" Type="http://schemas.openxmlformats.org/officeDocument/2006/relationships/hyperlink" Target="https://attack.mitre.org/techniques/T1137/004" TargetMode="External"/><Relationship Id="rId500" Type="http://schemas.openxmlformats.org/officeDocument/2006/relationships/hyperlink" Target="https://attack.mitre.org/techniques/T1553/001"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606/002" TargetMode="External"/><Relationship Id="rId444" Type="http://schemas.openxmlformats.org/officeDocument/2006/relationships/hyperlink" Target="https://attack.mitre.org/techniques/T1113" TargetMode="External"/><Relationship Id="rId290" Type="http://schemas.openxmlformats.org/officeDocument/2006/relationships/hyperlink" Target="https://attack.mitre.org/techniques/T1562/010" TargetMode="External"/><Relationship Id="rId304" Type="http://schemas.openxmlformats.org/officeDocument/2006/relationships/hyperlink" Target="https://attack.mitre.org/techniques/T1490" TargetMode="External"/><Relationship Id="rId388" Type="http://schemas.openxmlformats.org/officeDocument/2006/relationships/hyperlink" Target="https://attack.mitre.org/techniques/T1598/003" TargetMode="External"/><Relationship Id="rId511" Type="http://schemas.openxmlformats.org/officeDocument/2006/relationships/hyperlink" Target="https://attack.mitre.org/techniques/T1016" TargetMode="External"/><Relationship Id="rId85" Type="http://schemas.openxmlformats.org/officeDocument/2006/relationships/hyperlink" Target="https://attack.mitre.org/techniques/T1526" TargetMode="External"/><Relationship Id="rId150" Type="http://schemas.openxmlformats.org/officeDocument/2006/relationships/hyperlink" Target="https://attack.mitre.org/techniques/T1005" TargetMode="External"/><Relationship Id="rId248" Type="http://schemas.openxmlformats.org/officeDocument/2006/relationships/hyperlink" Target="https://attack.mitre.org/techniques/T1590" TargetMode="External"/><Relationship Id="rId455" Type="http://schemas.openxmlformats.org/officeDocument/2006/relationships/hyperlink" Target="https://attack.mitre.org/techniques/T1593/002" TargetMode="External"/><Relationship Id="rId12" Type="http://schemas.openxmlformats.org/officeDocument/2006/relationships/hyperlink" Target="https://attack.mitre.org/techniques/T1531" TargetMode="External"/><Relationship Id="rId108" Type="http://schemas.openxmlformats.org/officeDocument/2006/relationships/hyperlink" Target="https://attack.mitre.org/techniques/T1609" TargetMode="External"/><Relationship Id="rId315" Type="http://schemas.openxmlformats.org/officeDocument/2006/relationships/hyperlink" Target="https://attack.mitre.org/techniques/T1036" TargetMode="External"/><Relationship Id="rId522" Type="http://schemas.openxmlformats.org/officeDocument/2006/relationships/hyperlink" Target="https://attack.mitre.org/techniques/T1221" TargetMode="External"/><Relationship Id="rId96" Type="http://schemas.openxmlformats.org/officeDocument/2006/relationships/hyperlink" Target="https://attack.mitre.org/techniques/T1092" TargetMode="External"/><Relationship Id="rId161" Type="http://schemas.openxmlformats.org/officeDocument/2006/relationships/hyperlink" Target="https://attack.mitre.org/techniques/T1587/004" TargetMode="External"/><Relationship Id="rId399" Type="http://schemas.openxmlformats.org/officeDocument/2006/relationships/hyperlink" Target="https://attack.mitre.org/techniques/T1057" TargetMode="External"/><Relationship Id="rId259" Type="http://schemas.openxmlformats.org/officeDocument/2006/relationships/hyperlink" Target="https://attack.mitre.org/techniques/T1591/004" TargetMode="External"/><Relationship Id="rId466" Type="http://schemas.openxmlformats.org/officeDocument/2006/relationships/hyperlink" Target="https://attack.mitre.org/techniques/T1218/003" TargetMode="External"/><Relationship Id="rId23" Type="http://schemas.openxmlformats.org/officeDocument/2006/relationships/hyperlink" Target="https://attack.mitre.org/techniques/T1583" TargetMode="External"/><Relationship Id="rId119" Type="http://schemas.openxmlformats.org/officeDocument/2006/relationships/hyperlink" Target="https://attack.mitre.org/techniques/T1555" TargetMode="External"/><Relationship Id="rId326" Type="http://schemas.openxmlformats.org/officeDocument/2006/relationships/hyperlink" Target="https://attack.mitre.org/techniques/T1556/002" TargetMode="External"/><Relationship Id="rId533" Type="http://schemas.openxmlformats.org/officeDocument/2006/relationships/hyperlink" Target="https://attack.mitre.org/techniques/T155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7978-445B-B940-9D99-F64F67CA40D8}">
  <dimension ref="A1:G27"/>
  <sheetViews>
    <sheetView tabSelected="1" workbookViewId="0">
      <selection activeCell="E4" sqref="E4"/>
    </sheetView>
  </sheetViews>
  <sheetFormatPr defaultColWidth="11" defaultRowHeight="15.95"/>
  <cols>
    <col min="1" max="1" width="44.5" customWidth="1"/>
    <col min="2" max="2" width="6.625" customWidth="1"/>
    <col min="3" max="3" width="36.625" customWidth="1"/>
    <col min="5" max="5" width="29.125" customWidth="1"/>
    <col min="6" max="6" width="9.625" customWidth="1"/>
    <col min="7" max="7" width="41" customWidth="1"/>
  </cols>
  <sheetData>
    <row r="1" spans="1:7">
      <c r="A1" t="s">
        <v>0</v>
      </c>
    </row>
    <row r="2" spans="1:7">
      <c r="A2" s="22" t="s">
        <v>1</v>
      </c>
      <c r="B2" s="23" t="s">
        <v>2</v>
      </c>
      <c r="C2" s="24" t="s">
        <v>3</v>
      </c>
      <c r="E2" s="54" t="s">
        <v>4</v>
      </c>
      <c r="F2" s="55" t="s">
        <v>2</v>
      </c>
      <c r="G2" s="56" t="s">
        <v>3</v>
      </c>
    </row>
    <row r="3" spans="1:7">
      <c r="A3" s="25" cm="1">
        <f t="array" ref="A3:C12">_xlfn._xlws.SORT(_xlfn._xlws.FILTER(Methodology!B4:D610,Methodology!B4:B610&gt;=LARGE(Methodology!B4:B610,10)),1,-1)</f>
        <v>2.951542857142857</v>
      </c>
      <c r="B3" t="str">
        <v>T1053</v>
      </c>
      <c r="C3" s="26" t="str">
        <v>Scheduled Task/Job</v>
      </c>
      <c r="E3" s="83" t="e" cm="1" vm="1">
        <f t="array" ref="E3">_xlfn._xlws.SORT(_xlfn._xlws.FILTER(_xlfn._xlws.FILTER(Methodology!A4:D610,[1]Metholodogy!A4:A610&gt;=LARGE(Methodology!A4:A610,10)),{0,0,0,0}),1,-1)</f>
        <v>#VALUE!</v>
      </c>
      <c r="G3" s="50"/>
    </row>
    <row r="4" spans="1:7">
      <c r="A4" s="25">
        <v>2.9142857142857141</v>
      </c>
      <c r="B4" t="str">
        <v>T1059</v>
      </c>
      <c r="C4" s="26" t="str">
        <v>Command and Scripting Interpreter</v>
      </c>
      <c r="E4" s="49"/>
      <c r="G4" s="50"/>
    </row>
    <row r="5" spans="1:7">
      <c r="A5" s="25">
        <v>2.5194476190476189</v>
      </c>
      <c r="B5" t="str">
        <v>T1562</v>
      </c>
      <c r="C5" s="26" t="str">
        <v>Impair Defenses</v>
      </c>
      <c r="E5" s="49"/>
      <c r="G5" s="50"/>
    </row>
    <row r="6" spans="1:7">
      <c r="A6" s="25">
        <v>2.330395238095238</v>
      </c>
      <c r="B6" t="str">
        <v>T1055</v>
      </c>
      <c r="C6" s="26" t="str">
        <v>Process Injection</v>
      </c>
      <c r="E6" s="49"/>
      <c r="G6" s="50"/>
    </row>
    <row r="7" spans="1:7">
      <c r="A7" s="25">
        <v>2.2601904761904761</v>
      </c>
      <c r="B7" t="str">
        <v>T1036</v>
      </c>
      <c r="C7" s="26" t="str">
        <v>Masquerading</v>
      </c>
      <c r="E7" s="49"/>
      <c r="G7" s="50"/>
    </row>
    <row r="8" spans="1:7">
      <c r="A8" s="25">
        <v>2.2533809523809523</v>
      </c>
      <c r="B8" t="str">
        <v>T1218</v>
      </c>
      <c r="C8" s="26" t="str">
        <v>Signed Binary Proxy Execution</v>
      </c>
      <c r="E8" s="49"/>
      <c r="G8" s="50"/>
    </row>
    <row r="9" spans="1:7">
      <c r="A9" s="25">
        <v>2.1877761904761908</v>
      </c>
      <c r="B9" t="str">
        <v>T1574</v>
      </c>
      <c r="C9" s="26" t="str">
        <v>Hijack Execution Flow</v>
      </c>
      <c r="E9" s="49"/>
      <c r="G9" s="50"/>
    </row>
    <row r="10" spans="1:7">
      <c r="A10" s="25">
        <v>2.1833333333333331</v>
      </c>
      <c r="B10" t="str">
        <v>T1047</v>
      </c>
      <c r="C10" s="26" t="str">
        <v>Windows Management Instrumentation</v>
      </c>
      <c r="E10" s="49"/>
      <c r="G10" s="50"/>
    </row>
    <row r="11" spans="1:7">
      <c r="A11" s="25">
        <v>2.1164666666666667</v>
      </c>
      <c r="B11" t="str">
        <v>T1543</v>
      </c>
      <c r="C11" s="26" t="str">
        <v>Create or Modify System Process</v>
      </c>
      <c r="E11" s="49"/>
      <c r="G11" s="50"/>
    </row>
    <row r="12" spans="1:7">
      <c r="A12" s="27">
        <v>1.9225047619047619</v>
      </c>
      <c r="B12" s="28" t="str">
        <v>T1112</v>
      </c>
      <c r="C12" s="29" t="str">
        <v>Modify Registry</v>
      </c>
      <c r="E12" s="51"/>
      <c r="F12" s="52"/>
      <c r="G12" s="53"/>
    </row>
    <row r="14" spans="1:7">
      <c r="C14" t="s">
        <v>5</v>
      </c>
    </row>
    <row r="15" spans="1:7">
      <c r="A15" t="s">
        <v>6</v>
      </c>
      <c r="B15" t="s">
        <v>7</v>
      </c>
      <c r="C15">
        <f>IF(B15="N",0.2*0.99,IF(B15="L", 0.2 * 0.66,IF(B15="M",0.2*0.33,IF(B15="H",0))))</f>
        <v>0</v>
      </c>
    </row>
    <row r="16" spans="1:7">
      <c r="A16" t="s">
        <v>8</v>
      </c>
      <c r="B16" t="s">
        <v>7</v>
      </c>
      <c r="C16">
        <f t="shared" ref="C16:C19" si="0">IF(B16="N",0.2*0.99,IF(B16="L", 0.2 * 0.66,IF(B16="M",0.2*0.33,IF(B16="H",0))))</f>
        <v>0</v>
      </c>
    </row>
    <row r="17" spans="1:3">
      <c r="A17" t="s">
        <v>9</v>
      </c>
      <c r="B17" t="s">
        <v>10</v>
      </c>
      <c r="C17">
        <f t="shared" si="0"/>
        <v>0.19800000000000001</v>
      </c>
    </row>
    <row r="18" spans="1:3">
      <c r="A18" t="s">
        <v>11</v>
      </c>
      <c r="B18" t="s">
        <v>10</v>
      </c>
      <c r="C18">
        <f t="shared" si="0"/>
        <v>0.19800000000000001</v>
      </c>
    </row>
    <row r="19" spans="1:3">
      <c r="A19" t="s">
        <v>12</v>
      </c>
      <c r="B19" t="s">
        <v>7</v>
      </c>
      <c r="C19">
        <f t="shared" si="0"/>
        <v>0</v>
      </c>
    </row>
    <row r="21" spans="1:3">
      <c r="A21" t="s">
        <v>13</v>
      </c>
    </row>
    <row r="23" spans="1:3">
      <c r="A23" t="s">
        <v>14</v>
      </c>
    </row>
    <row r="25" spans="1:3">
      <c r="A25" t="s">
        <v>15</v>
      </c>
    </row>
    <row r="27" spans="1:3">
      <c r="A2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DFD9-4E39-0040-BA61-27A0B135497C}">
  <dimension ref="A1:AU610"/>
  <sheetViews>
    <sheetView zoomScale="140" zoomScaleNormal="140" workbookViewId="0">
      <selection activeCell="A4" sqref="A4"/>
    </sheetView>
  </sheetViews>
  <sheetFormatPr defaultColWidth="11" defaultRowHeight="15.95"/>
  <cols>
    <col min="1" max="1" width="13.375" style="30" customWidth="1"/>
    <col min="2" max="2" width="19.125" style="41" customWidth="1"/>
    <col min="3" max="3" width="9.875" style="30" customWidth="1"/>
    <col min="4" max="5" width="26.5" style="30" customWidth="1"/>
    <col min="6" max="6" width="15.625" style="30" customWidth="1"/>
    <col min="7" max="7" width="14" style="30" customWidth="1"/>
    <col min="8" max="8" width="12.75" style="30" customWidth="1"/>
    <col min="9" max="9" width="3.75" customWidth="1"/>
    <col min="10" max="10" width="8" customWidth="1"/>
    <col min="11" max="11" width="9.125" customWidth="1"/>
    <col min="12" max="12" width="10.625" customWidth="1"/>
    <col min="13" max="13" width="24.375" style="30" customWidth="1"/>
    <col min="14" max="14" width="11.375" style="31" customWidth="1"/>
    <col min="15" max="15" width="12.125" style="31" customWidth="1"/>
    <col min="16" max="16" width="14.375" style="31" customWidth="1"/>
    <col min="17" max="17" width="14.125" style="31" customWidth="1"/>
    <col min="18" max="18" width="26.5" style="32" customWidth="1"/>
    <col min="19" max="19" width="18.375" style="32" customWidth="1"/>
    <col min="20" max="20" width="34.125" style="32" customWidth="1"/>
    <col min="21" max="21" width="16.5" style="32" customWidth="1"/>
    <col min="22" max="22" width="17.125" style="41" customWidth="1"/>
    <col min="23" max="23" width="15.875" style="1" hidden="1" customWidth="1"/>
    <col min="24" max="24" width="26.5" style="1" hidden="1" customWidth="1"/>
    <col min="25" max="25" width="17.5" style="1" hidden="1" customWidth="1"/>
    <col min="26" max="26" width="15.125" style="1" hidden="1" customWidth="1"/>
    <col min="27" max="28" width="26.5" style="1" hidden="1" customWidth="1"/>
    <col min="29" max="29" width="16.5" style="1" customWidth="1"/>
    <col min="30" max="30" width="47.875" style="30" customWidth="1"/>
    <col min="31" max="31" width="18" style="41" customWidth="1"/>
    <col min="32" max="32" width="18.125" style="41" hidden="1" customWidth="1"/>
    <col min="33" max="33" width="18.375" style="30" customWidth="1"/>
    <col min="34" max="34" width="18.375" style="30" hidden="1" customWidth="1"/>
    <col min="35" max="35" width="14.625" style="30" customWidth="1"/>
    <col min="36" max="36" width="14.625" style="30" hidden="1" customWidth="1"/>
    <col min="37" max="37" width="16.125" style="30" customWidth="1"/>
    <col min="38" max="38" width="16.125" style="30" hidden="1" customWidth="1"/>
    <col min="39" max="39" width="14.625" style="30" customWidth="1"/>
    <col min="40" max="40" width="14.625" style="30" hidden="1" customWidth="1"/>
    <col min="41" max="41" width="37" style="30" customWidth="1"/>
    <col min="42" max="42" width="33.125" style="30" customWidth="1"/>
    <col min="43" max="43" width="20.875" style="30" customWidth="1"/>
    <col min="44" max="44" width="18.5" style="30" customWidth="1"/>
    <col min="45" max="45" width="24.125" style="30" customWidth="1"/>
    <col min="46" max="46" width="15.875" style="30" customWidth="1"/>
    <col min="47" max="47" width="37.875" style="30" customWidth="1"/>
    <col min="48" max="16384" width="11" style="30"/>
  </cols>
  <sheetData>
    <row r="1" spans="1:47" ht="15" customHeight="1">
      <c r="B1" s="30"/>
      <c r="F1" s="87" t="s">
        <v>17</v>
      </c>
      <c r="G1" s="87"/>
      <c r="H1" s="87"/>
      <c r="I1" s="87"/>
      <c r="J1" s="87"/>
      <c r="K1" s="87"/>
      <c r="L1" s="87"/>
      <c r="M1" s="44" t="s">
        <v>18</v>
      </c>
      <c r="N1" s="88" t="s">
        <v>19</v>
      </c>
      <c r="O1" s="88"/>
      <c r="P1" s="88"/>
      <c r="Q1" s="88"/>
      <c r="R1" s="88"/>
      <c r="S1" s="88"/>
      <c r="T1" s="88"/>
      <c r="U1" s="88"/>
      <c r="V1" s="88"/>
      <c r="W1" s="21"/>
      <c r="X1" s="21"/>
      <c r="Y1" s="21"/>
      <c r="Z1" s="21"/>
      <c r="AA1" s="21"/>
      <c r="AB1" s="21"/>
      <c r="AC1" s="21"/>
      <c r="AD1" s="90" t="s">
        <v>20</v>
      </c>
      <c r="AE1" s="90"/>
      <c r="AF1" s="90"/>
      <c r="AG1" s="90"/>
      <c r="AH1" s="90"/>
      <c r="AI1" s="90"/>
      <c r="AJ1" s="90"/>
      <c r="AK1" s="90"/>
      <c r="AL1" s="90"/>
      <c r="AM1" s="90"/>
      <c r="AN1" s="46"/>
      <c r="AO1" s="86" t="s">
        <v>21</v>
      </c>
      <c r="AP1" s="86"/>
      <c r="AQ1" s="86"/>
      <c r="AR1" s="86"/>
      <c r="AS1" s="86"/>
      <c r="AT1" s="86"/>
      <c r="AU1" s="86"/>
    </row>
    <row r="2" spans="1:47">
      <c r="B2" s="30"/>
      <c r="F2" s="43"/>
      <c r="G2" s="43"/>
      <c r="H2" s="43"/>
      <c r="I2" s="43"/>
      <c r="J2" s="43"/>
      <c r="K2" s="43"/>
      <c r="L2" s="43"/>
      <c r="M2" s="44"/>
      <c r="N2" s="88" t="s">
        <v>16</v>
      </c>
      <c r="O2" s="88"/>
      <c r="P2" s="88"/>
      <c r="Q2" s="88"/>
      <c r="R2" s="89" t="s">
        <v>22</v>
      </c>
      <c r="S2" s="89"/>
      <c r="T2" s="89"/>
      <c r="U2" s="89"/>
      <c r="V2" s="45"/>
      <c r="W2" s="21"/>
      <c r="X2" s="21"/>
      <c r="Y2" s="21"/>
      <c r="Z2" s="21"/>
      <c r="AA2" s="21"/>
      <c r="AB2" s="21"/>
      <c r="AC2" s="21"/>
      <c r="AD2" s="46"/>
      <c r="AE2" s="46"/>
      <c r="AF2" s="46"/>
      <c r="AG2" s="46"/>
      <c r="AH2" s="46"/>
      <c r="AI2" s="46"/>
      <c r="AJ2" s="46"/>
      <c r="AK2" s="46"/>
      <c r="AL2" s="46"/>
      <c r="AM2" s="46"/>
      <c r="AN2" s="46"/>
      <c r="AO2" s="13"/>
    </row>
    <row r="3" spans="1:47">
      <c r="A3" s="30" t="s">
        <v>23</v>
      </c>
      <c r="B3" s="30" t="s">
        <v>24</v>
      </c>
      <c r="C3" s="30" t="s">
        <v>25</v>
      </c>
      <c r="D3" s="30" t="s">
        <v>26</v>
      </c>
      <c r="E3" s="60" t="s">
        <v>27</v>
      </c>
      <c r="F3" s="30" t="s">
        <v>28</v>
      </c>
      <c r="G3" s="30" t="s">
        <v>29</v>
      </c>
      <c r="H3" s="30" t="s">
        <v>30</v>
      </c>
      <c r="I3" t="s">
        <v>31</v>
      </c>
      <c r="J3" t="s">
        <v>32</v>
      </c>
      <c r="K3" t="s">
        <v>33</v>
      </c>
      <c r="L3" t="s">
        <v>34</v>
      </c>
      <c r="M3" s="30" t="s">
        <v>35</v>
      </c>
      <c r="N3" s="31" t="s">
        <v>36</v>
      </c>
      <c r="O3" s="31" t="s">
        <v>37</v>
      </c>
      <c r="P3" s="31" t="s">
        <v>38</v>
      </c>
      <c r="Q3" s="31" t="s">
        <v>39</v>
      </c>
      <c r="R3" s="32" t="s">
        <v>40</v>
      </c>
      <c r="S3" s="32" t="s">
        <v>41</v>
      </c>
      <c r="T3" s="32" t="s">
        <v>42</v>
      </c>
      <c r="U3" s="32" t="s">
        <v>43</v>
      </c>
      <c r="V3" s="30" t="s">
        <v>44</v>
      </c>
      <c r="W3" t="s">
        <v>45</v>
      </c>
      <c r="X3" t="s">
        <v>46</v>
      </c>
      <c r="Y3" t="s">
        <v>47</v>
      </c>
      <c r="Z3" t="s">
        <v>48</v>
      </c>
      <c r="AA3" t="s">
        <v>49</v>
      </c>
      <c r="AB3" t="s">
        <v>50</v>
      </c>
      <c r="AC3" t="s">
        <v>51</v>
      </c>
      <c r="AD3" s="33" t="s">
        <v>52</v>
      </c>
      <c r="AE3" s="30" t="s">
        <v>53</v>
      </c>
      <c r="AF3" s="30" t="s">
        <v>54</v>
      </c>
      <c r="AG3" s="30" t="s">
        <v>55</v>
      </c>
      <c r="AH3" s="30" t="s">
        <v>56</v>
      </c>
      <c r="AI3" s="30" t="s">
        <v>57</v>
      </c>
      <c r="AJ3" s="30" t="s">
        <v>58</v>
      </c>
      <c r="AK3" s="30" t="s">
        <v>59</v>
      </c>
      <c r="AL3" s="30" t="s">
        <v>60</v>
      </c>
      <c r="AM3" s="30" t="s">
        <v>61</v>
      </c>
      <c r="AN3" s="30" t="s">
        <v>62</v>
      </c>
      <c r="AO3" s="66" t="s">
        <v>63</v>
      </c>
      <c r="AP3" s="30" t="s">
        <v>64</v>
      </c>
      <c r="AQ3" s="30" t="s">
        <v>65</v>
      </c>
      <c r="AR3" s="30" t="s">
        <v>66</v>
      </c>
      <c r="AS3" s="30" t="s">
        <v>67</v>
      </c>
      <c r="AT3" s="30" t="s">
        <v>68</v>
      </c>
      <c r="AU3" s="30" t="s">
        <v>69</v>
      </c>
    </row>
    <row r="4" spans="1:47" ht="16.5">
      <c r="A4" s="30">
        <f>parameters!$J$21*Table1[[#This Row],[TAT Utility]]+parameters!$J$22*Table1[[#This Row],[Count Utility]]</f>
        <v>0.19639584223809525</v>
      </c>
      <c r="B4" s="30">
        <f t="shared" ref="B4:B70" si="0">SUM(H4,M4,V4)*(1+SUM(AF4,AH4,AJ4,AL4,AN4))</f>
        <v>0.29729175571428573</v>
      </c>
      <c r="C4" s="30" t="s">
        <v>70</v>
      </c>
      <c r="D4" s="30" t="s">
        <v>71</v>
      </c>
      <c r="E4" s="30" t="s">
        <v>72</v>
      </c>
      <c r="F4" s="30">
        <v>2</v>
      </c>
      <c r="G4" s="30">
        <v>2</v>
      </c>
      <c r="H4" s="30">
        <f>parameters!$J$10*Table1[[#This Row],[Before Utility]]+parameters!$J$11*Table1[[#This Row],[After Utility]]</f>
        <v>0.2</v>
      </c>
      <c r="I4">
        <f>(Table1[[#This Row],[Num. TID Before]]-parameters!$D$8)/(parameters!$D$9-parameters!$D$8)</f>
        <v>0.2</v>
      </c>
      <c r="J4">
        <f>IF(Table1[[#This Row],[Before Utility (unclipped)]]&gt;1,1, IF(Table1[[#This Row],[Before Utility (unclipped)]]&lt;0,0, Table1[[#This Row],[Before Utility (unclipped)]]))</f>
        <v>0.2</v>
      </c>
      <c r="K4">
        <f>(Table1[[#This Row],[Num. TID After]]-parameters!$D$10)/(parameters!$D$11-parameters!$D$10)</f>
        <v>0.2</v>
      </c>
      <c r="L4">
        <f>IF(Table1[[#This Row],[After Utility (unclipped)]]&gt;1,1, IF(Table1[[#This Row],[After Utility (unclipped)]]&lt;0,0, Table1[[#This Row],[After Utility (unclipped)]]))</f>
        <v>0.2</v>
      </c>
      <c r="M4" s="57">
        <v>1.1577469999999999E-2</v>
      </c>
      <c r="N4" s="81">
        <v>0</v>
      </c>
      <c r="O4" s="81">
        <v>0</v>
      </c>
      <c r="P4" s="81">
        <v>0</v>
      </c>
      <c r="Q4" s="81">
        <v>0</v>
      </c>
      <c r="R4" s="34" t="s">
        <v>73</v>
      </c>
      <c r="S4" s="32">
        <v>2</v>
      </c>
      <c r="T4" s="35" t="s">
        <v>74</v>
      </c>
      <c r="U4" s="32">
        <v>7</v>
      </c>
      <c r="V4" s="30">
        <f>parameters!$J$4*Table1[[#This Row],[Mitigations Utility]] + parameters!$J$5*Table1[[#This Row],[Detections Utility]]</f>
        <v>8.5714285714285715E-2</v>
      </c>
      <c r="W4">
        <f>SUM(Table1[[#This Row],[Num. 800-53 (r5)]],Table1[[#This Row],[Num. CIS Controls]])</f>
        <v>9</v>
      </c>
      <c r="X4">
        <f>(Table1[[#This Row],[Total Mitigations]]-parameters!$D$2)/(parameters!$D$3-parameters!$D$2)</f>
        <v>0.16363636363636364</v>
      </c>
      <c r="Y4">
        <f>IF(Table1[[#This Row],[Mitigations Utility (unclipped)]]&gt;1,1, IF(Table1[[#This Row],[Mitigations Utility (unclipped)]]&lt;0,0, Table1[[#This Row],[Mitigations Utility (unclipped)]]) )</f>
        <v>0.16363636363636364</v>
      </c>
      <c r="Z4">
        <f>SUM(Table1[[#This Row],[Num. CAR]:[Num. Splunk]])</f>
        <v>0</v>
      </c>
      <c r="AA4">
        <f>(Table1[[#This Row],[Total Detections]]-parameters!$D$4)/(parameters!$D$5-parameters!$D$4)</f>
        <v>0</v>
      </c>
      <c r="AB4">
        <f>IF(Table1[[#This Row],[Detections Utility (unclipped)]]&gt;1,1, IF(Table1[[#This Row],[Detections Utility (unclipped)]]&lt;0,0, Table1[[#This Row],[Detections Utility (unclipped)]]) )</f>
        <v>0</v>
      </c>
      <c r="AC4"/>
      <c r="AD4" s="84" t="s">
        <v>75</v>
      </c>
      <c r="AE4" s="30" t="str" cm="1">
        <f t="array" ref="AE4">IF(SUMPRODUCT(--(NOT(ISERR(SEARCH({"Process","Command","Script","WMI","Module","Pipe","Service"},AD4)))))&gt;0,"1","0")</f>
        <v>0</v>
      </c>
      <c r="AF4" s="30">
        <f>IF(AE4="1",'TOP 10 TECHNIQUES'!C$15,0)</f>
        <v>0</v>
      </c>
      <c r="AG4" s="30" t="str" cm="1">
        <f t="array" ref="AG4">IF(SUMPRODUCT(--(NOT(ISERR(SEARCH({"Network","Firewall"},AD4)))))&gt;0,"1","0")</f>
        <v>1</v>
      </c>
      <c r="AH4" s="30">
        <f>IF(AG4="1",'TOP 10 TECHNIQUES'!C$16,0)</f>
        <v>0</v>
      </c>
      <c r="AI4" s="30" t="str" cm="1">
        <f t="array" ref="AI4">IF(SUMPRODUCT(--(NOT(ISERR(SEARCH({"File","Group","Logon","Schedule","User","Registry","Active","Application"},AD4)))))&gt;0,"1","0")</f>
        <v>0</v>
      </c>
      <c r="AJ4" s="30">
        <f>IF(AI4="1",'TOP 10 TECHNIQUES'!C$17,0)</f>
        <v>0</v>
      </c>
      <c r="AK4" s="30" t="str" cm="1">
        <f t="array" ref="AK4">IF(SUMPRODUCT(--(NOT(ISERR(SEARCH({"Cloud","Cluster","Container","Image","Instance","Pod","Snapshot","Volume"},AD4)))))&gt;0,"1","0")</f>
        <v>0</v>
      </c>
      <c r="AL4" s="30">
        <f>IF(AK4="1",'TOP 10 TECHNIQUES'!C$18,0)</f>
        <v>0</v>
      </c>
      <c r="AM4" s="30" t="str" cm="1">
        <f t="array" ref="AM4">IF(SUMPRODUCT(--(NOT(ISERR(SEARCH({"Drive","Firmware","Host","Kernel"},AD4)))))&gt;0,"1","0")</f>
        <v>0</v>
      </c>
      <c r="AN4" s="30">
        <f>IF(AM4="1",'TOP 10 TECHNIQUES'!C$19,0)</f>
        <v>0</v>
      </c>
      <c r="AO4" s="67">
        <v>5</v>
      </c>
      <c r="AP4" s="30">
        <f>parameters!$J$21*Table1[[#This Row],[TAT Utility]]+parameters!$J$22*Table1[[#This Row],[Count Utility]]</f>
        <v>0.19639584223809525</v>
      </c>
      <c r="AQ4" s="30">
        <f>(Table1[[#This Row],[Total Top Att&amp;ck Score ]]-parameters!$D$19)/(parameters!$D$20-parameters!$D$19)</f>
        <v>9.9097251904761915E-2</v>
      </c>
      <c r="AR4" s="30">
        <f>IF(Table1[[#This Row],[TAT Utility (unclipped)]]&gt;1,1, IF(Table1[[#This Row],[TAT Utility (unclipped)]]&lt;0,0, Table1[[#This Row],[TAT Utility (unclipped)]]) )</f>
        <v>9.9097251904761915E-2</v>
      </c>
      <c r="AS4" s="30">
        <f>(Table1[[#This Row],[Ransomware (Total '# of ATT&amp;CK Observations)]]-parameters!$D$21)/(parameters!$D$22-parameters!$D$21)</f>
        <v>0.23809523809523808</v>
      </c>
      <c r="AT4" s="30">
        <f>IF(Table1[[#This Row],[Count Utility (unclipped)]]&gt;1,1, IF(Table1[[#This Row],[Count Utility (unclipped)]]&lt;0,0, Table1[[#This Row],[Count Utility (unclipped)]]) )</f>
        <v>0.23809523809523808</v>
      </c>
      <c r="AU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0.13084491094104309</v>
      </c>
    </row>
    <row r="5" spans="1:47" ht="15.75">
      <c r="A5" s="30">
        <f>parameters!$J$21*Table1[[#This Row],[TAT Utility]]+parameters!$J$22*Table1[[#This Row],[Count Utility]]</f>
        <v>5.1904761904761905E-2</v>
      </c>
      <c r="B5" s="30">
        <f t="shared" si="0"/>
        <v>0.18571428571428572</v>
      </c>
      <c r="C5" s="30" t="s">
        <v>76</v>
      </c>
      <c r="D5" s="30" t="s">
        <v>71</v>
      </c>
      <c r="E5" s="30" t="s">
        <v>77</v>
      </c>
      <c r="F5" s="30">
        <v>1</v>
      </c>
      <c r="G5" s="30">
        <v>1</v>
      </c>
      <c r="H5" s="30">
        <f>parameters!$J$10*Table1[[#This Row],[Before Utility]]+parameters!$J$11*Table1[[#This Row],[After Utility]]</f>
        <v>0.1</v>
      </c>
      <c r="I5">
        <f>(Table1[[#This Row],[Num. TID Before]]-parameters!$D$8)/(parameters!$D$9-parameters!$D$8)</f>
        <v>0.1</v>
      </c>
      <c r="J5">
        <f>IF(Table1[[#This Row],[Before Utility (unclipped)]]&gt;1,1, IF(Table1[[#This Row],[Before Utility (unclipped)]]&lt;0,0, Table1[[#This Row],[Before Utility (unclipped)]]))</f>
        <v>0.1</v>
      </c>
      <c r="K5">
        <f>(Table1[[#This Row],[Num. TID After]]-parameters!$D$10)/(parameters!$D$11-parameters!$D$10)</f>
        <v>0.1</v>
      </c>
      <c r="L5">
        <f>IF(Table1[[#This Row],[After Utility (unclipped)]]&gt;1,1, IF(Table1[[#This Row],[After Utility (unclipped)]]&lt;0,0, Table1[[#This Row],[After Utility (unclipped)]]))</f>
        <v>0.1</v>
      </c>
      <c r="M5" s="30">
        <v>0</v>
      </c>
      <c r="N5" s="81">
        <v>0</v>
      </c>
      <c r="O5" s="81">
        <v>0</v>
      </c>
      <c r="P5" s="81">
        <v>0</v>
      </c>
      <c r="Q5" s="81">
        <v>0</v>
      </c>
      <c r="R5" s="34" t="s">
        <v>73</v>
      </c>
      <c r="S5" s="32">
        <v>2</v>
      </c>
      <c r="T5" s="34" t="s">
        <v>74</v>
      </c>
      <c r="U5" s="32">
        <v>7</v>
      </c>
      <c r="V5" s="30">
        <f>parameters!$J$4*Table1[[#This Row],[Mitigations Utility]] + parameters!$J$5*Table1[[#This Row],[Detections Utility]]</f>
        <v>8.5714285714285715E-2</v>
      </c>
      <c r="W5">
        <f>SUM(Table1[[#This Row],[Num. 800-53 (r5)]],Table1[[#This Row],[Num. CIS Controls]])</f>
        <v>9</v>
      </c>
      <c r="X5">
        <f>(Table1[[#This Row],[Total Mitigations]]-parameters!$D$2)/(parameters!$D$3-parameters!$D$2)</f>
        <v>0.16363636363636364</v>
      </c>
      <c r="Y5">
        <f>IF(Table1[[#This Row],[Mitigations Utility (unclipped)]]&gt;1,1, IF(Table1[[#This Row],[Mitigations Utility (unclipped)]]&lt;0,0, Table1[[#This Row],[Mitigations Utility (unclipped)]]) )</f>
        <v>0.16363636363636364</v>
      </c>
      <c r="Z5">
        <f>SUM(Table1[[#This Row],[Num. CAR]:[Num. Splunk]])</f>
        <v>0</v>
      </c>
      <c r="AA5">
        <f>(Table1[[#This Row],[Total Detections]]-parameters!$D$4)/(parameters!$D$5-parameters!$D$4)</f>
        <v>0</v>
      </c>
      <c r="AB5">
        <f>IF(Table1[[#This Row],[Detections Utility (unclipped)]]&gt;1,1, IF(Table1[[#This Row],[Detections Utility (unclipped)]]&lt;0,0, Table1[[#This Row],[Detections Utility (unclipped)]]) )</f>
        <v>0</v>
      </c>
      <c r="AC5"/>
      <c r="AD5" s="85" t="s">
        <v>75</v>
      </c>
      <c r="AE5" s="30" t="str" cm="1">
        <f t="array" ref="AE5">IF(SUMPRODUCT(--(NOT(ISERR(SEARCH({"Process","Command","Script","WMI","Module","Pipe","Service"},AD5)))))&gt;0,"1","0")</f>
        <v>0</v>
      </c>
      <c r="AF5" s="30">
        <f>IF(AE5="1",'TOP 10 TECHNIQUES'!C$15,0)</f>
        <v>0</v>
      </c>
      <c r="AG5" s="30" t="str" cm="1">
        <f t="array" ref="AG5">IF(SUMPRODUCT(--(NOT(ISERR(SEARCH({"Network","Firewall"},AD5)))))&gt;0,"1","0")</f>
        <v>1</v>
      </c>
      <c r="AH5" s="30">
        <f>IF(AG5="1",'TOP 10 TECHNIQUES'!C$16,0)</f>
        <v>0</v>
      </c>
      <c r="AI5" s="30" t="str" cm="1">
        <f t="array" ref="AI5">IF(SUMPRODUCT(--(NOT(ISERR(SEARCH({"File","Group","Logon","Schedule","User","Registry","Active","Application"},AD5)))))&gt;0,"1","0")</f>
        <v>0</v>
      </c>
      <c r="AJ5" s="30">
        <f>IF(AI5="1",'TOP 10 TECHNIQUES'!C$17,0)</f>
        <v>0</v>
      </c>
      <c r="AK5" s="30" t="str" cm="1">
        <f t="array" ref="AK5">IF(SUMPRODUCT(--(NOT(ISERR(SEARCH({"Cloud","Cluster","Container","Image","Instance","Pod","Snapshot","Volume"},AD5)))))&gt;0,"1","0")</f>
        <v>0</v>
      </c>
      <c r="AL5" s="30">
        <f>IF(AK5="1",'TOP 10 TECHNIQUES'!C$18,0)</f>
        <v>0</v>
      </c>
      <c r="AM5" s="30" t="str" cm="1">
        <f t="array" ref="AM5">IF(SUMPRODUCT(--(NOT(ISERR(SEARCH({"Drive","Firmware","Host","Kernel"},AD5)))))&gt;0,"1","0")</f>
        <v>0</v>
      </c>
      <c r="AN5" s="30">
        <f>IF(AM5="1",'TOP 10 TECHNIQUES'!C$19,0)</f>
        <v>0</v>
      </c>
      <c r="AO5" s="68" t="s">
        <v>78</v>
      </c>
      <c r="AP5" s="30">
        <f>parameters!$J$21*Table1[[#This Row],[TAT Utility]]+parameters!$J$22*Table1[[#This Row],[Count Utility]]</f>
        <v>5.1904761904761905E-2</v>
      </c>
      <c r="AQ5" s="30">
        <f>(Table1[[#This Row],[Total Top Att&amp;ck Score ]]-parameters!$D$19)/(parameters!$D$20-parameters!$D$19)</f>
        <v>6.1904761904761907E-2</v>
      </c>
      <c r="AR5" s="30">
        <f>IF(Table1[[#This Row],[TAT Utility (unclipped)]]&gt;1,1, IF(Table1[[#This Row],[TAT Utility (unclipped)]]&lt;0,0, Table1[[#This Row],[TAT Utility (unclipped)]]) )</f>
        <v>6.1904761904761907E-2</v>
      </c>
      <c r="AS5" s="30">
        <f>(Table1[[#This Row],[Ransomware (Total '# of ATT&amp;CK Observations)]]-parameters!$D$21)/(parameters!$D$22-parameters!$D$21)</f>
        <v>4.7619047619047616E-2</v>
      </c>
      <c r="AT5" s="30">
        <f>IF(Table1[[#This Row],[Count Utility (unclipped)]]&gt;1,1, IF(Table1[[#This Row],[Count Utility (unclipped)]]&lt;0,0, Table1[[#This Row],[Count Utility (unclipped)]]) )</f>
        <v>4.7619047619047616E-2</v>
      </c>
      <c r="AU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2.528344671201814E-2</v>
      </c>
    </row>
    <row r="6" spans="1:47" ht="15.75">
      <c r="A6" s="30">
        <f>parameters!$J$21*Table1[[#This Row],[TAT Utility]]+parameters!$J$22*Table1[[#This Row],[Count Utility]]</f>
        <v>1.8571428571428572E-2</v>
      </c>
      <c r="B6" s="30">
        <f t="shared" si="0"/>
        <v>0.18571428571428572</v>
      </c>
      <c r="C6" s="30" t="s">
        <v>79</v>
      </c>
      <c r="D6" s="30" t="s">
        <v>71</v>
      </c>
      <c r="E6" s="30" t="s">
        <v>80</v>
      </c>
      <c r="F6" s="30">
        <v>1</v>
      </c>
      <c r="G6" s="30">
        <v>1</v>
      </c>
      <c r="H6" s="30">
        <f>parameters!$J$10*Table1[[#This Row],[Before Utility]]+parameters!$J$11*Table1[[#This Row],[After Utility]]</f>
        <v>0.1</v>
      </c>
      <c r="I6">
        <f>(Table1[[#This Row],[Num. TID Before]]-parameters!$D$8)/(parameters!$D$9-parameters!$D$8)</f>
        <v>0.1</v>
      </c>
      <c r="J6">
        <f>IF(Table1[[#This Row],[Before Utility (unclipped)]]&gt;1,1, IF(Table1[[#This Row],[Before Utility (unclipped)]]&lt;0,0, Table1[[#This Row],[Before Utility (unclipped)]]))</f>
        <v>0.1</v>
      </c>
      <c r="K6">
        <f>(Table1[[#This Row],[Num. TID After]]-parameters!$D$10)/(parameters!$D$11-parameters!$D$10)</f>
        <v>0.1</v>
      </c>
      <c r="L6">
        <f>IF(Table1[[#This Row],[After Utility (unclipped)]]&gt;1,1, IF(Table1[[#This Row],[After Utility (unclipped)]]&lt;0,0, Table1[[#This Row],[After Utility (unclipped)]]))</f>
        <v>0.1</v>
      </c>
      <c r="M6" s="30">
        <v>0</v>
      </c>
      <c r="N6" s="81">
        <v>0</v>
      </c>
      <c r="O6" s="81">
        <v>0</v>
      </c>
      <c r="P6" s="81">
        <v>0</v>
      </c>
      <c r="Q6" s="81">
        <v>0</v>
      </c>
      <c r="R6" s="34" t="s">
        <v>73</v>
      </c>
      <c r="S6" s="32">
        <v>2</v>
      </c>
      <c r="T6" s="34" t="s">
        <v>74</v>
      </c>
      <c r="U6" s="32">
        <v>7</v>
      </c>
      <c r="V6" s="30">
        <f>parameters!$J$4*Table1[[#This Row],[Mitigations Utility]] + parameters!$J$5*Table1[[#This Row],[Detections Utility]]</f>
        <v>8.5714285714285715E-2</v>
      </c>
      <c r="W6">
        <f>SUM(Table1[[#This Row],[Num. 800-53 (r5)]],Table1[[#This Row],[Num. CIS Controls]])</f>
        <v>9</v>
      </c>
      <c r="X6">
        <f>(Table1[[#This Row],[Total Mitigations]]-parameters!$D$2)/(parameters!$D$3-parameters!$D$2)</f>
        <v>0.16363636363636364</v>
      </c>
      <c r="Y6">
        <f>IF(Table1[[#This Row],[Mitigations Utility (unclipped)]]&gt;1,1, IF(Table1[[#This Row],[Mitigations Utility (unclipped)]]&lt;0,0, Table1[[#This Row],[Mitigations Utility (unclipped)]]) )</f>
        <v>0.16363636363636364</v>
      </c>
      <c r="Z6">
        <f>SUM(Table1[[#This Row],[Num. CAR]:[Num. Splunk]])</f>
        <v>0</v>
      </c>
      <c r="AA6">
        <f>(Table1[[#This Row],[Total Detections]]-parameters!$D$4)/(parameters!$D$5-parameters!$D$4)</f>
        <v>0</v>
      </c>
      <c r="AB6">
        <f>IF(Table1[[#This Row],[Detections Utility (unclipped)]]&gt;1,1, IF(Table1[[#This Row],[Detections Utility (unclipped)]]&lt;0,0, Table1[[#This Row],[Detections Utility (unclipped)]]) )</f>
        <v>0</v>
      </c>
      <c r="AC6"/>
      <c r="AD6" s="85" t="s">
        <v>75</v>
      </c>
      <c r="AE6" s="30" t="str" cm="1">
        <f t="array" ref="AE6">IF(SUMPRODUCT(--(NOT(ISERR(SEARCH({"Process","Command","Script","WMI","Module","Pipe","Service"},AD6)))))&gt;0,"1","0")</f>
        <v>0</v>
      </c>
      <c r="AF6" s="30">
        <f>IF(AE6="1",'TOP 10 TECHNIQUES'!C$15,0)</f>
        <v>0</v>
      </c>
      <c r="AG6" s="30" t="str" cm="1">
        <f t="array" ref="AG6">IF(SUMPRODUCT(--(NOT(ISERR(SEARCH({"Network","Firewall"},AD6)))))&gt;0,"1","0")</f>
        <v>1</v>
      </c>
      <c r="AH6" s="30">
        <f>IF(AG6="1",'TOP 10 TECHNIQUES'!C$16,0)</f>
        <v>0</v>
      </c>
      <c r="AI6" s="30" t="str" cm="1">
        <f t="array" ref="AI6">IF(SUMPRODUCT(--(NOT(ISERR(SEARCH({"File","Group","Logon","Schedule","User","Registry","Active","Application"},AD6)))))&gt;0,"1","0")</f>
        <v>0</v>
      </c>
      <c r="AJ6" s="30">
        <f>IF(AI6="1",'TOP 10 TECHNIQUES'!C$17,0)</f>
        <v>0</v>
      </c>
      <c r="AK6" s="30" t="str" cm="1">
        <f t="array" ref="AK6">IF(SUMPRODUCT(--(NOT(ISERR(SEARCH({"Cloud","Cluster","Container","Image","Instance","Pod","Snapshot","Volume"},AD6)))))&gt;0,"1","0")</f>
        <v>0</v>
      </c>
      <c r="AL6" s="30">
        <f>IF(AK6="1",'TOP 10 TECHNIQUES'!C$18,0)</f>
        <v>0</v>
      </c>
      <c r="AM6" s="30" t="str" cm="1">
        <f t="array" ref="AM6">IF(SUMPRODUCT(--(NOT(ISERR(SEARCH({"Drive","Firmware","Host","Kernel"},AD6)))))&gt;0,"1","0")</f>
        <v>0</v>
      </c>
      <c r="AN6" s="30">
        <f>IF(AM6="1",'TOP 10 TECHNIQUES'!C$19,0)</f>
        <v>0</v>
      </c>
      <c r="AO6" s="67">
        <v>0</v>
      </c>
      <c r="AP6" s="30">
        <f>parameters!$J$21*Table1[[#This Row],[TAT Utility]]+parameters!$J$22*Table1[[#This Row],[Count Utility]]</f>
        <v>1.8571428571428572E-2</v>
      </c>
      <c r="AQ6" s="30">
        <f>(Table1[[#This Row],[Total Top Att&amp;ck Score ]]-parameters!$D$19)/(parameters!$D$20-parameters!$D$19)</f>
        <v>6.1904761904761907E-2</v>
      </c>
      <c r="AR6" s="30">
        <f>IF(Table1[[#This Row],[TAT Utility (unclipped)]]&gt;1,1, IF(Table1[[#This Row],[TAT Utility (unclipped)]]&lt;0,0, Table1[[#This Row],[TAT Utility (unclipped)]]) )</f>
        <v>6.1904761904761907E-2</v>
      </c>
      <c r="AS6" s="30">
        <f>(Table1[[#This Row],[Ransomware (Total '# of ATT&amp;CK Observations)]]-parameters!$D$21)/(parameters!$D$22-parameters!$D$21)</f>
        <v>0</v>
      </c>
      <c r="AT6" s="30">
        <f>IF(Table1[[#This Row],[Count Utility (unclipped)]]&gt;1,1, IF(Table1[[#This Row],[Count Utility (unclipped)]]&lt;0,0, Table1[[#This Row],[Count Utility (unclipped)]]) )</f>
        <v>0</v>
      </c>
      <c r="AU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 spans="1:47" ht="15.75">
      <c r="A7" s="30">
        <f>parameters!$J$21*Table1[[#This Row],[TAT Utility]]+parameters!$J$22*Table1[[#This Row],[Count Utility]]</f>
        <v>5.3809523809523807E-2</v>
      </c>
      <c r="B7" s="30">
        <f t="shared" si="0"/>
        <v>0.20476190476190476</v>
      </c>
      <c r="C7" s="30" t="s">
        <v>81</v>
      </c>
      <c r="D7" s="30" t="s">
        <v>71</v>
      </c>
      <c r="E7" s="30" t="s">
        <v>82</v>
      </c>
      <c r="F7" s="30">
        <v>1</v>
      </c>
      <c r="G7" s="30">
        <v>1</v>
      </c>
      <c r="H7" s="30">
        <f>parameters!$J$10*Table1[[#This Row],[Before Utility]]+parameters!$J$11*Table1[[#This Row],[After Utility]]</f>
        <v>0.1</v>
      </c>
      <c r="I7">
        <f>(Table1[[#This Row],[Num. TID Before]]-parameters!$D$8)/(parameters!$D$9-parameters!$D$8)</f>
        <v>0.1</v>
      </c>
      <c r="J7">
        <f>IF(Table1[[#This Row],[Before Utility (unclipped)]]&gt;1,1, IF(Table1[[#This Row],[Before Utility (unclipped)]]&lt;0,0, Table1[[#This Row],[Before Utility (unclipped)]]))</f>
        <v>0.1</v>
      </c>
      <c r="K7">
        <f>(Table1[[#This Row],[Num. TID After]]-parameters!$D$10)/(parameters!$D$11-parameters!$D$10)</f>
        <v>0.1</v>
      </c>
      <c r="L7">
        <f>IF(Table1[[#This Row],[After Utility (unclipped)]]&gt;1,1, IF(Table1[[#This Row],[After Utility (unclipped)]]&lt;0,0, Table1[[#This Row],[After Utility (unclipped)]]))</f>
        <v>0.1</v>
      </c>
      <c r="M7" s="30">
        <v>0</v>
      </c>
      <c r="N7" s="81">
        <v>0</v>
      </c>
      <c r="O7" s="81">
        <v>3</v>
      </c>
      <c r="P7" s="81">
        <v>0</v>
      </c>
      <c r="Q7" s="81">
        <v>1</v>
      </c>
      <c r="R7" s="34" t="s">
        <v>73</v>
      </c>
      <c r="S7" s="32">
        <v>2</v>
      </c>
      <c r="T7" s="34" t="s">
        <v>74</v>
      </c>
      <c r="U7" s="32">
        <v>7</v>
      </c>
      <c r="V7" s="30">
        <f>parameters!$J$4*Table1[[#This Row],[Mitigations Utility]] + parameters!$J$5*Table1[[#This Row],[Detections Utility]]</f>
        <v>0.10476190476190476</v>
      </c>
      <c r="W7">
        <f>SUM(Table1[[#This Row],[Num. 800-53 (r5)]],Table1[[#This Row],[Num. CIS Controls]])</f>
        <v>9</v>
      </c>
      <c r="X7">
        <f>(Table1[[#This Row],[Total Mitigations]]-parameters!$D$2)/(parameters!$D$3-parameters!$D$2)</f>
        <v>0.16363636363636364</v>
      </c>
      <c r="Y7">
        <f>IF(Table1[[#This Row],[Mitigations Utility (unclipped)]]&gt;1,1, IF(Table1[[#This Row],[Mitigations Utility (unclipped)]]&lt;0,0, Table1[[#This Row],[Mitigations Utility (unclipped)]]) )</f>
        <v>0.16363636363636364</v>
      </c>
      <c r="Z7">
        <f>SUM(Table1[[#This Row],[Num. CAR]:[Num. Splunk]])</f>
        <v>4</v>
      </c>
      <c r="AA7">
        <f>(Table1[[#This Row],[Total Detections]]-parameters!$D$4)/(parameters!$D$5-parameters!$D$4)</f>
        <v>0.04</v>
      </c>
      <c r="AB7">
        <f>IF(Table1[[#This Row],[Detections Utility (unclipped)]]&gt;1,1, IF(Table1[[#This Row],[Detections Utility (unclipped)]]&lt;0,0, Table1[[#This Row],[Detections Utility (unclipped)]]) )</f>
        <v>0.04</v>
      </c>
      <c r="AC7"/>
      <c r="AD7" s="85" t="s">
        <v>75</v>
      </c>
      <c r="AE7" s="30" t="str" cm="1">
        <f t="array" ref="AE7">IF(SUMPRODUCT(--(NOT(ISERR(SEARCH({"Process","Command","Script","WMI","Module","Pipe","Service"},AD7)))))&gt;0,"1","0")</f>
        <v>0</v>
      </c>
      <c r="AF7" s="30">
        <f>IF(AE7="1",'TOP 10 TECHNIQUES'!C$15,0)</f>
        <v>0</v>
      </c>
      <c r="AG7" s="30" t="str" cm="1">
        <f t="array" ref="AG7">IF(SUMPRODUCT(--(NOT(ISERR(SEARCH({"Network","Firewall"},AD7)))))&gt;0,"1","0")</f>
        <v>1</v>
      </c>
      <c r="AH7" s="30">
        <f>IF(AG7="1",'TOP 10 TECHNIQUES'!C$16,0)</f>
        <v>0</v>
      </c>
      <c r="AI7" s="30" t="str" cm="1">
        <f t="array" ref="AI7">IF(SUMPRODUCT(--(NOT(ISERR(SEARCH({"File","Group","Logon","Schedule","User","Registry","Active","Application"},AD7)))))&gt;0,"1","0")</f>
        <v>0</v>
      </c>
      <c r="AJ7" s="30">
        <f>IF(AI7="1",'TOP 10 TECHNIQUES'!C$17,0)</f>
        <v>0</v>
      </c>
      <c r="AK7" s="30" t="str" cm="1">
        <f t="array" ref="AK7">IF(SUMPRODUCT(--(NOT(ISERR(SEARCH({"Cloud","Cluster","Container","Image","Instance","Pod","Snapshot","Volume"},AD7)))))&gt;0,"1","0")</f>
        <v>0</v>
      </c>
      <c r="AL7" s="30">
        <f>IF(AK7="1",'TOP 10 TECHNIQUES'!C$18,0)</f>
        <v>0</v>
      </c>
      <c r="AM7" s="30" t="str" cm="1">
        <f t="array" ref="AM7">IF(SUMPRODUCT(--(NOT(ISERR(SEARCH({"Drive","Firmware","Host","Kernel"},AD7)))))&gt;0,"1","0")</f>
        <v>0</v>
      </c>
      <c r="AN7" s="30">
        <f>IF(AM7="1",'TOP 10 TECHNIQUES'!C$19,0)</f>
        <v>0</v>
      </c>
      <c r="AO7" s="68">
        <v>1</v>
      </c>
      <c r="AP7" s="30">
        <f>parameters!$J$21*Table1[[#This Row],[TAT Utility]]+parameters!$J$22*Table1[[#This Row],[Count Utility]]</f>
        <v>5.3809523809523807E-2</v>
      </c>
      <c r="AQ7" s="30">
        <f>(Table1[[#This Row],[Total Top Att&amp;ck Score ]]-parameters!$D$19)/(parameters!$D$20-parameters!$D$19)</f>
        <v>6.8253968253968247E-2</v>
      </c>
      <c r="AR7" s="30">
        <f>IF(Table1[[#This Row],[TAT Utility (unclipped)]]&gt;1,1, IF(Table1[[#This Row],[TAT Utility (unclipped)]]&lt;0,0, Table1[[#This Row],[TAT Utility (unclipped)]]) )</f>
        <v>6.8253968253968247E-2</v>
      </c>
      <c r="AS7" s="30">
        <f>(Table1[[#This Row],[Ransomware (Total '# of ATT&amp;CK Observations)]]-parameters!$D$21)/(parameters!$D$22-parameters!$D$21)</f>
        <v>4.7619047619047616E-2</v>
      </c>
      <c r="AT7" s="30">
        <f>IF(Table1[[#This Row],[Count Utility (unclipped)]]&gt;1,1, IF(Table1[[#This Row],[Count Utility (unclipped)]]&lt;0,0, Table1[[#This Row],[Count Utility (unclipped)]]) )</f>
        <v>4.7619047619047616E-2</v>
      </c>
      <c r="AU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2.5434618291761149E-2</v>
      </c>
    </row>
    <row r="8" spans="1:47" ht="15.75">
      <c r="A8" s="30">
        <f>parameters!$J$21*Table1[[#This Row],[TAT Utility]]+parameters!$J$22*Table1[[#This Row],[Count Utility]]</f>
        <v>0.34161438076600004</v>
      </c>
      <c r="B8" s="30">
        <f t="shared" si="0"/>
        <v>1.7494771409933332</v>
      </c>
      <c r="C8" s="30" t="s">
        <v>83</v>
      </c>
      <c r="D8" s="30" t="s">
        <v>84</v>
      </c>
      <c r="E8" s="30" t="s">
        <v>72</v>
      </c>
      <c r="F8" s="30">
        <v>1</v>
      </c>
      <c r="G8" s="30">
        <v>5</v>
      </c>
      <c r="H8" s="30">
        <f>parameters!$J$10*Table1[[#This Row],[Before Utility]]+parameters!$J$11*Table1[[#This Row],[After Utility]]</f>
        <v>0.3</v>
      </c>
      <c r="I8">
        <f>(Table1[[#This Row],[Num. TID Before]]-parameters!$D$8)/(parameters!$D$9-parameters!$D$8)</f>
        <v>0.1</v>
      </c>
      <c r="J8">
        <f>IF(Table1[[#This Row],[Before Utility (unclipped)]]&gt;1,1, IF(Table1[[#This Row],[Before Utility (unclipped)]]&lt;0,0, Table1[[#This Row],[Before Utility (unclipped)]]))</f>
        <v>0.1</v>
      </c>
      <c r="K8">
        <f>(Table1[[#This Row],[Num. TID After]]-parameters!$D$10)/(parameters!$D$11-parameters!$D$10)</f>
        <v>0.5</v>
      </c>
      <c r="L8">
        <f>IF(Table1[[#This Row],[After Utility (unclipped)]]&gt;1,1, IF(Table1[[#This Row],[After Utility (unclipped)]]&lt;0,0, Table1[[#This Row],[After Utility (unclipped)]]))</f>
        <v>0.5</v>
      </c>
      <c r="M8" s="57">
        <v>0.32699816999999998</v>
      </c>
      <c r="N8" s="81">
        <v>0</v>
      </c>
      <c r="O8" s="81">
        <v>23</v>
      </c>
      <c r="P8" s="81">
        <v>34</v>
      </c>
      <c r="Q8" s="81">
        <v>36</v>
      </c>
      <c r="R8" s="34" t="s">
        <v>85</v>
      </c>
      <c r="S8" s="32">
        <v>19</v>
      </c>
      <c r="T8" s="34" t="s">
        <v>86</v>
      </c>
      <c r="U8" s="32">
        <v>22</v>
      </c>
      <c r="V8" s="30">
        <f>parameters!$J$4*Table1[[#This Row],[Mitigations Utility]] + parameters!$J$5*Table1[[#This Row],[Detections Utility]]</f>
        <v>0.83333333333333337</v>
      </c>
      <c r="W8">
        <f>SUM(Table1[[#This Row],[Num. 800-53 (r5)]],Table1[[#This Row],[Num. CIS Controls]])</f>
        <v>41</v>
      </c>
      <c r="X8">
        <f>(Table1[[#This Row],[Total Mitigations]]-parameters!$D$2)/(parameters!$D$3-parameters!$D$2)</f>
        <v>0.74545454545454548</v>
      </c>
      <c r="Y8">
        <f>IF(Table1[[#This Row],[Mitigations Utility (unclipped)]]&gt;1,1, IF(Table1[[#This Row],[Mitigations Utility (unclipped)]]&lt;0,0, Table1[[#This Row],[Mitigations Utility (unclipped)]]) )</f>
        <v>0.74545454545454548</v>
      </c>
      <c r="Z8">
        <f>SUM(Table1[[#This Row],[Num. CAR]:[Num. Splunk]])</f>
        <v>93</v>
      </c>
      <c r="AA8">
        <f>(Table1[[#This Row],[Total Detections]]-parameters!$D$4)/(parameters!$D$5-parameters!$D$4)</f>
        <v>0.93</v>
      </c>
      <c r="AB8">
        <f>IF(Table1[[#This Row],[Detections Utility (unclipped)]]&gt;1,1, IF(Table1[[#This Row],[Detections Utility (unclipped)]]&lt;0,0, Table1[[#This Row],[Detections Utility (unclipped)]]) )</f>
        <v>0.93</v>
      </c>
      <c r="AC8"/>
      <c r="AD8" s="85" t="s">
        <v>87</v>
      </c>
      <c r="AE8" s="30" t="str" cm="1">
        <f t="array" ref="AE8">IF(SUMPRODUCT(--(NOT(ISERR(SEARCH({"Process","Command","Script","WMI","Module","Pipe","Service"},AD8)))))&gt;0,"1","0")</f>
        <v>1</v>
      </c>
      <c r="AF8" s="30">
        <f>IF(AE8="1",'TOP 10 TECHNIQUES'!C$15,0)</f>
        <v>0</v>
      </c>
      <c r="AG8" s="30" t="str" cm="1">
        <f t="array" ref="AG8">IF(SUMPRODUCT(--(NOT(ISERR(SEARCH({"Network","Firewall"},AD8)))))&gt;0,"1","0")</f>
        <v>1</v>
      </c>
      <c r="AH8" s="30">
        <f>IF(AG8="1",'TOP 10 TECHNIQUES'!C$16,0)</f>
        <v>0</v>
      </c>
      <c r="AI8" s="30" t="str" cm="1">
        <f t="array" ref="AI8">IF(SUMPRODUCT(--(NOT(ISERR(SEARCH({"File","Group","Logon","Schedule","User","Registry","Active","Application"},AD8)))))&gt;0,"1","0")</f>
        <v>1</v>
      </c>
      <c r="AJ8" s="30">
        <f>IF(AI8="1",'TOP 10 TECHNIQUES'!C$17,0)</f>
        <v>0.19800000000000001</v>
      </c>
      <c r="AK8" s="30" t="str" cm="1">
        <f t="array" ref="AK8">IF(SUMPRODUCT(--(NOT(ISERR(SEARCH({"Cloud","Cluster","Container","Image","Instance","Pod","Snapshot","Volume"},AD8)))))&gt;0,"1","0")</f>
        <v>0</v>
      </c>
      <c r="AL8" s="30">
        <f>IF(AK8="1",'TOP 10 TECHNIQUES'!C$18,0)</f>
        <v>0</v>
      </c>
      <c r="AM8" s="30" t="str" cm="1">
        <f t="array" ref="AM8">IF(SUMPRODUCT(--(NOT(ISERR(SEARCH({"Drive","Firmware","Host","Kernel"},AD8)))))&gt;0,"1","0")</f>
        <v>0</v>
      </c>
      <c r="AN8" s="30">
        <f>IF(AM8="1",'TOP 10 TECHNIQUES'!C$19,0)</f>
        <v>0</v>
      </c>
      <c r="AO8" s="67">
        <v>5</v>
      </c>
      <c r="AP8" s="30">
        <f>parameters!$J$21*Table1[[#This Row],[TAT Utility]]+parameters!$J$22*Table1[[#This Row],[Count Utility]]</f>
        <v>0.34161438076600004</v>
      </c>
      <c r="AQ8" s="30">
        <f>(Table1[[#This Row],[Total Top Att&amp;ck Score ]]-parameters!$D$19)/(parameters!$D$20-parameters!$D$19)</f>
        <v>0.58315904699777776</v>
      </c>
      <c r="AR8" s="30">
        <f>IF(Table1[[#This Row],[TAT Utility (unclipped)]]&gt;1,1, IF(Table1[[#This Row],[TAT Utility (unclipped)]]&lt;0,0, Table1[[#This Row],[TAT Utility (unclipped)]]) )</f>
        <v>0.58315904699777776</v>
      </c>
      <c r="AS8" s="30">
        <f>(Table1[[#This Row],[Ransomware (Total '# of ATT&amp;CK Observations)]]-parameters!$D$21)/(parameters!$D$22-parameters!$D$21)</f>
        <v>0.23809523809523808</v>
      </c>
      <c r="AT8" s="30">
        <f>IF(Table1[[#This Row],[Count Utility (unclipped)]]&gt;1,1, IF(Table1[[#This Row],[Count Utility (unclipped)]]&lt;0,0, Table1[[#This Row],[Count Utility (unclipped)]]) )</f>
        <v>0.23809523809523808</v>
      </c>
      <c r="AU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0.18847131511878307</v>
      </c>
    </row>
    <row r="9" spans="1:47" ht="15.75">
      <c r="A9" s="30">
        <f>parameters!$J$21*Table1[[#This Row],[TAT Utility]]+parameters!$J$22*Table1[[#This Row],[Count Utility]]</f>
        <v>0.12428571428571428</v>
      </c>
      <c r="B9" s="30">
        <f t="shared" si="0"/>
        <v>0.90952380952380951</v>
      </c>
      <c r="C9" s="30" t="s">
        <v>88</v>
      </c>
      <c r="D9" s="30" t="s">
        <v>84</v>
      </c>
      <c r="E9" s="30" t="s">
        <v>89</v>
      </c>
      <c r="F9" s="30">
        <v>1</v>
      </c>
      <c r="G9" s="30">
        <v>1</v>
      </c>
      <c r="H9" s="30">
        <f>parameters!$J$10*Table1[[#This Row],[Before Utility]]+parameters!$J$11*Table1[[#This Row],[After Utility]]</f>
        <v>0.1</v>
      </c>
      <c r="I9">
        <f>(Table1[[#This Row],[Num. TID Before]]-parameters!$D$8)/(parameters!$D$9-parameters!$D$8)</f>
        <v>0.1</v>
      </c>
      <c r="J9">
        <f>IF(Table1[[#This Row],[Before Utility (unclipped)]]&gt;1,1, IF(Table1[[#This Row],[Before Utility (unclipped)]]&lt;0,0, Table1[[#This Row],[Before Utility (unclipped)]]))</f>
        <v>0.1</v>
      </c>
      <c r="K9">
        <f>(Table1[[#This Row],[Num. TID After]]-parameters!$D$10)/(parameters!$D$11-parameters!$D$10)</f>
        <v>0.1</v>
      </c>
      <c r="L9">
        <f>IF(Table1[[#This Row],[After Utility (unclipped)]]&gt;1,1, IF(Table1[[#This Row],[After Utility (unclipped)]]&lt;0,0, Table1[[#This Row],[After Utility (unclipped)]]))</f>
        <v>0.1</v>
      </c>
      <c r="M9" s="30">
        <v>0</v>
      </c>
      <c r="N9" s="81">
        <v>5</v>
      </c>
      <c r="O9" s="81">
        <v>75</v>
      </c>
      <c r="P9" s="81">
        <v>10</v>
      </c>
      <c r="Q9" s="81">
        <v>14</v>
      </c>
      <c r="R9" s="34" t="s">
        <v>90</v>
      </c>
      <c r="S9" s="32">
        <v>16</v>
      </c>
      <c r="T9" s="34" t="s">
        <v>91</v>
      </c>
      <c r="U9" s="32">
        <v>19</v>
      </c>
      <c r="V9" s="30">
        <f>parameters!$J$4*Table1[[#This Row],[Mitigations Utility]] + parameters!$J$5*Table1[[#This Row],[Detections Utility]]</f>
        <v>0.80952380952380953</v>
      </c>
      <c r="W9">
        <f>SUM(Table1[[#This Row],[Num. 800-53 (r5)]],Table1[[#This Row],[Num. CIS Controls]])</f>
        <v>35</v>
      </c>
      <c r="X9">
        <f>(Table1[[#This Row],[Total Mitigations]]-parameters!$D$2)/(parameters!$D$3-parameters!$D$2)</f>
        <v>0.63636363636363635</v>
      </c>
      <c r="Y9">
        <f>IF(Table1[[#This Row],[Mitigations Utility (unclipped)]]&gt;1,1, IF(Table1[[#This Row],[Mitigations Utility (unclipped)]]&lt;0,0, Table1[[#This Row],[Mitigations Utility (unclipped)]]) )</f>
        <v>0.63636363636363635</v>
      </c>
      <c r="Z9">
        <f>SUM(Table1[[#This Row],[Num. CAR]:[Num. Splunk]])</f>
        <v>104</v>
      </c>
      <c r="AA9">
        <f>(Table1[[#This Row],[Total Detections]]-parameters!$D$4)/(parameters!$D$5-parameters!$D$4)</f>
        <v>1.04</v>
      </c>
      <c r="AB9">
        <f>IF(Table1[[#This Row],[Detections Utility (unclipped)]]&gt;1,1, IF(Table1[[#This Row],[Detections Utility (unclipped)]]&lt;0,0, Table1[[#This Row],[Detections Utility (unclipped)]]) )</f>
        <v>1</v>
      </c>
      <c r="AC9"/>
      <c r="AD9" s="85" t="s">
        <v>92</v>
      </c>
      <c r="AE9" s="30" t="str" cm="1">
        <f t="array" ref="AE9">IF(SUMPRODUCT(--(NOT(ISERR(SEARCH({"Process","Command","Script","WMI","Module","Pipe","Service"},AD9)))))&gt;0,"1","0")</f>
        <v>1</v>
      </c>
      <c r="AF9" s="30">
        <f>IF(AE9="1",'TOP 10 TECHNIQUES'!C$15,0)</f>
        <v>0</v>
      </c>
      <c r="AG9" s="30" t="str" cm="1">
        <f t="array" ref="AG9">IF(SUMPRODUCT(--(NOT(ISERR(SEARCH({"Network","Firewall"},AD9)))))&gt;0,"1","0")</f>
        <v>0</v>
      </c>
      <c r="AH9" s="30">
        <f>IF(AG9="1",'TOP 10 TECHNIQUES'!C$16,0)</f>
        <v>0</v>
      </c>
      <c r="AI9" s="30" t="str" cm="1">
        <f t="array" ref="AI9">IF(SUMPRODUCT(--(NOT(ISERR(SEARCH({"File","Group","Logon","Schedule","User","Registry","Active","Application"},AD9)))))&gt;0,"1","0")</f>
        <v>0</v>
      </c>
      <c r="AJ9" s="30">
        <f>IF(AI9="1",'TOP 10 TECHNIQUES'!C$17,0)</f>
        <v>0</v>
      </c>
      <c r="AK9" s="30" t="str" cm="1">
        <f t="array" ref="AK9">IF(SUMPRODUCT(--(NOT(ISERR(SEARCH({"Cloud","Cluster","Container","Image","Instance","Pod","Snapshot","Volume"},AD9)))))&gt;0,"1","0")</f>
        <v>0</v>
      </c>
      <c r="AL9" s="30">
        <f>IF(AK9="1",'TOP 10 TECHNIQUES'!C$18,0)</f>
        <v>0</v>
      </c>
      <c r="AM9" s="30" t="str" cm="1">
        <f t="array" ref="AM9">IF(SUMPRODUCT(--(NOT(ISERR(SEARCH({"Drive","Firmware","Host","Kernel"},AD9)))))&gt;0,"1","0")</f>
        <v>0</v>
      </c>
      <c r="AN9" s="30">
        <f>IF(AM9="1",'TOP 10 TECHNIQUES'!C$19,0)</f>
        <v>0</v>
      </c>
      <c r="AO9" s="68">
        <v>1</v>
      </c>
      <c r="AP9" s="30">
        <f>parameters!$J$21*Table1[[#This Row],[TAT Utility]]+parameters!$J$22*Table1[[#This Row],[Count Utility]]</f>
        <v>0.12428571428571428</v>
      </c>
      <c r="AQ9" s="30">
        <f>(Table1[[#This Row],[Total Top Att&amp;ck Score ]]-parameters!$D$19)/(parameters!$D$20-parameters!$D$19)</f>
        <v>0.30317460317460315</v>
      </c>
      <c r="AR9" s="30">
        <f>IF(Table1[[#This Row],[TAT Utility (unclipped)]]&gt;1,1, IF(Table1[[#This Row],[TAT Utility (unclipped)]]&lt;0,0, Table1[[#This Row],[TAT Utility (unclipped)]]) )</f>
        <v>0.30317460317460315</v>
      </c>
      <c r="AS9" s="30">
        <f>(Table1[[#This Row],[Ransomware (Total '# of ATT&amp;CK Observations)]]-parameters!$D$21)/(parameters!$D$22-parameters!$D$21)</f>
        <v>4.7619047619047616E-2</v>
      </c>
      <c r="AT9" s="30">
        <f>IF(Table1[[#This Row],[Count Utility (unclipped)]]&gt;1,1, IF(Table1[[#This Row],[Count Utility (unclipped)]]&lt;0,0, Table1[[#This Row],[Count Utility (unclipped)]]) )</f>
        <v>4.7619047619047616E-2</v>
      </c>
      <c r="AU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3.1027966742252455E-2</v>
      </c>
    </row>
    <row r="10" spans="1:47" ht="15.75">
      <c r="A10" s="30">
        <f>parameters!$J$21*Table1[[#This Row],[TAT Utility]]+parameters!$J$22*Table1[[#This Row],[Count Utility]]</f>
        <v>0.10407238095238094</v>
      </c>
      <c r="B10" s="30">
        <f t="shared" si="0"/>
        <v>0.70739047619047613</v>
      </c>
      <c r="C10" s="30" t="s">
        <v>93</v>
      </c>
      <c r="D10" s="30" t="s">
        <v>84</v>
      </c>
      <c r="E10" s="30" t="s">
        <v>94</v>
      </c>
      <c r="F10" s="30">
        <v>1</v>
      </c>
      <c r="G10" s="30">
        <v>1</v>
      </c>
      <c r="H10" s="30">
        <f>parameters!$J$10*Table1[[#This Row],[Before Utility]]+parameters!$J$11*Table1[[#This Row],[After Utility]]</f>
        <v>0.1</v>
      </c>
      <c r="I10">
        <f>(Table1[[#This Row],[Num. TID Before]]-parameters!$D$8)/(parameters!$D$9-parameters!$D$8)</f>
        <v>0.1</v>
      </c>
      <c r="J10">
        <f>IF(Table1[[#This Row],[Before Utility (unclipped)]]&gt;1,1, IF(Table1[[#This Row],[Before Utility (unclipped)]]&lt;0,0, Table1[[#This Row],[Before Utility (unclipped)]]))</f>
        <v>0.1</v>
      </c>
      <c r="K10">
        <f>(Table1[[#This Row],[Num. TID After]]-parameters!$D$10)/(parameters!$D$11-parameters!$D$10)</f>
        <v>0.1</v>
      </c>
      <c r="L10">
        <f>IF(Table1[[#This Row],[After Utility (unclipped)]]&gt;1,1, IF(Table1[[#This Row],[After Utility (unclipped)]]&lt;0,0, Table1[[#This Row],[After Utility (unclipped)]]))</f>
        <v>0.1</v>
      </c>
      <c r="M10" s="30">
        <v>0</v>
      </c>
      <c r="N10" s="81">
        <v>1</v>
      </c>
      <c r="O10" s="81">
        <v>28</v>
      </c>
      <c r="P10" s="81">
        <v>5</v>
      </c>
      <c r="Q10" s="81">
        <v>9</v>
      </c>
      <c r="R10" s="34" t="s">
        <v>95</v>
      </c>
      <c r="S10" s="32">
        <v>15</v>
      </c>
      <c r="T10" s="34" t="s">
        <v>96</v>
      </c>
      <c r="U10" s="32">
        <v>15</v>
      </c>
      <c r="V10" s="30">
        <f>parameters!$J$4*Table1[[#This Row],[Mitigations Utility]] + parameters!$J$5*Table1[[#This Row],[Detections Utility]]</f>
        <v>0.49047619047619045</v>
      </c>
      <c r="W10">
        <f>SUM(Table1[[#This Row],[Num. 800-53 (r5)]],Table1[[#This Row],[Num. CIS Controls]])</f>
        <v>30</v>
      </c>
      <c r="X10">
        <f>(Table1[[#This Row],[Total Mitigations]]-parameters!$D$2)/(parameters!$D$3-parameters!$D$2)</f>
        <v>0.54545454545454541</v>
      </c>
      <c r="Y10">
        <f>IF(Table1[[#This Row],[Mitigations Utility (unclipped)]]&gt;1,1, IF(Table1[[#This Row],[Mitigations Utility (unclipped)]]&lt;0,0, Table1[[#This Row],[Mitigations Utility (unclipped)]]) )</f>
        <v>0.54545454545454541</v>
      </c>
      <c r="Z10">
        <f>SUM(Table1[[#This Row],[Num. CAR]:[Num. Splunk]])</f>
        <v>43</v>
      </c>
      <c r="AA10">
        <f>(Table1[[#This Row],[Total Detections]]-parameters!$D$4)/(parameters!$D$5-parameters!$D$4)</f>
        <v>0.43</v>
      </c>
      <c r="AB10">
        <f>IF(Table1[[#This Row],[Detections Utility (unclipped)]]&gt;1,1, IF(Table1[[#This Row],[Detections Utility (unclipped)]]&lt;0,0, Table1[[#This Row],[Detections Utility (unclipped)]]) )</f>
        <v>0.43</v>
      </c>
      <c r="AC10"/>
      <c r="AD10" s="85" t="s">
        <v>97</v>
      </c>
      <c r="AE10" s="30" t="str" cm="1">
        <f t="array" ref="AE10">IF(SUMPRODUCT(--(NOT(ISERR(SEARCH({"Process","Command","Script","WMI","Module","Pipe","Service"},AD10)))))&gt;0,"1","0")</f>
        <v>1</v>
      </c>
      <c r="AF10" s="30">
        <f>IF(AE10="1",'TOP 10 TECHNIQUES'!C$15,0)</f>
        <v>0</v>
      </c>
      <c r="AG10" s="30" t="str" cm="1">
        <f t="array" ref="AG10">IF(SUMPRODUCT(--(NOT(ISERR(SEARCH({"Network","Firewall"},AD10)))))&gt;0,"1","0")</f>
        <v>0</v>
      </c>
      <c r="AH10" s="30">
        <f>IF(AG10="1",'TOP 10 TECHNIQUES'!C$16,0)</f>
        <v>0</v>
      </c>
      <c r="AI10" s="30" t="str" cm="1">
        <f t="array" ref="AI10">IF(SUMPRODUCT(--(NOT(ISERR(SEARCH({"File","Group","Logon","Schedule","User","Registry","Active","Application"},AD10)))))&gt;0,"1","0")</f>
        <v>1</v>
      </c>
      <c r="AJ10" s="30">
        <f>IF(AI10="1",'TOP 10 TECHNIQUES'!C$17,0)</f>
        <v>0.19800000000000001</v>
      </c>
      <c r="AK10" s="30" t="str" cm="1">
        <f t="array" ref="AK10">IF(SUMPRODUCT(--(NOT(ISERR(SEARCH({"Cloud","Cluster","Container","Image","Instance","Pod","Snapshot","Volume"},AD10)))))&gt;0,"1","0")</f>
        <v>0</v>
      </c>
      <c r="AL10" s="30">
        <f>IF(AK10="1",'TOP 10 TECHNIQUES'!C$18,0)</f>
        <v>0</v>
      </c>
      <c r="AM10" s="30" t="str" cm="1">
        <f t="array" ref="AM10">IF(SUMPRODUCT(--(NOT(ISERR(SEARCH({"Drive","Firmware","Host","Kernel"},AD10)))))&gt;0,"1","0")</f>
        <v>0</v>
      </c>
      <c r="AN10" s="30">
        <f>IF(AM10="1",'TOP 10 TECHNIQUES'!C$19,0)</f>
        <v>0</v>
      </c>
      <c r="AO10" s="67">
        <v>1</v>
      </c>
      <c r="AP10" s="30">
        <f>parameters!$J$21*Table1[[#This Row],[TAT Utility]]+parameters!$J$22*Table1[[#This Row],[Count Utility]]</f>
        <v>0.10407238095238094</v>
      </c>
      <c r="AQ10" s="30">
        <f>(Table1[[#This Row],[Total Top Att&amp;ck Score ]]-parameters!$D$19)/(parameters!$D$20-parameters!$D$19)</f>
        <v>0.23579682539682537</v>
      </c>
      <c r="AR10" s="30">
        <f>IF(Table1[[#This Row],[TAT Utility (unclipped)]]&gt;1,1, IF(Table1[[#This Row],[TAT Utility (unclipped)]]&lt;0,0, Table1[[#This Row],[TAT Utility (unclipped)]]) )</f>
        <v>0.23579682539682537</v>
      </c>
      <c r="AS10" s="30">
        <f>(Table1[[#This Row],[Ransomware (Total '# of ATT&amp;CK Observations)]]-parameters!$D$21)/(parameters!$D$22-parameters!$D$21)</f>
        <v>4.7619047619047616E-2</v>
      </c>
      <c r="AT10" s="30">
        <f>IF(Table1[[#This Row],[Count Utility (unclipped)]]&gt;1,1, IF(Table1[[#This Row],[Count Utility (unclipped)]]&lt;0,0, Table1[[#This Row],[Count Utility (unclipped)]]) )</f>
        <v>4.7619047619047616E-2</v>
      </c>
      <c r="AU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2.9423733938019649E-2</v>
      </c>
    </row>
    <row r="11" spans="1:47" ht="15.75">
      <c r="A11" s="30">
        <f>parameters!$J$21*Table1[[#This Row],[TAT Utility]]+parameters!$J$22*Table1[[#This Row],[Count Utility]]</f>
        <v>6.5604761904761902E-2</v>
      </c>
      <c r="B11" s="30">
        <f t="shared" si="0"/>
        <v>0.6560476190476191</v>
      </c>
      <c r="C11" s="30" t="s">
        <v>98</v>
      </c>
      <c r="D11" s="30" t="s">
        <v>84</v>
      </c>
      <c r="E11" s="30" t="s">
        <v>99</v>
      </c>
      <c r="F11" s="30">
        <v>1</v>
      </c>
      <c r="G11" s="30">
        <v>1</v>
      </c>
      <c r="H11" s="30">
        <f>parameters!$J$10*Table1[[#This Row],[Before Utility]]+parameters!$J$11*Table1[[#This Row],[After Utility]]</f>
        <v>0.1</v>
      </c>
      <c r="I11">
        <f>(Table1[[#This Row],[Num. TID Before]]-parameters!$D$8)/(parameters!$D$9-parameters!$D$8)</f>
        <v>0.1</v>
      </c>
      <c r="J11">
        <f>IF(Table1[[#This Row],[Before Utility (unclipped)]]&gt;1,1, IF(Table1[[#This Row],[Before Utility (unclipped)]]&lt;0,0, Table1[[#This Row],[Before Utility (unclipped)]]))</f>
        <v>0.1</v>
      </c>
      <c r="K11">
        <f>(Table1[[#This Row],[Num. TID After]]-parameters!$D$10)/(parameters!$D$11-parameters!$D$10)</f>
        <v>0.1</v>
      </c>
      <c r="L11">
        <f>IF(Table1[[#This Row],[After Utility (unclipped)]]&gt;1,1, IF(Table1[[#This Row],[After Utility (unclipped)]]&lt;0,0, Table1[[#This Row],[After Utility (unclipped)]]))</f>
        <v>0.1</v>
      </c>
      <c r="M11" s="30">
        <v>0</v>
      </c>
      <c r="N11" s="81">
        <v>2</v>
      </c>
      <c r="O11" s="81">
        <v>19</v>
      </c>
      <c r="P11" s="81">
        <v>1</v>
      </c>
      <c r="Q11" s="81">
        <v>8</v>
      </c>
      <c r="R11" s="34" t="s">
        <v>100</v>
      </c>
      <c r="S11" s="32">
        <v>14</v>
      </c>
      <c r="T11" s="34" t="s">
        <v>101</v>
      </c>
      <c r="U11" s="32">
        <v>18</v>
      </c>
      <c r="V11" s="30">
        <f>parameters!$J$4*Table1[[#This Row],[Mitigations Utility]] + parameters!$J$5*Table1[[#This Row],[Detections Utility]]</f>
        <v>0.44761904761904764</v>
      </c>
      <c r="W11">
        <f>SUM(Table1[[#This Row],[Num. 800-53 (r5)]],Table1[[#This Row],[Num. CIS Controls]])</f>
        <v>32</v>
      </c>
      <c r="X11">
        <f>(Table1[[#This Row],[Total Mitigations]]-parameters!$D$2)/(parameters!$D$3-parameters!$D$2)</f>
        <v>0.58181818181818179</v>
      </c>
      <c r="Y11">
        <f>IF(Table1[[#This Row],[Mitigations Utility (unclipped)]]&gt;1,1, IF(Table1[[#This Row],[Mitigations Utility (unclipped)]]&lt;0,0, Table1[[#This Row],[Mitigations Utility (unclipped)]]) )</f>
        <v>0.58181818181818179</v>
      </c>
      <c r="Z11">
        <f>SUM(Table1[[#This Row],[Num. CAR]:[Num. Splunk]])</f>
        <v>30</v>
      </c>
      <c r="AA11">
        <f>(Table1[[#This Row],[Total Detections]]-parameters!$D$4)/(parameters!$D$5-parameters!$D$4)</f>
        <v>0.3</v>
      </c>
      <c r="AB11">
        <f>IF(Table1[[#This Row],[Detections Utility (unclipped)]]&gt;1,1, IF(Table1[[#This Row],[Detections Utility (unclipped)]]&lt;0,0, Table1[[#This Row],[Detections Utility (unclipped)]]) )</f>
        <v>0.3</v>
      </c>
      <c r="AC11"/>
      <c r="AD11" s="85" t="s">
        <v>102</v>
      </c>
      <c r="AE11" s="30" t="str" cm="1">
        <f t="array" ref="AE11">IF(SUMPRODUCT(--(NOT(ISERR(SEARCH({"Process","Command","Script","WMI","Module","Pipe","Service"},AD11)))))&gt;0,"1","0")</f>
        <v>1</v>
      </c>
      <c r="AF11" s="30">
        <f>IF(AE11="1",'TOP 10 TECHNIQUES'!C$15,0)</f>
        <v>0</v>
      </c>
      <c r="AG11" s="30" t="str" cm="1">
        <f t="array" ref="AG11">IF(SUMPRODUCT(--(NOT(ISERR(SEARCH({"Network","Firewall"},AD11)))))&gt;0,"1","0")</f>
        <v>0</v>
      </c>
      <c r="AH11" s="30">
        <f>IF(AG11="1",'TOP 10 TECHNIQUES'!C$16,0)</f>
        <v>0</v>
      </c>
      <c r="AI11" s="30" t="str" cm="1">
        <f t="array" ref="AI11">IF(SUMPRODUCT(--(NOT(ISERR(SEARCH({"File","Group","Logon","Schedule","User","Registry","Active","Application"},AD11)))))&gt;0,"1","0")</f>
        <v>1</v>
      </c>
      <c r="AJ11" s="30">
        <f>IF(AI11="1",'TOP 10 TECHNIQUES'!C$17,0)</f>
        <v>0.19800000000000001</v>
      </c>
      <c r="AK11" s="30" t="str" cm="1">
        <f t="array" ref="AK11">IF(SUMPRODUCT(--(NOT(ISERR(SEARCH({"Cloud","Cluster","Container","Image","Instance","Pod","Snapshot","Volume"},AD11)))))&gt;0,"1","0")</f>
        <v>0</v>
      </c>
      <c r="AL11" s="30">
        <f>IF(AK11="1",'TOP 10 TECHNIQUES'!C$18,0)</f>
        <v>0</v>
      </c>
      <c r="AM11" s="30" t="str" cm="1">
        <f t="array" ref="AM11">IF(SUMPRODUCT(--(NOT(ISERR(SEARCH({"Drive","Firmware","Host","Kernel"},AD11)))))&gt;0,"1","0")</f>
        <v>0</v>
      </c>
      <c r="AN11" s="30">
        <f>IF(AM11="1",'TOP 10 TECHNIQUES'!C$19,0)</f>
        <v>0</v>
      </c>
      <c r="AO11" s="68">
        <v>0</v>
      </c>
      <c r="AP11" s="30">
        <f>parameters!$J$21*Table1[[#This Row],[TAT Utility]]+parameters!$J$22*Table1[[#This Row],[Count Utility]]</f>
        <v>6.5604761904761902E-2</v>
      </c>
      <c r="AQ11" s="30">
        <f>(Table1[[#This Row],[Total Top Att&amp;ck Score ]]-parameters!$D$19)/(parameters!$D$20-parameters!$D$19)</f>
        <v>0.2186825396825397</v>
      </c>
      <c r="AR11" s="30">
        <f>IF(Table1[[#This Row],[TAT Utility (unclipped)]]&gt;1,1, IF(Table1[[#This Row],[TAT Utility (unclipped)]]&lt;0,0, Table1[[#This Row],[TAT Utility (unclipped)]]) )</f>
        <v>0.2186825396825397</v>
      </c>
      <c r="AS11" s="30">
        <f>(Table1[[#This Row],[Ransomware (Total '# of ATT&amp;CK Observations)]]-parameters!$D$21)/(parameters!$D$22-parameters!$D$21)</f>
        <v>0</v>
      </c>
      <c r="AT11" s="30">
        <f>IF(Table1[[#This Row],[Count Utility (unclipped)]]&gt;1,1, IF(Table1[[#This Row],[Count Utility (unclipped)]]&lt;0,0, Table1[[#This Row],[Count Utility (unclipped)]]) )</f>
        <v>0</v>
      </c>
      <c r="AU1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 spans="1:47" ht="15.75">
      <c r="A12" s="30">
        <f>parameters!$J$21*Table1[[#This Row],[TAT Utility]]+parameters!$J$22*Table1[[#This Row],[Count Utility]]</f>
        <v>0.11458666666666667</v>
      </c>
      <c r="B12" s="30">
        <f t="shared" si="0"/>
        <v>0.47920000000000001</v>
      </c>
      <c r="C12" s="30" t="s">
        <v>103</v>
      </c>
      <c r="D12" s="30" t="s">
        <v>84</v>
      </c>
      <c r="E12" s="30" t="s">
        <v>104</v>
      </c>
      <c r="F12" s="30">
        <v>1</v>
      </c>
      <c r="G12" s="30">
        <v>1</v>
      </c>
      <c r="H12" s="30">
        <f>parameters!$J$10*Table1[[#This Row],[Before Utility]]+parameters!$J$11*Table1[[#This Row],[After Utility]]</f>
        <v>0.1</v>
      </c>
      <c r="I12">
        <f>(Table1[[#This Row],[Num. TID Before]]-parameters!$D$8)/(parameters!$D$9-parameters!$D$8)</f>
        <v>0.1</v>
      </c>
      <c r="J12">
        <f>IF(Table1[[#This Row],[Before Utility (unclipped)]]&gt;1,1, IF(Table1[[#This Row],[Before Utility (unclipped)]]&lt;0,0, Table1[[#This Row],[Before Utility (unclipped)]]))</f>
        <v>0.1</v>
      </c>
      <c r="K12">
        <f>(Table1[[#This Row],[Num. TID After]]-parameters!$D$10)/(parameters!$D$11-parameters!$D$10)</f>
        <v>0.1</v>
      </c>
      <c r="L12">
        <f>IF(Table1[[#This Row],[After Utility (unclipped)]]&gt;1,1, IF(Table1[[#This Row],[After Utility (unclipped)]]&lt;0,0, Table1[[#This Row],[After Utility (unclipped)]]))</f>
        <v>0.1</v>
      </c>
      <c r="M12" s="30">
        <v>0</v>
      </c>
      <c r="N12" s="81">
        <v>0</v>
      </c>
      <c r="O12" s="81">
        <v>12</v>
      </c>
      <c r="P12" s="81">
        <v>1</v>
      </c>
      <c r="Q12" s="81">
        <v>0</v>
      </c>
      <c r="R12" s="34" t="s">
        <v>105</v>
      </c>
      <c r="S12" s="32">
        <v>11</v>
      </c>
      <c r="T12" s="34" t="s">
        <v>106</v>
      </c>
      <c r="U12" s="32">
        <v>14</v>
      </c>
      <c r="V12" s="30">
        <f>parameters!$J$4*Table1[[#This Row],[Mitigations Utility]] + parameters!$J$5*Table1[[#This Row],[Detections Utility]]</f>
        <v>0.30000000000000004</v>
      </c>
      <c r="W12">
        <f>SUM(Table1[[#This Row],[Num. 800-53 (r5)]],Table1[[#This Row],[Num. CIS Controls]])</f>
        <v>25</v>
      </c>
      <c r="X12">
        <f>(Table1[[#This Row],[Total Mitigations]]-parameters!$D$2)/(parameters!$D$3-parameters!$D$2)</f>
        <v>0.45454545454545453</v>
      </c>
      <c r="Y12">
        <f>IF(Table1[[#This Row],[Mitigations Utility (unclipped)]]&gt;1,1, IF(Table1[[#This Row],[Mitigations Utility (unclipped)]]&lt;0,0, Table1[[#This Row],[Mitigations Utility (unclipped)]]) )</f>
        <v>0.45454545454545453</v>
      </c>
      <c r="Z12">
        <f>SUM(Table1[[#This Row],[Num. CAR]:[Num. Splunk]])</f>
        <v>13</v>
      </c>
      <c r="AA12">
        <f>(Table1[[#This Row],[Total Detections]]-parameters!$D$4)/(parameters!$D$5-parameters!$D$4)</f>
        <v>0.13</v>
      </c>
      <c r="AB12">
        <f>IF(Table1[[#This Row],[Detections Utility (unclipped)]]&gt;1,1, IF(Table1[[#This Row],[Detections Utility (unclipped)]]&lt;0,0, Table1[[#This Row],[Detections Utility (unclipped)]]) )</f>
        <v>0.13</v>
      </c>
      <c r="AC12"/>
      <c r="AD12" s="85" t="s">
        <v>107</v>
      </c>
      <c r="AE12" s="30" t="str" cm="1">
        <f t="array" ref="AE12">IF(SUMPRODUCT(--(NOT(ISERR(SEARCH({"Process","Command","Script","WMI","Module","Pipe","Service"},AD12)))))&gt;0,"1","0")</f>
        <v>1</v>
      </c>
      <c r="AF12" s="30">
        <f>IF(AE12="1",'TOP 10 TECHNIQUES'!C$15,0)</f>
        <v>0</v>
      </c>
      <c r="AG12" s="30" t="str" cm="1">
        <f t="array" ref="AG12">IF(SUMPRODUCT(--(NOT(ISERR(SEARCH({"Network","Firewall"},AD12)))))&gt;0,"1","0")</f>
        <v>0</v>
      </c>
      <c r="AH12" s="30">
        <f>IF(AG12="1",'TOP 10 TECHNIQUES'!C$16,0)</f>
        <v>0</v>
      </c>
      <c r="AI12" s="30" t="str" cm="1">
        <f t="array" ref="AI12">IF(SUMPRODUCT(--(NOT(ISERR(SEARCH({"File","Group","Logon","Schedule","User","Registry","Active","Application"},AD12)))))&gt;0,"1","0")</f>
        <v>1</v>
      </c>
      <c r="AJ12" s="30">
        <f>IF(AI12="1",'TOP 10 TECHNIQUES'!C$17,0)</f>
        <v>0.19800000000000001</v>
      </c>
      <c r="AK12" s="30" t="str" cm="1">
        <f t="array" ref="AK12">IF(SUMPRODUCT(--(NOT(ISERR(SEARCH({"Cloud","Cluster","Container","Image","Instance","Pod","Snapshot","Volume"},AD12)))))&gt;0,"1","0")</f>
        <v>0</v>
      </c>
      <c r="AL12" s="30">
        <f>IF(AK12="1",'TOP 10 TECHNIQUES'!C$18,0)</f>
        <v>0</v>
      </c>
      <c r="AM12" s="30" t="str" cm="1">
        <f t="array" ref="AM12">IF(SUMPRODUCT(--(NOT(ISERR(SEARCH({"Drive","Firmware","Host","Kernel"},AD12)))))&gt;0,"1","0")</f>
        <v>0</v>
      </c>
      <c r="AN12" s="30">
        <f>IF(AM12="1",'TOP 10 TECHNIQUES'!C$19,0)</f>
        <v>0</v>
      </c>
      <c r="AO12" s="67">
        <v>2</v>
      </c>
      <c r="AP12" s="30">
        <f>parameters!$J$21*Table1[[#This Row],[TAT Utility]]+parameters!$J$22*Table1[[#This Row],[Count Utility]]</f>
        <v>0.11458666666666667</v>
      </c>
      <c r="AQ12" s="30">
        <f>(Table1[[#This Row],[Total Top Att&amp;ck Score ]]-parameters!$D$19)/(parameters!$D$20-parameters!$D$19)</f>
        <v>0.15973333333333334</v>
      </c>
      <c r="AR12" s="30">
        <f>IF(Table1[[#This Row],[TAT Utility (unclipped)]]&gt;1,1, IF(Table1[[#This Row],[TAT Utility (unclipped)]]&lt;0,0, Table1[[#This Row],[TAT Utility (unclipped)]]) )</f>
        <v>0.15973333333333334</v>
      </c>
      <c r="AS12" s="30">
        <f>(Table1[[#This Row],[Ransomware (Total '# of ATT&amp;CK Observations)]]-parameters!$D$21)/(parameters!$D$22-parameters!$D$21)</f>
        <v>9.5238095238095233E-2</v>
      </c>
      <c r="AT12" s="30">
        <f>IF(Table1[[#This Row],[Count Utility (unclipped)]]&gt;1,1, IF(Table1[[#This Row],[Count Utility (unclipped)]]&lt;0,0, Table1[[#This Row],[Count Utility (unclipped)]]) )</f>
        <v>9.5238095238095233E-2</v>
      </c>
      <c r="AU1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5.5225396825396823E-2</v>
      </c>
    </row>
    <row r="13" spans="1:47" ht="15.75">
      <c r="A13" s="30">
        <f>parameters!$J$21*Table1[[#This Row],[TAT Utility]]+parameters!$J$22*Table1[[#This Row],[Count Utility]]</f>
        <v>7.7142857142857152E-2</v>
      </c>
      <c r="B13" s="30">
        <f t="shared" si="0"/>
        <v>0.43809523809523809</v>
      </c>
      <c r="C13" s="30" t="s">
        <v>108</v>
      </c>
      <c r="D13" s="30" t="s">
        <v>84</v>
      </c>
      <c r="E13" s="30" t="s">
        <v>109</v>
      </c>
      <c r="F13" s="30">
        <v>1</v>
      </c>
      <c r="G13" s="30">
        <v>1</v>
      </c>
      <c r="H13" s="30">
        <f>parameters!$J$10*Table1[[#This Row],[Before Utility]]+parameters!$J$11*Table1[[#This Row],[After Utility]]</f>
        <v>0.1</v>
      </c>
      <c r="I13">
        <f>(Table1[[#This Row],[Num. TID Before]]-parameters!$D$8)/(parameters!$D$9-parameters!$D$8)</f>
        <v>0.1</v>
      </c>
      <c r="J13">
        <f>IF(Table1[[#This Row],[Before Utility (unclipped)]]&gt;1,1, IF(Table1[[#This Row],[Before Utility (unclipped)]]&lt;0,0, Table1[[#This Row],[Before Utility (unclipped)]]))</f>
        <v>0.1</v>
      </c>
      <c r="K13">
        <f>(Table1[[#This Row],[Num. TID After]]-parameters!$D$10)/(parameters!$D$11-parameters!$D$10)</f>
        <v>0.1</v>
      </c>
      <c r="L13">
        <f>IF(Table1[[#This Row],[After Utility (unclipped)]]&gt;1,1, IF(Table1[[#This Row],[After Utility (unclipped)]]&lt;0,0, Table1[[#This Row],[After Utility (unclipped)]]))</f>
        <v>0.1</v>
      </c>
      <c r="M13" s="30">
        <v>0</v>
      </c>
      <c r="N13" s="81">
        <v>0</v>
      </c>
      <c r="O13" s="81">
        <v>8</v>
      </c>
      <c r="P13" s="81">
        <v>0</v>
      </c>
      <c r="Q13" s="81">
        <v>1</v>
      </c>
      <c r="R13" s="34" t="s">
        <v>110</v>
      </c>
      <c r="S13" s="32">
        <v>14</v>
      </c>
      <c r="T13" s="34" t="s">
        <v>111</v>
      </c>
      <c r="U13" s="32">
        <v>17</v>
      </c>
      <c r="V13" s="30">
        <f>parameters!$J$4*Table1[[#This Row],[Mitigations Utility]] + parameters!$J$5*Table1[[#This Row],[Detections Utility]]</f>
        <v>0.33809523809523812</v>
      </c>
      <c r="W13">
        <f>SUM(Table1[[#This Row],[Num. 800-53 (r5)]],Table1[[#This Row],[Num. CIS Controls]])</f>
        <v>31</v>
      </c>
      <c r="X13">
        <f>(Table1[[#This Row],[Total Mitigations]]-parameters!$D$2)/(parameters!$D$3-parameters!$D$2)</f>
        <v>0.5636363636363636</v>
      </c>
      <c r="Y13">
        <f>IF(Table1[[#This Row],[Mitigations Utility (unclipped)]]&gt;1,1, IF(Table1[[#This Row],[Mitigations Utility (unclipped)]]&lt;0,0, Table1[[#This Row],[Mitigations Utility (unclipped)]]) )</f>
        <v>0.5636363636363636</v>
      </c>
      <c r="Z13">
        <f>SUM(Table1[[#This Row],[Num. CAR]:[Num. Splunk]])</f>
        <v>9</v>
      </c>
      <c r="AA13">
        <f>(Table1[[#This Row],[Total Detections]]-parameters!$D$4)/(parameters!$D$5-parameters!$D$4)</f>
        <v>0.09</v>
      </c>
      <c r="AB13">
        <f>IF(Table1[[#This Row],[Detections Utility (unclipped)]]&gt;1,1, IF(Table1[[#This Row],[Detections Utility (unclipped)]]&lt;0,0, Table1[[#This Row],[Detections Utility (unclipped)]]) )</f>
        <v>0.09</v>
      </c>
      <c r="AC13"/>
      <c r="AD13" s="85" t="s">
        <v>112</v>
      </c>
      <c r="AE13" s="30" t="str" cm="1">
        <f t="array" ref="AE13">IF(SUMPRODUCT(--(NOT(ISERR(SEARCH({"Process","Command","Script","WMI","Module","Pipe","Service"},AD13)))))&gt;0,"1","0")</f>
        <v>1</v>
      </c>
      <c r="AF13" s="30">
        <f>IF(AE13="1",'TOP 10 TECHNIQUES'!C$15,0)</f>
        <v>0</v>
      </c>
      <c r="AG13" s="30" t="str" cm="1">
        <f t="array" ref="AG13">IF(SUMPRODUCT(--(NOT(ISERR(SEARCH({"Network","Firewall"},AD13)))))&gt;0,"1","0")</f>
        <v>0</v>
      </c>
      <c r="AH13" s="30">
        <f>IF(AG13="1",'TOP 10 TECHNIQUES'!C$16,0)</f>
        <v>0</v>
      </c>
      <c r="AI13" s="30" t="str" cm="1">
        <f t="array" ref="AI13">IF(SUMPRODUCT(--(NOT(ISERR(SEARCH({"File","Group","Logon","Schedule","User","Registry","Active","Application"},AD13)))))&gt;0,"1","0")</f>
        <v>0</v>
      </c>
      <c r="AJ13" s="30">
        <f>IF(AI13="1",'TOP 10 TECHNIQUES'!C$17,0)</f>
        <v>0</v>
      </c>
      <c r="AK13" s="30" t="str" cm="1">
        <f t="array" ref="AK13">IF(SUMPRODUCT(--(NOT(ISERR(SEARCH({"Cloud","Cluster","Container","Image","Instance","Pod","Snapshot","Volume"},AD13)))))&gt;0,"1","0")</f>
        <v>0</v>
      </c>
      <c r="AL13" s="30">
        <f>IF(AK13="1",'TOP 10 TECHNIQUES'!C$18,0)</f>
        <v>0</v>
      </c>
      <c r="AM13" s="30" t="str" cm="1">
        <f t="array" ref="AM13">IF(SUMPRODUCT(--(NOT(ISERR(SEARCH({"Drive","Firmware","Host","Kernel"},AD13)))))&gt;0,"1","0")</f>
        <v>0</v>
      </c>
      <c r="AN13" s="30">
        <f>IF(AM13="1",'TOP 10 TECHNIQUES'!C$19,0)</f>
        <v>0</v>
      </c>
      <c r="AO13" s="68">
        <v>1</v>
      </c>
      <c r="AP13" s="30">
        <f>parameters!$J$21*Table1[[#This Row],[TAT Utility]]+parameters!$J$22*Table1[[#This Row],[Count Utility]]</f>
        <v>7.7142857142857152E-2</v>
      </c>
      <c r="AQ13" s="30">
        <f>(Table1[[#This Row],[Total Top Att&amp;ck Score ]]-parameters!$D$19)/(parameters!$D$20-parameters!$D$19)</f>
        <v>0.14603174603174604</v>
      </c>
      <c r="AR13" s="30">
        <f>IF(Table1[[#This Row],[TAT Utility (unclipped)]]&gt;1,1, IF(Table1[[#This Row],[TAT Utility (unclipped)]]&lt;0,0, Table1[[#This Row],[TAT Utility (unclipped)]]) )</f>
        <v>0.14603174603174604</v>
      </c>
      <c r="AS13" s="30">
        <f>(Table1[[#This Row],[Ransomware (Total '# of ATT&amp;CK Observations)]]-parameters!$D$21)/(parameters!$D$22-parameters!$D$21)</f>
        <v>4.7619047619047616E-2</v>
      </c>
      <c r="AT13" s="30">
        <f>IF(Table1[[#This Row],[Count Utility (unclipped)]]&gt;1,1, IF(Table1[[#This Row],[Count Utility (unclipped)]]&lt;0,0, Table1[[#This Row],[Count Utility (unclipped)]]) )</f>
        <v>4.7619047619047616E-2</v>
      </c>
      <c r="AU1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2.7286470143613E-2</v>
      </c>
    </row>
    <row r="14" spans="1:47" ht="15.75">
      <c r="A14" s="30">
        <f>parameters!$J$21*Table1[[#This Row],[TAT Utility]]+parameters!$J$22*Table1[[#This Row],[Count Utility]]</f>
        <v>7.9541904761904758E-2</v>
      </c>
      <c r="B14" s="30">
        <f t="shared" si="0"/>
        <v>0.46208571428571421</v>
      </c>
      <c r="C14" s="30" t="s">
        <v>113</v>
      </c>
      <c r="D14" s="30" t="s">
        <v>84</v>
      </c>
      <c r="E14" s="30" t="s">
        <v>114</v>
      </c>
      <c r="F14" s="30">
        <v>1</v>
      </c>
      <c r="G14" s="30">
        <v>1</v>
      </c>
      <c r="H14" s="30">
        <f>parameters!$J$10*Table1[[#This Row],[Before Utility]]+parameters!$J$11*Table1[[#This Row],[After Utility]]</f>
        <v>0.1</v>
      </c>
      <c r="I14">
        <f>(Table1[[#This Row],[Num. TID Before]]-parameters!$D$8)/(parameters!$D$9-parameters!$D$8)</f>
        <v>0.1</v>
      </c>
      <c r="J14">
        <f>IF(Table1[[#This Row],[Before Utility (unclipped)]]&gt;1,1, IF(Table1[[#This Row],[Before Utility (unclipped)]]&lt;0,0, Table1[[#This Row],[Before Utility (unclipped)]]))</f>
        <v>0.1</v>
      </c>
      <c r="K14">
        <f>(Table1[[#This Row],[Num. TID After]]-parameters!$D$10)/(parameters!$D$11-parameters!$D$10)</f>
        <v>0.1</v>
      </c>
      <c r="L14">
        <f>IF(Table1[[#This Row],[After Utility (unclipped)]]&gt;1,1, IF(Table1[[#This Row],[After Utility (unclipped)]]&lt;0,0, Table1[[#This Row],[After Utility (unclipped)]]))</f>
        <v>0.1</v>
      </c>
      <c r="M14" s="30">
        <v>0</v>
      </c>
      <c r="N14" s="81">
        <v>0</v>
      </c>
      <c r="O14" s="81">
        <v>8</v>
      </c>
      <c r="P14" s="81">
        <v>0</v>
      </c>
      <c r="Q14" s="81">
        <v>0</v>
      </c>
      <c r="R14" s="36" t="s">
        <v>115</v>
      </c>
      <c r="S14" s="32">
        <v>10</v>
      </c>
      <c r="T14" s="34" t="s">
        <v>116</v>
      </c>
      <c r="U14" s="32">
        <v>16</v>
      </c>
      <c r="V14" s="30">
        <f>parameters!$J$4*Table1[[#This Row],[Mitigations Utility]] + parameters!$J$5*Table1[[#This Row],[Detections Utility]]</f>
        <v>0.2857142857142857</v>
      </c>
      <c r="W14">
        <f>SUM(Table1[[#This Row],[Num. 800-53 (r5)]],Table1[[#This Row],[Num. CIS Controls]])</f>
        <v>26</v>
      </c>
      <c r="X14">
        <f>(Table1[[#This Row],[Total Mitigations]]-parameters!$D$2)/(parameters!$D$3-parameters!$D$2)</f>
        <v>0.47272727272727272</v>
      </c>
      <c r="Y14">
        <f>IF(Table1[[#This Row],[Mitigations Utility (unclipped)]]&gt;1,1, IF(Table1[[#This Row],[Mitigations Utility (unclipped)]]&lt;0,0, Table1[[#This Row],[Mitigations Utility (unclipped)]]) )</f>
        <v>0.47272727272727272</v>
      </c>
      <c r="Z14">
        <f>SUM(Table1[[#This Row],[Num. CAR]:[Num. Splunk]])</f>
        <v>8</v>
      </c>
      <c r="AA14">
        <f>(Table1[[#This Row],[Total Detections]]-parameters!$D$4)/(parameters!$D$5-parameters!$D$4)</f>
        <v>0.08</v>
      </c>
      <c r="AB14">
        <f>IF(Table1[[#This Row],[Detections Utility (unclipped)]]&gt;1,1, IF(Table1[[#This Row],[Detections Utility (unclipped)]]&lt;0,0, Table1[[#This Row],[Detections Utility (unclipped)]]) )</f>
        <v>0.08</v>
      </c>
      <c r="AC14"/>
      <c r="AD14" s="85" t="s">
        <v>117</v>
      </c>
      <c r="AE14" s="30" t="str" cm="1">
        <f t="array" ref="AE14">IF(SUMPRODUCT(--(NOT(ISERR(SEARCH({"Process","Command","Script","WMI","Module","Pipe","Service"},AD14)))))&gt;0,"1","0")</f>
        <v>0</v>
      </c>
      <c r="AF14" s="30">
        <f>IF(AE14="1",'TOP 10 TECHNIQUES'!C$15,0)</f>
        <v>0</v>
      </c>
      <c r="AG14" s="30" t="str" cm="1">
        <f t="array" ref="AG14">IF(SUMPRODUCT(--(NOT(ISERR(SEARCH({"Network","Firewall"},AD14)))))&gt;0,"1","0")</f>
        <v>1</v>
      </c>
      <c r="AH14" s="30">
        <f>IF(AG14="1",'TOP 10 TECHNIQUES'!C$16,0)</f>
        <v>0</v>
      </c>
      <c r="AI14" s="30" t="str" cm="1">
        <f t="array" ref="AI14">IF(SUMPRODUCT(--(NOT(ISERR(SEARCH({"File","Group","Logon","Schedule","User","Registry","Active","Application"},AD14)))))&gt;0,"1","0")</f>
        <v>1</v>
      </c>
      <c r="AJ14" s="30">
        <f>IF(AI14="1",'TOP 10 TECHNIQUES'!C$17,0)</f>
        <v>0.19800000000000001</v>
      </c>
      <c r="AK14" s="30" t="str" cm="1">
        <f t="array" ref="AK14">IF(SUMPRODUCT(--(NOT(ISERR(SEARCH({"Cloud","Cluster","Container","Image","Instance","Pod","Snapshot","Volume"},AD14)))))&gt;0,"1","0")</f>
        <v>0</v>
      </c>
      <c r="AL14" s="30">
        <f>IF(AK14="1",'TOP 10 TECHNIQUES'!C$18,0)</f>
        <v>0</v>
      </c>
      <c r="AM14" s="30" t="str" cm="1">
        <f t="array" ref="AM14">IF(SUMPRODUCT(--(NOT(ISERR(SEARCH({"Drive","Firmware","Host","Kernel"},AD14)))))&gt;0,"1","0")</f>
        <v>0</v>
      </c>
      <c r="AN14" s="30">
        <f>IF(AM14="1",'TOP 10 TECHNIQUES'!C$19,0)</f>
        <v>0</v>
      </c>
      <c r="AO14" s="67">
        <v>1</v>
      </c>
      <c r="AP14" s="30">
        <f>parameters!$J$21*Table1[[#This Row],[TAT Utility]]+parameters!$J$22*Table1[[#This Row],[Count Utility]]</f>
        <v>7.9541904761904758E-2</v>
      </c>
      <c r="AQ14" s="30">
        <f>(Table1[[#This Row],[Total Top Att&amp;ck Score ]]-parameters!$D$19)/(parameters!$D$20-parameters!$D$19)</f>
        <v>0.1540285714285714</v>
      </c>
      <c r="AR14" s="30">
        <f>IF(Table1[[#This Row],[TAT Utility (unclipped)]]&gt;1,1, IF(Table1[[#This Row],[TAT Utility (unclipped)]]&lt;0,0, Table1[[#This Row],[TAT Utility (unclipped)]]) )</f>
        <v>0.1540285714285714</v>
      </c>
      <c r="AS14" s="30">
        <f>(Table1[[#This Row],[Ransomware (Total '# of ATT&amp;CK Observations)]]-parameters!$D$21)/(parameters!$D$22-parameters!$D$21)</f>
        <v>4.7619047619047616E-2</v>
      </c>
      <c r="AT14" s="30">
        <f>IF(Table1[[#This Row],[Count Utility (unclipped)]]&gt;1,1, IF(Table1[[#This Row],[Count Utility (unclipped)]]&lt;0,0, Table1[[#This Row],[Count Utility (unclipped)]]) )</f>
        <v>4.7619047619047616E-2</v>
      </c>
      <c r="AU1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2.7476870748299319E-2</v>
      </c>
    </row>
    <row r="15" spans="1:47" ht="15.75">
      <c r="A15" s="30">
        <f>parameters!$J$21*Table1[[#This Row],[TAT Utility]]+parameters!$J$22*Table1[[#This Row],[Count Utility]]</f>
        <v>3.7080952380952381E-2</v>
      </c>
      <c r="B15" s="30">
        <f t="shared" si="0"/>
        <v>0.37080952380952381</v>
      </c>
      <c r="C15" s="30" t="s">
        <v>118</v>
      </c>
      <c r="D15" s="30" t="s">
        <v>84</v>
      </c>
      <c r="E15" s="30" t="s">
        <v>119</v>
      </c>
      <c r="F15" s="30">
        <v>1</v>
      </c>
      <c r="G15" s="30">
        <v>1</v>
      </c>
      <c r="H15" s="30">
        <f>parameters!$J$10*Table1[[#This Row],[Before Utility]]+parameters!$J$11*Table1[[#This Row],[After Utility]]</f>
        <v>0.1</v>
      </c>
      <c r="I15">
        <f>(Table1[[#This Row],[Num. TID Before]]-parameters!$D$8)/(parameters!$D$9-parameters!$D$8)</f>
        <v>0.1</v>
      </c>
      <c r="J15">
        <f>IF(Table1[[#This Row],[Before Utility (unclipped)]]&gt;1,1, IF(Table1[[#This Row],[Before Utility (unclipped)]]&lt;0,0, Table1[[#This Row],[Before Utility (unclipped)]]))</f>
        <v>0.1</v>
      </c>
      <c r="K15">
        <f>(Table1[[#This Row],[Num. TID After]]-parameters!$D$10)/(parameters!$D$11-parameters!$D$10)</f>
        <v>0.1</v>
      </c>
      <c r="L15">
        <f>IF(Table1[[#This Row],[After Utility (unclipped)]]&gt;1,1, IF(Table1[[#This Row],[After Utility (unclipped)]]&lt;0,0, Table1[[#This Row],[After Utility (unclipped)]]))</f>
        <v>0.1</v>
      </c>
      <c r="M15" s="30">
        <v>0</v>
      </c>
      <c r="N15" s="81">
        <v>0</v>
      </c>
      <c r="O15" s="81">
        <v>0</v>
      </c>
      <c r="P15" s="81">
        <v>0</v>
      </c>
      <c r="Q15" s="81">
        <v>0</v>
      </c>
      <c r="R15" s="36" t="s">
        <v>120</v>
      </c>
      <c r="S15" s="32">
        <v>8</v>
      </c>
      <c r="T15" s="34" t="s">
        <v>106</v>
      </c>
      <c r="U15" s="32">
        <v>14</v>
      </c>
      <c r="V15" s="30">
        <f>parameters!$J$4*Table1[[#This Row],[Mitigations Utility]] + parameters!$J$5*Table1[[#This Row],[Detections Utility]]</f>
        <v>0.20952380952380956</v>
      </c>
      <c r="W15">
        <f>SUM(Table1[[#This Row],[Num. 800-53 (r5)]],Table1[[#This Row],[Num. CIS Controls]])</f>
        <v>22</v>
      </c>
      <c r="X15">
        <f>(Table1[[#This Row],[Total Mitigations]]-parameters!$D$2)/(parameters!$D$3-parameters!$D$2)</f>
        <v>0.4</v>
      </c>
      <c r="Y15">
        <f>IF(Table1[[#This Row],[Mitigations Utility (unclipped)]]&gt;1,1, IF(Table1[[#This Row],[Mitigations Utility (unclipped)]]&lt;0,0, Table1[[#This Row],[Mitigations Utility (unclipped)]]) )</f>
        <v>0.4</v>
      </c>
      <c r="Z15">
        <f>SUM(Table1[[#This Row],[Num. CAR]:[Num. Splunk]])</f>
        <v>0</v>
      </c>
      <c r="AA15">
        <f>(Table1[[#This Row],[Total Detections]]-parameters!$D$4)/(parameters!$D$5-parameters!$D$4)</f>
        <v>0</v>
      </c>
      <c r="AB15">
        <f>IF(Table1[[#This Row],[Detections Utility (unclipped)]]&gt;1,1, IF(Table1[[#This Row],[Detections Utility (unclipped)]]&lt;0,0, Table1[[#This Row],[Detections Utility (unclipped)]]) )</f>
        <v>0</v>
      </c>
      <c r="AC15"/>
      <c r="AD15" s="85" t="s">
        <v>102</v>
      </c>
      <c r="AE15" s="30" t="str" cm="1">
        <f t="array" ref="AE15">IF(SUMPRODUCT(--(NOT(ISERR(SEARCH({"Process","Command","Script","WMI","Module","Pipe","Service"},AD15)))))&gt;0,"1","0")</f>
        <v>1</v>
      </c>
      <c r="AF15" s="30">
        <f>IF(AE15="1",'TOP 10 TECHNIQUES'!C$15,0)</f>
        <v>0</v>
      </c>
      <c r="AG15" s="30" t="str" cm="1">
        <f t="array" ref="AG15">IF(SUMPRODUCT(--(NOT(ISERR(SEARCH({"Network","Firewall"},AD15)))))&gt;0,"1","0")</f>
        <v>0</v>
      </c>
      <c r="AH15" s="30">
        <f>IF(AG15="1",'TOP 10 TECHNIQUES'!C$16,0)</f>
        <v>0</v>
      </c>
      <c r="AI15" s="30" t="str" cm="1">
        <f t="array" ref="AI15">IF(SUMPRODUCT(--(NOT(ISERR(SEARCH({"File","Group","Logon","Schedule","User","Registry","Active","Application"},AD15)))))&gt;0,"1","0")</f>
        <v>1</v>
      </c>
      <c r="AJ15" s="30">
        <f>IF(AI15="1",'TOP 10 TECHNIQUES'!C$17,0)</f>
        <v>0.19800000000000001</v>
      </c>
      <c r="AK15" s="30" t="str" cm="1">
        <f t="array" ref="AK15">IF(SUMPRODUCT(--(NOT(ISERR(SEARCH({"Cloud","Cluster","Container","Image","Instance","Pod","Snapshot","Volume"},AD15)))))&gt;0,"1","0")</f>
        <v>0</v>
      </c>
      <c r="AL15" s="30">
        <f>IF(AK15="1",'TOP 10 TECHNIQUES'!C$18,0)</f>
        <v>0</v>
      </c>
      <c r="AM15" s="30" t="str" cm="1">
        <f t="array" ref="AM15">IF(SUMPRODUCT(--(NOT(ISERR(SEARCH({"Drive","Firmware","Host","Kernel"},AD15)))))&gt;0,"1","0")</f>
        <v>0</v>
      </c>
      <c r="AN15" s="30">
        <f>IF(AM15="1",'TOP 10 TECHNIQUES'!C$19,0)</f>
        <v>0</v>
      </c>
      <c r="AO15" s="68">
        <v>0</v>
      </c>
      <c r="AP15" s="30">
        <f>parameters!$J$21*Table1[[#This Row],[TAT Utility]]+parameters!$J$22*Table1[[#This Row],[Count Utility]]</f>
        <v>3.7080952380952381E-2</v>
      </c>
      <c r="AQ15" s="30">
        <f>(Table1[[#This Row],[Total Top Att&amp;ck Score ]]-parameters!$D$19)/(parameters!$D$20-parameters!$D$19)</f>
        <v>0.1236031746031746</v>
      </c>
      <c r="AR15" s="30">
        <f>IF(Table1[[#This Row],[TAT Utility (unclipped)]]&gt;1,1, IF(Table1[[#This Row],[TAT Utility (unclipped)]]&lt;0,0, Table1[[#This Row],[TAT Utility (unclipped)]]) )</f>
        <v>0.1236031746031746</v>
      </c>
      <c r="AS15" s="30">
        <f>(Table1[[#This Row],[Ransomware (Total '# of ATT&amp;CK Observations)]]-parameters!$D$21)/(parameters!$D$22-parameters!$D$21)</f>
        <v>0</v>
      </c>
      <c r="AT15" s="30">
        <f>IF(Table1[[#This Row],[Count Utility (unclipped)]]&gt;1,1, IF(Table1[[#This Row],[Count Utility (unclipped)]]&lt;0,0, Table1[[#This Row],[Count Utility (unclipped)]]) )</f>
        <v>0</v>
      </c>
      <c r="AU1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 spans="1:47" ht="15.75">
      <c r="A16" s="30">
        <f>parameters!$J$21*Table1[[#This Row],[TAT Utility]]+parameters!$J$22*Table1[[#This Row],[Count Utility]]</f>
        <v>3.8221904761904762E-2</v>
      </c>
      <c r="B16" s="30">
        <f t="shared" si="0"/>
        <v>0.38221904761904762</v>
      </c>
      <c r="C16" s="30" t="s">
        <v>121</v>
      </c>
      <c r="D16" s="30" t="s">
        <v>84</v>
      </c>
      <c r="E16" s="30" t="s">
        <v>122</v>
      </c>
      <c r="F16" s="30">
        <v>1</v>
      </c>
      <c r="G16" s="30">
        <v>1</v>
      </c>
      <c r="H16" s="30">
        <f>parameters!$J$10*Table1[[#This Row],[Before Utility]]+parameters!$J$11*Table1[[#This Row],[After Utility]]</f>
        <v>0.1</v>
      </c>
      <c r="I16">
        <f>(Table1[[#This Row],[Num. TID Before]]-parameters!$D$8)/(parameters!$D$9-parameters!$D$8)</f>
        <v>0.1</v>
      </c>
      <c r="J16">
        <f>IF(Table1[[#This Row],[Before Utility (unclipped)]]&gt;1,1, IF(Table1[[#This Row],[Before Utility (unclipped)]]&lt;0,0, Table1[[#This Row],[Before Utility (unclipped)]]))</f>
        <v>0.1</v>
      </c>
      <c r="K16">
        <f>(Table1[[#This Row],[Num. TID After]]-parameters!$D$10)/(parameters!$D$11-parameters!$D$10)</f>
        <v>0.1</v>
      </c>
      <c r="L16">
        <f>IF(Table1[[#This Row],[After Utility (unclipped)]]&gt;1,1, IF(Table1[[#This Row],[After Utility (unclipped)]]&lt;0,0, Table1[[#This Row],[After Utility (unclipped)]]))</f>
        <v>0.1</v>
      </c>
      <c r="M16" s="30">
        <v>0</v>
      </c>
      <c r="N16" s="81">
        <v>0</v>
      </c>
      <c r="O16" s="81">
        <v>0</v>
      </c>
      <c r="P16" s="81">
        <v>1</v>
      </c>
      <c r="Q16" s="81">
        <v>1</v>
      </c>
      <c r="R16" s="37" t="s">
        <v>120</v>
      </c>
      <c r="S16" s="32">
        <v>8</v>
      </c>
      <c r="T16" s="34" t="s">
        <v>106</v>
      </c>
      <c r="U16" s="32">
        <v>14</v>
      </c>
      <c r="V16" s="30">
        <f>parameters!$J$4*Table1[[#This Row],[Mitigations Utility]] + parameters!$J$5*Table1[[#This Row],[Detections Utility]]</f>
        <v>0.21904761904761907</v>
      </c>
      <c r="W16">
        <f>SUM(Table1[[#This Row],[Num. 800-53 (r5)]],Table1[[#This Row],[Num. CIS Controls]])</f>
        <v>22</v>
      </c>
      <c r="X16">
        <f>(Table1[[#This Row],[Total Mitigations]]-parameters!$D$2)/(parameters!$D$3-parameters!$D$2)</f>
        <v>0.4</v>
      </c>
      <c r="Y16">
        <f>IF(Table1[[#This Row],[Mitigations Utility (unclipped)]]&gt;1,1, IF(Table1[[#This Row],[Mitigations Utility (unclipped)]]&lt;0,0, Table1[[#This Row],[Mitigations Utility (unclipped)]]) )</f>
        <v>0.4</v>
      </c>
      <c r="Z16">
        <f>SUM(Table1[[#This Row],[Num. CAR]:[Num. Splunk]])</f>
        <v>2</v>
      </c>
      <c r="AA16">
        <f>(Table1[[#This Row],[Total Detections]]-parameters!$D$4)/(parameters!$D$5-parameters!$D$4)</f>
        <v>0.02</v>
      </c>
      <c r="AB16">
        <f>IF(Table1[[#This Row],[Detections Utility (unclipped)]]&gt;1,1, IF(Table1[[#This Row],[Detections Utility (unclipped)]]&lt;0,0, Table1[[#This Row],[Detections Utility (unclipped)]]) )</f>
        <v>0.02</v>
      </c>
      <c r="AC16"/>
      <c r="AD16" s="85" t="s">
        <v>102</v>
      </c>
      <c r="AE16" s="30" t="str" cm="1">
        <f t="array" ref="AE16">IF(SUMPRODUCT(--(NOT(ISERR(SEARCH({"Process","Command","Script","WMI","Module","Pipe","Service"},AD16)))))&gt;0,"1","0")</f>
        <v>1</v>
      </c>
      <c r="AF16" s="30">
        <f>IF(AE16="1",'TOP 10 TECHNIQUES'!C$15,0)</f>
        <v>0</v>
      </c>
      <c r="AG16" s="30" t="str" cm="1">
        <f t="array" ref="AG16">IF(SUMPRODUCT(--(NOT(ISERR(SEARCH({"Network","Firewall"},AD16)))))&gt;0,"1","0")</f>
        <v>0</v>
      </c>
      <c r="AH16" s="30">
        <f>IF(AG16="1",'TOP 10 TECHNIQUES'!C$16,0)</f>
        <v>0</v>
      </c>
      <c r="AI16" s="30" t="str" cm="1">
        <f t="array" ref="AI16">IF(SUMPRODUCT(--(NOT(ISERR(SEARCH({"File","Group","Logon","Schedule","User","Registry","Active","Application"},AD16)))))&gt;0,"1","0")</f>
        <v>1</v>
      </c>
      <c r="AJ16" s="30">
        <f>IF(AI16="1",'TOP 10 TECHNIQUES'!C$17,0)</f>
        <v>0.19800000000000001</v>
      </c>
      <c r="AK16" s="30" t="str" cm="1">
        <f t="array" ref="AK16">IF(SUMPRODUCT(--(NOT(ISERR(SEARCH({"Cloud","Cluster","Container","Image","Instance","Pod","Snapshot","Volume"},AD16)))))&gt;0,"1","0")</f>
        <v>0</v>
      </c>
      <c r="AL16" s="30">
        <f>IF(AK16="1",'TOP 10 TECHNIQUES'!C$18,0)</f>
        <v>0</v>
      </c>
      <c r="AM16" s="30" t="str" cm="1">
        <f t="array" ref="AM16">IF(SUMPRODUCT(--(NOT(ISERR(SEARCH({"Drive","Firmware","Host","Kernel"},AD16)))))&gt;0,"1","0")</f>
        <v>0</v>
      </c>
      <c r="AN16" s="30">
        <f>IF(AM16="1",'TOP 10 TECHNIQUES'!C$19,0)</f>
        <v>0</v>
      </c>
      <c r="AO16" s="67">
        <v>0</v>
      </c>
      <c r="AP16" s="30">
        <f>parameters!$J$21*Table1[[#This Row],[TAT Utility]]+parameters!$J$22*Table1[[#This Row],[Count Utility]]</f>
        <v>3.8221904761904762E-2</v>
      </c>
      <c r="AQ16" s="30">
        <f>(Table1[[#This Row],[Total Top Att&amp;ck Score ]]-parameters!$D$19)/(parameters!$D$20-parameters!$D$19)</f>
        <v>0.12740634920634922</v>
      </c>
      <c r="AR16" s="30">
        <f>IF(Table1[[#This Row],[TAT Utility (unclipped)]]&gt;1,1, IF(Table1[[#This Row],[TAT Utility (unclipped)]]&lt;0,0, Table1[[#This Row],[TAT Utility (unclipped)]]) )</f>
        <v>0.12740634920634922</v>
      </c>
      <c r="AS16" s="30">
        <f>(Table1[[#This Row],[Ransomware (Total '# of ATT&amp;CK Observations)]]-parameters!$D$21)/(parameters!$D$22-parameters!$D$21)</f>
        <v>0</v>
      </c>
      <c r="AT16" s="30">
        <f>IF(Table1[[#This Row],[Count Utility (unclipped)]]&gt;1,1, IF(Table1[[#This Row],[Count Utility (unclipped)]]&lt;0,0, Table1[[#This Row],[Count Utility (unclipped)]]) )</f>
        <v>0</v>
      </c>
      <c r="AU1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 spans="1:47" ht="15.75">
      <c r="A17" s="30">
        <f>parameters!$J$21*Table1[[#This Row],[TAT Utility]]+parameters!$J$22*Table1[[#This Row],[Count Utility]]</f>
        <v>0.11148338680580952</v>
      </c>
      <c r="B17" s="30">
        <f t="shared" si="0"/>
        <v>0.44816720139142857</v>
      </c>
      <c r="C17" s="30" t="s">
        <v>123</v>
      </c>
      <c r="D17" s="30" t="s">
        <v>124</v>
      </c>
      <c r="E17" s="30" t="s">
        <v>72</v>
      </c>
      <c r="F17" s="30">
        <v>3</v>
      </c>
      <c r="G17" s="30">
        <v>1</v>
      </c>
      <c r="H17" s="30">
        <f>parameters!$J$10*Table1[[#This Row],[Before Utility]]+parameters!$J$11*Table1[[#This Row],[After Utility]]</f>
        <v>0.2</v>
      </c>
      <c r="I17">
        <f>(Table1[[#This Row],[Num. TID Before]]-parameters!$D$8)/(parameters!$D$9-parameters!$D$8)</f>
        <v>0.3</v>
      </c>
      <c r="J17">
        <f>IF(Table1[[#This Row],[Before Utility (unclipped)]]&gt;1,1, IF(Table1[[#This Row],[Before Utility (unclipped)]]&lt;0,0, Table1[[#This Row],[Before Utility (unclipped)]]))</f>
        <v>0.3</v>
      </c>
      <c r="K17">
        <f>(Table1[[#This Row],[Num. TID After]]-parameters!$D$10)/(parameters!$D$11-parameters!$D$10)</f>
        <v>0.1</v>
      </c>
      <c r="L17">
        <f>IF(Table1[[#This Row],[After Utility (unclipped)]]&gt;1,1, IF(Table1[[#This Row],[After Utility (unclipped)]]&lt;0,0, Table1[[#This Row],[After Utility (unclipped)]]))</f>
        <v>0.1</v>
      </c>
      <c r="M17" s="57">
        <v>2.6675900000000001E-3</v>
      </c>
      <c r="N17" s="81">
        <v>0</v>
      </c>
      <c r="O17" s="81">
        <v>7</v>
      </c>
      <c r="P17" s="81">
        <v>2</v>
      </c>
      <c r="Q17" s="81">
        <v>1</v>
      </c>
      <c r="R17" s="34"/>
      <c r="S17" s="32">
        <v>0</v>
      </c>
      <c r="T17" s="34" t="s">
        <v>106</v>
      </c>
      <c r="U17" s="32">
        <v>13</v>
      </c>
      <c r="V17" s="30">
        <f>parameters!$J$4*Table1[[#This Row],[Mitigations Utility]] + parameters!$J$5*Table1[[#This Row],[Detections Utility]]</f>
        <v>0.17142857142857143</v>
      </c>
      <c r="W17">
        <f>SUM(Table1[[#This Row],[Num. 800-53 (r5)]],Table1[[#This Row],[Num. CIS Controls]])</f>
        <v>13</v>
      </c>
      <c r="X17">
        <f>(Table1[[#This Row],[Total Mitigations]]-parameters!$D$2)/(parameters!$D$3-parameters!$D$2)</f>
        <v>0.23636363636363636</v>
      </c>
      <c r="Y17">
        <f>IF(Table1[[#This Row],[Mitigations Utility (unclipped)]]&gt;1,1, IF(Table1[[#This Row],[Mitigations Utility (unclipped)]]&lt;0,0, Table1[[#This Row],[Mitigations Utility (unclipped)]]) )</f>
        <v>0.23636363636363636</v>
      </c>
      <c r="Z17">
        <f>SUM(Table1[[#This Row],[Num. CAR]:[Num. Splunk]])</f>
        <v>10</v>
      </c>
      <c r="AA17">
        <f>(Table1[[#This Row],[Total Detections]]-parameters!$D$4)/(parameters!$D$5-parameters!$D$4)</f>
        <v>0.1</v>
      </c>
      <c r="AB17">
        <f>IF(Table1[[#This Row],[Detections Utility (unclipped)]]&gt;1,1, IF(Table1[[#This Row],[Detections Utility (unclipped)]]&lt;0,0, Table1[[#This Row],[Detections Utility (unclipped)]]) )</f>
        <v>0.1</v>
      </c>
      <c r="AC17"/>
      <c r="AD17" s="85" t="s">
        <v>125</v>
      </c>
      <c r="AE17" s="30" t="str" cm="1">
        <f t="array" ref="AE17">IF(SUMPRODUCT(--(NOT(ISERR(SEARCH({"Process","Command","Script","WMI","Module","Pipe","Service"},AD17)))))&gt;0,"1","0")</f>
        <v>1</v>
      </c>
      <c r="AF17" s="30">
        <f>IF(AE17="1",'TOP 10 TECHNIQUES'!C$15,0)</f>
        <v>0</v>
      </c>
      <c r="AG17" s="30" t="str" cm="1">
        <f t="array" ref="AG17">IF(SUMPRODUCT(--(NOT(ISERR(SEARCH({"Network","Firewall"},AD17)))))&gt;0,"1","0")</f>
        <v>0</v>
      </c>
      <c r="AH17" s="30">
        <f>IF(AG17="1",'TOP 10 TECHNIQUES'!C$16,0)</f>
        <v>0</v>
      </c>
      <c r="AI17" s="30" t="str" cm="1">
        <f t="array" ref="AI17">IF(SUMPRODUCT(--(NOT(ISERR(SEARCH({"File","Group","Logon","Schedule","User","Registry","Active","Application"},AD17)))))&gt;0,"1","0")</f>
        <v>1</v>
      </c>
      <c r="AJ17" s="30">
        <f>IF(AI17="1",'TOP 10 TECHNIQUES'!C$17,0)</f>
        <v>0.19800000000000001</v>
      </c>
      <c r="AK17" s="30" t="str" cm="1">
        <f t="array" ref="AK17">IF(SUMPRODUCT(--(NOT(ISERR(SEARCH({"Cloud","Cluster","Container","Image","Instance","Pod","Snapshot","Volume"},AD17)))))&gt;0,"1","0")</f>
        <v>0</v>
      </c>
      <c r="AL17" s="30">
        <f>IF(AK17="1",'TOP 10 TECHNIQUES'!C$18,0)</f>
        <v>0</v>
      </c>
      <c r="AM17" s="30" t="str" cm="1">
        <f t="array" ref="AM17">IF(SUMPRODUCT(--(NOT(ISERR(SEARCH({"Drive","Firmware","Host","Kernel"},AD17)))))&gt;0,"1","0")</f>
        <v>0</v>
      </c>
      <c r="AN17" s="30">
        <f>IF(AM17="1",'TOP 10 TECHNIQUES'!C$19,0)</f>
        <v>0</v>
      </c>
      <c r="AO17" s="68">
        <v>2</v>
      </c>
      <c r="AP17" s="30">
        <f>parameters!$J$21*Table1[[#This Row],[TAT Utility]]+parameters!$J$22*Table1[[#This Row],[Count Utility]]</f>
        <v>0.11148338680580952</v>
      </c>
      <c r="AQ17" s="30">
        <f>(Table1[[#This Row],[Total Top Att&amp;ck Score ]]-parameters!$D$19)/(parameters!$D$20-parameters!$D$19)</f>
        <v>0.1493890671304762</v>
      </c>
      <c r="AR17" s="30">
        <f>IF(Table1[[#This Row],[TAT Utility (unclipped)]]&gt;1,1, IF(Table1[[#This Row],[TAT Utility (unclipped)]]&lt;0,0, Table1[[#This Row],[TAT Utility (unclipped)]]) )</f>
        <v>0.1493890671304762</v>
      </c>
      <c r="AS17" s="30">
        <f>(Table1[[#This Row],[Ransomware (Total '# of ATT&amp;CK Observations)]]-parameters!$D$21)/(parameters!$D$22-parameters!$D$21)</f>
        <v>9.5238095238095233E-2</v>
      </c>
      <c r="AT17" s="30">
        <f>IF(Table1[[#This Row],[Count Utility (unclipped)]]&gt;1,1, IF(Table1[[#This Row],[Count Utility (unclipped)]]&lt;0,0, Table1[[#This Row],[Count Utility (unclipped)]]) )</f>
        <v>9.5238095238095233E-2</v>
      </c>
      <c r="AU1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5.4732812720498861E-2</v>
      </c>
    </row>
    <row r="18" spans="1:47" ht="15.75">
      <c r="A18" s="30">
        <f>parameters!$J$21*Table1[[#This Row],[TAT Utility]]+parameters!$J$22*Table1[[#This Row],[Count Utility]]</f>
        <v>1.0952380952380953E-2</v>
      </c>
      <c r="B18" s="30">
        <f t="shared" si="0"/>
        <v>0.10952380952380952</v>
      </c>
      <c r="C18" s="30" t="s">
        <v>126</v>
      </c>
      <c r="D18" s="30" t="s">
        <v>127</v>
      </c>
      <c r="E18" s="30" t="s">
        <v>72</v>
      </c>
      <c r="F18" s="30">
        <v>1</v>
      </c>
      <c r="G18" s="30">
        <v>1</v>
      </c>
      <c r="H18" s="30">
        <f>parameters!$J$10*Table1[[#This Row],[Before Utility]]+parameters!$J$11*Table1[[#This Row],[After Utility]]</f>
        <v>0.1</v>
      </c>
      <c r="I18">
        <f>(Table1[[#This Row],[Num. TID Before]]-parameters!$D$8)/(parameters!$D$9-parameters!$D$8)</f>
        <v>0.1</v>
      </c>
      <c r="J18">
        <f>IF(Table1[[#This Row],[Before Utility (unclipped)]]&gt;1,1, IF(Table1[[#This Row],[Before Utility (unclipped)]]&lt;0,0, Table1[[#This Row],[Before Utility (unclipped)]]))</f>
        <v>0.1</v>
      </c>
      <c r="K18">
        <f>(Table1[[#This Row],[Num. TID After]]-parameters!$D$10)/(parameters!$D$11-parameters!$D$10)</f>
        <v>0.1</v>
      </c>
      <c r="L18">
        <f>IF(Table1[[#This Row],[After Utility (unclipped)]]&gt;1,1, IF(Table1[[#This Row],[After Utility (unclipped)]]&lt;0,0, Table1[[#This Row],[After Utility (unclipped)]]))</f>
        <v>0.1</v>
      </c>
      <c r="M18" s="30">
        <v>0</v>
      </c>
      <c r="N18" s="81">
        <v>0</v>
      </c>
      <c r="O18" s="81">
        <v>1</v>
      </c>
      <c r="P18" s="81">
        <v>1</v>
      </c>
      <c r="Q18" s="81">
        <v>0</v>
      </c>
      <c r="R18" s="34"/>
      <c r="S18" s="32">
        <v>0</v>
      </c>
      <c r="T18" s="34"/>
      <c r="U18" s="32">
        <v>0</v>
      </c>
      <c r="V18" s="30">
        <f>parameters!$J$4*Table1[[#This Row],[Mitigations Utility]] + parameters!$J$5*Table1[[#This Row],[Detections Utility]]</f>
        <v>9.5238095238095229E-3</v>
      </c>
      <c r="W18">
        <f>SUM(Table1[[#This Row],[Num. 800-53 (r5)]],Table1[[#This Row],[Num. CIS Controls]])</f>
        <v>0</v>
      </c>
      <c r="X18">
        <f>(Table1[[#This Row],[Total Mitigations]]-parameters!$D$2)/(parameters!$D$3-parameters!$D$2)</f>
        <v>0</v>
      </c>
      <c r="Y18">
        <f>IF(Table1[[#This Row],[Mitigations Utility (unclipped)]]&gt;1,1, IF(Table1[[#This Row],[Mitigations Utility (unclipped)]]&lt;0,0, Table1[[#This Row],[Mitigations Utility (unclipped)]]) )</f>
        <v>0</v>
      </c>
      <c r="Z18">
        <f>SUM(Table1[[#This Row],[Num. CAR]:[Num. Splunk]])</f>
        <v>2</v>
      </c>
      <c r="AA18">
        <f>(Table1[[#This Row],[Total Detections]]-parameters!$D$4)/(parameters!$D$5-parameters!$D$4)</f>
        <v>0.02</v>
      </c>
      <c r="AB18">
        <f>IF(Table1[[#This Row],[Detections Utility (unclipped)]]&gt;1,1, IF(Table1[[#This Row],[Detections Utility (unclipped)]]&lt;0,0, Table1[[#This Row],[Detections Utility (unclipped)]]) )</f>
        <v>0.02</v>
      </c>
      <c r="AC18" t="s">
        <v>128</v>
      </c>
      <c r="AD18" s="85" t="s">
        <v>129</v>
      </c>
      <c r="AE18" s="30" t="str" cm="1">
        <f t="array" ref="AE18">IF(SUMPRODUCT(--(NOT(ISERR(SEARCH({"Process","Command","Script","WMI","Module","Pipe","Service"},AD18)))))&gt;0,"1","0")</f>
        <v>1</v>
      </c>
      <c r="AF18" s="30">
        <f>IF(AE18="1",'TOP 10 TECHNIQUES'!C$15,0)</f>
        <v>0</v>
      </c>
      <c r="AG18" s="30" t="str" cm="1">
        <f t="array" ref="AG18">IF(SUMPRODUCT(--(NOT(ISERR(SEARCH({"Network","Firewall"},AD18)))))&gt;0,"1","0")</f>
        <v>0</v>
      </c>
      <c r="AH18" s="30">
        <f>IF(AG18="1",'TOP 10 TECHNIQUES'!C$16,0)</f>
        <v>0</v>
      </c>
      <c r="AI18" s="30" t="str" cm="1">
        <f t="array" ref="AI18">IF(SUMPRODUCT(--(NOT(ISERR(SEARCH({"File","Group","Logon","Schedule","User","Registry","Active","Application"},AD18)))))&gt;0,"1","0")</f>
        <v>0</v>
      </c>
      <c r="AJ18" s="30">
        <f>IF(AI18="1",'TOP 10 TECHNIQUES'!C$17,0)</f>
        <v>0</v>
      </c>
      <c r="AK18" s="30" t="str" cm="1">
        <f t="array" ref="AK18">IF(SUMPRODUCT(--(NOT(ISERR(SEARCH({"Cloud","Cluster","Container","Image","Instance","Pod","Snapshot","Volume"},AD18)))))&gt;0,"1","0")</f>
        <v>0</v>
      </c>
      <c r="AL18" s="30">
        <f>IF(AK18="1",'TOP 10 TECHNIQUES'!C$18,0)</f>
        <v>0</v>
      </c>
      <c r="AM18" s="30" t="str" cm="1">
        <f t="array" ref="AM18">IF(SUMPRODUCT(--(NOT(ISERR(SEARCH({"Drive","Firmware","Host","Kernel"},AD18)))))&gt;0,"1","0")</f>
        <v>1</v>
      </c>
      <c r="AN18" s="30">
        <f>IF(AM18="1",'TOP 10 TECHNIQUES'!C$19,0)</f>
        <v>0</v>
      </c>
      <c r="AO18" s="67">
        <v>0</v>
      </c>
      <c r="AP18" s="30">
        <f>parameters!$J$21*Table1[[#This Row],[TAT Utility]]+parameters!$J$22*Table1[[#This Row],[Count Utility]]</f>
        <v>1.0952380952380953E-2</v>
      </c>
      <c r="AQ18" s="30">
        <f>(Table1[[#This Row],[Total Top Att&amp;ck Score ]]-parameters!$D$19)/(parameters!$D$20-parameters!$D$19)</f>
        <v>3.650793650793651E-2</v>
      </c>
      <c r="AR18" s="30">
        <f>IF(Table1[[#This Row],[TAT Utility (unclipped)]]&gt;1,1, IF(Table1[[#This Row],[TAT Utility (unclipped)]]&lt;0,0, Table1[[#This Row],[TAT Utility (unclipped)]]) )</f>
        <v>3.650793650793651E-2</v>
      </c>
      <c r="AS18" s="30">
        <f>(Table1[[#This Row],[Ransomware (Total '# of ATT&amp;CK Observations)]]-parameters!$D$21)/(parameters!$D$22-parameters!$D$21)</f>
        <v>0</v>
      </c>
      <c r="AT18" s="30">
        <f>IF(Table1[[#This Row],[Count Utility (unclipped)]]&gt;1,1, IF(Table1[[#This Row],[Count Utility (unclipped)]]&lt;0,0, Table1[[#This Row],[Count Utility (unclipped)]]) )</f>
        <v>0</v>
      </c>
      <c r="AU1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 spans="1:47" ht="15.75">
      <c r="A19" s="30">
        <f>parameters!$J$21*Table1[[#This Row],[TAT Utility]]+parameters!$J$22*Table1[[#This Row],[Count Utility]]</f>
        <v>4.5714285714285714E-2</v>
      </c>
      <c r="B19" s="30">
        <f t="shared" si="0"/>
        <v>0.12380952380952381</v>
      </c>
      <c r="C19" s="30" t="s">
        <v>130</v>
      </c>
      <c r="D19" s="30" t="s">
        <v>131</v>
      </c>
      <c r="E19" s="30" t="s">
        <v>72</v>
      </c>
      <c r="F19" s="30">
        <v>1</v>
      </c>
      <c r="G19" s="30">
        <v>1</v>
      </c>
      <c r="H19" s="30">
        <f>parameters!$J$10*Table1[[#This Row],[Before Utility]]+parameters!$J$11*Table1[[#This Row],[After Utility]]</f>
        <v>0.1</v>
      </c>
      <c r="I19">
        <f>(Table1[[#This Row],[Num. TID Before]]-parameters!$D$8)/(parameters!$D$9-parameters!$D$8)</f>
        <v>0.1</v>
      </c>
      <c r="J19">
        <f>IF(Table1[[#This Row],[Before Utility (unclipped)]]&gt;1,1, IF(Table1[[#This Row],[Before Utility (unclipped)]]&lt;0,0, Table1[[#This Row],[Before Utility (unclipped)]]))</f>
        <v>0.1</v>
      </c>
      <c r="K19">
        <f>(Table1[[#This Row],[Num. TID After]]-parameters!$D$10)/(parameters!$D$11-parameters!$D$10)</f>
        <v>0.1</v>
      </c>
      <c r="L19">
        <f>IF(Table1[[#This Row],[After Utility (unclipped)]]&gt;1,1, IF(Table1[[#This Row],[After Utility (unclipped)]]&lt;0,0, Table1[[#This Row],[After Utility (unclipped)]]))</f>
        <v>0.1</v>
      </c>
      <c r="M19" s="30">
        <v>0</v>
      </c>
      <c r="N19" s="81">
        <v>2</v>
      </c>
      <c r="O19" s="81">
        <v>3</v>
      </c>
      <c r="P19" s="81">
        <v>0</v>
      </c>
      <c r="Q19" s="81">
        <v>0</v>
      </c>
      <c r="R19" s="34"/>
      <c r="S19" s="32">
        <v>0</v>
      </c>
      <c r="T19" s="34"/>
      <c r="U19" s="32">
        <v>0</v>
      </c>
      <c r="V19" s="30">
        <f>parameters!$J$4*Table1[[#This Row],[Mitigations Utility]] + parameters!$J$5*Table1[[#This Row],[Detections Utility]]</f>
        <v>2.3809523809523808E-2</v>
      </c>
      <c r="W19">
        <f>SUM(Table1[[#This Row],[Num. 800-53 (r5)]],Table1[[#This Row],[Num. CIS Controls]])</f>
        <v>0</v>
      </c>
      <c r="X19">
        <f>(Table1[[#This Row],[Total Mitigations]]-parameters!$D$2)/(parameters!$D$3-parameters!$D$2)</f>
        <v>0</v>
      </c>
      <c r="Y19">
        <f>IF(Table1[[#This Row],[Mitigations Utility (unclipped)]]&gt;1,1, IF(Table1[[#This Row],[Mitigations Utility (unclipped)]]&lt;0,0, Table1[[#This Row],[Mitigations Utility (unclipped)]]) )</f>
        <v>0</v>
      </c>
      <c r="Z19">
        <f>SUM(Table1[[#This Row],[Num. CAR]:[Num. Splunk]])</f>
        <v>5</v>
      </c>
      <c r="AA19">
        <f>(Table1[[#This Row],[Total Detections]]-parameters!$D$4)/(parameters!$D$5-parameters!$D$4)</f>
        <v>0.05</v>
      </c>
      <c r="AB19">
        <f>IF(Table1[[#This Row],[Detections Utility (unclipped)]]&gt;1,1, IF(Table1[[#This Row],[Detections Utility (unclipped)]]&lt;0,0, Table1[[#This Row],[Detections Utility (unclipped)]]) )</f>
        <v>0.05</v>
      </c>
      <c r="AC19" t="s">
        <v>128</v>
      </c>
      <c r="AD19" s="85" t="s">
        <v>132</v>
      </c>
      <c r="AE19" s="30" t="str" cm="1">
        <f t="array" ref="AE19">IF(SUMPRODUCT(--(NOT(ISERR(SEARCH({"Process","Command","Script","WMI","Module","Pipe","Service"},AD19)))))&gt;0,"1","0")</f>
        <v>1</v>
      </c>
      <c r="AF19" s="30">
        <f>IF(AE19="1",'TOP 10 TECHNIQUES'!C$15,0)</f>
        <v>0</v>
      </c>
      <c r="AG19" s="30" t="str" cm="1">
        <f t="array" ref="AG19">IF(SUMPRODUCT(--(NOT(ISERR(SEARCH({"Network","Firewall"},AD19)))))&gt;0,"1","0")</f>
        <v>0</v>
      </c>
      <c r="AH19" s="30">
        <f>IF(AG19="1",'TOP 10 TECHNIQUES'!C$16,0)</f>
        <v>0</v>
      </c>
      <c r="AI19" s="30" t="str" cm="1">
        <f t="array" ref="AI19">IF(SUMPRODUCT(--(NOT(ISERR(SEARCH({"File","Group","Logon","Schedule","User","Registry","Active","Application"},AD19)))))&gt;0,"1","0")</f>
        <v>0</v>
      </c>
      <c r="AJ19" s="30">
        <f>IF(AI19="1",'TOP 10 TECHNIQUES'!C$17,0)</f>
        <v>0</v>
      </c>
      <c r="AK19" s="30" t="str" cm="1">
        <f t="array" ref="AK19">IF(SUMPRODUCT(--(NOT(ISERR(SEARCH({"Cloud","Cluster","Container","Image","Instance","Pod","Snapshot","Volume"},AD19)))))&gt;0,"1","0")</f>
        <v>0</v>
      </c>
      <c r="AL19" s="30">
        <f>IF(AK19="1",'TOP 10 TECHNIQUES'!C$18,0)</f>
        <v>0</v>
      </c>
      <c r="AM19" s="30" t="str" cm="1">
        <f t="array" ref="AM19">IF(SUMPRODUCT(--(NOT(ISERR(SEARCH({"Drive","Firmware","Host","Kernel"},AD19)))))&gt;0,"1","0")</f>
        <v>0</v>
      </c>
      <c r="AN19" s="30">
        <f>IF(AM19="1",'TOP 10 TECHNIQUES'!C$19,0)</f>
        <v>0</v>
      </c>
      <c r="AO19" s="68">
        <v>1</v>
      </c>
      <c r="AP19" s="30">
        <f>parameters!$J$21*Table1[[#This Row],[TAT Utility]]+parameters!$J$22*Table1[[#This Row],[Count Utility]]</f>
        <v>4.5714285714285714E-2</v>
      </c>
      <c r="AQ19" s="30">
        <f>(Table1[[#This Row],[Total Top Att&amp;ck Score ]]-parameters!$D$19)/(parameters!$D$20-parameters!$D$19)</f>
        <v>4.1269841269841269E-2</v>
      </c>
      <c r="AR19" s="30">
        <f>IF(Table1[[#This Row],[TAT Utility (unclipped)]]&gt;1,1, IF(Table1[[#This Row],[TAT Utility (unclipped)]]&lt;0,0, Table1[[#This Row],[TAT Utility (unclipped)]]) )</f>
        <v>4.1269841269841269E-2</v>
      </c>
      <c r="AS19" s="30">
        <f>(Table1[[#This Row],[Ransomware (Total '# of ATT&amp;CK Observations)]]-parameters!$D$21)/(parameters!$D$22-parameters!$D$21)</f>
        <v>4.7619047619047616E-2</v>
      </c>
      <c r="AT19" s="30">
        <f>IF(Table1[[#This Row],[Count Utility (unclipped)]]&gt;1,1, IF(Table1[[#This Row],[Count Utility (unclipped)]]&lt;0,0, Table1[[#This Row],[Count Utility (unclipped)]]) )</f>
        <v>4.7619047619047616E-2</v>
      </c>
      <c r="AU1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2.4792139077853364E-2</v>
      </c>
    </row>
    <row r="20" spans="1:47" ht="15.75">
      <c r="A20" s="30">
        <f>parameters!$J$21*Table1[[#This Row],[TAT Utility]]+parameters!$J$22*Table1[[#This Row],[Count Utility]]</f>
        <v>2.0476190476190474E-2</v>
      </c>
      <c r="B20" s="30">
        <f t="shared" si="0"/>
        <v>0.20476190476190476</v>
      </c>
      <c r="C20" s="30" t="s">
        <v>133</v>
      </c>
      <c r="D20" s="30" t="s">
        <v>134</v>
      </c>
      <c r="E20" s="30" t="s">
        <v>72</v>
      </c>
      <c r="F20" s="30">
        <v>1</v>
      </c>
      <c r="G20" s="30">
        <v>1</v>
      </c>
      <c r="H20" s="30">
        <f>parameters!$J$10*Table1[[#This Row],[Before Utility]]+parameters!$J$11*Table1[[#This Row],[After Utility]]</f>
        <v>0.1</v>
      </c>
      <c r="I20">
        <f>(Table1[[#This Row],[Num. TID Before]]-parameters!$D$8)/(parameters!$D$9-parameters!$D$8)</f>
        <v>0.1</v>
      </c>
      <c r="J20">
        <f>IF(Table1[[#This Row],[Before Utility (unclipped)]]&gt;1,1, IF(Table1[[#This Row],[Before Utility (unclipped)]]&lt;0,0, Table1[[#This Row],[Before Utility (unclipped)]]))</f>
        <v>0.1</v>
      </c>
      <c r="K20">
        <f>(Table1[[#This Row],[Num. TID After]]-parameters!$D$10)/(parameters!$D$11-parameters!$D$10)</f>
        <v>0.1</v>
      </c>
      <c r="L20">
        <f>IF(Table1[[#This Row],[After Utility (unclipped)]]&gt;1,1, IF(Table1[[#This Row],[After Utility (unclipped)]]&lt;0,0, Table1[[#This Row],[After Utility (unclipped)]]))</f>
        <v>0.1</v>
      </c>
      <c r="M20" s="30">
        <v>0</v>
      </c>
      <c r="N20" s="81">
        <v>0</v>
      </c>
      <c r="O20" s="81">
        <v>2</v>
      </c>
      <c r="P20" s="81">
        <v>0</v>
      </c>
      <c r="Q20" s="81">
        <v>0</v>
      </c>
      <c r="R20" s="37" t="s">
        <v>135</v>
      </c>
      <c r="S20" s="32">
        <v>2</v>
      </c>
      <c r="T20" s="34" t="s">
        <v>136</v>
      </c>
      <c r="U20" s="32">
        <v>8</v>
      </c>
      <c r="V20" s="30">
        <f>parameters!$J$4*Table1[[#This Row],[Mitigations Utility]] + parameters!$J$5*Table1[[#This Row],[Detections Utility]]</f>
        <v>0.10476190476190476</v>
      </c>
      <c r="W20">
        <f>SUM(Table1[[#This Row],[Num. 800-53 (r5)]],Table1[[#This Row],[Num. CIS Controls]])</f>
        <v>10</v>
      </c>
      <c r="X20">
        <f>(Table1[[#This Row],[Total Mitigations]]-parameters!$D$2)/(parameters!$D$3-parameters!$D$2)</f>
        <v>0.18181818181818182</v>
      </c>
      <c r="Y20">
        <f>IF(Table1[[#This Row],[Mitigations Utility (unclipped)]]&gt;1,1, IF(Table1[[#This Row],[Mitigations Utility (unclipped)]]&lt;0,0, Table1[[#This Row],[Mitigations Utility (unclipped)]]) )</f>
        <v>0.18181818181818182</v>
      </c>
      <c r="Z20">
        <f>SUM(Table1[[#This Row],[Num. CAR]:[Num. Splunk]])</f>
        <v>2</v>
      </c>
      <c r="AA20">
        <f>(Table1[[#This Row],[Total Detections]]-parameters!$D$4)/(parameters!$D$5-parameters!$D$4)</f>
        <v>0.02</v>
      </c>
      <c r="AB20">
        <f>IF(Table1[[#This Row],[Detections Utility (unclipped)]]&gt;1,1, IF(Table1[[#This Row],[Detections Utility (unclipped)]]&lt;0,0, Table1[[#This Row],[Detections Utility (unclipped)]]) )</f>
        <v>0.02</v>
      </c>
      <c r="AC20"/>
      <c r="AD20" s="85" t="s">
        <v>137</v>
      </c>
      <c r="AE20" s="30" t="str" cm="1">
        <f t="array" ref="AE20">IF(SUMPRODUCT(--(NOT(ISERR(SEARCH({"Process","Command","Script","WMI","Module","Pipe","Service"},AD20)))))&gt;0,"1","0")</f>
        <v>0</v>
      </c>
      <c r="AF20" s="30">
        <f>IF(AE20="1",'TOP 10 TECHNIQUES'!C$15,0)</f>
        <v>0</v>
      </c>
      <c r="AG20" s="30" t="str" cm="1">
        <f t="array" ref="AG20">IF(SUMPRODUCT(--(NOT(ISERR(SEARCH({"Network","Firewall"},AD20)))))&gt;0,"1","0")</f>
        <v>1</v>
      </c>
      <c r="AH20" s="30">
        <f>IF(AG20="1",'TOP 10 TECHNIQUES'!C$16,0)</f>
        <v>0</v>
      </c>
      <c r="AI20" s="30" t="str" cm="1">
        <f t="array" ref="AI20">IF(SUMPRODUCT(--(NOT(ISERR(SEARCH({"File","Group","Logon","Schedule","User","Registry","Active","Application"},AD20)))))&gt;0,"1","0")</f>
        <v>0</v>
      </c>
      <c r="AJ20" s="30">
        <f>IF(AI20="1",'TOP 10 TECHNIQUES'!C$17,0)</f>
        <v>0</v>
      </c>
      <c r="AK20" s="30" t="str" cm="1">
        <f t="array" ref="AK20">IF(SUMPRODUCT(--(NOT(ISERR(SEARCH({"Cloud","Cluster","Container","Image","Instance","Pod","Snapshot","Volume"},AD20)))))&gt;0,"1","0")</f>
        <v>0</v>
      </c>
      <c r="AL20" s="30">
        <f>IF(AK20="1",'TOP 10 TECHNIQUES'!C$18,0)</f>
        <v>0</v>
      </c>
      <c r="AM20" s="30" t="str" cm="1">
        <f t="array" ref="AM20">IF(SUMPRODUCT(--(NOT(ISERR(SEARCH({"Drive","Firmware","Host","Kernel"},AD20)))))&gt;0,"1","0")</f>
        <v>0</v>
      </c>
      <c r="AN20" s="30">
        <f>IF(AM20="1",'TOP 10 TECHNIQUES'!C$19,0)</f>
        <v>0</v>
      </c>
      <c r="AO20" s="67">
        <v>0</v>
      </c>
      <c r="AP20" s="30">
        <f>parameters!$J$21*Table1[[#This Row],[TAT Utility]]+parameters!$J$22*Table1[[#This Row],[Count Utility]]</f>
        <v>2.0476190476190474E-2</v>
      </c>
      <c r="AQ20" s="30">
        <f>(Table1[[#This Row],[Total Top Att&amp;ck Score ]]-parameters!$D$19)/(parameters!$D$20-parameters!$D$19)</f>
        <v>6.8253968253968247E-2</v>
      </c>
      <c r="AR20" s="30">
        <f>IF(Table1[[#This Row],[TAT Utility (unclipped)]]&gt;1,1, IF(Table1[[#This Row],[TAT Utility (unclipped)]]&lt;0,0, Table1[[#This Row],[TAT Utility (unclipped)]]) )</f>
        <v>6.8253968253968247E-2</v>
      </c>
      <c r="AS20" s="30">
        <f>(Table1[[#This Row],[Ransomware (Total '# of ATT&amp;CK Observations)]]-parameters!$D$21)/(parameters!$D$22-parameters!$D$21)</f>
        <v>0</v>
      </c>
      <c r="AT20" s="30">
        <f>IF(Table1[[#This Row],[Count Utility (unclipped)]]&gt;1,1, IF(Table1[[#This Row],[Count Utility (unclipped)]]&lt;0,0, Table1[[#This Row],[Count Utility (unclipped)]]) )</f>
        <v>0</v>
      </c>
      <c r="AU2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 spans="1:47" ht="15.75">
      <c r="A21" s="30">
        <f>parameters!$J$21*Table1[[#This Row],[TAT Utility]]+parameters!$J$22*Table1[[#This Row],[Count Utility]]</f>
        <v>1.0952380952380953E-2</v>
      </c>
      <c r="B21" s="30">
        <f t="shared" si="0"/>
        <v>0.10952380952380952</v>
      </c>
      <c r="C21" s="30" t="s">
        <v>138</v>
      </c>
      <c r="D21" s="30" t="s">
        <v>139</v>
      </c>
      <c r="E21" s="30" t="s">
        <v>72</v>
      </c>
      <c r="F21" s="30">
        <v>1</v>
      </c>
      <c r="G21" s="30">
        <v>1</v>
      </c>
      <c r="H21" s="30">
        <f>parameters!$J$10*Table1[[#This Row],[Before Utility]]+parameters!$J$11*Table1[[#This Row],[After Utility]]</f>
        <v>0.1</v>
      </c>
      <c r="I21">
        <f>(Table1[[#This Row],[Num. TID Before]]-parameters!$D$8)/(parameters!$D$9-parameters!$D$8)</f>
        <v>0.1</v>
      </c>
      <c r="J21">
        <f>IF(Table1[[#This Row],[Before Utility (unclipped)]]&gt;1,1, IF(Table1[[#This Row],[Before Utility (unclipped)]]&lt;0,0, Table1[[#This Row],[Before Utility (unclipped)]]))</f>
        <v>0.1</v>
      </c>
      <c r="K21">
        <f>(Table1[[#This Row],[Num. TID After]]-parameters!$D$10)/(parameters!$D$11-parameters!$D$10)</f>
        <v>0.1</v>
      </c>
      <c r="L21">
        <f>IF(Table1[[#This Row],[After Utility (unclipped)]]&gt;1,1, IF(Table1[[#This Row],[After Utility (unclipped)]]&lt;0,0, Table1[[#This Row],[After Utility (unclipped)]]))</f>
        <v>0.1</v>
      </c>
      <c r="M21" s="30">
        <v>0</v>
      </c>
      <c r="N21" s="81">
        <v>1</v>
      </c>
      <c r="O21" s="81">
        <v>1</v>
      </c>
      <c r="P21" s="81">
        <v>0</v>
      </c>
      <c r="Q21" s="81">
        <v>0</v>
      </c>
      <c r="R21" s="34"/>
      <c r="S21" s="32">
        <v>0</v>
      </c>
      <c r="T21" s="34"/>
      <c r="U21" s="32">
        <v>0</v>
      </c>
      <c r="V21" s="30">
        <f>parameters!$J$4*Table1[[#This Row],[Mitigations Utility]] + parameters!$J$5*Table1[[#This Row],[Detections Utility]]</f>
        <v>9.5238095238095229E-3</v>
      </c>
      <c r="W21">
        <f>SUM(Table1[[#This Row],[Num. 800-53 (r5)]],Table1[[#This Row],[Num. CIS Controls]])</f>
        <v>0</v>
      </c>
      <c r="X21">
        <f>(Table1[[#This Row],[Total Mitigations]]-parameters!$D$2)/(parameters!$D$3-parameters!$D$2)</f>
        <v>0</v>
      </c>
      <c r="Y21">
        <f>IF(Table1[[#This Row],[Mitigations Utility (unclipped)]]&gt;1,1, IF(Table1[[#This Row],[Mitigations Utility (unclipped)]]&lt;0,0, Table1[[#This Row],[Mitigations Utility (unclipped)]]) )</f>
        <v>0</v>
      </c>
      <c r="Z21">
        <f>SUM(Table1[[#This Row],[Num. CAR]:[Num. Splunk]])</f>
        <v>2</v>
      </c>
      <c r="AA21">
        <f>(Table1[[#This Row],[Total Detections]]-parameters!$D$4)/(parameters!$D$5-parameters!$D$4)</f>
        <v>0.02</v>
      </c>
      <c r="AB21">
        <f>IF(Table1[[#This Row],[Detections Utility (unclipped)]]&gt;1,1, IF(Table1[[#This Row],[Detections Utility (unclipped)]]&lt;0,0, Table1[[#This Row],[Detections Utility (unclipped)]]) )</f>
        <v>0.02</v>
      </c>
      <c r="AC21"/>
      <c r="AD21" s="85" t="s">
        <v>132</v>
      </c>
      <c r="AE21" s="30" t="str" cm="1">
        <f t="array" ref="AE21">IF(SUMPRODUCT(--(NOT(ISERR(SEARCH({"Process","Command","Script","WMI","Module","Pipe","Service"},AD21)))))&gt;0,"1","0")</f>
        <v>1</v>
      </c>
      <c r="AF21" s="30">
        <f>IF(AE21="1",'TOP 10 TECHNIQUES'!C$15,0)</f>
        <v>0</v>
      </c>
      <c r="AG21" s="30" t="str" cm="1">
        <f t="array" ref="AG21">IF(SUMPRODUCT(--(NOT(ISERR(SEARCH({"Network","Firewall"},AD21)))))&gt;0,"1","0")</f>
        <v>0</v>
      </c>
      <c r="AH21" s="30">
        <f>IF(AG21="1",'TOP 10 TECHNIQUES'!C$16,0)</f>
        <v>0</v>
      </c>
      <c r="AI21" s="30" t="str" cm="1">
        <f t="array" ref="AI21">IF(SUMPRODUCT(--(NOT(ISERR(SEARCH({"File","Group","Logon","Schedule","User","Registry","Active","Application"},AD21)))))&gt;0,"1","0")</f>
        <v>0</v>
      </c>
      <c r="AJ21" s="30">
        <f>IF(AI21="1",'TOP 10 TECHNIQUES'!C$17,0)</f>
        <v>0</v>
      </c>
      <c r="AK21" s="30" t="str" cm="1">
        <f t="array" ref="AK21">IF(SUMPRODUCT(--(NOT(ISERR(SEARCH({"Cloud","Cluster","Container","Image","Instance","Pod","Snapshot","Volume"},AD21)))))&gt;0,"1","0")</f>
        <v>0</v>
      </c>
      <c r="AL21" s="30">
        <f>IF(AK21="1",'TOP 10 TECHNIQUES'!C$18,0)</f>
        <v>0</v>
      </c>
      <c r="AM21" s="30" t="str" cm="1">
        <f t="array" ref="AM21">IF(SUMPRODUCT(--(NOT(ISERR(SEARCH({"Drive","Firmware","Host","Kernel"},AD21)))))&gt;0,"1","0")</f>
        <v>0</v>
      </c>
      <c r="AN21" s="30">
        <f>IF(AM21="1",'TOP 10 TECHNIQUES'!C$19,0)</f>
        <v>0</v>
      </c>
      <c r="AO21" s="68">
        <v>0</v>
      </c>
      <c r="AP21" s="30">
        <f>parameters!$J$21*Table1[[#This Row],[TAT Utility]]+parameters!$J$22*Table1[[#This Row],[Count Utility]]</f>
        <v>1.0952380952380953E-2</v>
      </c>
      <c r="AQ21" s="30">
        <f>(Table1[[#This Row],[Total Top Att&amp;ck Score ]]-parameters!$D$19)/(parameters!$D$20-parameters!$D$19)</f>
        <v>3.650793650793651E-2</v>
      </c>
      <c r="AR21" s="30">
        <f>IF(Table1[[#This Row],[TAT Utility (unclipped)]]&gt;1,1, IF(Table1[[#This Row],[TAT Utility (unclipped)]]&lt;0,0, Table1[[#This Row],[TAT Utility (unclipped)]]) )</f>
        <v>3.650793650793651E-2</v>
      </c>
      <c r="AS21" s="30">
        <f>(Table1[[#This Row],[Ransomware (Total '# of ATT&amp;CK Observations)]]-parameters!$D$21)/(parameters!$D$22-parameters!$D$21)</f>
        <v>0</v>
      </c>
      <c r="AT21" s="30">
        <f>IF(Table1[[#This Row],[Count Utility (unclipped)]]&gt;1,1, IF(Table1[[#This Row],[Count Utility (unclipped)]]&lt;0,0, Table1[[#This Row],[Count Utility (unclipped)]]) )</f>
        <v>0</v>
      </c>
      <c r="AU2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 spans="1:47" ht="15.75">
      <c r="A22" s="30">
        <f>parameters!$J$21*Table1[[#This Row],[TAT Utility]]+parameters!$J$22*Table1[[#This Row],[Count Utility]]</f>
        <v>0.15329999999999999</v>
      </c>
      <c r="B22" s="30">
        <f t="shared" si="0"/>
        <v>0.19966666666666669</v>
      </c>
      <c r="C22" s="30" t="s">
        <v>140</v>
      </c>
      <c r="D22" s="30" t="s">
        <v>141</v>
      </c>
      <c r="E22" s="30" t="s">
        <v>72</v>
      </c>
      <c r="F22" s="30">
        <v>1</v>
      </c>
      <c r="G22" s="30">
        <v>1</v>
      </c>
      <c r="H22" s="30">
        <f>parameters!$J$10*Table1[[#This Row],[Before Utility]]+parameters!$J$11*Table1[[#This Row],[After Utility]]</f>
        <v>0.1</v>
      </c>
      <c r="I22">
        <f>(Table1[[#This Row],[Num. TID Before]]-parameters!$D$8)/(parameters!$D$9-parameters!$D$8)</f>
        <v>0.1</v>
      </c>
      <c r="J22">
        <f>IF(Table1[[#This Row],[Before Utility (unclipped)]]&gt;1,1, IF(Table1[[#This Row],[Before Utility (unclipped)]]&lt;0,0, Table1[[#This Row],[Before Utility (unclipped)]]))</f>
        <v>0.1</v>
      </c>
      <c r="K22">
        <f>(Table1[[#This Row],[Num. TID After]]-parameters!$D$10)/(parameters!$D$11-parameters!$D$10)</f>
        <v>0.1</v>
      </c>
      <c r="L22">
        <f>IF(Table1[[#This Row],[After Utility (unclipped)]]&gt;1,1, IF(Table1[[#This Row],[After Utility (unclipped)]]&lt;0,0, Table1[[#This Row],[After Utility (unclipped)]]))</f>
        <v>0.1</v>
      </c>
      <c r="M22" s="30">
        <v>0</v>
      </c>
      <c r="N22" s="81">
        <v>0</v>
      </c>
      <c r="O22" s="81">
        <v>0</v>
      </c>
      <c r="P22" s="81">
        <v>0</v>
      </c>
      <c r="Q22" s="81">
        <v>0</v>
      </c>
      <c r="R22" s="37" t="s">
        <v>142</v>
      </c>
      <c r="S22" s="32">
        <v>3</v>
      </c>
      <c r="T22" s="34" t="s">
        <v>143</v>
      </c>
      <c r="U22" s="32">
        <v>4</v>
      </c>
      <c r="V22" s="30">
        <f>parameters!$J$4*Table1[[#This Row],[Mitigations Utility]] + parameters!$J$5*Table1[[#This Row],[Detections Utility]]</f>
        <v>6.6666666666666666E-2</v>
      </c>
      <c r="W22">
        <f>SUM(Table1[[#This Row],[Num. 800-53 (r5)]],Table1[[#This Row],[Num. CIS Controls]])</f>
        <v>7</v>
      </c>
      <c r="X22">
        <f>(Table1[[#This Row],[Total Mitigations]]-parameters!$D$2)/(parameters!$D$3-parameters!$D$2)</f>
        <v>0.12727272727272726</v>
      </c>
      <c r="Y22">
        <f>IF(Table1[[#This Row],[Mitigations Utility (unclipped)]]&gt;1,1, IF(Table1[[#This Row],[Mitigations Utility (unclipped)]]&lt;0,0, Table1[[#This Row],[Mitigations Utility (unclipped)]]) )</f>
        <v>0.12727272727272726</v>
      </c>
      <c r="Z22">
        <f>SUM(Table1[[#This Row],[Num. CAR]:[Num. Splunk]])</f>
        <v>0</v>
      </c>
      <c r="AA22">
        <f>(Table1[[#This Row],[Total Detections]]-parameters!$D$4)/(parameters!$D$5-parameters!$D$4)</f>
        <v>0</v>
      </c>
      <c r="AB22">
        <f>IF(Table1[[#This Row],[Detections Utility (unclipped)]]&gt;1,1, IF(Table1[[#This Row],[Detections Utility (unclipped)]]&lt;0,0, Table1[[#This Row],[Detections Utility (unclipped)]]) )</f>
        <v>0</v>
      </c>
      <c r="AC22"/>
      <c r="AD22" s="85" t="s">
        <v>144</v>
      </c>
      <c r="AE22" s="30" t="str" cm="1">
        <f t="array" ref="AE22">IF(SUMPRODUCT(--(NOT(ISERR(SEARCH({"Process","Command","Script","WMI","Module","Pipe","Service"},AD22)))))&gt;0,"1","0")</f>
        <v>1</v>
      </c>
      <c r="AF22" s="30">
        <f>IF(AE22="1",'TOP 10 TECHNIQUES'!C$15,0)</f>
        <v>0</v>
      </c>
      <c r="AG22" s="30" t="str" cm="1">
        <f t="array" ref="AG22">IF(SUMPRODUCT(--(NOT(ISERR(SEARCH({"Network","Firewall"},AD22)))))&gt;0,"1","0")</f>
        <v>1</v>
      </c>
      <c r="AH22" s="30">
        <f>IF(AG22="1",'TOP 10 TECHNIQUES'!C$16,0)</f>
        <v>0</v>
      </c>
      <c r="AI22" s="30" t="str" cm="1">
        <f t="array" ref="AI22">IF(SUMPRODUCT(--(NOT(ISERR(SEARCH({"File","Group","Logon","Schedule","User","Registry","Active","Application"},AD22)))))&gt;0,"1","0")</f>
        <v>1</v>
      </c>
      <c r="AJ22" s="30">
        <f>IF(AI22="1",'TOP 10 TECHNIQUES'!C$17,0)</f>
        <v>0.19800000000000001</v>
      </c>
      <c r="AK22" s="30" t="str" cm="1">
        <f t="array" ref="AK22">IF(SUMPRODUCT(--(NOT(ISERR(SEARCH({"Cloud","Cluster","Container","Image","Instance","Pod","Snapshot","Volume"},AD22)))))&gt;0,"1","0")</f>
        <v>0</v>
      </c>
      <c r="AL22" s="30">
        <f>IF(AK22="1",'TOP 10 TECHNIQUES'!C$18,0)</f>
        <v>0</v>
      </c>
      <c r="AM22" s="30" t="str" cm="1">
        <f t="array" ref="AM22">IF(SUMPRODUCT(--(NOT(ISERR(SEARCH({"Drive","Firmware","Host","Kernel"},AD22)))))&gt;0,"1","0")</f>
        <v>0</v>
      </c>
      <c r="AN22" s="30">
        <f>IF(AM22="1",'TOP 10 TECHNIQUES'!C$19,0)</f>
        <v>0</v>
      </c>
      <c r="AO22" s="67">
        <v>4</v>
      </c>
      <c r="AP22" s="30">
        <f>parameters!$J$21*Table1[[#This Row],[TAT Utility]]+parameters!$J$22*Table1[[#This Row],[Count Utility]]</f>
        <v>0.15329999999999999</v>
      </c>
      <c r="AQ22" s="30">
        <f>(Table1[[#This Row],[Total Top Att&amp;ck Score ]]-parameters!$D$19)/(parameters!$D$20-parameters!$D$19)</f>
        <v>6.6555555555555562E-2</v>
      </c>
      <c r="AR22" s="30">
        <f>IF(Table1[[#This Row],[TAT Utility (unclipped)]]&gt;1,1, IF(Table1[[#This Row],[TAT Utility (unclipped)]]&lt;0,0, Table1[[#This Row],[TAT Utility (unclipped)]]) )</f>
        <v>6.6555555555555562E-2</v>
      </c>
      <c r="AS22" s="30">
        <f>(Table1[[#This Row],[Ransomware (Total '# of ATT&amp;CK Observations)]]-parameters!$D$21)/(parameters!$D$22-parameters!$D$21)</f>
        <v>0.19047619047619047</v>
      </c>
      <c r="AT22" s="30">
        <f>IF(Table1[[#This Row],[Count Utility (unclipped)]]&gt;1,1, IF(Table1[[#This Row],[Count Utility (unclipped)]]&lt;0,0, Table1[[#This Row],[Count Utility (unclipped)]]) )</f>
        <v>0.19047619047619047</v>
      </c>
      <c r="AU2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0.10157671957671957</v>
      </c>
    </row>
    <row r="23" spans="1:47" ht="15.75">
      <c r="A23" s="30">
        <f>parameters!$J$21*Table1[[#This Row],[TAT Utility]]+parameters!$J$22*Table1[[#This Row],[Count Utility]]</f>
        <v>2.7953333333333327E-2</v>
      </c>
      <c r="B23" s="30">
        <f t="shared" si="0"/>
        <v>0.2795333333333333</v>
      </c>
      <c r="C23" s="30" t="s">
        <v>145</v>
      </c>
      <c r="D23" s="30" t="s">
        <v>141</v>
      </c>
      <c r="E23" s="30" t="s">
        <v>146</v>
      </c>
      <c r="F23" s="30">
        <v>1</v>
      </c>
      <c r="G23" s="30">
        <v>1</v>
      </c>
      <c r="H23" s="30">
        <f>parameters!$J$10*Table1[[#This Row],[Before Utility]]+parameters!$J$11*Table1[[#This Row],[After Utility]]</f>
        <v>0.1</v>
      </c>
      <c r="I23">
        <f>(Table1[[#This Row],[Num. TID Before]]-parameters!$D$8)/(parameters!$D$9-parameters!$D$8)</f>
        <v>0.1</v>
      </c>
      <c r="J23">
        <f>IF(Table1[[#This Row],[Before Utility (unclipped)]]&gt;1,1, IF(Table1[[#This Row],[Before Utility (unclipped)]]&lt;0,0, Table1[[#This Row],[Before Utility (unclipped)]]))</f>
        <v>0.1</v>
      </c>
      <c r="K23">
        <f>(Table1[[#This Row],[Num. TID After]]-parameters!$D$10)/(parameters!$D$11-parameters!$D$10)</f>
        <v>0.1</v>
      </c>
      <c r="L23">
        <f>IF(Table1[[#This Row],[After Utility (unclipped)]]&gt;1,1, IF(Table1[[#This Row],[After Utility (unclipped)]]&lt;0,0, Table1[[#This Row],[After Utility (unclipped)]]))</f>
        <v>0.1</v>
      </c>
      <c r="M23" s="30">
        <v>0</v>
      </c>
      <c r="N23" s="81">
        <v>0</v>
      </c>
      <c r="O23" s="81">
        <v>0</v>
      </c>
      <c r="P23" s="81">
        <v>0</v>
      </c>
      <c r="Q23" s="81">
        <v>0</v>
      </c>
      <c r="R23" s="37" t="s">
        <v>147</v>
      </c>
      <c r="S23" s="32">
        <v>6</v>
      </c>
      <c r="T23" s="34" t="s">
        <v>148</v>
      </c>
      <c r="U23" s="32">
        <v>8</v>
      </c>
      <c r="V23" s="30">
        <f>parameters!$J$4*Table1[[#This Row],[Mitigations Utility]] + parameters!$J$5*Table1[[#This Row],[Detections Utility]]</f>
        <v>0.13333333333333333</v>
      </c>
      <c r="W23">
        <f>SUM(Table1[[#This Row],[Num. 800-53 (r5)]],Table1[[#This Row],[Num. CIS Controls]])</f>
        <v>14</v>
      </c>
      <c r="X23">
        <f>(Table1[[#This Row],[Total Mitigations]]-parameters!$D$2)/(parameters!$D$3-parameters!$D$2)</f>
        <v>0.25454545454545452</v>
      </c>
      <c r="Y23">
        <f>IF(Table1[[#This Row],[Mitigations Utility (unclipped)]]&gt;1,1, IF(Table1[[#This Row],[Mitigations Utility (unclipped)]]&lt;0,0, Table1[[#This Row],[Mitigations Utility (unclipped)]]) )</f>
        <v>0.25454545454545452</v>
      </c>
      <c r="Z23">
        <f>SUM(Table1[[#This Row],[Num. CAR]:[Num. Splunk]])</f>
        <v>0</v>
      </c>
      <c r="AA23">
        <f>(Table1[[#This Row],[Total Detections]]-parameters!$D$4)/(parameters!$D$5-parameters!$D$4)</f>
        <v>0</v>
      </c>
      <c r="AB23">
        <f>IF(Table1[[#This Row],[Detections Utility (unclipped)]]&gt;1,1, IF(Table1[[#This Row],[Detections Utility (unclipped)]]&lt;0,0, Table1[[#This Row],[Detections Utility (unclipped)]]) )</f>
        <v>0</v>
      </c>
      <c r="AC23"/>
      <c r="AD23" s="85" t="s">
        <v>144</v>
      </c>
      <c r="AE23" s="30" t="str" cm="1">
        <f t="array" ref="AE23">IF(SUMPRODUCT(--(NOT(ISERR(SEARCH({"Process","Command","Script","WMI","Module","Pipe","Service"},AD23)))))&gt;0,"1","0")</f>
        <v>1</v>
      </c>
      <c r="AF23" s="30">
        <f>IF(AE23="1",'TOP 10 TECHNIQUES'!C$15,0)</f>
        <v>0</v>
      </c>
      <c r="AG23" s="30" t="str" cm="1">
        <f t="array" ref="AG23">IF(SUMPRODUCT(--(NOT(ISERR(SEARCH({"Network","Firewall"},AD23)))))&gt;0,"1","0")</f>
        <v>1</v>
      </c>
      <c r="AH23" s="30">
        <f>IF(AG23="1",'TOP 10 TECHNIQUES'!C$16,0)</f>
        <v>0</v>
      </c>
      <c r="AI23" s="30" t="str" cm="1">
        <f t="array" ref="AI23">IF(SUMPRODUCT(--(NOT(ISERR(SEARCH({"File","Group","Logon","Schedule","User","Registry","Active","Application"},AD23)))))&gt;0,"1","0")</f>
        <v>1</v>
      </c>
      <c r="AJ23" s="30">
        <f>IF(AI23="1",'TOP 10 TECHNIQUES'!C$17,0)</f>
        <v>0.19800000000000001</v>
      </c>
      <c r="AK23" s="30" t="str" cm="1">
        <f t="array" ref="AK23">IF(SUMPRODUCT(--(NOT(ISERR(SEARCH({"Cloud","Cluster","Container","Image","Instance","Pod","Snapshot","Volume"},AD23)))))&gt;0,"1","0")</f>
        <v>0</v>
      </c>
      <c r="AL23" s="30">
        <f>IF(AK23="1",'TOP 10 TECHNIQUES'!C$18,0)</f>
        <v>0</v>
      </c>
      <c r="AM23" s="30" t="str" cm="1">
        <f t="array" ref="AM23">IF(SUMPRODUCT(--(NOT(ISERR(SEARCH({"Drive","Firmware","Host","Kernel"},AD23)))))&gt;0,"1","0")</f>
        <v>0</v>
      </c>
      <c r="AN23" s="30">
        <f>IF(AM23="1",'TOP 10 TECHNIQUES'!C$19,0)</f>
        <v>0</v>
      </c>
      <c r="AO23" s="68">
        <v>0</v>
      </c>
      <c r="AP23" s="30">
        <f>parameters!$J$21*Table1[[#This Row],[TAT Utility]]+parameters!$J$22*Table1[[#This Row],[Count Utility]]</f>
        <v>2.7953333333333327E-2</v>
      </c>
      <c r="AQ23" s="30">
        <f>(Table1[[#This Row],[Total Top Att&amp;ck Score ]]-parameters!$D$19)/(parameters!$D$20-parameters!$D$19)</f>
        <v>9.3177777777777762E-2</v>
      </c>
      <c r="AR23" s="30">
        <f>IF(Table1[[#This Row],[TAT Utility (unclipped)]]&gt;1,1, IF(Table1[[#This Row],[TAT Utility (unclipped)]]&lt;0,0, Table1[[#This Row],[TAT Utility (unclipped)]]) )</f>
        <v>9.3177777777777762E-2</v>
      </c>
      <c r="AS23" s="30">
        <f>(Table1[[#This Row],[Ransomware (Total '# of ATT&amp;CK Observations)]]-parameters!$D$21)/(parameters!$D$22-parameters!$D$21)</f>
        <v>0</v>
      </c>
      <c r="AT23" s="30">
        <f>IF(Table1[[#This Row],[Count Utility (unclipped)]]&gt;1,1, IF(Table1[[#This Row],[Count Utility (unclipped)]]&lt;0,0, Table1[[#This Row],[Count Utility (unclipped)]]) )</f>
        <v>0</v>
      </c>
      <c r="AU2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 spans="1:47" ht="15.75">
      <c r="A24" s="30">
        <f>parameters!$J$21*Table1[[#This Row],[TAT Utility]]+parameters!$J$22*Table1[[#This Row],[Count Utility]]</f>
        <v>0.13318783490628572</v>
      </c>
      <c r="B24" s="30">
        <f t="shared" si="0"/>
        <v>0.66521168239619033</v>
      </c>
      <c r="C24" s="30" t="s">
        <v>149</v>
      </c>
      <c r="D24" s="30" t="s">
        <v>150</v>
      </c>
      <c r="E24" s="30" t="s">
        <v>72</v>
      </c>
      <c r="F24" s="30">
        <v>2</v>
      </c>
      <c r="G24" s="30">
        <v>5</v>
      </c>
      <c r="H24" s="30">
        <f>parameters!$J$10*Table1[[#This Row],[Before Utility]]+parameters!$J$11*Table1[[#This Row],[After Utility]]</f>
        <v>0.35</v>
      </c>
      <c r="I24">
        <f>(Table1[[#This Row],[Num. TID Before]]-parameters!$D$8)/(parameters!$D$9-parameters!$D$8)</f>
        <v>0.2</v>
      </c>
      <c r="J24">
        <f>IF(Table1[[#This Row],[Before Utility (unclipped)]]&gt;1,1, IF(Table1[[#This Row],[Before Utility (unclipped)]]&lt;0,0, Table1[[#This Row],[Before Utility (unclipped)]]))</f>
        <v>0.2</v>
      </c>
      <c r="K24">
        <f>(Table1[[#This Row],[Num. TID After]]-parameters!$D$10)/(parameters!$D$11-parameters!$D$10)</f>
        <v>0.5</v>
      </c>
      <c r="L24">
        <f>IF(Table1[[#This Row],[After Utility (unclipped)]]&gt;1,1, IF(Table1[[#This Row],[After Utility (unclipped)]]&lt;0,0, Table1[[#This Row],[After Utility (unclipped)]]))</f>
        <v>0.5</v>
      </c>
      <c r="M24" s="57">
        <v>0.12907804</v>
      </c>
      <c r="N24" s="81">
        <v>3</v>
      </c>
      <c r="O24" s="81">
        <v>10</v>
      </c>
      <c r="P24" s="81">
        <v>1</v>
      </c>
      <c r="Q24" s="81">
        <v>2</v>
      </c>
      <c r="R24" s="34"/>
      <c r="S24" s="32">
        <v>0</v>
      </c>
      <c r="T24" s="34"/>
      <c r="U24" s="32">
        <v>0</v>
      </c>
      <c r="V24" s="30">
        <f>parameters!$J$4*Table1[[#This Row],[Mitigations Utility]] + parameters!$J$5*Table1[[#This Row],[Detections Utility]]</f>
        <v>7.6190476190476183E-2</v>
      </c>
      <c r="W24">
        <f>SUM(Table1[[#This Row],[Num. 800-53 (r5)]],Table1[[#This Row],[Num. CIS Controls]])</f>
        <v>0</v>
      </c>
      <c r="X24">
        <f>(Table1[[#This Row],[Total Mitigations]]-parameters!$D$2)/(parameters!$D$3-parameters!$D$2)</f>
        <v>0</v>
      </c>
      <c r="Y24">
        <f>IF(Table1[[#This Row],[Mitigations Utility (unclipped)]]&gt;1,1, IF(Table1[[#This Row],[Mitigations Utility (unclipped)]]&lt;0,0, Table1[[#This Row],[Mitigations Utility (unclipped)]]) )</f>
        <v>0</v>
      </c>
      <c r="Z24">
        <f>SUM(Table1[[#This Row],[Num. CAR]:[Num. Splunk]])</f>
        <v>16</v>
      </c>
      <c r="AA24">
        <f>(Table1[[#This Row],[Total Detections]]-parameters!$D$4)/(parameters!$D$5-parameters!$D$4)</f>
        <v>0.16</v>
      </c>
      <c r="AB24">
        <f>IF(Table1[[#This Row],[Detections Utility (unclipped)]]&gt;1,1, IF(Table1[[#This Row],[Detections Utility (unclipped)]]&lt;0,0, Table1[[#This Row],[Detections Utility (unclipped)]]) )</f>
        <v>0.16</v>
      </c>
      <c r="AC24"/>
      <c r="AD24" s="85" t="s">
        <v>151</v>
      </c>
      <c r="AE24" s="30" t="str" cm="1">
        <f t="array" ref="AE24">IF(SUMPRODUCT(--(NOT(ISERR(SEARCH({"Process","Command","Script","WMI","Module","Pipe","Service"},AD24)))))&gt;0,"1","0")</f>
        <v>1</v>
      </c>
      <c r="AF24" s="30">
        <f>IF(AE24="1",'TOP 10 TECHNIQUES'!C$15,0)</f>
        <v>0</v>
      </c>
      <c r="AG24" s="30" t="str" cm="1">
        <f t="array" ref="AG24">IF(SUMPRODUCT(--(NOT(ISERR(SEARCH({"Network","Firewall"},AD24)))))&gt;0,"1","0")</f>
        <v>0</v>
      </c>
      <c r="AH24" s="30">
        <f>IF(AG24="1",'TOP 10 TECHNIQUES'!C$16,0)</f>
        <v>0</v>
      </c>
      <c r="AI24" s="30" t="str" cm="1">
        <f t="array" ref="AI24">IF(SUMPRODUCT(--(NOT(ISERR(SEARCH({"File","Group","Logon","Schedule","User","Registry","Active","Application"},AD24)))))&gt;0,"1","0")</f>
        <v>1</v>
      </c>
      <c r="AJ24" s="30">
        <f>IF(AI24="1",'TOP 10 TECHNIQUES'!C$17,0)</f>
        <v>0.19800000000000001</v>
      </c>
      <c r="AK24" s="30" t="str" cm="1">
        <f t="array" ref="AK24">IF(SUMPRODUCT(--(NOT(ISERR(SEARCH({"Cloud","Cluster","Container","Image","Instance","Pod","Snapshot","Volume"},AD24)))))&gt;0,"1","0")</f>
        <v>0</v>
      </c>
      <c r="AL24" s="30">
        <f>IF(AK24="1",'TOP 10 TECHNIQUES'!C$18,0)</f>
        <v>0</v>
      </c>
      <c r="AM24" s="30" t="str" cm="1">
        <f t="array" ref="AM24">IF(SUMPRODUCT(--(NOT(ISERR(SEARCH({"Drive","Firmware","Host","Kernel"},AD24)))))&gt;0,"1","0")</f>
        <v>0</v>
      </c>
      <c r="AN24" s="30">
        <f>IF(AM24="1",'TOP 10 TECHNIQUES'!C$19,0)</f>
        <v>0</v>
      </c>
      <c r="AO24" s="67">
        <v>2</v>
      </c>
      <c r="AP24" s="30">
        <f>parameters!$J$21*Table1[[#This Row],[TAT Utility]]+parameters!$J$22*Table1[[#This Row],[Count Utility]]</f>
        <v>0.13318783490628572</v>
      </c>
      <c r="AQ24" s="30">
        <f>(Table1[[#This Row],[Total Top Att&amp;ck Score ]]-parameters!$D$19)/(parameters!$D$20-parameters!$D$19)</f>
        <v>0.22173722746539679</v>
      </c>
      <c r="AR24" s="30">
        <f>IF(Table1[[#This Row],[TAT Utility (unclipped)]]&gt;1,1, IF(Table1[[#This Row],[TAT Utility (unclipped)]]&lt;0,0, Table1[[#This Row],[TAT Utility (unclipped)]]) )</f>
        <v>0.22173722746539679</v>
      </c>
      <c r="AS24" s="30">
        <f>(Table1[[#This Row],[Ransomware (Total '# of ATT&amp;CK Observations)]]-parameters!$D$21)/(parameters!$D$22-parameters!$D$21)</f>
        <v>9.5238095238095233E-2</v>
      </c>
      <c r="AT24" s="30">
        <f>IF(Table1[[#This Row],[Count Utility (unclipped)]]&gt;1,1, IF(Table1[[#This Row],[Count Utility (unclipped)]]&lt;0,0, Table1[[#This Row],[Count Utility (unclipped)]]) )</f>
        <v>9.5238095238095233E-2</v>
      </c>
      <c r="AU2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5.8177963212637941E-2</v>
      </c>
    </row>
    <row r="25" spans="1:47" ht="15.75">
      <c r="A25" s="30">
        <f>parameters!$J$21*Table1[[#This Row],[TAT Utility]]+parameters!$J$22*Table1[[#This Row],[Count Utility]]</f>
        <v>1.4366666267904761E-2</v>
      </c>
      <c r="B25" s="30">
        <f t="shared" si="0"/>
        <v>0.14366666267904762</v>
      </c>
      <c r="C25" s="30" t="s">
        <v>152</v>
      </c>
      <c r="D25" s="30" t="s">
        <v>153</v>
      </c>
      <c r="E25" s="30" t="s">
        <v>72</v>
      </c>
      <c r="F25" s="30">
        <v>1</v>
      </c>
      <c r="G25" s="30">
        <v>1</v>
      </c>
      <c r="H25" s="30">
        <f>parameters!$J$10*Table1[[#This Row],[Before Utility]]+parameters!$J$11*Table1[[#This Row],[After Utility]]</f>
        <v>0.1</v>
      </c>
      <c r="I25">
        <f>(Table1[[#This Row],[Num. TID Before]]-parameters!$D$8)/(parameters!$D$9-parameters!$D$8)</f>
        <v>0.1</v>
      </c>
      <c r="J25">
        <f>IF(Table1[[#This Row],[Before Utility (unclipped)]]&gt;1,1, IF(Table1[[#This Row],[Before Utility (unclipped)]]&lt;0,0, Table1[[#This Row],[Before Utility (unclipped)]]))</f>
        <v>0.1</v>
      </c>
      <c r="K25">
        <f>(Table1[[#This Row],[Num. TID After]]-parameters!$D$10)/(parameters!$D$11-parameters!$D$10)</f>
        <v>0.1</v>
      </c>
      <c r="L25">
        <f>IF(Table1[[#This Row],[After Utility (unclipped)]]&gt;1,1, IF(Table1[[#This Row],[After Utility (unclipped)]]&lt;0,0, Table1[[#This Row],[After Utility (unclipped)]]))</f>
        <v>0.1</v>
      </c>
      <c r="M25" s="57">
        <v>8.7447000000000002E-4</v>
      </c>
      <c r="N25" s="81">
        <v>0</v>
      </c>
      <c r="O25" s="81">
        <v>1</v>
      </c>
      <c r="P25" s="81">
        <v>0</v>
      </c>
      <c r="Q25" s="81">
        <v>3</v>
      </c>
      <c r="R25" s="34"/>
      <c r="S25" s="32">
        <v>0</v>
      </c>
      <c r="T25" s="34"/>
      <c r="U25" s="32">
        <v>0</v>
      </c>
      <c r="V25" s="30">
        <f>parameters!$J$4*Table1[[#This Row],[Mitigations Utility]] + parameters!$J$5*Table1[[#This Row],[Detections Utility]]</f>
        <v>1.9047619047619046E-2</v>
      </c>
      <c r="W25">
        <f>SUM(Table1[[#This Row],[Num. 800-53 (r5)]],Table1[[#This Row],[Num. CIS Controls]])</f>
        <v>0</v>
      </c>
      <c r="X25">
        <f>(Table1[[#This Row],[Total Mitigations]]-parameters!$D$2)/(parameters!$D$3-parameters!$D$2)</f>
        <v>0</v>
      </c>
      <c r="Y25">
        <f>IF(Table1[[#This Row],[Mitigations Utility (unclipped)]]&gt;1,1, IF(Table1[[#This Row],[Mitigations Utility (unclipped)]]&lt;0,0, Table1[[#This Row],[Mitigations Utility (unclipped)]]) )</f>
        <v>0</v>
      </c>
      <c r="Z25">
        <f>SUM(Table1[[#This Row],[Num. CAR]:[Num. Splunk]])</f>
        <v>4</v>
      </c>
      <c r="AA25">
        <f>(Table1[[#This Row],[Total Detections]]-parameters!$D$4)/(parameters!$D$5-parameters!$D$4)</f>
        <v>0.04</v>
      </c>
      <c r="AB25">
        <f>IF(Table1[[#This Row],[Detections Utility (unclipped)]]&gt;1,1, IF(Table1[[#This Row],[Detections Utility (unclipped)]]&lt;0,0, Table1[[#This Row],[Detections Utility (unclipped)]]) )</f>
        <v>0.04</v>
      </c>
      <c r="AC25"/>
      <c r="AD25" s="85" t="s">
        <v>154</v>
      </c>
      <c r="AE25" s="30" t="str" cm="1">
        <f t="array" ref="AE25">IF(SUMPRODUCT(--(NOT(ISERR(SEARCH({"Process","Command","Script","WMI","Module","Pipe","Service"},AD25)))))&gt;0,"1","0")</f>
        <v>0</v>
      </c>
      <c r="AF25" s="30">
        <f>IF(AE25="1",'TOP 10 TECHNIQUES'!C$15,0)</f>
        <v>0</v>
      </c>
      <c r="AG25" s="30" t="str" cm="1">
        <f t="array" ref="AG25">IF(SUMPRODUCT(--(NOT(ISERR(SEARCH({"Network","Firewall"},AD25)))))&gt;0,"1","0")</f>
        <v>0</v>
      </c>
      <c r="AH25" s="30">
        <f>IF(AG25="1",'TOP 10 TECHNIQUES'!C$16,0)</f>
        <v>0</v>
      </c>
      <c r="AI25" s="30" t="str" cm="1">
        <f t="array" ref="AI25">IF(SUMPRODUCT(--(NOT(ISERR(SEARCH({"File","Group","Logon","Schedule","User","Registry","Active","Application"},AD25)))))&gt;0,"1","0")</f>
        <v>1</v>
      </c>
      <c r="AJ25" s="30">
        <f>IF(AI25="1",'TOP 10 TECHNIQUES'!C$17,0)</f>
        <v>0.19800000000000001</v>
      </c>
      <c r="AK25" s="30" t="str" cm="1">
        <f t="array" ref="AK25">IF(SUMPRODUCT(--(NOT(ISERR(SEARCH({"Cloud","Cluster","Container","Image","Instance","Pod","Snapshot","Volume"},AD25)))))&gt;0,"1","0")</f>
        <v>0</v>
      </c>
      <c r="AL25" s="30">
        <f>IF(AK25="1",'TOP 10 TECHNIQUES'!C$18,0)</f>
        <v>0</v>
      </c>
      <c r="AM25" s="30" t="str" cm="1">
        <f t="array" ref="AM25">IF(SUMPRODUCT(--(NOT(ISERR(SEARCH({"Drive","Firmware","Host","Kernel"},AD25)))))&gt;0,"1","0")</f>
        <v>1</v>
      </c>
      <c r="AN25" s="30">
        <f>IF(AM25="1",'TOP 10 TECHNIQUES'!C$19,0)</f>
        <v>0</v>
      </c>
      <c r="AO25" s="68">
        <v>0</v>
      </c>
      <c r="AP25" s="30">
        <f>parameters!$J$21*Table1[[#This Row],[TAT Utility]]+parameters!$J$22*Table1[[#This Row],[Count Utility]]</f>
        <v>1.4366666267904761E-2</v>
      </c>
      <c r="AQ25" s="30">
        <f>(Table1[[#This Row],[Total Top Att&amp;ck Score ]]-parameters!$D$19)/(parameters!$D$20-parameters!$D$19)</f>
        <v>4.7888887559682541E-2</v>
      </c>
      <c r="AR25" s="30">
        <f>IF(Table1[[#This Row],[TAT Utility (unclipped)]]&gt;1,1, IF(Table1[[#This Row],[TAT Utility (unclipped)]]&lt;0,0, Table1[[#This Row],[TAT Utility (unclipped)]]) )</f>
        <v>4.7888887559682541E-2</v>
      </c>
      <c r="AS25" s="30">
        <f>(Table1[[#This Row],[Ransomware (Total '# of ATT&amp;CK Observations)]]-parameters!$D$21)/(parameters!$D$22-parameters!$D$21)</f>
        <v>0</v>
      </c>
      <c r="AT25" s="30">
        <f>IF(Table1[[#This Row],[Count Utility (unclipped)]]&gt;1,1, IF(Table1[[#This Row],[Count Utility (unclipped)]]&lt;0,0, Table1[[#This Row],[Count Utility (unclipped)]]) )</f>
        <v>0</v>
      </c>
      <c r="AU2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 spans="1:47" ht="15.75">
      <c r="A26" s="30">
        <f>parameters!$J$21*Table1[[#This Row],[TAT Utility]]+parameters!$J$22*Table1[[#This Row],[Count Utility]]</f>
        <v>0.15388010542857142</v>
      </c>
      <c r="B26" s="30">
        <f t="shared" si="0"/>
        <v>0.20546772095238097</v>
      </c>
      <c r="C26" s="30" t="s">
        <v>155</v>
      </c>
      <c r="D26" s="30" t="s">
        <v>156</v>
      </c>
      <c r="E26" s="30" t="s">
        <v>72</v>
      </c>
      <c r="F26" s="30">
        <v>1</v>
      </c>
      <c r="G26" s="30">
        <v>1</v>
      </c>
      <c r="H26" s="30">
        <f>parameters!$J$10*Table1[[#This Row],[Before Utility]]+parameters!$J$11*Table1[[#This Row],[After Utility]]</f>
        <v>0.1</v>
      </c>
      <c r="I26">
        <f>(Table1[[#This Row],[Num. TID Before]]-parameters!$D$8)/(parameters!$D$9-parameters!$D$8)</f>
        <v>0.1</v>
      </c>
      <c r="J26">
        <f>IF(Table1[[#This Row],[Before Utility (unclipped)]]&gt;1,1, IF(Table1[[#This Row],[Before Utility (unclipped)]]&lt;0,0, Table1[[#This Row],[Before Utility (unclipped)]]))</f>
        <v>0.1</v>
      </c>
      <c r="K26">
        <f>(Table1[[#This Row],[Num. TID After]]-parameters!$D$10)/(parameters!$D$11-parameters!$D$10)</f>
        <v>0.1</v>
      </c>
      <c r="L26">
        <f>IF(Table1[[#This Row],[After Utility (unclipped)]]&gt;1,1, IF(Table1[[#This Row],[After Utility (unclipped)]]&lt;0,0, Table1[[#This Row],[After Utility (unclipped)]]))</f>
        <v>0.1</v>
      </c>
      <c r="M26" s="57">
        <v>2.451534E-2</v>
      </c>
      <c r="N26" s="81">
        <v>2</v>
      </c>
      <c r="O26" s="81">
        <v>8</v>
      </c>
      <c r="P26" s="81">
        <v>3</v>
      </c>
      <c r="Q26" s="81">
        <v>4</v>
      </c>
      <c r="R26" s="34"/>
      <c r="S26" s="32">
        <v>0</v>
      </c>
      <c r="T26" s="34"/>
      <c r="U26" s="32">
        <v>0</v>
      </c>
      <c r="V26" s="30">
        <f>parameters!$J$4*Table1[[#This Row],[Mitigations Utility]] + parameters!$J$5*Table1[[#This Row],[Detections Utility]]</f>
        <v>8.0952380952380956E-2</v>
      </c>
      <c r="W26">
        <f>SUM(Table1[[#This Row],[Num. 800-53 (r5)]],Table1[[#This Row],[Num. CIS Controls]])</f>
        <v>0</v>
      </c>
      <c r="X26">
        <f>(Table1[[#This Row],[Total Mitigations]]-parameters!$D$2)/(parameters!$D$3-parameters!$D$2)</f>
        <v>0</v>
      </c>
      <c r="Y26">
        <f>IF(Table1[[#This Row],[Mitigations Utility (unclipped)]]&gt;1,1, IF(Table1[[#This Row],[Mitigations Utility (unclipped)]]&lt;0,0, Table1[[#This Row],[Mitigations Utility (unclipped)]]) )</f>
        <v>0</v>
      </c>
      <c r="Z26">
        <f>SUM(Table1[[#This Row],[Num. CAR]:[Num. Splunk]])</f>
        <v>17</v>
      </c>
      <c r="AA26">
        <f>(Table1[[#This Row],[Total Detections]]-parameters!$D$4)/(parameters!$D$5-parameters!$D$4)</f>
        <v>0.17</v>
      </c>
      <c r="AB26">
        <f>IF(Table1[[#This Row],[Detections Utility (unclipped)]]&gt;1,1, IF(Table1[[#This Row],[Detections Utility (unclipped)]]&lt;0,0, Table1[[#This Row],[Detections Utility (unclipped)]]) )</f>
        <v>0.17</v>
      </c>
      <c r="AC26"/>
      <c r="AD26" s="85" t="s">
        <v>157</v>
      </c>
      <c r="AE26" s="30" t="str" cm="1">
        <f t="array" ref="AE26">IF(SUMPRODUCT(--(NOT(ISERR(SEARCH({"Process","Command","Script","WMI","Module","Pipe","Service"},AD26)))))&gt;0,"1","0")</f>
        <v>1</v>
      </c>
      <c r="AF26" s="30">
        <f>IF(AE26="1",'TOP 10 TECHNIQUES'!C$15,0)</f>
        <v>0</v>
      </c>
      <c r="AG26" s="30" t="str" cm="1">
        <f t="array" ref="AG26">IF(SUMPRODUCT(--(NOT(ISERR(SEARCH({"Network","Firewall"},AD26)))))&gt;0,"1","0")</f>
        <v>0</v>
      </c>
      <c r="AH26" s="30">
        <f>IF(AG26="1",'TOP 10 TECHNIQUES'!C$16,0)</f>
        <v>0</v>
      </c>
      <c r="AI26" s="30" t="str" cm="1">
        <f t="array" ref="AI26">IF(SUMPRODUCT(--(NOT(ISERR(SEARCH({"File","Group","Logon","Schedule","User","Registry","Active","Application"},AD26)))))&gt;0,"1","0")</f>
        <v>0</v>
      </c>
      <c r="AJ26" s="30">
        <f>IF(AI26="1",'TOP 10 TECHNIQUES'!C$17,0)</f>
        <v>0</v>
      </c>
      <c r="AK26" s="30" t="str" cm="1">
        <f t="array" ref="AK26">IF(SUMPRODUCT(--(NOT(ISERR(SEARCH({"Cloud","Cluster","Container","Image","Instance","Pod","Snapshot","Volume"},AD26)))))&gt;0,"1","0")</f>
        <v>0</v>
      </c>
      <c r="AL26" s="30">
        <f>IF(AK26="1",'TOP 10 TECHNIQUES'!C$18,0)</f>
        <v>0</v>
      </c>
      <c r="AM26" s="30" t="str" cm="1">
        <f t="array" ref="AM26">IF(SUMPRODUCT(--(NOT(ISERR(SEARCH({"Drive","Firmware","Host","Kernel"},AD26)))))&gt;0,"1","0")</f>
        <v>0</v>
      </c>
      <c r="AN26" s="30">
        <f>IF(AM26="1",'TOP 10 TECHNIQUES'!C$19,0)</f>
        <v>0</v>
      </c>
      <c r="AO26" s="63">
        <v>4</v>
      </c>
      <c r="AP26" s="30">
        <f>parameters!$J$21*Table1[[#This Row],[TAT Utility]]+parameters!$J$22*Table1[[#This Row],[Count Utility]]</f>
        <v>0.15388010542857142</v>
      </c>
      <c r="AQ26" s="30">
        <f>(Table1[[#This Row],[Total Top Att&amp;ck Score ]]-parameters!$D$19)/(parameters!$D$20-parameters!$D$19)</f>
        <v>6.8489240317460329E-2</v>
      </c>
      <c r="AR26" s="30">
        <f>IF(Table1[[#This Row],[TAT Utility (unclipped)]]&gt;1,1, IF(Table1[[#This Row],[TAT Utility (unclipped)]]&lt;0,0, Table1[[#This Row],[TAT Utility (unclipped)]]) )</f>
        <v>6.8489240317460329E-2</v>
      </c>
      <c r="AS26" s="30">
        <f>(Table1[[#This Row],[Ransomware (Total '# of ATT&amp;CK Observations)]]-parameters!$D$21)/(parameters!$D$22-parameters!$D$21)</f>
        <v>0.19047619047619047</v>
      </c>
      <c r="AT26" s="30">
        <f>IF(Table1[[#This Row],[Count Utility (unclipped)]]&gt;1,1, IF(Table1[[#This Row],[Count Utility (unclipped)]]&lt;0,0, Table1[[#This Row],[Count Utility (unclipped)]]) )</f>
        <v>0.19047619047619047</v>
      </c>
      <c r="AU2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0.10176088003023431</v>
      </c>
    </row>
    <row r="27" spans="1:47" ht="15.75">
      <c r="A27" s="30">
        <f>parameters!$J$21*Table1[[#This Row],[TAT Utility]]+parameters!$J$22*Table1[[#This Row],[Count Utility]]</f>
        <v>1.0476190476190476E-2</v>
      </c>
      <c r="B27" s="30">
        <f t="shared" si="0"/>
        <v>0.10476190476190476</v>
      </c>
      <c r="C27" s="30" t="s">
        <v>158</v>
      </c>
      <c r="D27" s="30" t="s">
        <v>156</v>
      </c>
      <c r="E27" s="30" t="s">
        <v>159</v>
      </c>
      <c r="F27" s="30">
        <v>1</v>
      </c>
      <c r="G27" s="30">
        <v>1</v>
      </c>
      <c r="H27" s="30">
        <f>parameters!$J$10*Table1[[#This Row],[Before Utility]]+parameters!$J$11*Table1[[#This Row],[After Utility]]</f>
        <v>0.1</v>
      </c>
      <c r="I27">
        <f>(Table1[[#This Row],[Num. TID Before]]-parameters!$D$8)/(parameters!$D$9-parameters!$D$8)</f>
        <v>0.1</v>
      </c>
      <c r="J27">
        <f>IF(Table1[[#This Row],[Before Utility (unclipped)]]&gt;1,1, IF(Table1[[#This Row],[Before Utility (unclipped)]]&lt;0,0, Table1[[#This Row],[Before Utility (unclipped)]]))</f>
        <v>0.1</v>
      </c>
      <c r="K27">
        <f>(Table1[[#This Row],[Num. TID After]]-parameters!$D$10)/(parameters!$D$11-parameters!$D$10)</f>
        <v>0.1</v>
      </c>
      <c r="L27">
        <f>IF(Table1[[#This Row],[After Utility (unclipped)]]&gt;1,1, IF(Table1[[#This Row],[After Utility (unclipped)]]&lt;0,0, Table1[[#This Row],[After Utility (unclipped)]]))</f>
        <v>0.1</v>
      </c>
      <c r="M27" s="30">
        <v>0</v>
      </c>
      <c r="N27" s="81">
        <v>0</v>
      </c>
      <c r="O27" s="81">
        <v>0</v>
      </c>
      <c r="P27" s="81">
        <v>0</v>
      </c>
      <c r="Q27" s="81">
        <v>1</v>
      </c>
      <c r="R27" s="34"/>
      <c r="S27" s="32">
        <v>0</v>
      </c>
      <c r="T27" s="34"/>
      <c r="U27" s="32">
        <v>0</v>
      </c>
      <c r="V27" s="30">
        <f>parameters!$J$4*Table1[[#This Row],[Mitigations Utility]] + parameters!$J$5*Table1[[#This Row],[Detections Utility]]</f>
        <v>4.7619047619047615E-3</v>
      </c>
      <c r="W27">
        <f>SUM(Table1[[#This Row],[Num. 800-53 (r5)]],Table1[[#This Row],[Num. CIS Controls]])</f>
        <v>0</v>
      </c>
      <c r="X27">
        <f>(Table1[[#This Row],[Total Mitigations]]-parameters!$D$2)/(parameters!$D$3-parameters!$D$2)</f>
        <v>0</v>
      </c>
      <c r="Y27">
        <f>IF(Table1[[#This Row],[Mitigations Utility (unclipped)]]&gt;1,1, IF(Table1[[#This Row],[Mitigations Utility (unclipped)]]&lt;0,0, Table1[[#This Row],[Mitigations Utility (unclipped)]]) )</f>
        <v>0</v>
      </c>
      <c r="Z27">
        <f>SUM(Table1[[#This Row],[Num. CAR]:[Num. Splunk]])</f>
        <v>1</v>
      </c>
      <c r="AA27">
        <f>(Table1[[#This Row],[Total Detections]]-parameters!$D$4)/(parameters!$D$5-parameters!$D$4)</f>
        <v>0.01</v>
      </c>
      <c r="AB27">
        <f>IF(Table1[[#This Row],[Detections Utility (unclipped)]]&gt;1,1, IF(Table1[[#This Row],[Detections Utility (unclipped)]]&lt;0,0, Table1[[#This Row],[Detections Utility (unclipped)]]) )</f>
        <v>0.01</v>
      </c>
      <c r="AC27"/>
      <c r="AD27" s="85" t="s">
        <v>160</v>
      </c>
      <c r="AE27" s="30" t="str" cm="1">
        <f t="array" ref="AE27">IF(SUMPRODUCT(--(NOT(ISERR(SEARCH({"Process","Command","Script","WMI","Module","Pipe","Service"},AD27)))))&gt;0,"1","0")</f>
        <v>1</v>
      </c>
      <c r="AF27" s="30">
        <f>IF(AE27="1",'TOP 10 TECHNIQUES'!C$15,0)</f>
        <v>0</v>
      </c>
      <c r="AG27" s="30" t="str" cm="1">
        <f t="array" ref="AG27">IF(SUMPRODUCT(--(NOT(ISERR(SEARCH({"Network","Firewall"},AD27)))))&gt;0,"1","0")</f>
        <v>0</v>
      </c>
      <c r="AH27" s="30">
        <f>IF(AG27="1",'TOP 10 TECHNIQUES'!C$16,0)</f>
        <v>0</v>
      </c>
      <c r="AI27" s="30" t="str" cm="1">
        <f t="array" ref="AI27">IF(SUMPRODUCT(--(NOT(ISERR(SEARCH({"File","Group","Logon","Schedule","User","Registry","Active","Application"},AD27)))))&gt;0,"1","0")</f>
        <v>0</v>
      </c>
      <c r="AJ27" s="30">
        <f>IF(AI27="1",'TOP 10 TECHNIQUES'!C$17,0)</f>
        <v>0</v>
      </c>
      <c r="AK27" s="30" t="str" cm="1">
        <f t="array" ref="AK27">IF(SUMPRODUCT(--(NOT(ISERR(SEARCH({"Cloud","Cluster","Container","Image","Instance","Pod","Snapshot","Volume"},AD27)))))&gt;0,"1","0")</f>
        <v>0</v>
      </c>
      <c r="AL27" s="30">
        <f>IF(AK27="1",'TOP 10 TECHNIQUES'!C$18,0)</f>
        <v>0</v>
      </c>
      <c r="AM27" s="30" t="str" cm="1">
        <f t="array" ref="AM27">IF(SUMPRODUCT(--(NOT(ISERR(SEARCH({"Drive","Firmware","Host","Kernel"},AD27)))))&gt;0,"1","0")</f>
        <v>0</v>
      </c>
      <c r="AN27" s="30">
        <f>IF(AM27="1",'TOP 10 TECHNIQUES'!C$19,0)</f>
        <v>0</v>
      </c>
      <c r="AO27" s="64"/>
      <c r="AP27" s="30">
        <f>parameters!$J$21*Table1[[#This Row],[TAT Utility]]+parameters!$J$22*Table1[[#This Row],[Count Utility]]</f>
        <v>1.0476190476190476E-2</v>
      </c>
      <c r="AQ27" s="30">
        <f>(Table1[[#This Row],[Total Top Att&amp;ck Score ]]-parameters!$D$19)/(parameters!$D$20-parameters!$D$19)</f>
        <v>3.4920634920634921E-2</v>
      </c>
      <c r="AR27" s="30">
        <f>IF(Table1[[#This Row],[TAT Utility (unclipped)]]&gt;1,1, IF(Table1[[#This Row],[TAT Utility (unclipped)]]&lt;0,0, Table1[[#This Row],[TAT Utility (unclipped)]]) )</f>
        <v>3.4920634920634921E-2</v>
      </c>
      <c r="AS27" s="30">
        <f>(Table1[[#This Row],[Ransomware (Total '# of ATT&amp;CK Observations)]]-parameters!$D$21)/(parameters!$D$22-parameters!$D$21)</f>
        <v>0</v>
      </c>
      <c r="AT27" s="30">
        <f>IF(Table1[[#This Row],[Count Utility (unclipped)]]&gt;1,1, IF(Table1[[#This Row],[Count Utility (unclipped)]]&lt;0,0, Table1[[#This Row],[Count Utility (unclipped)]]) )</f>
        <v>0</v>
      </c>
      <c r="AU2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 spans="1:47" ht="15.75">
      <c r="A28" s="30">
        <f>parameters!$J$21*Table1[[#This Row],[TAT Utility]]+parameters!$J$22*Table1[[#This Row],[Count Utility]]</f>
        <v>0.16932638328342856</v>
      </c>
      <c r="B28" s="30">
        <f t="shared" si="0"/>
        <v>0.35993049950095235</v>
      </c>
      <c r="C28" s="30" t="s">
        <v>161</v>
      </c>
      <c r="D28" s="30" t="s">
        <v>162</v>
      </c>
      <c r="E28" s="30" t="s">
        <v>72</v>
      </c>
      <c r="F28" s="30">
        <v>1</v>
      </c>
      <c r="G28" s="30">
        <v>1</v>
      </c>
      <c r="H28" s="30">
        <f>parameters!$J$10*Table1[[#This Row],[Before Utility]]+parameters!$J$11*Table1[[#This Row],[After Utility]]</f>
        <v>0.1</v>
      </c>
      <c r="I28">
        <f>(Table1[[#This Row],[Num. TID Before]]-parameters!$D$8)/(parameters!$D$9-parameters!$D$8)</f>
        <v>0.1</v>
      </c>
      <c r="J28">
        <f>IF(Table1[[#This Row],[Before Utility (unclipped)]]&gt;1,1, IF(Table1[[#This Row],[Before Utility (unclipped)]]&lt;0,0, Table1[[#This Row],[Before Utility (unclipped)]]))</f>
        <v>0.1</v>
      </c>
      <c r="K28">
        <f>(Table1[[#This Row],[Num. TID After]]-parameters!$D$10)/(parameters!$D$11-parameters!$D$10)</f>
        <v>0.1</v>
      </c>
      <c r="L28">
        <f>IF(Table1[[#This Row],[After Utility (unclipped)]]&gt;1,1, IF(Table1[[#This Row],[After Utility (unclipped)]]&lt;0,0, Table1[[#This Row],[After Utility (unclipped)]]))</f>
        <v>0.1</v>
      </c>
      <c r="M28" s="57">
        <v>1.9490440000000001E-2</v>
      </c>
      <c r="N28" s="81">
        <v>1</v>
      </c>
      <c r="O28" s="81">
        <v>15</v>
      </c>
      <c r="P28" s="81">
        <v>4</v>
      </c>
      <c r="Q28" s="81">
        <v>18</v>
      </c>
      <c r="R28" s="34"/>
      <c r="S28" s="32">
        <v>0</v>
      </c>
      <c r="T28" s="34"/>
      <c r="U28" s="32">
        <v>0</v>
      </c>
      <c r="V28" s="30">
        <f>parameters!$J$4*Table1[[#This Row],[Mitigations Utility]] + parameters!$J$5*Table1[[#This Row],[Detections Utility]]</f>
        <v>0.18095238095238095</v>
      </c>
      <c r="W28">
        <f>SUM(Table1[[#This Row],[Num. 800-53 (r5)]],Table1[[#This Row],[Num. CIS Controls]])</f>
        <v>0</v>
      </c>
      <c r="X28">
        <f>(Table1[[#This Row],[Total Mitigations]]-parameters!$D$2)/(parameters!$D$3-parameters!$D$2)</f>
        <v>0</v>
      </c>
      <c r="Y28">
        <f>IF(Table1[[#This Row],[Mitigations Utility (unclipped)]]&gt;1,1, IF(Table1[[#This Row],[Mitigations Utility (unclipped)]]&lt;0,0, Table1[[#This Row],[Mitigations Utility (unclipped)]]) )</f>
        <v>0</v>
      </c>
      <c r="Z28">
        <f>SUM(Table1[[#This Row],[Num. CAR]:[Num. Splunk]])</f>
        <v>38</v>
      </c>
      <c r="AA28">
        <f>(Table1[[#This Row],[Total Detections]]-parameters!$D$4)/(parameters!$D$5-parameters!$D$4)</f>
        <v>0.38</v>
      </c>
      <c r="AB28">
        <f>IF(Table1[[#This Row],[Detections Utility (unclipped)]]&gt;1,1, IF(Table1[[#This Row],[Detections Utility (unclipped)]]&lt;0,0, Table1[[#This Row],[Detections Utility (unclipped)]]) )</f>
        <v>0.38</v>
      </c>
      <c r="AC28"/>
      <c r="AD28" s="85" t="s">
        <v>163</v>
      </c>
      <c r="AE28" s="30" t="str" cm="1">
        <f t="array" ref="AE28">IF(SUMPRODUCT(--(NOT(ISERR(SEARCH({"Process","Command","Script","WMI","Module","Pipe","Service"},AD28)))))&gt;0,"1","0")</f>
        <v>1</v>
      </c>
      <c r="AF28" s="30">
        <f>IF(AE28="1",'TOP 10 TECHNIQUES'!C$15,0)</f>
        <v>0</v>
      </c>
      <c r="AG28" s="30" t="str" cm="1">
        <f t="array" ref="AG28">IF(SUMPRODUCT(--(NOT(ISERR(SEARCH({"Network","Firewall"},AD28)))))&gt;0,"1","0")</f>
        <v>1</v>
      </c>
      <c r="AH28" s="30">
        <f>IF(AG28="1",'TOP 10 TECHNIQUES'!C$16,0)</f>
        <v>0</v>
      </c>
      <c r="AI28" s="30" t="str" cm="1">
        <f t="array" ref="AI28">IF(SUMPRODUCT(--(NOT(ISERR(SEARCH({"File","Group","Logon","Schedule","User","Registry","Active","Application"},AD28)))))&gt;0,"1","0")</f>
        <v>1</v>
      </c>
      <c r="AJ28" s="30">
        <f>IF(AI28="1",'TOP 10 TECHNIQUES'!C$17,0)</f>
        <v>0.19800000000000001</v>
      </c>
      <c r="AK28" s="30" t="str" cm="1">
        <f t="array" ref="AK28">IF(SUMPRODUCT(--(NOT(ISERR(SEARCH({"Cloud","Cluster","Container","Image","Instance","Pod","Snapshot","Volume"},AD28)))))&gt;0,"1","0")</f>
        <v>0</v>
      </c>
      <c r="AL28" s="30">
        <f>IF(AK28="1",'TOP 10 TECHNIQUES'!C$18,0)</f>
        <v>0</v>
      </c>
      <c r="AM28" s="30" t="str" cm="1">
        <f t="array" ref="AM28">IF(SUMPRODUCT(--(NOT(ISERR(SEARCH({"Drive","Firmware","Host","Kernel"},AD28)))))&gt;0,"1","0")</f>
        <v>0</v>
      </c>
      <c r="AN28" s="30">
        <f>IF(AM28="1",'TOP 10 TECHNIQUES'!C$19,0)</f>
        <v>0</v>
      </c>
      <c r="AO28" s="65">
        <v>4</v>
      </c>
      <c r="AP28" s="30">
        <f>parameters!$J$21*Table1[[#This Row],[TAT Utility]]+parameters!$J$22*Table1[[#This Row],[Count Utility]]</f>
        <v>0.16932638328342856</v>
      </c>
      <c r="AQ28" s="30">
        <f>(Table1[[#This Row],[Total Top Att&amp;ck Score ]]-parameters!$D$19)/(parameters!$D$20-parameters!$D$19)</f>
        <v>0.11997683316698411</v>
      </c>
      <c r="AR28" s="30">
        <f>IF(Table1[[#This Row],[TAT Utility (unclipped)]]&gt;1,1, IF(Table1[[#This Row],[TAT Utility (unclipped)]]&lt;0,0, Table1[[#This Row],[TAT Utility (unclipped)]]) )</f>
        <v>0.11997683316698411</v>
      </c>
      <c r="AS28" s="30">
        <f>(Table1[[#This Row],[Ransomware (Total '# of ATT&amp;CK Observations)]]-parameters!$D$21)/(parameters!$D$22-parameters!$D$21)</f>
        <v>0.19047619047619047</v>
      </c>
      <c r="AT28" s="30">
        <f>IF(Table1[[#This Row],[Count Utility (unclipped)]]&gt;1,1, IF(Table1[[#This Row],[Count Utility (unclipped)]]&lt;0,0, Table1[[#This Row],[Count Utility (unclipped)]]) )</f>
        <v>0.19047619047619047</v>
      </c>
      <c r="AU2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0.10666446030161753</v>
      </c>
    </row>
    <row r="29" spans="1:47" ht="15.75">
      <c r="A29" s="30">
        <f>parameters!$J$21*Table1[[#This Row],[TAT Utility]]+parameters!$J$22*Table1[[#This Row],[Count Utility]]</f>
        <v>5.2184388913047622E-2</v>
      </c>
      <c r="B29" s="30">
        <f t="shared" si="0"/>
        <v>0.18851055579714288</v>
      </c>
      <c r="C29" s="30" t="s">
        <v>164</v>
      </c>
      <c r="D29" s="30" t="s">
        <v>165</v>
      </c>
      <c r="E29" s="30" t="s">
        <v>72</v>
      </c>
      <c r="F29" s="30">
        <v>1</v>
      </c>
      <c r="G29" s="30">
        <v>1</v>
      </c>
      <c r="H29" s="30">
        <f>parameters!$J$10*Table1[[#This Row],[Before Utility]]+parameters!$J$11*Table1[[#This Row],[After Utility]]</f>
        <v>0.1</v>
      </c>
      <c r="I29">
        <f>(Table1[[#This Row],[Num. TID Before]]-parameters!$D$8)/(parameters!$D$9-parameters!$D$8)</f>
        <v>0.1</v>
      </c>
      <c r="J29">
        <f>IF(Table1[[#This Row],[Before Utility (unclipped)]]&gt;1,1, IF(Table1[[#This Row],[Before Utility (unclipped)]]&lt;0,0, Table1[[#This Row],[Before Utility (unclipped)]]))</f>
        <v>0.1</v>
      </c>
      <c r="K29">
        <f>(Table1[[#This Row],[Num. TID After]]-parameters!$D$10)/(parameters!$D$11-parameters!$D$10)</f>
        <v>0.1</v>
      </c>
      <c r="L29">
        <f>IF(Table1[[#This Row],[After Utility (unclipped)]]&gt;1,1, IF(Table1[[#This Row],[After Utility (unclipped)]]&lt;0,0, Table1[[#This Row],[After Utility (unclipped)]]))</f>
        <v>0.1</v>
      </c>
      <c r="M29" s="57">
        <v>2.1153E-4</v>
      </c>
      <c r="N29" s="81">
        <v>0</v>
      </c>
      <c r="O29" s="81">
        <v>5</v>
      </c>
      <c r="P29" s="81">
        <v>1</v>
      </c>
      <c r="Q29" s="81">
        <v>6</v>
      </c>
      <c r="R29" s="34"/>
      <c r="S29" s="32">
        <v>0</v>
      </c>
      <c r="T29" s="34"/>
      <c r="U29" s="32">
        <v>0</v>
      </c>
      <c r="V29" s="30">
        <f>parameters!$J$4*Table1[[#This Row],[Mitigations Utility]] + parameters!$J$5*Table1[[#This Row],[Detections Utility]]</f>
        <v>5.7142857142857134E-2</v>
      </c>
      <c r="W29">
        <f>SUM(Table1[[#This Row],[Num. 800-53 (r5)]],Table1[[#This Row],[Num. CIS Controls]])</f>
        <v>0</v>
      </c>
      <c r="X29">
        <f>(Table1[[#This Row],[Total Mitigations]]-parameters!$D$2)/(parameters!$D$3-parameters!$D$2)</f>
        <v>0</v>
      </c>
      <c r="Y29">
        <f>IF(Table1[[#This Row],[Mitigations Utility (unclipped)]]&gt;1,1, IF(Table1[[#This Row],[Mitigations Utility (unclipped)]]&lt;0,0, Table1[[#This Row],[Mitigations Utility (unclipped)]]) )</f>
        <v>0</v>
      </c>
      <c r="Z29">
        <f>SUM(Table1[[#This Row],[Num. CAR]:[Num. Splunk]])</f>
        <v>12</v>
      </c>
      <c r="AA29">
        <f>(Table1[[#This Row],[Total Detections]]-parameters!$D$4)/(parameters!$D$5-parameters!$D$4)</f>
        <v>0.12</v>
      </c>
      <c r="AB29">
        <f>IF(Table1[[#This Row],[Detections Utility (unclipped)]]&gt;1,1, IF(Table1[[#This Row],[Detections Utility (unclipped)]]&lt;0,0, Table1[[#This Row],[Detections Utility (unclipped)]]) )</f>
        <v>0.12</v>
      </c>
      <c r="AC29"/>
      <c r="AD29" s="85" t="s">
        <v>166</v>
      </c>
      <c r="AE29" s="30" t="str" cm="1">
        <f t="array" ref="AE29">IF(SUMPRODUCT(--(NOT(ISERR(SEARCH({"Process","Command","Script","WMI","Module","Pipe","Service"},AD29)))))&gt;0,"1","0")</f>
        <v>1</v>
      </c>
      <c r="AF29" s="30">
        <f>IF(AE29="1",'TOP 10 TECHNIQUES'!C$15,0)</f>
        <v>0</v>
      </c>
      <c r="AG29" s="30" t="str" cm="1">
        <f t="array" ref="AG29">IF(SUMPRODUCT(--(NOT(ISERR(SEARCH({"Network","Firewall"},AD29)))))&gt;0,"1","0")</f>
        <v>1</v>
      </c>
      <c r="AH29" s="30">
        <f>IF(AG29="1",'TOP 10 TECHNIQUES'!C$16,0)</f>
        <v>0</v>
      </c>
      <c r="AI29" s="30" t="str" cm="1">
        <f t="array" ref="AI29">IF(SUMPRODUCT(--(NOT(ISERR(SEARCH({"File","Group","Logon","Schedule","User","Registry","Active","Application"},AD29)))))&gt;0,"1","0")</f>
        <v>1</v>
      </c>
      <c r="AJ29" s="30">
        <f>IF(AI29="1",'TOP 10 TECHNIQUES'!C$17,0)</f>
        <v>0.19800000000000001</v>
      </c>
      <c r="AK29" s="30" t="str" cm="1">
        <f t="array" ref="AK29">IF(SUMPRODUCT(--(NOT(ISERR(SEARCH({"Cloud","Cluster","Container","Image","Instance","Pod","Snapshot","Volume"},AD29)))))&gt;0,"1","0")</f>
        <v>0</v>
      </c>
      <c r="AL29" s="30">
        <f>IF(AK29="1",'TOP 10 TECHNIQUES'!C$18,0)</f>
        <v>0</v>
      </c>
      <c r="AM29" s="30" t="str" cm="1">
        <f t="array" ref="AM29">IF(SUMPRODUCT(--(NOT(ISERR(SEARCH({"Drive","Firmware","Host","Kernel"},AD29)))))&gt;0,"1","0")</f>
        <v>0</v>
      </c>
      <c r="AN29" s="30">
        <f>IF(AM29="1",'TOP 10 TECHNIQUES'!C$19,0)</f>
        <v>0</v>
      </c>
      <c r="AO29" s="63">
        <v>1</v>
      </c>
      <c r="AP29" s="30">
        <f>parameters!$J$21*Table1[[#This Row],[TAT Utility]]+parameters!$J$22*Table1[[#This Row],[Count Utility]]</f>
        <v>5.2184388913047622E-2</v>
      </c>
      <c r="AQ29" s="30">
        <f>(Table1[[#This Row],[Total Top Att&amp;ck Score ]]-parameters!$D$19)/(parameters!$D$20-parameters!$D$19)</f>
        <v>6.2836851932380963E-2</v>
      </c>
      <c r="AR29" s="30">
        <f>IF(Table1[[#This Row],[TAT Utility (unclipped)]]&gt;1,1, IF(Table1[[#This Row],[TAT Utility (unclipped)]]&lt;0,0, Table1[[#This Row],[TAT Utility (unclipped)]]) )</f>
        <v>6.2836851932380963E-2</v>
      </c>
      <c r="AS29" s="30">
        <f>(Table1[[#This Row],[Ransomware (Total '# of ATT&amp;CK Observations)]]-parameters!$D$21)/(parameters!$D$22-parameters!$D$21)</f>
        <v>4.7619047619047616E-2</v>
      </c>
      <c r="AT29" s="30">
        <f>IF(Table1[[#This Row],[Count Utility (unclipped)]]&gt;1,1, IF(Table1[[#This Row],[Count Utility (unclipped)]]&lt;0,0, Table1[[#This Row],[Count Utility (unclipped)]]) )</f>
        <v>4.7619047619047616E-2</v>
      </c>
      <c r="AU2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2.5305639331723355E-2</v>
      </c>
    </row>
    <row r="30" spans="1:47" ht="15.75">
      <c r="A30" s="30">
        <f>parameters!$J$21*Table1[[#This Row],[TAT Utility]]+parameters!$J$22*Table1[[#This Row],[Count Utility]]</f>
        <v>2.8571428571428574E-2</v>
      </c>
      <c r="B30" s="30">
        <f t="shared" si="0"/>
        <v>0.28571428571428575</v>
      </c>
      <c r="C30" s="30" t="s">
        <v>167</v>
      </c>
      <c r="D30" s="30" t="s">
        <v>165</v>
      </c>
      <c r="E30" s="30" t="s">
        <v>168</v>
      </c>
      <c r="F30" s="30">
        <v>1</v>
      </c>
      <c r="G30" s="30">
        <v>1</v>
      </c>
      <c r="H30" s="30">
        <f>parameters!$J$10*Table1[[#This Row],[Before Utility]]+parameters!$J$11*Table1[[#This Row],[After Utility]]</f>
        <v>0.1</v>
      </c>
      <c r="I30">
        <f>(Table1[[#This Row],[Num. TID Before]]-parameters!$D$8)/(parameters!$D$9-parameters!$D$8)</f>
        <v>0.1</v>
      </c>
      <c r="J30">
        <f>IF(Table1[[#This Row],[Before Utility (unclipped)]]&gt;1,1, IF(Table1[[#This Row],[Before Utility (unclipped)]]&lt;0,0, Table1[[#This Row],[Before Utility (unclipped)]]))</f>
        <v>0.1</v>
      </c>
      <c r="K30">
        <f>(Table1[[#This Row],[Num. TID After]]-parameters!$D$10)/(parameters!$D$11-parameters!$D$10)</f>
        <v>0.1</v>
      </c>
      <c r="L30">
        <f>IF(Table1[[#This Row],[After Utility (unclipped)]]&gt;1,1, IF(Table1[[#This Row],[After Utility (unclipped)]]&lt;0,0, Table1[[#This Row],[After Utility (unclipped)]]))</f>
        <v>0.1</v>
      </c>
      <c r="M30" s="30">
        <v>0</v>
      </c>
      <c r="N30" s="81">
        <v>0</v>
      </c>
      <c r="O30" s="81">
        <v>0</v>
      </c>
      <c r="P30" s="81">
        <v>0</v>
      </c>
      <c r="Q30" s="81">
        <v>1</v>
      </c>
      <c r="R30" s="37" t="s">
        <v>169</v>
      </c>
      <c r="S30" s="32">
        <v>3</v>
      </c>
      <c r="T30" s="34" t="s">
        <v>170</v>
      </c>
      <c r="U30" s="32">
        <v>16</v>
      </c>
      <c r="V30" s="30">
        <f>parameters!$J$4*Table1[[#This Row],[Mitigations Utility]] + parameters!$J$5*Table1[[#This Row],[Detections Utility]]</f>
        <v>0.18571428571428575</v>
      </c>
      <c r="W30">
        <f>SUM(Table1[[#This Row],[Num. 800-53 (r5)]],Table1[[#This Row],[Num. CIS Controls]])</f>
        <v>19</v>
      </c>
      <c r="X30">
        <f>(Table1[[#This Row],[Total Mitigations]]-parameters!$D$2)/(parameters!$D$3-parameters!$D$2)</f>
        <v>0.34545454545454546</v>
      </c>
      <c r="Y30">
        <f>IF(Table1[[#This Row],[Mitigations Utility (unclipped)]]&gt;1,1, IF(Table1[[#This Row],[Mitigations Utility (unclipped)]]&lt;0,0, Table1[[#This Row],[Mitigations Utility (unclipped)]]) )</f>
        <v>0.34545454545454546</v>
      </c>
      <c r="Z30">
        <f>SUM(Table1[[#This Row],[Num. CAR]:[Num. Splunk]])</f>
        <v>1</v>
      </c>
      <c r="AA30">
        <f>(Table1[[#This Row],[Total Detections]]-parameters!$D$4)/(parameters!$D$5-parameters!$D$4)</f>
        <v>0.01</v>
      </c>
      <c r="AB30">
        <f>IF(Table1[[#This Row],[Detections Utility (unclipped)]]&gt;1,1, IF(Table1[[#This Row],[Detections Utility (unclipped)]]&lt;0,0, Table1[[#This Row],[Detections Utility (unclipped)]]) )</f>
        <v>0.01</v>
      </c>
      <c r="AC30"/>
      <c r="AD30" s="85" t="s">
        <v>137</v>
      </c>
      <c r="AE30" s="30" t="str" cm="1">
        <f t="array" ref="AE30">IF(SUMPRODUCT(--(NOT(ISERR(SEARCH({"Process","Command","Script","WMI","Module","Pipe","Service"},AD30)))))&gt;0,"1","0")</f>
        <v>0</v>
      </c>
      <c r="AF30" s="30">
        <f>IF(AE30="1",'TOP 10 TECHNIQUES'!C$15,0)</f>
        <v>0</v>
      </c>
      <c r="AG30" s="30" t="str" cm="1">
        <f t="array" ref="AG30">IF(SUMPRODUCT(--(NOT(ISERR(SEARCH({"Network","Firewall"},AD30)))))&gt;0,"1","0")</f>
        <v>1</v>
      </c>
      <c r="AH30" s="30">
        <f>IF(AG30="1",'TOP 10 TECHNIQUES'!C$16,0)</f>
        <v>0</v>
      </c>
      <c r="AI30" s="30" t="str" cm="1">
        <f t="array" ref="AI30">IF(SUMPRODUCT(--(NOT(ISERR(SEARCH({"File","Group","Logon","Schedule","User","Registry","Active","Application"},AD30)))))&gt;0,"1","0")</f>
        <v>0</v>
      </c>
      <c r="AJ30" s="30">
        <f>IF(AI30="1",'TOP 10 TECHNIQUES'!C$17,0)</f>
        <v>0</v>
      </c>
      <c r="AK30" s="30" t="str" cm="1">
        <f t="array" ref="AK30">IF(SUMPRODUCT(--(NOT(ISERR(SEARCH({"Cloud","Cluster","Container","Image","Instance","Pod","Snapshot","Volume"},AD30)))))&gt;0,"1","0")</f>
        <v>0</v>
      </c>
      <c r="AL30" s="30">
        <f>IF(AK30="1",'TOP 10 TECHNIQUES'!C$18,0)</f>
        <v>0</v>
      </c>
      <c r="AM30" s="30" t="str" cm="1">
        <f t="array" ref="AM30">IF(SUMPRODUCT(--(NOT(ISERR(SEARCH({"Drive","Firmware","Host","Kernel"},AD30)))))&gt;0,"1","0")</f>
        <v>0</v>
      </c>
      <c r="AN30" s="30">
        <f>IF(AM30="1",'TOP 10 TECHNIQUES'!C$19,0)</f>
        <v>0</v>
      </c>
      <c r="AO30" s="65">
        <v>0</v>
      </c>
      <c r="AP30" s="30">
        <f>parameters!$J$21*Table1[[#This Row],[TAT Utility]]+parameters!$J$22*Table1[[#This Row],[Count Utility]]</f>
        <v>2.8571428571428574E-2</v>
      </c>
      <c r="AQ30" s="30">
        <f>(Table1[[#This Row],[Total Top Att&amp;ck Score ]]-parameters!$D$19)/(parameters!$D$20-parameters!$D$19)</f>
        <v>9.5238095238095247E-2</v>
      </c>
      <c r="AR30" s="30">
        <f>IF(Table1[[#This Row],[TAT Utility (unclipped)]]&gt;1,1, IF(Table1[[#This Row],[TAT Utility (unclipped)]]&lt;0,0, Table1[[#This Row],[TAT Utility (unclipped)]]) )</f>
        <v>9.5238095238095247E-2</v>
      </c>
      <c r="AS30" s="30">
        <f>(Table1[[#This Row],[Ransomware (Total '# of ATT&amp;CK Observations)]]-parameters!$D$21)/(parameters!$D$22-parameters!$D$21)</f>
        <v>0</v>
      </c>
      <c r="AT30" s="30">
        <f>IF(Table1[[#This Row],[Count Utility (unclipped)]]&gt;1,1, IF(Table1[[#This Row],[Count Utility (unclipped)]]&lt;0,0, Table1[[#This Row],[Count Utility (unclipped)]]) )</f>
        <v>0</v>
      </c>
      <c r="AU3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 spans="1:47" ht="15.75">
      <c r="A31" s="30">
        <f>parameters!$J$21*Table1[[#This Row],[TAT Utility]]+parameters!$J$22*Table1[[#This Row],[Count Utility]]</f>
        <v>0.2574173380762857</v>
      </c>
      <c r="B31" s="30">
        <f t="shared" si="0"/>
        <v>1.9075067140961905</v>
      </c>
      <c r="C31" s="30" t="s">
        <v>171</v>
      </c>
      <c r="D31" s="30" t="s">
        <v>172</v>
      </c>
      <c r="E31" s="30" t="s">
        <v>72</v>
      </c>
      <c r="F31" s="30">
        <v>4</v>
      </c>
      <c r="G31" s="30">
        <v>5</v>
      </c>
      <c r="H31" s="30">
        <f>parameters!$J$10*Table1[[#This Row],[Before Utility]]+parameters!$J$11*Table1[[#This Row],[After Utility]]</f>
        <v>0.45</v>
      </c>
      <c r="I31">
        <f>(Table1[[#This Row],[Num. TID Before]]-parameters!$D$8)/(parameters!$D$9-parameters!$D$8)</f>
        <v>0.4</v>
      </c>
      <c r="J31">
        <f>IF(Table1[[#This Row],[Before Utility (unclipped)]]&gt;1,1, IF(Table1[[#This Row],[Before Utility (unclipped)]]&lt;0,0, Table1[[#This Row],[Before Utility (unclipped)]]))</f>
        <v>0.4</v>
      </c>
      <c r="K31">
        <f>(Table1[[#This Row],[Num. TID After]]-parameters!$D$10)/(parameters!$D$11-parameters!$D$10)</f>
        <v>0.5</v>
      </c>
      <c r="L31">
        <f>IF(Table1[[#This Row],[After Utility (unclipped)]]&gt;1,1, IF(Table1[[#This Row],[After Utility (unclipped)]]&lt;0,0, Table1[[#This Row],[After Utility (unclipped)]]))</f>
        <v>0.5</v>
      </c>
      <c r="M31" s="57">
        <v>0.66605219000000004</v>
      </c>
      <c r="N31" s="81">
        <v>1</v>
      </c>
      <c r="O31" s="81">
        <v>3</v>
      </c>
      <c r="P31" s="81">
        <v>34</v>
      </c>
      <c r="Q31" s="81">
        <v>24</v>
      </c>
      <c r="R31" s="37" t="s">
        <v>173</v>
      </c>
      <c r="S31" s="32">
        <v>7</v>
      </c>
      <c r="T31" s="34" t="s">
        <v>174</v>
      </c>
      <c r="U31" s="32">
        <v>12</v>
      </c>
      <c r="V31" s="30">
        <f>parameters!$J$4*Table1[[#This Row],[Mitigations Utility]] + parameters!$J$5*Table1[[#This Row],[Detections Utility]]</f>
        <v>0.47619047619047622</v>
      </c>
      <c r="W31">
        <f>SUM(Table1[[#This Row],[Num. 800-53 (r5)]],Table1[[#This Row],[Num. CIS Controls]])</f>
        <v>19</v>
      </c>
      <c r="X31">
        <f>(Table1[[#This Row],[Total Mitigations]]-parameters!$D$2)/(parameters!$D$3-parameters!$D$2)</f>
        <v>0.34545454545454546</v>
      </c>
      <c r="Y31">
        <f>IF(Table1[[#This Row],[Mitigations Utility (unclipped)]]&gt;1,1, IF(Table1[[#This Row],[Mitigations Utility (unclipped)]]&lt;0,0, Table1[[#This Row],[Mitigations Utility (unclipped)]]) )</f>
        <v>0.34545454545454546</v>
      </c>
      <c r="Z31">
        <f>SUM(Table1[[#This Row],[Num. CAR]:[Num. Splunk]])</f>
        <v>62</v>
      </c>
      <c r="AA31">
        <f>(Table1[[#This Row],[Total Detections]]-parameters!$D$4)/(parameters!$D$5-parameters!$D$4)</f>
        <v>0.62</v>
      </c>
      <c r="AB31">
        <f>IF(Table1[[#This Row],[Detections Utility (unclipped)]]&gt;1,1, IF(Table1[[#This Row],[Detections Utility (unclipped)]]&lt;0,0, Table1[[#This Row],[Detections Utility (unclipped)]]) )</f>
        <v>0.62</v>
      </c>
      <c r="AC31"/>
      <c r="AD31" s="85" t="s">
        <v>175</v>
      </c>
      <c r="AE31" s="30" t="str" cm="1">
        <f t="array" ref="AE31">IF(SUMPRODUCT(--(NOT(ISERR(SEARCH({"Process","Command","Script","WMI","Module","Pipe","Service"},AD31)))))&gt;0,"1","0")</f>
        <v>1</v>
      </c>
      <c r="AF31" s="30">
        <f>IF(AE31="1",'TOP 10 TECHNIQUES'!C$15,0)</f>
        <v>0</v>
      </c>
      <c r="AG31" s="30" t="str" cm="1">
        <f t="array" ref="AG31">IF(SUMPRODUCT(--(NOT(ISERR(SEARCH({"Network","Firewall"},AD31)))))&gt;0,"1","0")</f>
        <v>1</v>
      </c>
      <c r="AH31" s="30">
        <f>IF(AG31="1",'TOP 10 TECHNIQUES'!C$16,0)</f>
        <v>0</v>
      </c>
      <c r="AI31" s="30" t="str" cm="1">
        <f t="array" ref="AI31">IF(SUMPRODUCT(--(NOT(ISERR(SEARCH({"File","Group","Logon","Schedule","User","Registry","Active","Application"},AD31)))))&gt;0,"1","0")</f>
        <v>1</v>
      </c>
      <c r="AJ31" s="30">
        <f>IF(AI31="1",'TOP 10 TECHNIQUES'!C$17,0)</f>
        <v>0.19800000000000001</v>
      </c>
      <c r="AK31" s="30" t="str" cm="1">
        <f t="array" ref="AK31">IF(SUMPRODUCT(--(NOT(ISERR(SEARCH({"Cloud","Cluster","Container","Image","Instance","Pod","Snapshot","Volume"},AD31)))))&gt;0,"1","0")</f>
        <v>0</v>
      </c>
      <c r="AL31" s="30">
        <f>IF(AK31="1",'TOP 10 TECHNIQUES'!C$18,0)</f>
        <v>0</v>
      </c>
      <c r="AM31" s="30" t="str" cm="1">
        <f t="array" ref="AM31">IF(SUMPRODUCT(--(NOT(ISERR(SEARCH({"Drive","Firmware","Host","Kernel"},AD31)))))&gt;0,"1","0")</f>
        <v>0</v>
      </c>
      <c r="AN31" s="30">
        <f>IF(AM31="1",'TOP 10 TECHNIQUES'!C$19,0)</f>
        <v>0</v>
      </c>
      <c r="AO31" s="63">
        <v>2</v>
      </c>
      <c r="AP31" s="30">
        <f>parameters!$J$21*Table1[[#This Row],[TAT Utility]]+parameters!$J$22*Table1[[#This Row],[Count Utility]]</f>
        <v>0.2574173380762857</v>
      </c>
      <c r="AQ31" s="30">
        <f>(Table1[[#This Row],[Total Top Att&amp;ck Score ]]-parameters!$D$19)/(parameters!$D$20-parameters!$D$19)</f>
        <v>0.63583557136539681</v>
      </c>
      <c r="AR31" s="30">
        <f>IF(Table1[[#This Row],[TAT Utility (unclipped)]]&gt;1,1, IF(Table1[[#This Row],[TAT Utility (unclipped)]]&lt;0,0, Table1[[#This Row],[TAT Utility (unclipped)]]) )</f>
        <v>0.63583557136539681</v>
      </c>
      <c r="AS31" s="30">
        <f>(Table1[[#This Row],[Ransomware (Total '# of ATT&amp;CK Observations)]]-parameters!$D$21)/(parameters!$D$22-parameters!$D$21)</f>
        <v>9.5238095238095233E-2</v>
      </c>
      <c r="AT31" s="30">
        <f>IF(Table1[[#This Row],[Count Utility (unclipped)]]&gt;1,1, IF(Table1[[#This Row],[Count Utility (unclipped)]]&lt;0,0, Table1[[#This Row],[Count Utility (unclipped)]]) )</f>
        <v>9.5238095238095233E-2</v>
      </c>
      <c r="AU3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7.78969319697808E-2</v>
      </c>
    </row>
    <row r="32" spans="1:47" ht="15.75">
      <c r="A32" s="30">
        <f>parameters!$J$21*Table1[[#This Row],[TAT Utility]]+parameters!$J$22*Table1[[#This Row],[Count Utility]]</f>
        <v>0.24881523809523809</v>
      </c>
      <c r="B32" s="30">
        <f t="shared" si="0"/>
        <v>0.82148571428571426</v>
      </c>
      <c r="C32" s="30" t="s">
        <v>176</v>
      </c>
      <c r="D32" s="30" t="s">
        <v>172</v>
      </c>
      <c r="E32" s="30" t="s">
        <v>177</v>
      </c>
      <c r="F32" s="30">
        <v>1</v>
      </c>
      <c r="G32" s="30">
        <v>1</v>
      </c>
      <c r="H32" s="30">
        <f>parameters!$J$10*Table1[[#This Row],[Before Utility]]+parameters!$J$11*Table1[[#This Row],[After Utility]]</f>
        <v>0.1</v>
      </c>
      <c r="I32">
        <f>(Table1[[#This Row],[Num. TID Before]]-parameters!$D$8)/(parameters!$D$9-parameters!$D$8)</f>
        <v>0.1</v>
      </c>
      <c r="J32">
        <f>IF(Table1[[#This Row],[Before Utility (unclipped)]]&gt;1,1, IF(Table1[[#This Row],[Before Utility (unclipped)]]&lt;0,0, Table1[[#This Row],[Before Utility (unclipped)]]))</f>
        <v>0.1</v>
      </c>
      <c r="K32">
        <f>(Table1[[#This Row],[Num. TID After]]-parameters!$D$10)/(parameters!$D$11-parameters!$D$10)</f>
        <v>0.1</v>
      </c>
      <c r="L32">
        <f>IF(Table1[[#This Row],[After Utility (unclipped)]]&gt;1,1, IF(Table1[[#This Row],[After Utility (unclipped)]]&lt;0,0, Table1[[#This Row],[After Utility (unclipped)]]))</f>
        <v>0.1</v>
      </c>
      <c r="M32" s="30">
        <v>0</v>
      </c>
      <c r="N32" s="81">
        <v>3</v>
      </c>
      <c r="O32" s="81">
        <v>14</v>
      </c>
      <c r="P32" s="81">
        <v>1</v>
      </c>
      <c r="Q32" s="81">
        <v>9</v>
      </c>
      <c r="R32" s="37" t="s">
        <v>178</v>
      </c>
      <c r="S32" s="32">
        <v>24</v>
      </c>
      <c r="T32" s="38" t="s">
        <v>179</v>
      </c>
      <c r="U32" s="32">
        <v>24</v>
      </c>
      <c r="V32" s="30">
        <f>parameters!$J$4*Table1[[#This Row],[Mitigations Utility]] + parameters!$J$5*Table1[[#This Row],[Detections Utility]]</f>
        <v>0.58571428571428574</v>
      </c>
      <c r="W32">
        <f>SUM(Table1[[#This Row],[Num. 800-53 (r5)]],Table1[[#This Row],[Num. CIS Controls]])</f>
        <v>48</v>
      </c>
      <c r="X32">
        <f>(Table1[[#This Row],[Total Mitigations]]-parameters!$D$2)/(parameters!$D$3-parameters!$D$2)</f>
        <v>0.87272727272727268</v>
      </c>
      <c r="Y32">
        <f>IF(Table1[[#This Row],[Mitigations Utility (unclipped)]]&gt;1,1, IF(Table1[[#This Row],[Mitigations Utility (unclipped)]]&lt;0,0, Table1[[#This Row],[Mitigations Utility (unclipped)]]) )</f>
        <v>0.87272727272727268</v>
      </c>
      <c r="Z32">
        <f>SUM(Table1[[#This Row],[Num. CAR]:[Num. Splunk]])</f>
        <v>27</v>
      </c>
      <c r="AA32">
        <f>(Table1[[#This Row],[Total Detections]]-parameters!$D$4)/(parameters!$D$5-parameters!$D$4)</f>
        <v>0.27</v>
      </c>
      <c r="AB32">
        <f>IF(Table1[[#This Row],[Detections Utility (unclipped)]]&gt;1,1, IF(Table1[[#This Row],[Detections Utility (unclipped)]]&lt;0,0, Table1[[#This Row],[Detections Utility (unclipped)]]) )</f>
        <v>0.27</v>
      </c>
      <c r="AC32"/>
      <c r="AD32" s="85" t="s">
        <v>180</v>
      </c>
      <c r="AE32" s="30" t="str" cm="1">
        <f t="array" ref="AE32">IF(SUMPRODUCT(--(NOT(ISERR(SEARCH({"Process","Command","Script","WMI","Module","Pipe","Service"},AD32)))))&gt;0,"1","0")</f>
        <v>1</v>
      </c>
      <c r="AF32" s="30">
        <f>IF(AE32="1",'TOP 10 TECHNIQUES'!C$15,0)</f>
        <v>0</v>
      </c>
      <c r="AG32" s="30" t="str" cm="1">
        <f t="array" ref="AG32">IF(SUMPRODUCT(--(NOT(ISERR(SEARCH({"Network","Firewall"},AD32)))))&gt;0,"1","0")</f>
        <v>1</v>
      </c>
      <c r="AH32" s="30">
        <f>IF(AG32="1",'TOP 10 TECHNIQUES'!C$16,0)</f>
        <v>0</v>
      </c>
      <c r="AI32" s="30" t="str" cm="1">
        <f t="array" ref="AI32">IF(SUMPRODUCT(--(NOT(ISERR(SEARCH({"File","Group","Logon","Schedule","User","Registry","Active","Application"},AD32)))))&gt;0,"1","0")</f>
        <v>1</v>
      </c>
      <c r="AJ32" s="30">
        <f>IF(AI32="1",'TOP 10 TECHNIQUES'!C$17,0)</f>
        <v>0.19800000000000001</v>
      </c>
      <c r="AK32" s="30" t="str" cm="1">
        <f t="array" ref="AK32">IF(SUMPRODUCT(--(NOT(ISERR(SEARCH({"Cloud","Cluster","Container","Image","Instance","Pod","Snapshot","Volume"},AD32)))))&gt;0,"1","0")</f>
        <v>0</v>
      </c>
      <c r="AL32" s="30">
        <f>IF(AK32="1",'TOP 10 TECHNIQUES'!C$18,0)</f>
        <v>0</v>
      </c>
      <c r="AM32" s="30" t="str" cm="1">
        <f t="array" ref="AM32">IF(SUMPRODUCT(--(NOT(ISERR(SEARCH({"Drive","Firmware","Host","Kernel"},AD32)))))&gt;0,"1","0")</f>
        <v>0</v>
      </c>
      <c r="AN32" s="30">
        <f>IF(AM32="1",'TOP 10 TECHNIQUES'!C$19,0)</f>
        <v>0</v>
      </c>
      <c r="AO32" s="65">
        <v>5</v>
      </c>
      <c r="AP32" s="30">
        <f>parameters!$J$21*Table1[[#This Row],[TAT Utility]]+parameters!$J$22*Table1[[#This Row],[Count Utility]]</f>
        <v>0.24881523809523809</v>
      </c>
      <c r="AQ32" s="30">
        <f>(Table1[[#This Row],[Total Top Att&amp;ck Score ]]-parameters!$D$19)/(parameters!$D$20-parameters!$D$19)</f>
        <v>0.27382857142857142</v>
      </c>
      <c r="AR32" s="30">
        <f>IF(Table1[[#This Row],[TAT Utility (unclipped)]]&gt;1,1, IF(Table1[[#This Row],[TAT Utility (unclipped)]]&lt;0,0, Table1[[#This Row],[TAT Utility (unclipped)]]) )</f>
        <v>0.27382857142857142</v>
      </c>
      <c r="AS32" s="30">
        <f>(Table1[[#This Row],[Ransomware (Total '# of ATT&amp;CK Observations)]]-parameters!$D$21)/(parameters!$D$22-parameters!$D$21)</f>
        <v>0.23809523809523808</v>
      </c>
      <c r="AT32" s="30">
        <f>IF(Table1[[#This Row],[Count Utility (unclipped)]]&gt;1,1, IF(Table1[[#This Row],[Count Utility (unclipped)]]&lt;0,0, Table1[[#This Row],[Count Utility (unclipped)]]) )</f>
        <v>0.23809523809523808</v>
      </c>
      <c r="AU3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0.15164625850340135</v>
      </c>
    </row>
    <row r="33" spans="1:47" ht="15.75">
      <c r="A33" s="30">
        <f>parameters!$J$21*Table1[[#This Row],[TAT Utility]]+parameters!$J$22*Table1[[#This Row],[Count Utility]]</f>
        <v>0.14311047619047618</v>
      </c>
      <c r="B33" s="30">
        <f t="shared" si="0"/>
        <v>0.76443809523809514</v>
      </c>
      <c r="C33" s="30" t="s">
        <v>181</v>
      </c>
      <c r="D33" s="30" t="s">
        <v>172</v>
      </c>
      <c r="E33" s="30" t="s">
        <v>182</v>
      </c>
      <c r="F33" s="30">
        <v>1</v>
      </c>
      <c r="G33" s="30">
        <v>1</v>
      </c>
      <c r="H33" s="30">
        <f>parameters!$J$10*Table1[[#This Row],[Before Utility]]+parameters!$J$11*Table1[[#This Row],[After Utility]]</f>
        <v>0.1</v>
      </c>
      <c r="I33">
        <f>(Table1[[#This Row],[Num. TID Before]]-parameters!$D$8)/(parameters!$D$9-parameters!$D$8)</f>
        <v>0.1</v>
      </c>
      <c r="J33">
        <f>IF(Table1[[#This Row],[Before Utility (unclipped)]]&gt;1,1, IF(Table1[[#This Row],[Before Utility (unclipped)]]&lt;0,0, Table1[[#This Row],[Before Utility (unclipped)]]))</f>
        <v>0.1</v>
      </c>
      <c r="K33">
        <f>(Table1[[#This Row],[Num. TID After]]-parameters!$D$10)/(parameters!$D$11-parameters!$D$10)</f>
        <v>0.1</v>
      </c>
      <c r="L33">
        <f>IF(Table1[[#This Row],[After Utility (unclipped)]]&gt;1,1, IF(Table1[[#This Row],[After Utility (unclipped)]]&lt;0,0, Table1[[#This Row],[After Utility (unclipped)]]))</f>
        <v>0.1</v>
      </c>
      <c r="M33" s="30">
        <v>0</v>
      </c>
      <c r="N33" s="81">
        <v>5</v>
      </c>
      <c r="O33" s="81">
        <v>33</v>
      </c>
      <c r="P33" s="81">
        <v>6</v>
      </c>
      <c r="Q33" s="81">
        <v>5</v>
      </c>
      <c r="R33" s="37" t="s">
        <v>183</v>
      </c>
      <c r="S33" s="32">
        <v>16</v>
      </c>
      <c r="T33" s="34" t="s">
        <v>184</v>
      </c>
      <c r="U33" s="32">
        <v>16</v>
      </c>
      <c r="V33" s="30">
        <f>parameters!$J$4*Table1[[#This Row],[Mitigations Utility]] + parameters!$J$5*Table1[[#This Row],[Detections Utility]]</f>
        <v>0.53809523809523807</v>
      </c>
      <c r="W33">
        <f>SUM(Table1[[#This Row],[Num. 800-53 (r5)]],Table1[[#This Row],[Num. CIS Controls]])</f>
        <v>32</v>
      </c>
      <c r="X33">
        <f>(Table1[[#This Row],[Total Mitigations]]-parameters!$D$2)/(parameters!$D$3-parameters!$D$2)</f>
        <v>0.58181818181818179</v>
      </c>
      <c r="Y33">
        <f>IF(Table1[[#This Row],[Mitigations Utility (unclipped)]]&gt;1,1, IF(Table1[[#This Row],[Mitigations Utility (unclipped)]]&lt;0,0, Table1[[#This Row],[Mitigations Utility (unclipped)]]) )</f>
        <v>0.58181818181818179</v>
      </c>
      <c r="Z33">
        <f>SUM(Table1[[#This Row],[Num. CAR]:[Num. Splunk]])</f>
        <v>49</v>
      </c>
      <c r="AA33">
        <f>(Table1[[#This Row],[Total Detections]]-parameters!$D$4)/(parameters!$D$5-parameters!$D$4)</f>
        <v>0.49</v>
      </c>
      <c r="AB33">
        <f>IF(Table1[[#This Row],[Detections Utility (unclipped)]]&gt;1,1, IF(Table1[[#This Row],[Detections Utility (unclipped)]]&lt;0,0, Table1[[#This Row],[Detections Utility (unclipped)]]) )</f>
        <v>0.49</v>
      </c>
      <c r="AC33"/>
      <c r="AD33" s="85" t="s">
        <v>185</v>
      </c>
      <c r="AE33" s="30" t="str" cm="1">
        <f t="array" ref="AE33">IF(SUMPRODUCT(--(NOT(ISERR(SEARCH({"Process","Command","Script","WMI","Module","Pipe","Service"},AD33)))))&gt;0,"1","0")</f>
        <v>1</v>
      </c>
      <c r="AF33" s="30">
        <f>IF(AE33="1",'TOP 10 TECHNIQUES'!C$15,0)</f>
        <v>0</v>
      </c>
      <c r="AG33" s="30" t="str" cm="1">
        <f t="array" ref="AG33">IF(SUMPRODUCT(--(NOT(ISERR(SEARCH({"Network","Firewall"},AD33)))))&gt;0,"1","0")</f>
        <v>1</v>
      </c>
      <c r="AH33" s="30">
        <f>IF(AG33="1",'TOP 10 TECHNIQUES'!C$16,0)</f>
        <v>0</v>
      </c>
      <c r="AI33" s="30" t="str" cm="1">
        <f t="array" ref="AI33">IF(SUMPRODUCT(--(NOT(ISERR(SEARCH({"File","Group","Logon","Schedule","User","Registry","Active","Application"},AD33)))))&gt;0,"1","0")</f>
        <v>1</v>
      </c>
      <c r="AJ33" s="30">
        <f>IF(AI33="1",'TOP 10 TECHNIQUES'!C$17,0)</f>
        <v>0.19800000000000001</v>
      </c>
      <c r="AK33" s="30" t="str" cm="1">
        <f t="array" ref="AK33">IF(SUMPRODUCT(--(NOT(ISERR(SEARCH({"Cloud","Cluster","Container","Image","Instance","Pod","Snapshot","Volume"},AD33)))))&gt;0,"1","0")</f>
        <v>0</v>
      </c>
      <c r="AL33" s="30">
        <f>IF(AK33="1",'TOP 10 TECHNIQUES'!C$18,0)</f>
        <v>0</v>
      </c>
      <c r="AM33" s="30" t="str" cm="1">
        <f t="array" ref="AM33">IF(SUMPRODUCT(--(NOT(ISERR(SEARCH({"Drive","Firmware","Host","Kernel"},AD33)))))&gt;0,"1","0")</f>
        <v>0</v>
      </c>
      <c r="AN33" s="30">
        <f>IF(AM33="1",'TOP 10 TECHNIQUES'!C$19,0)</f>
        <v>0</v>
      </c>
      <c r="AO33" s="63">
        <v>2</v>
      </c>
      <c r="AP33" s="30">
        <f>parameters!$J$21*Table1[[#This Row],[TAT Utility]]+parameters!$J$22*Table1[[#This Row],[Count Utility]]</f>
        <v>0.14311047619047618</v>
      </c>
      <c r="AQ33" s="30">
        <f>(Table1[[#This Row],[Total Top Att&amp;ck Score ]]-parameters!$D$19)/(parameters!$D$20-parameters!$D$19)</f>
        <v>0.25481269841269838</v>
      </c>
      <c r="AR33" s="30">
        <f>IF(Table1[[#This Row],[TAT Utility (unclipped)]]&gt;1,1, IF(Table1[[#This Row],[TAT Utility (unclipped)]]&lt;0,0, Table1[[#This Row],[TAT Utility (unclipped)]]) )</f>
        <v>0.25481269841269838</v>
      </c>
      <c r="AS33" s="30">
        <f>(Table1[[#This Row],[Ransomware (Total '# of ATT&amp;CK Observations)]]-parameters!$D$21)/(parameters!$D$22-parameters!$D$21)</f>
        <v>9.5238095238095233E-2</v>
      </c>
      <c r="AT33" s="30">
        <f>IF(Table1[[#This Row],[Count Utility (unclipped)]]&gt;1,1, IF(Table1[[#This Row],[Count Utility (unclipped)]]&lt;0,0, Table1[[#This Row],[Count Utility (unclipped)]]) )</f>
        <v>9.5238095238095233E-2</v>
      </c>
      <c r="AU3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5.9752985638699921E-2</v>
      </c>
    </row>
    <row r="34" spans="1:47" ht="15.75">
      <c r="A34" s="30">
        <f>parameters!$J$21*Table1[[#This Row],[TAT Utility]]+parameters!$J$22*Table1[[#This Row],[Count Utility]]</f>
        <v>4.476190476190476E-2</v>
      </c>
      <c r="B34" s="30">
        <f t="shared" si="0"/>
        <v>0.44761904761904758</v>
      </c>
      <c r="C34" s="30" t="s">
        <v>186</v>
      </c>
      <c r="D34" s="30" t="s">
        <v>172</v>
      </c>
      <c r="E34" s="30" t="s">
        <v>187</v>
      </c>
      <c r="F34" s="30">
        <v>1</v>
      </c>
      <c r="G34" s="30">
        <v>1</v>
      </c>
      <c r="H34" s="30">
        <f>parameters!$J$10*Table1[[#This Row],[Before Utility]]+parameters!$J$11*Table1[[#This Row],[After Utility]]</f>
        <v>0.1</v>
      </c>
      <c r="I34">
        <f>(Table1[[#This Row],[Num. TID Before]]-parameters!$D$8)/(parameters!$D$9-parameters!$D$8)</f>
        <v>0.1</v>
      </c>
      <c r="J34">
        <f>IF(Table1[[#This Row],[Before Utility (unclipped)]]&gt;1,1, IF(Table1[[#This Row],[Before Utility (unclipped)]]&lt;0,0, Table1[[#This Row],[Before Utility (unclipped)]]))</f>
        <v>0.1</v>
      </c>
      <c r="K34">
        <f>(Table1[[#This Row],[Num. TID After]]-parameters!$D$10)/(parameters!$D$11-parameters!$D$10)</f>
        <v>0.1</v>
      </c>
      <c r="L34">
        <f>IF(Table1[[#This Row],[After Utility (unclipped)]]&gt;1,1, IF(Table1[[#This Row],[After Utility (unclipped)]]&lt;0,0, Table1[[#This Row],[After Utility (unclipped)]]))</f>
        <v>0.1</v>
      </c>
      <c r="M34" s="30">
        <v>0</v>
      </c>
      <c r="N34" s="81">
        <v>1</v>
      </c>
      <c r="O34" s="81">
        <v>9</v>
      </c>
      <c r="P34" s="81">
        <v>0</v>
      </c>
      <c r="Q34" s="81">
        <v>5</v>
      </c>
      <c r="R34" s="37" t="s">
        <v>188</v>
      </c>
      <c r="S34" s="32">
        <v>10</v>
      </c>
      <c r="T34" s="34" t="s">
        <v>189</v>
      </c>
      <c r="U34" s="32">
        <v>19</v>
      </c>
      <c r="V34" s="30">
        <f>parameters!$J$4*Table1[[#This Row],[Mitigations Utility]] + parameters!$J$5*Table1[[#This Row],[Detections Utility]]</f>
        <v>0.34761904761904761</v>
      </c>
      <c r="W34">
        <f>SUM(Table1[[#This Row],[Num. 800-53 (r5)]],Table1[[#This Row],[Num. CIS Controls]])</f>
        <v>29</v>
      </c>
      <c r="X34">
        <f>(Table1[[#This Row],[Total Mitigations]]-parameters!$D$2)/(parameters!$D$3-parameters!$D$2)</f>
        <v>0.52727272727272723</v>
      </c>
      <c r="Y34">
        <f>IF(Table1[[#This Row],[Mitigations Utility (unclipped)]]&gt;1,1, IF(Table1[[#This Row],[Mitigations Utility (unclipped)]]&lt;0,0, Table1[[#This Row],[Mitigations Utility (unclipped)]]) )</f>
        <v>0.52727272727272723</v>
      </c>
      <c r="Z34">
        <f>SUM(Table1[[#This Row],[Num. CAR]:[Num. Splunk]])</f>
        <v>15</v>
      </c>
      <c r="AA34">
        <f>(Table1[[#This Row],[Total Detections]]-parameters!$D$4)/(parameters!$D$5-parameters!$D$4)</f>
        <v>0.15</v>
      </c>
      <c r="AB34">
        <f>IF(Table1[[#This Row],[Detections Utility (unclipped)]]&gt;1,1, IF(Table1[[#This Row],[Detections Utility (unclipped)]]&lt;0,0, Table1[[#This Row],[Detections Utility (unclipped)]]) )</f>
        <v>0.15</v>
      </c>
      <c r="AC34"/>
      <c r="AD34" s="85" t="s">
        <v>190</v>
      </c>
      <c r="AE34" s="30" t="str" cm="1">
        <f t="array" ref="AE34">IF(SUMPRODUCT(--(NOT(ISERR(SEARCH({"Process","Command","Script","WMI","Module","Pipe","Service"},AD34)))))&gt;0,"1","0")</f>
        <v>1</v>
      </c>
      <c r="AF34" s="30">
        <f>IF(AE34="1",'TOP 10 TECHNIQUES'!C$15,0)</f>
        <v>0</v>
      </c>
      <c r="AG34" s="30" t="str" cm="1">
        <f t="array" ref="AG34">IF(SUMPRODUCT(--(NOT(ISERR(SEARCH({"Network","Firewall"},AD34)))))&gt;0,"1","0")</f>
        <v>1</v>
      </c>
      <c r="AH34" s="30">
        <f>IF(AG34="1",'TOP 10 TECHNIQUES'!C$16,0)</f>
        <v>0</v>
      </c>
      <c r="AI34" s="30" t="str" cm="1">
        <f t="array" ref="AI34">IF(SUMPRODUCT(--(NOT(ISERR(SEARCH({"File","Group","Logon","Schedule","User","Registry","Active","Application"},AD34)))))&gt;0,"1","0")</f>
        <v>0</v>
      </c>
      <c r="AJ34" s="30">
        <f>IF(AI34="1",'TOP 10 TECHNIQUES'!C$17,0)</f>
        <v>0</v>
      </c>
      <c r="AK34" s="30" t="str" cm="1">
        <f t="array" ref="AK34">IF(SUMPRODUCT(--(NOT(ISERR(SEARCH({"Cloud","Cluster","Container","Image","Instance","Pod","Snapshot","Volume"},AD34)))))&gt;0,"1","0")</f>
        <v>0</v>
      </c>
      <c r="AL34" s="30">
        <f>IF(AK34="1",'TOP 10 TECHNIQUES'!C$18,0)</f>
        <v>0</v>
      </c>
      <c r="AM34" s="30" t="str" cm="1">
        <f t="array" ref="AM34">IF(SUMPRODUCT(--(NOT(ISERR(SEARCH({"Drive","Firmware","Host","Kernel"},AD34)))))&gt;0,"1","0")</f>
        <v>0</v>
      </c>
      <c r="AN34" s="30">
        <f>IF(AM34="1",'TOP 10 TECHNIQUES'!C$19,0)</f>
        <v>0</v>
      </c>
      <c r="AO34" s="65">
        <v>0</v>
      </c>
      <c r="AP34" s="30">
        <f>parameters!$J$21*Table1[[#This Row],[TAT Utility]]+parameters!$J$22*Table1[[#This Row],[Count Utility]]</f>
        <v>4.476190476190476E-2</v>
      </c>
      <c r="AQ34" s="30">
        <f>(Table1[[#This Row],[Total Top Att&amp;ck Score ]]-parameters!$D$19)/(parameters!$D$20-parameters!$D$19)</f>
        <v>0.1492063492063492</v>
      </c>
      <c r="AR34" s="30">
        <f>IF(Table1[[#This Row],[TAT Utility (unclipped)]]&gt;1,1, IF(Table1[[#This Row],[TAT Utility (unclipped)]]&lt;0,0, Table1[[#This Row],[TAT Utility (unclipped)]]) )</f>
        <v>0.1492063492063492</v>
      </c>
      <c r="AS34" s="30">
        <f>(Table1[[#This Row],[Ransomware (Total '# of ATT&amp;CK Observations)]]-parameters!$D$21)/(parameters!$D$22-parameters!$D$21)</f>
        <v>0</v>
      </c>
      <c r="AT34" s="30">
        <f>IF(Table1[[#This Row],[Count Utility (unclipped)]]&gt;1,1, IF(Table1[[#This Row],[Count Utility (unclipped)]]&lt;0,0, Table1[[#This Row],[Count Utility (unclipped)]]) )</f>
        <v>0</v>
      </c>
      <c r="AU3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 spans="1:47" ht="15.75">
      <c r="A35" s="30">
        <f>parameters!$J$21*Table1[[#This Row],[TAT Utility]]+parameters!$J$22*Table1[[#This Row],[Count Utility]]</f>
        <v>8.1823809523809521E-2</v>
      </c>
      <c r="B35" s="30">
        <f t="shared" si="0"/>
        <v>0.48490476190476189</v>
      </c>
      <c r="C35" s="30" t="s">
        <v>191</v>
      </c>
      <c r="D35" s="30" t="s">
        <v>172</v>
      </c>
      <c r="E35" s="30" t="s">
        <v>192</v>
      </c>
      <c r="F35" s="30">
        <v>1</v>
      </c>
      <c r="G35" s="30">
        <v>1</v>
      </c>
      <c r="H35" s="30">
        <f>parameters!$J$10*Table1[[#This Row],[Before Utility]]+parameters!$J$11*Table1[[#This Row],[After Utility]]</f>
        <v>0.1</v>
      </c>
      <c r="I35">
        <f>(Table1[[#This Row],[Num. TID Before]]-parameters!$D$8)/(parameters!$D$9-parameters!$D$8)</f>
        <v>0.1</v>
      </c>
      <c r="J35">
        <f>IF(Table1[[#This Row],[Before Utility (unclipped)]]&gt;1,1, IF(Table1[[#This Row],[Before Utility (unclipped)]]&lt;0,0, Table1[[#This Row],[Before Utility (unclipped)]]))</f>
        <v>0.1</v>
      </c>
      <c r="K35">
        <f>(Table1[[#This Row],[Num. TID After]]-parameters!$D$10)/(parameters!$D$11-parameters!$D$10)</f>
        <v>0.1</v>
      </c>
      <c r="L35">
        <f>IF(Table1[[#This Row],[After Utility (unclipped)]]&gt;1,1, IF(Table1[[#This Row],[After Utility (unclipped)]]&lt;0,0, Table1[[#This Row],[After Utility (unclipped)]]))</f>
        <v>0.1</v>
      </c>
      <c r="M35" s="30">
        <v>0</v>
      </c>
      <c r="N35" s="81">
        <v>0</v>
      </c>
      <c r="O35" s="81">
        <v>1</v>
      </c>
      <c r="P35" s="81">
        <v>1</v>
      </c>
      <c r="Q35" s="81">
        <v>2</v>
      </c>
      <c r="R35" s="37" t="s">
        <v>193</v>
      </c>
      <c r="S35" s="32">
        <v>15</v>
      </c>
      <c r="T35" s="34" t="s">
        <v>194</v>
      </c>
      <c r="U35" s="32">
        <v>15</v>
      </c>
      <c r="V35" s="30">
        <f>parameters!$J$4*Table1[[#This Row],[Mitigations Utility]] + parameters!$J$5*Table1[[#This Row],[Detections Utility]]</f>
        <v>0.30476190476190473</v>
      </c>
      <c r="W35">
        <f>SUM(Table1[[#This Row],[Num. 800-53 (r5)]],Table1[[#This Row],[Num. CIS Controls]])</f>
        <v>30</v>
      </c>
      <c r="X35">
        <f>(Table1[[#This Row],[Total Mitigations]]-parameters!$D$2)/(parameters!$D$3-parameters!$D$2)</f>
        <v>0.54545454545454541</v>
      </c>
      <c r="Y35">
        <f>IF(Table1[[#This Row],[Mitigations Utility (unclipped)]]&gt;1,1, IF(Table1[[#This Row],[Mitigations Utility (unclipped)]]&lt;0,0, Table1[[#This Row],[Mitigations Utility (unclipped)]]) )</f>
        <v>0.54545454545454541</v>
      </c>
      <c r="Z35">
        <f>SUM(Table1[[#This Row],[Num. CAR]:[Num. Splunk]])</f>
        <v>4</v>
      </c>
      <c r="AA35">
        <f>(Table1[[#This Row],[Total Detections]]-parameters!$D$4)/(parameters!$D$5-parameters!$D$4)</f>
        <v>0.04</v>
      </c>
      <c r="AB35">
        <f>IF(Table1[[#This Row],[Detections Utility (unclipped)]]&gt;1,1, IF(Table1[[#This Row],[Detections Utility (unclipped)]]&lt;0,0, Table1[[#This Row],[Detections Utility (unclipped)]]) )</f>
        <v>0.04</v>
      </c>
      <c r="AC35"/>
      <c r="AD35" s="85" t="s">
        <v>195</v>
      </c>
      <c r="AE35" s="30" t="str" cm="1">
        <f t="array" ref="AE35">IF(SUMPRODUCT(--(NOT(ISERR(SEARCH({"Process","Command","Script","WMI","Module","Pipe","Service"},AD35)))))&gt;0,"1","0")</f>
        <v>1</v>
      </c>
      <c r="AF35" s="30">
        <f>IF(AE35="1",'TOP 10 TECHNIQUES'!C$15,0)</f>
        <v>0</v>
      </c>
      <c r="AG35" s="30" t="str" cm="1">
        <f t="array" ref="AG35">IF(SUMPRODUCT(--(NOT(ISERR(SEARCH({"Network","Firewall"},AD35)))))&gt;0,"1","0")</f>
        <v>1</v>
      </c>
      <c r="AH35" s="30">
        <f>IF(AG35="1",'TOP 10 TECHNIQUES'!C$16,0)</f>
        <v>0</v>
      </c>
      <c r="AI35" s="30" t="str" cm="1">
        <f t="array" ref="AI35">IF(SUMPRODUCT(--(NOT(ISERR(SEARCH({"File","Group","Logon","Schedule","User","Registry","Active","Application"},AD35)))))&gt;0,"1","0")</f>
        <v>1</v>
      </c>
      <c r="AJ35" s="30">
        <f>IF(AI35="1",'TOP 10 TECHNIQUES'!C$17,0)</f>
        <v>0.19800000000000001</v>
      </c>
      <c r="AK35" s="30" t="str" cm="1">
        <f t="array" ref="AK35">IF(SUMPRODUCT(--(NOT(ISERR(SEARCH({"Cloud","Cluster","Container","Image","Instance","Pod","Snapshot","Volume"},AD35)))))&gt;0,"1","0")</f>
        <v>0</v>
      </c>
      <c r="AL35" s="30">
        <f>IF(AK35="1",'TOP 10 TECHNIQUES'!C$18,0)</f>
        <v>0</v>
      </c>
      <c r="AM35" s="30" t="str" cm="1">
        <f t="array" ref="AM35">IF(SUMPRODUCT(--(NOT(ISERR(SEARCH({"Drive","Firmware","Host","Kernel"},AD35)))))&gt;0,"1","0")</f>
        <v>0</v>
      </c>
      <c r="AN35" s="30">
        <f>IF(AM35="1",'TOP 10 TECHNIQUES'!C$19,0)</f>
        <v>0</v>
      </c>
      <c r="AO35" s="63">
        <v>1</v>
      </c>
      <c r="AP35" s="30">
        <f>parameters!$J$21*Table1[[#This Row],[TAT Utility]]+parameters!$J$22*Table1[[#This Row],[Count Utility]]</f>
        <v>8.1823809523809521E-2</v>
      </c>
      <c r="AQ35" s="30">
        <f>(Table1[[#This Row],[Total Top Att&amp;ck Score ]]-parameters!$D$19)/(parameters!$D$20-parameters!$D$19)</f>
        <v>0.16163492063492063</v>
      </c>
      <c r="AR35" s="30">
        <f>IF(Table1[[#This Row],[TAT Utility (unclipped)]]&gt;1,1, IF(Table1[[#This Row],[TAT Utility (unclipped)]]&lt;0,0, Table1[[#This Row],[TAT Utility (unclipped)]]) )</f>
        <v>0.16163492063492063</v>
      </c>
      <c r="AS35" s="30">
        <f>(Table1[[#This Row],[Ransomware (Total '# of ATT&amp;CK Observations)]]-parameters!$D$21)/(parameters!$D$22-parameters!$D$21)</f>
        <v>4.7619047619047616E-2</v>
      </c>
      <c r="AT35" s="30">
        <f>IF(Table1[[#This Row],[Count Utility (unclipped)]]&gt;1,1, IF(Table1[[#This Row],[Count Utility (unclipped)]]&lt;0,0, Table1[[#This Row],[Count Utility (unclipped)]]) )</f>
        <v>4.7619047619047616E-2</v>
      </c>
      <c r="AU3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2.7657974300831441E-2</v>
      </c>
    </row>
    <row r="36" spans="1:47" ht="15.75">
      <c r="A36" s="30">
        <f>parameters!$J$21*Table1[[#This Row],[TAT Utility]]+parameters!$J$22*Table1[[#This Row],[Count Utility]]</f>
        <v>8.9239999999999986E-2</v>
      </c>
      <c r="B36" s="30">
        <f t="shared" si="0"/>
        <v>0.5590666666666666</v>
      </c>
      <c r="C36" s="30" t="s">
        <v>196</v>
      </c>
      <c r="D36" s="30" t="s">
        <v>172</v>
      </c>
      <c r="E36" s="30" t="s">
        <v>197</v>
      </c>
      <c r="F36" s="30">
        <v>1</v>
      </c>
      <c r="G36" s="30">
        <v>1</v>
      </c>
      <c r="H36" s="30">
        <f>parameters!$J$10*Table1[[#This Row],[Before Utility]]+parameters!$J$11*Table1[[#This Row],[After Utility]]</f>
        <v>0.1</v>
      </c>
      <c r="I36">
        <f>(Table1[[#This Row],[Num. TID Before]]-parameters!$D$8)/(parameters!$D$9-parameters!$D$8)</f>
        <v>0.1</v>
      </c>
      <c r="J36">
        <f>IF(Table1[[#This Row],[Before Utility (unclipped)]]&gt;1,1, IF(Table1[[#This Row],[Before Utility (unclipped)]]&lt;0,0, Table1[[#This Row],[Before Utility (unclipped)]]))</f>
        <v>0.1</v>
      </c>
      <c r="K36">
        <f>(Table1[[#This Row],[Num. TID After]]-parameters!$D$10)/(parameters!$D$11-parameters!$D$10)</f>
        <v>0.1</v>
      </c>
      <c r="L36">
        <f>IF(Table1[[#This Row],[After Utility (unclipped)]]&gt;1,1, IF(Table1[[#This Row],[After Utility (unclipped)]]&lt;0,0, Table1[[#This Row],[After Utility (unclipped)]]))</f>
        <v>0.1</v>
      </c>
      <c r="M36" s="30">
        <v>0</v>
      </c>
      <c r="N36" s="81">
        <v>0</v>
      </c>
      <c r="O36" s="81">
        <v>1</v>
      </c>
      <c r="P36" s="81">
        <v>0</v>
      </c>
      <c r="Q36" s="81">
        <v>0</v>
      </c>
      <c r="R36" s="37" t="s">
        <v>198</v>
      </c>
      <c r="S36" s="32">
        <v>15</v>
      </c>
      <c r="T36" s="34" t="s">
        <v>199</v>
      </c>
      <c r="U36" s="32">
        <v>23</v>
      </c>
      <c r="V36" s="30">
        <f>parameters!$J$4*Table1[[#This Row],[Mitigations Utility]] + parameters!$J$5*Table1[[#This Row],[Detections Utility]]</f>
        <v>0.3666666666666667</v>
      </c>
      <c r="W36">
        <f>SUM(Table1[[#This Row],[Num. 800-53 (r5)]],Table1[[#This Row],[Num. CIS Controls]])</f>
        <v>38</v>
      </c>
      <c r="X36">
        <f>(Table1[[#This Row],[Total Mitigations]]-parameters!$D$2)/(parameters!$D$3-parameters!$D$2)</f>
        <v>0.69090909090909092</v>
      </c>
      <c r="Y36">
        <f>IF(Table1[[#This Row],[Mitigations Utility (unclipped)]]&gt;1,1, IF(Table1[[#This Row],[Mitigations Utility (unclipped)]]&lt;0,0, Table1[[#This Row],[Mitigations Utility (unclipped)]]) )</f>
        <v>0.69090909090909092</v>
      </c>
      <c r="Z36">
        <f>SUM(Table1[[#This Row],[Num. CAR]:[Num. Splunk]])</f>
        <v>1</v>
      </c>
      <c r="AA36">
        <f>(Table1[[#This Row],[Total Detections]]-parameters!$D$4)/(parameters!$D$5-parameters!$D$4)</f>
        <v>0.01</v>
      </c>
      <c r="AB36">
        <f>IF(Table1[[#This Row],[Detections Utility (unclipped)]]&gt;1,1, IF(Table1[[#This Row],[Detections Utility (unclipped)]]&lt;0,0, Table1[[#This Row],[Detections Utility (unclipped)]]) )</f>
        <v>0.01</v>
      </c>
      <c r="AC36"/>
      <c r="AD36" s="85" t="s">
        <v>195</v>
      </c>
      <c r="AE36" s="30" t="str" cm="1">
        <f t="array" ref="AE36">IF(SUMPRODUCT(--(NOT(ISERR(SEARCH({"Process","Command","Script","WMI","Module","Pipe","Service"},AD36)))))&gt;0,"1","0")</f>
        <v>1</v>
      </c>
      <c r="AF36" s="30">
        <f>IF(AE36="1",'TOP 10 TECHNIQUES'!C$15,0)</f>
        <v>0</v>
      </c>
      <c r="AG36" s="30" t="str" cm="1">
        <f t="array" ref="AG36">IF(SUMPRODUCT(--(NOT(ISERR(SEARCH({"Network","Firewall"},AD36)))))&gt;0,"1","0")</f>
        <v>1</v>
      </c>
      <c r="AH36" s="30">
        <f>IF(AG36="1",'TOP 10 TECHNIQUES'!C$16,0)</f>
        <v>0</v>
      </c>
      <c r="AI36" s="30" t="str" cm="1">
        <f t="array" ref="AI36">IF(SUMPRODUCT(--(NOT(ISERR(SEARCH({"File","Group","Logon","Schedule","User","Registry","Active","Application"},AD36)))))&gt;0,"1","0")</f>
        <v>1</v>
      </c>
      <c r="AJ36" s="30">
        <f>IF(AI36="1",'TOP 10 TECHNIQUES'!C$17,0)</f>
        <v>0.19800000000000001</v>
      </c>
      <c r="AK36" s="30" t="str" cm="1">
        <f t="array" ref="AK36">IF(SUMPRODUCT(--(NOT(ISERR(SEARCH({"Cloud","Cluster","Container","Image","Instance","Pod","Snapshot","Volume"},AD36)))))&gt;0,"1","0")</f>
        <v>0</v>
      </c>
      <c r="AL36" s="30">
        <f>IF(AK36="1",'TOP 10 TECHNIQUES'!C$18,0)</f>
        <v>0</v>
      </c>
      <c r="AM36" s="30" t="str" cm="1">
        <f t="array" ref="AM36">IF(SUMPRODUCT(--(NOT(ISERR(SEARCH({"Drive","Firmware","Host","Kernel"},AD36)))))&gt;0,"1","0")</f>
        <v>0</v>
      </c>
      <c r="AN36" s="30">
        <f>IF(AM36="1",'TOP 10 TECHNIQUES'!C$19,0)</f>
        <v>0</v>
      </c>
      <c r="AO36" s="65">
        <v>1</v>
      </c>
      <c r="AP36" s="30">
        <f>parameters!$J$21*Table1[[#This Row],[TAT Utility]]+parameters!$J$22*Table1[[#This Row],[Count Utility]]</f>
        <v>8.9239999999999986E-2</v>
      </c>
      <c r="AQ36" s="30">
        <f>(Table1[[#This Row],[Total Top Att&amp;ck Score ]]-parameters!$D$19)/(parameters!$D$20-parameters!$D$19)</f>
        <v>0.18635555555555552</v>
      </c>
      <c r="AR36" s="30">
        <f>IF(Table1[[#This Row],[TAT Utility (unclipped)]]&gt;1,1, IF(Table1[[#This Row],[TAT Utility (unclipped)]]&lt;0,0, Table1[[#This Row],[TAT Utility (unclipped)]]) )</f>
        <v>0.18635555555555552</v>
      </c>
      <c r="AS36" s="30">
        <f>(Table1[[#This Row],[Ransomware (Total '# of ATT&amp;CK Observations)]]-parameters!$D$21)/(parameters!$D$22-parameters!$D$21)</f>
        <v>4.7619047619047616E-2</v>
      </c>
      <c r="AT36" s="30">
        <f>IF(Table1[[#This Row],[Count Utility (unclipped)]]&gt;1,1, IF(Table1[[#This Row],[Count Utility (unclipped)]]&lt;0,0, Table1[[#This Row],[Count Utility (unclipped)]]) )</f>
        <v>4.7619047619047616E-2</v>
      </c>
      <c r="AU3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2.8246560846560846E-2</v>
      </c>
    </row>
    <row r="37" spans="1:47" ht="15.75">
      <c r="A37" s="30">
        <f>parameters!$J$21*Table1[[#This Row],[TAT Utility]]+parameters!$J$22*Table1[[#This Row],[Count Utility]]</f>
        <v>6.2181904761904758E-2</v>
      </c>
      <c r="B37" s="30">
        <f t="shared" si="0"/>
        <v>0.6218190476190476</v>
      </c>
      <c r="C37" s="30" t="s">
        <v>200</v>
      </c>
      <c r="D37" s="30" t="s">
        <v>172</v>
      </c>
      <c r="E37" s="30" t="s">
        <v>201</v>
      </c>
      <c r="F37" s="30">
        <v>1</v>
      </c>
      <c r="G37" s="30">
        <v>1</v>
      </c>
      <c r="H37" s="30">
        <f>parameters!$J$10*Table1[[#This Row],[Before Utility]]+parameters!$J$11*Table1[[#This Row],[After Utility]]</f>
        <v>0.1</v>
      </c>
      <c r="I37">
        <f>(Table1[[#This Row],[Num. TID Before]]-parameters!$D$8)/(parameters!$D$9-parameters!$D$8)</f>
        <v>0.1</v>
      </c>
      <c r="J37">
        <f>IF(Table1[[#This Row],[Before Utility (unclipped)]]&gt;1,1, IF(Table1[[#This Row],[Before Utility (unclipped)]]&lt;0,0, Table1[[#This Row],[Before Utility (unclipped)]]))</f>
        <v>0.1</v>
      </c>
      <c r="K37">
        <f>(Table1[[#This Row],[Num. TID After]]-parameters!$D$10)/(parameters!$D$11-parameters!$D$10)</f>
        <v>0.1</v>
      </c>
      <c r="L37">
        <f>IF(Table1[[#This Row],[After Utility (unclipped)]]&gt;1,1, IF(Table1[[#This Row],[After Utility (unclipped)]]&lt;0,0, Table1[[#This Row],[After Utility (unclipped)]]))</f>
        <v>0.1</v>
      </c>
      <c r="M37" s="30">
        <v>0</v>
      </c>
      <c r="N37" s="81">
        <v>3</v>
      </c>
      <c r="O37" s="81">
        <v>9</v>
      </c>
      <c r="P37" s="81">
        <v>0</v>
      </c>
      <c r="Q37" s="81">
        <v>6</v>
      </c>
      <c r="R37" s="37" t="s">
        <v>202</v>
      </c>
      <c r="S37" s="32">
        <v>19</v>
      </c>
      <c r="T37" s="34" t="s">
        <v>203</v>
      </c>
      <c r="U37" s="32">
        <v>16</v>
      </c>
      <c r="V37" s="30">
        <f>parameters!$J$4*Table1[[#This Row],[Mitigations Utility]] + parameters!$J$5*Table1[[#This Row],[Detections Utility]]</f>
        <v>0.41904761904761906</v>
      </c>
      <c r="W37">
        <f>SUM(Table1[[#This Row],[Num. 800-53 (r5)]],Table1[[#This Row],[Num. CIS Controls]])</f>
        <v>35</v>
      </c>
      <c r="X37">
        <f>(Table1[[#This Row],[Total Mitigations]]-parameters!$D$2)/(parameters!$D$3-parameters!$D$2)</f>
        <v>0.63636363636363635</v>
      </c>
      <c r="Y37">
        <f>IF(Table1[[#This Row],[Mitigations Utility (unclipped)]]&gt;1,1, IF(Table1[[#This Row],[Mitigations Utility (unclipped)]]&lt;0,0, Table1[[#This Row],[Mitigations Utility (unclipped)]]) )</f>
        <v>0.63636363636363635</v>
      </c>
      <c r="Z37">
        <f>SUM(Table1[[#This Row],[Num. CAR]:[Num. Splunk]])</f>
        <v>18</v>
      </c>
      <c r="AA37">
        <f>(Table1[[#This Row],[Total Detections]]-parameters!$D$4)/(parameters!$D$5-parameters!$D$4)</f>
        <v>0.18</v>
      </c>
      <c r="AB37">
        <f>IF(Table1[[#This Row],[Detections Utility (unclipped)]]&gt;1,1, IF(Table1[[#This Row],[Detections Utility (unclipped)]]&lt;0,0, Table1[[#This Row],[Detections Utility (unclipped)]]) )</f>
        <v>0.18</v>
      </c>
      <c r="AC37"/>
      <c r="AD37" s="85" t="s">
        <v>204</v>
      </c>
      <c r="AE37" s="30" t="str" cm="1">
        <f t="array" ref="AE37">IF(SUMPRODUCT(--(NOT(ISERR(SEARCH({"Process","Command","Script","WMI","Module","Pipe","Service"},AD37)))))&gt;0,"1","0")</f>
        <v>1</v>
      </c>
      <c r="AF37" s="30">
        <f>IF(AE37="1",'TOP 10 TECHNIQUES'!C$15,0)</f>
        <v>0</v>
      </c>
      <c r="AG37" s="30" t="str" cm="1">
        <f t="array" ref="AG37">IF(SUMPRODUCT(--(NOT(ISERR(SEARCH({"Network","Firewall"},AD37)))))&gt;0,"1","0")</f>
        <v>1</v>
      </c>
      <c r="AH37" s="30">
        <f>IF(AG37="1",'TOP 10 TECHNIQUES'!C$16,0)</f>
        <v>0</v>
      </c>
      <c r="AI37" s="30" t="str" cm="1">
        <f t="array" ref="AI37">IF(SUMPRODUCT(--(NOT(ISERR(SEARCH({"File","Group","Logon","Schedule","User","Registry","Active","Application"},AD37)))))&gt;0,"1","0")</f>
        <v>1</v>
      </c>
      <c r="AJ37" s="30">
        <f>IF(AI37="1",'TOP 10 TECHNIQUES'!C$17,0)</f>
        <v>0.19800000000000001</v>
      </c>
      <c r="AK37" s="30" t="str" cm="1">
        <f t="array" ref="AK37">IF(SUMPRODUCT(--(NOT(ISERR(SEARCH({"Cloud","Cluster","Container","Image","Instance","Pod","Snapshot","Volume"},AD37)))))&gt;0,"1","0")</f>
        <v>0</v>
      </c>
      <c r="AL37" s="30">
        <f>IF(AK37="1",'TOP 10 TECHNIQUES'!C$18,0)</f>
        <v>0</v>
      </c>
      <c r="AM37" s="30" t="str" cm="1">
        <f t="array" ref="AM37">IF(SUMPRODUCT(--(NOT(ISERR(SEARCH({"Drive","Firmware","Host","Kernel"},AD37)))))&gt;0,"1","0")</f>
        <v>0</v>
      </c>
      <c r="AN37" s="30">
        <f>IF(AM37="1",'TOP 10 TECHNIQUES'!C$19,0)</f>
        <v>0</v>
      </c>
      <c r="AO37" s="63">
        <v>0</v>
      </c>
      <c r="AP37" s="30">
        <f>parameters!$J$21*Table1[[#This Row],[TAT Utility]]+parameters!$J$22*Table1[[#This Row],[Count Utility]]</f>
        <v>6.2181904761904758E-2</v>
      </c>
      <c r="AQ37" s="30">
        <f>(Table1[[#This Row],[Total Top Att&amp;ck Score ]]-parameters!$D$19)/(parameters!$D$20-parameters!$D$19)</f>
        <v>0.20727301587301586</v>
      </c>
      <c r="AR37" s="30">
        <f>IF(Table1[[#This Row],[TAT Utility (unclipped)]]&gt;1,1, IF(Table1[[#This Row],[TAT Utility (unclipped)]]&lt;0,0, Table1[[#This Row],[TAT Utility (unclipped)]]) )</f>
        <v>0.20727301587301586</v>
      </c>
      <c r="AS37" s="30">
        <f>(Table1[[#This Row],[Ransomware (Total '# of ATT&amp;CK Observations)]]-parameters!$D$21)/(parameters!$D$22-parameters!$D$21)</f>
        <v>0</v>
      </c>
      <c r="AT37" s="30">
        <f>IF(Table1[[#This Row],[Count Utility (unclipped)]]&gt;1,1, IF(Table1[[#This Row],[Count Utility (unclipped)]]&lt;0,0, Table1[[#This Row],[Count Utility (unclipped)]]) )</f>
        <v>0</v>
      </c>
      <c r="AU3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 spans="1:47" ht="15.75">
      <c r="A38" s="30">
        <f>parameters!$J$21*Table1[[#This Row],[TAT Utility]]+parameters!$J$22*Table1[[#This Row],[Count Utility]]</f>
        <v>2.9094285714285711E-2</v>
      </c>
      <c r="B38" s="30">
        <f t="shared" si="0"/>
        <v>0.29094285714285711</v>
      </c>
      <c r="C38" s="30" t="s">
        <v>205</v>
      </c>
      <c r="D38" s="30" t="s">
        <v>206</v>
      </c>
      <c r="E38" s="30" t="s">
        <v>72</v>
      </c>
      <c r="F38" s="30">
        <v>1</v>
      </c>
      <c r="G38" s="30">
        <v>1</v>
      </c>
      <c r="H38" s="30">
        <f>parameters!$J$10*Table1[[#This Row],[Before Utility]]+parameters!$J$11*Table1[[#This Row],[After Utility]]</f>
        <v>0.1</v>
      </c>
      <c r="I38">
        <f>(Table1[[#This Row],[Num. TID Before]]-parameters!$D$8)/(parameters!$D$9-parameters!$D$8)</f>
        <v>0.1</v>
      </c>
      <c r="J38">
        <f>IF(Table1[[#This Row],[Before Utility (unclipped)]]&gt;1,1, IF(Table1[[#This Row],[Before Utility (unclipped)]]&lt;0,0, Table1[[#This Row],[Before Utility (unclipped)]]))</f>
        <v>0.1</v>
      </c>
      <c r="K38">
        <f>(Table1[[#This Row],[Num. TID After]]-parameters!$D$10)/(parameters!$D$11-parameters!$D$10)</f>
        <v>0.1</v>
      </c>
      <c r="L38">
        <f>IF(Table1[[#This Row],[After Utility (unclipped)]]&gt;1,1, IF(Table1[[#This Row],[After Utility (unclipped)]]&lt;0,0, Table1[[#This Row],[After Utility (unclipped)]]))</f>
        <v>0.1</v>
      </c>
      <c r="M38" s="30">
        <v>0</v>
      </c>
      <c r="N38" s="81">
        <v>0</v>
      </c>
      <c r="O38" s="81">
        <v>0</v>
      </c>
      <c r="P38" s="81">
        <v>0</v>
      </c>
      <c r="Q38" s="81">
        <v>0</v>
      </c>
      <c r="R38" s="34"/>
      <c r="S38" s="32">
        <v>0</v>
      </c>
      <c r="T38" s="34" t="s">
        <v>207</v>
      </c>
      <c r="U38" s="32">
        <v>15</v>
      </c>
      <c r="V38" s="30">
        <f>parameters!$J$4*Table1[[#This Row],[Mitigations Utility]] + parameters!$J$5*Table1[[#This Row],[Detections Utility]]</f>
        <v>0.14285714285714285</v>
      </c>
      <c r="W38">
        <f>SUM(Table1[[#This Row],[Num. 800-53 (r5)]],Table1[[#This Row],[Num. CIS Controls]])</f>
        <v>15</v>
      </c>
      <c r="X38">
        <f>(Table1[[#This Row],[Total Mitigations]]-parameters!$D$2)/(parameters!$D$3-parameters!$D$2)</f>
        <v>0.27272727272727271</v>
      </c>
      <c r="Y38">
        <f>IF(Table1[[#This Row],[Mitigations Utility (unclipped)]]&gt;1,1, IF(Table1[[#This Row],[Mitigations Utility (unclipped)]]&lt;0,0, Table1[[#This Row],[Mitigations Utility (unclipped)]]) )</f>
        <v>0.27272727272727271</v>
      </c>
      <c r="Z38">
        <f>SUM(Table1[[#This Row],[Num. CAR]:[Num. Splunk]])</f>
        <v>0</v>
      </c>
      <c r="AA38">
        <f>(Table1[[#This Row],[Total Detections]]-parameters!$D$4)/(parameters!$D$5-parameters!$D$4)</f>
        <v>0</v>
      </c>
      <c r="AB38">
        <f>IF(Table1[[#This Row],[Detections Utility (unclipped)]]&gt;1,1, IF(Table1[[#This Row],[Detections Utility (unclipped)]]&lt;0,0, Table1[[#This Row],[Detections Utility (unclipped)]]) )</f>
        <v>0</v>
      </c>
      <c r="AC38"/>
      <c r="AD38" s="85" t="s">
        <v>102</v>
      </c>
      <c r="AE38" s="30" t="str" cm="1">
        <f t="array" ref="AE38">IF(SUMPRODUCT(--(NOT(ISERR(SEARCH({"Process","Command","Script","WMI","Module","Pipe","Service"},AD38)))))&gt;0,"1","0")</f>
        <v>1</v>
      </c>
      <c r="AF38" s="30">
        <f>IF(AE38="1",'TOP 10 TECHNIQUES'!C$15,0)</f>
        <v>0</v>
      </c>
      <c r="AG38" s="30" t="str" cm="1">
        <f t="array" ref="AG38">IF(SUMPRODUCT(--(NOT(ISERR(SEARCH({"Network","Firewall"},AD38)))))&gt;0,"1","0")</f>
        <v>0</v>
      </c>
      <c r="AH38" s="30">
        <f>IF(AG38="1",'TOP 10 TECHNIQUES'!C$16,0)</f>
        <v>0</v>
      </c>
      <c r="AI38" s="30" t="str" cm="1">
        <f t="array" ref="AI38">IF(SUMPRODUCT(--(NOT(ISERR(SEARCH({"File","Group","Logon","Schedule","User","Registry","Active","Application"},AD38)))))&gt;0,"1","0")</f>
        <v>1</v>
      </c>
      <c r="AJ38" s="30">
        <f>IF(AI38="1",'TOP 10 TECHNIQUES'!C$17,0)</f>
        <v>0.19800000000000001</v>
      </c>
      <c r="AK38" s="30" t="str" cm="1">
        <f t="array" ref="AK38">IF(SUMPRODUCT(--(NOT(ISERR(SEARCH({"Cloud","Cluster","Container","Image","Instance","Pod","Snapshot","Volume"},AD38)))))&gt;0,"1","0")</f>
        <v>0</v>
      </c>
      <c r="AL38" s="30">
        <f>IF(AK38="1",'TOP 10 TECHNIQUES'!C$18,0)</f>
        <v>0</v>
      </c>
      <c r="AM38" s="30" t="str" cm="1">
        <f t="array" ref="AM38">IF(SUMPRODUCT(--(NOT(ISERR(SEARCH({"Drive","Firmware","Host","Kernel"},AD38)))))&gt;0,"1","0")</f>
        <v>0</v>
      </c>
      <c r="AN38" s="30">
        <f>IF(AM38="1",'TOP 10 TECHNIQUES'!C$19,0)</f>
        <v>0</v>
      </c>
      <c r="AO38" s="65">
        <v>0</v>
      </c>
      <c r="AP38" s="30">
        <f>parameters!$J$21*Table1[[#This Row],[TAT Utility]]+parameters!$J$22*Table1[[#This Row],[Count Utility]]</f>
        <v>2.9094285714285711E-2</v>
      </c>
      <c r="AQ38" s="30">
        <f>(Table1[[#This Row],[Total Top Att&amp;ck Score ]]-parameters!$D$19)/(parameters!$D$20-parameters!$D$19)</f>
        <v>9.6980952380952376E-2</v>
      </c>
      <c r="AR38" s="30">
        <f>IF(Table1[[#This Row],[TAT Utility (unclipped)]]&gt;1,1, IF(Table1[[#This Row],[TAT Utility (unclipped)]]&lt;0,0, Table1[[#This Row],[TAT Utility (unclipped)]]) )</f>
        <v>9.6980952380952376E-2</v>
      </c>
      <c r="AS38" s="30">
        <f>(Table1[[#This Row],[Ransomware (Total '# of ATT&amp;CK Observations)]]-parameters!$D$21)/(parameters!$D$22-parameters!$D$21)</f>
        <v>0</v>
      </c>
      <c r="AT38" s="30">
        <f>IF(Table1[[#This Row],[Count Utility (unclipped)]]&gt;1,1, IF(Table1[[#This Row],[Count Utility (unclipped)]]&lt;0,0, Table1[[#This Row],[Count Utility (unclipped)]]) )</f>
        <v>0</v>
      </c>
      <c r="AU3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 spans="1:47" ht="15.75">
      <c r="A39" s="30">
        <f>parameters!$J$21*Table1[[#This Row],[TAT Utility]]+parameters!$J$22*Table1[[#This Row],[Count Utility]]</f>
        <v>1.1979999999999999E-2</v>
      </c>
      <c r="B39" s="30">
        <f t="shared" si="0"/>
        <v>0.1198</v>
      </c>
      <c r="C39" s="30" t="s">
        <v>208</v>
      </c>
      <c r="D39" s="30" t="s">
        <v>209</v>
      </c>
      <c r="E39" s="30" t="s">
        <v>72</v>
      </c>
      <c r="F39" s="30">
        <v>1</v>
      </c>
      <c r="G39" s="30">
        <v>1</v>
      </c>
      <c r="H39" s="30">
        <f>parameters!$J$10*Table1[[#This Row],[Before Utility]]+parameters!$J$11*Table1[[#This Row],[After Utility]]</f>
        <v>0.1</v>
      </c>
      <c r="I39">
        <f>(Table1[[#This Row],[Num. TID Before]]-parameters!$D$8)/(parameters!$D$9-parameters!$D$8)</f>
        <v>0.1</v>
      </c>
      <c r="J39">
        <f>IF(Table1[[#This Row],[Before Utility (unclipped)]]&gt;1,1, IF(Table1[[#This Row],[Before Utility (unclipped)]]&lt;0,0, Table1[[#This Row],[Before Utility (unclipped)]]))</f>
        <v>0.1</v>
      </c>
      <c r="K39">
        <f>(Table1[[#This Row],[Num. TID After]]-parameters!$D$10)/(parameters!$D$11-parameters!$D$10)</f>
        <v>0.1</v>
      </c>
      <c r="L39">
        <f>IF(Table1[[#This Row],[After Utility (unclipped)]]&gt;1,1, IF(Table1[[#This Row],[After Utility (unclipped)]]&lt;0,0, Table1[[#This Row],[After Utility (unclipped)]]))</f>
        <v>0.1</v>
      </c>
      <c r="M39" s="30">
        <v>0</v>
      </c>
      <c r="N39" s="81">
        <v>0</v>
      </c>
      <c r="O39" s="81">
        <v>0</v>
      </c>
      <c r="P39" s="81">
        <v>0</v>
      </c>
      <c r="Q39" s="81">
        <v>0</v>
      </c>
      <c r="R39" s="34"/>
      <c r="S39" s="32">
        <v>0</v>
      </c>
      <c r="T39" s="34"/>
      <c r="U39" s="32">
        <v>0</v>
      </c>
      <c r="V39" s="30">
        <f>parameters!$J$4*Table1[[#This Row],[Mitigations Utility]] + parameters!$J$5*Table1[[#This Row],[Detections Utility]]</f>
        <v>0</v>
      </c>
      <c r="W39">
        <f>SUM(Table1[[#This Row],[Num. 800-53 (r5)]],Table1[[#This Row],[Num. CIS Controls]])</f>
        <v>0</v>
      </c>
      <c r="X39">
        <f>(Table1[[#This Row],[Total Mitigations]]-parameters!$D$2)/(parameters!$D$3-parameters!$D$2)</f>
        <v>0</v>
      </c>
      <c r="Y39">
        <f>IF(Table1[[#This Row],[Mitigations Utility (unclipped)]]&gt;1,1, IF(Table1[[#This Row],[Mitigations Utility (unclipped)]]&lt;0,0, Table1[[#This Row],[Mitigations Utility (unclipped)]]) )</f>
        <v>0</v>
      </c>
      <c r="Z39">
        <f>SUM(Table1[[#This Row],[Num. CAR]:[Num. Splunk]])</f>
        <v>0</v>
      </c>
      <c r="AA39">
        <f>(Table1[[#This Row],[Total Detections]]-parameters!$D$4)/(parameters!$D$5-parameters!$D$4)</f>
        <v>0</v>
      </c>
      <c r="AB39">
        <f>IF(Table1[[#This Row],[Detections Utility (unclipped)]]&gt;1,1, IF(Table1[[#This Row],[Detections Utility (unclipped)]]&lt;0,0, Table1[[#This Row],[Detections Utility (unclipped)]]) )</f>
        <v>0</v>
      </c>
      <c r="AC39" t="s">
        <v>210</v>
      </c>
      <c r="AD39" s="85" t="s">
        <v>211</v>
      </c>
      <c r="AE39" s="30" t="str" cm="1">
        <f t="array" ref="AE39">IF(SUMPRODUCT(--(NOT(ISERR(SEARCH({"Process","Command","Script","WMI","Module","Pipe","Service"},AD39)))))&gt;0,"1","0")</f>
        <v>1</v>
      </c>
      <c r="AF39" s="30">
        <f>IF(AE39="1",'TOP 10 TECHNIQUES'!C$15,0)</f>
        <v>0</v>
      </c>
      <c r="AG39" s="30" t="str" cm="1">
        <f t="array" ref="AG39">IF(SUMPRODUCT(--(NOT(ISERR(SEARCH({"Network","Firewall"},AD39)))))&gt;0,"1","0")</f>
        <v>0</v>
      </c>
      <c r="AH39" s="30">
        <f>IF(AG39="1",'TOP 10 TECHNIQUES'!C$16,0)</f>
        <v>0</v>
      </c>
      <c r="AI39" s="30" t="str" cm="1">
        <f t="array" ref="AI39">IF(SUMPRODUCT(--(NOT(ISERR(SEARCH({"File","Group","Logon","Schedule","User","Registry","Active","Application"},AD39)))))&gt;0,"1","0")</f>
        <v>1</v>
      </c>
      <c r="AJ39" s="30">
        <f>IF(AI39="1",'TOP 10 TECHNIQUES'!C$17,0)</f>
        <v>0.19800000000000001</v>
      </c>
      <c r="AK39" s="30" t="str" cm="1">
        <f t="array" ref="AK39">IF(SUMPRODUCT(--(NOT(ISERR(SEARCH({"Cloud","Cluster","Container","Image","Instance","Pod","Snapshot","Volume"},AD39)))))&gt;0,"1","0")</f>
        <v>0</v>
      </c>
      <c r="AL39" s="30">
        <f>IF(AK39="1",'TOP 10 TECHNIQUES'!C$18,0)</f>
        <v>0</v>
      </c>
      <c r="AM39" s="30" t="str" cm="1">
        <f t="array" ref="AM39">IF(SUMPRODUCT(--(NOT(ISERR(SEARCH({"Drive","Firmware","Host","Kernel"},AD39)))))&gt;0,"1","0")</f>
        <v>0</v>
      </c>
      <c r="AN39" s="30">
        <f>IF(AM39="1",'TOP 10 TECHNIQUES'!C$19,0)</f>
        <v>0</v>
      </c>
      <c r="AO39" s="64"/>
      <c r="AP39" s="30">
        <f>parameters!$J$21*Table1[[#This Row],[TAT Utility]]+parameters!$J$22*Table1[[#This Row],[Count Utility]]</f>
        <v>1.1979999999999999E-2</v>
      </c>
      <c r="AQ39" s="30">
        <f>(Table1[[#This Row],[Total Top Att&amp;ck Score ]]-parameters!$D$19)/(parameters!$D$20-parameters!$D$19)</f>
        <v>3.9933333333333335E-2</v>
      </c>
      <c r="AR39" s="30">
        <f>IF(Table1[[#This Row],[TAT Utility (unclipped)]]&gt;1,1, IF(Table1[[#This Row],[TAT Utility (unclipped)]]&lt;0,0, Table1[[#This Row],[TAT Utility (unclipped)]]) )</f>
        <v>3.9933333333333335E-2</v>
      </c>
      <c r="AS39" s="30">
        <f>(Table1[[#This Row],[Ransomware (Total '# of ATT&amp;CK Observations)]]-parameters!$D$21)/(parameters!$D$22-parameters!$D$21)</f>
        <v>0</v>
      </c>
      <c r="AT39" s="30">
        <f>IF(Table1[[#This Row],[Count Utility (unclipped)]]&gt;1,1, IF(Table1[[#This Row],[Count Utility (unclipped)]]&lt;0,0, Table1[[#This Row],[Count Utility (unclipped)]]) )</f>
        <v>0</v>
      </c>
      <c r="AU3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 spans="1:47" ht="15.75">
      <c r="A40" s="30">
        <f>parameters!$J$21*Table1[[#This Row],[TAT Utility]]+parameters!$J$22*Table1[[#This Row],[Count Utility]]</f>
        <v>0.51235220820847616</v>
      </c>
      <c r="B40" s="30">
        <f t="shared" si="0"/>
        <v>1.7901887487514285</v>
      </c>
      <c r="C40" s="30" t="s">
        <v>212</v>
      </c>
      <c r="D40" s="30" t="s">
        <v>213</v>
      </c>
      <c r="E40" s="30" t="s">
        <v>72</v>
      </c>
      <c r="F40" s="30">
        <v>2</v>
      </c>
      <c r="G40" s="30">
        <v>1</v>
      </c>
      <c r="H40" s="30">
        <f>parameters!$J$10*Table1[[#This Row],[Before Utility]]+parameters!$J$11*Table1[[#This Row],[After Utility]]</f>
        <v>0.15000000000000002</v>
      </c>
      <c r="I40">
        <f>(Table1[[#This Row],[Num. TID Before]]-parameters!$D$8)/(parameters!$D$9-parameters!$D$8)</f>
        <v>0.2</v>
      </c>
      <c r="J40">
        <f>IF(Table1[[#This Row],[Before Utility (unclipped)]]&gt;1,1, IF(Table1[[#This Row],[Before Utility (unclipped)]]&lt;0,0, Table1[[#This Row],[Before Utility (unclipped)]]))</f>
        <v>0.2</v>
      </c>
      <c r="K40">
        <f>(Table1[[#This Row],[Num. TID After]]-parameters!$D$10)/(parameters!$D$11-parameters!$D$10)</f>
        <v>0.1</v>
      </c>
      <c r="L40">
        <f>IF(Table1[[#This Row],[After Utility (unclipped)]]&gt;1,1, IF(Table1[[#This Row],[After Utility (unclipped)]]&lt;0,0, Table1[[#This Row],[After Utility (unclipped)]]))</f>
        <v>0.1</v>
      </c>
      <c r="M40" s="57">
        <v>0.77288590999999995</v>
      </c>
      <c r="N40" s="81">
        <v>0</v>
      </c>
      <c r="O40" s="81">
        <v>83</v>
      </c>
      <c r="P40" s="81">
        <v>7</v>
      </c>
      <c r="Q40" s="81">
        <v>8</v>
      </c>
      <c r="R40" s="37" t="s">
        <v>214</v>
      </c>
      <c r="S40" s="32">
        <v>5</v>
      </c>
      <c r="T40" s="34" t="s">
        <v>215</v>
      </c>
      <c r="U40" s="32">
        <v>6</v>
      </c>
      <c r="V40" s="30">
        <f>parameters!$J$4*Table1[[#This Row],[Mitigations Utility]] + parameters!$J$5*Table1[[#This Row],[Detections Utility]]</f>
        <v>0.5714285714285714</v>
      </c>
      <c r="W40">
        <f>SUM(Table1[[#This Row],[Num. 800-53 (r5)]],Table1[[#This Row],[Num. CIS Controls]])</f>
        <v>11</v>
      </c>
      <c r="X40">
        <f>(Table1[[#This Row],[Total Mitigations]]-parameters!$D$2)/(parameters!$D$3-parameters!$D$2)</f>
        <v>0.2</v>
      </c>
      <c r="Y40">
        <f>IF(Table1[[#This Row],[Mitigations Utility (unclipped)]]&gt;1,1, IF(Table1[[#This Row],[Mitigations Utility (unclipped)]]&lt;0,0, Table1[[#This Row],[Mitigations Utility (unclipped)]]) )</f>
        <v>0.2</v>
      </c>
      <c r="Z40">
        <f>SUM(Table1[[#This Row],[Num. CAR]:[Num. Splunk]])</f>
        <v>98</v>
      </c>
      <c r="AA40">
        <f>(Table1[[#This Row],[Total Detections]]-parameters!$D$4)/(parameters!$D$5-parameters!$D$4)</f>
        <v>0.98</v>
      </c>
      <c r="AB40">
        <f>IF(Table1[[#This Row],[Detections Utility (unclipped)]]&gt;1,1, IF(Table1[[#This Row],[Detections Utility (unclipped)]]&lt;0,0, Table1[[#This Row],[Detections Utility (unclipped)]]) )</f>
        <v>0.98</v>
      </c>
      <c r="AC40"/>
      <c r="AD40" s="85" t="s">
        <v>216</v>
      </c>
      <c r="AE40" s="30" t="str" cm="1">
        <f t="array" ref="AE40">IF(SUMPRODUCT(--(NOT(ISERR(SEARCH({"Process","Command","Script","WMI","Module","Pipe","Service"},AD40)))))&gt;0,"1","0")</f>
        <v>1</v>
      </c>
      <c r="AF40" s="30">
        <f>IF(AE40="1",'TOP 10 TECHNIQUES'!C$15,0)</f>
        <v>0</v>
      </c>
      <c r="AG40" s="30" t="str" cm="1">
        <f t="array" ref="AG40">IF(SUMPRODUCT(--(NOT(ISERR(SEARCH({"Network","Firewall"},AD40)))))&gt;0,"1","0")</f>
        <v>0</v>
      </c>
      <c r="AH40" s="30">
        <f>IF(AG40="1",'TOP 10 TECHNIQUES'!C$16,0)</f>
        <v>0</v>
      </c>
      <c r="AI40" s="30" t="str" cm="1">
        <f t="array" ref="AI40">IF(SUMPRODUCT(--(NOT(ISERR(SEARCH({"File","Group","Logon","Schedule","User","Registry","Active","Application"},AD40)))))&gt;0,"1","0")</f>
        <v>1</v>
      </c>
      <c r="AJ40" s="30">
        <f>IF(AI40="1",'TOP 10 TECHNIQUES'!C$17,0)</f>
        <v>0.19800000000000001</v>
      </c>
      <c r="AK40" s="30" t="str" cm="1">
        <f t="array" ref="AK40">IF(SUMPRODUCT(--(NOT(ISERR(SEARCH({"Cloud","Cluster","Container","Image","Instance","Pod","Snapshot","Volume"},AD40)))))&gt;0,"1","0")</f>
        <v>0</v>
      </c>
      <c r="AL40" s="30">
        <f>IF(AK40="1",'TOP 10 TECHNIQUES'!C$18,0)</f>
        <v>0</v>
      </c>
      <c r="AM40" s="30" t="str" cm="1">
        <f t="array" ref="AM40">IF(SUMPRODUCT(--(NOT(ISERR(SEARCH({"Drive","Firmware","Host","Kernel"},AD40)))))&gt;0,"1","0")</f>
        <v>0</v>
      </c>
      <c r="AN40" s="30">
        <f>IF(AM40="1",'TOP 10 TECHNIQUES'!C$19,0)</f>
        <v>0</v>
      </c>
      <c r="AO40" s="63">
        <v>10</v>
      </c>
      <c r="AP40" s="30">
        <f>parameters!$J$21*Table1[[#This Row],[TAT Utility]]+parameters!$J$22*Table1[[#This Row],[Count Utility]]</f>
        <v>0.51235220820847616</v>
      </c>
      <c r="AQ40" s="30">
        <f>(Table1[[#This Row],[Total Top Att&amp;ck Score ]]-parameters!$D$19)/(parameters!$D$20-parameters!$D$19)</f>
        <v>0.59672958291714284</v>
      </c>
      <c r="AR40" s="30">
        <f>IF(Table1[[#This Row],[TAT Utility (unclipped)]]&gt;1,1, IF(Table1[[#This Row],[TAT Utility (unclipped)]]&lt;0,0, Table1[[#This Row],[TAT Utility (unclipped)]]) )</f>
        <v>0.59672958291714284</v>
      </c>
      <c r="AS40" s="30">
        <f>(Table1[[#This Row],[Ransomware (Total '# of ATT&amp;CK Observations)]]-parameters!$D$21)/(parameters!$D$22-parameters!$D$21)</f>
        <v>0.47619047619047616</v>
      </c>
      <c r="AT40" s="30">
        <f>IF(Table1[[#This Row],[Count Utility (unclipped)]]&gt;1,1, IF(Table1[[#This Row],[Count Utility (unclipped)]]&lt;0,0, Table1[[#This Row],[Count Utility (unclipped)]]) )</f>
        <v>0.47619047619047616</v>
      </c>
      <c r="AU4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0.38017371021836732</v>
      </c>
    </row>
    <row r="41" spans="1:47" ht="15.75">
      <c r="A41" s="30">
        <f>parameters!$J$21*Table1[[#This Row],[TAT Utility]]+parameters!$J$22*Table1[[#This Row],[Count Utility]]</f>
        <v>0.11369142857142858</v>
      </c>
      <c r="B41" s="30">
        <f t="shared" si="0"/>
        <v>0.13691428571428571</v>
      </c>
      <c r="C41" s="30" t="s">
        <v>217</v>
      </c>
      <c r="D41" s="30" t="s">
        <v>213</v>
      </c>
      <c r="E41" s="30" t="s">
        <v>218</v>
      </c>
      <c r="F41" s="30">
        <v>1</v>
      </c>
      <c r="G41" s="30">
        <v>1</v>
      </c>
      <c r="H41" s="30">
        <f>parameters!$J$10*Table1[[#This Row],[Before Utility]]+parameters!$J$11*Table1[[#This Row],[After Utility]]</f>
        <v>0.1</v>
      </c>
      <c r="I41">
        <f>(Table1[[#This Row],[Num. TID Before]]-parameters!$D$8)/(parameters!$D$9-parameters!$D$8)</f>
        <v>0.1</v>
      </c>
      <c r="J41">
        <f>IF(Table1[[#This Row],[Before Utility (unclipped)]]&gt;1,1, IF(Table1[[#This Row],[Before Utility (unclipped)]]&lt;0,0, Table1[[#This Row],[Before Utility (unclipped)]]))</f>
        <v>0.1</v>
      </c>
      <c r="K41">
        <f>(Table1[[#This Row],[Num. TID After]]-parameters!$D$10)/(parameters!$D$11-parameters!$D$10)</f>
        <v>0.1</v>
      </c>
      <c r="L41">
        <f>IF(Table1[[#This Row],[After Utility (unclipped)]]&gt;1,1, IF(Table1[[#This Row],[After Utility (unclipped)]]&lt;0,0, Table1[[#This Row],[After Utility (unclipped)]]))</f>
        <v>0.1</v>
      </c>
      <c r="M41" s="30">
        <v>0</v>
      </c>
      <c r="N41" s="81">
        <v>0</v>
      </c>
      <c r="O41" s="81">
        <v>3</v>
      </c>
      <c r="P41" s="81">
        <v>0</v>
      </c>
      <c r="Q41" s="81">
        <v>0</v>
      </c>
      <c r="R41" s="34"/>
      <c r="S41" s="32">
        <v>0</v>
      </c>
      <c r="T41" s="34"/>
      <c r="U41" s="32">
        <v>0</v>
      </c>
      <c r="V41" s="30">
        <f>parameters!$J$4*Table1[[#This Row],[Mitigations Utility]] + parameters!$J$5*Table1[[#This Row],[Detections Utility]]</f>
        <v>1.4285714285714284E-2</v>
      </c>
      <c r="W41">
        <f>SUM(Table1[[#This Row],[Num. 800-53 (r5)]],Table1[[#This Row],[Num. CIS Controls]])</f>
        <v>0</v>
      </c>
      <c r="X41">
        <f>(Table1[[#This Row],[Total Mitigations]]-parameters!$D$2)/(parameters!$D$3-parameters!$D$2)</f>
        <v>0</v>
      </c>
      <c r="Y41">
        <f>IF(Table1[[#This Row],[Mitigations Utility (unclipped)]]&gt;1,1, IF(Table1[[#This Row],[Mitigations Utility (unclipped)]]&lt;0,0, Table1[[#This Row],[Mitigations Utility (unclipped)]]) )</f>
        <v>0</v>
      </c>
      <c r="Z41">
        <f>SUM(Table1[[#This Row],[Num. CAR]:[Num. Splunk]])</f>
        <v>3</v>
      </c>
      <c r="AA41">
        <f>(Table1[[#This Row],[Total Detections]]-parameters!$D$4)/(parameters!$D$5-parameters!$D$4)</f>
        <v>0.03</v>
      </c>
      <c r="AB41">
        <f>IF(Table1[[#This Row],[Detections Utility (unclipped)]]&gt;1,1, IF(Table1[[#This Row],[Detections Utility (unclipped)]]&lt;0,0, Table1[[#This Row],[Detections Utility (unclipped)]]) )</f>
        <v>0.03</v>
      </c>
      <c r="AC41"/>
      <c r="AD41" s="85" t="s">
        <v>219</v>
      </c>
      <c r="AE41" s="30" t="str" cm="1">
        <f t="array" ref="AE41">IF(SUMPRODUCT(--(NOT(ISERR(SEARCH({"Process","Command","Script","WMI","Module","Pipe","Service"},AD41)))))&gt;0,"1","0")</f>
        <v>0</v>
      </c>
      <c r="AF41" s="30">
        <f>IF(AE41="1",'TOP 10 TECHNIQUES'!C$15,0)</f>
        <v>0</v>
      </c>
      <c r="AG41" s="30" t="str" cm="1">
        <f t="array" ref="AG41">IF(SUMPRODUCT(--(NOT(ISERR(SEARCH({"Network","Firewall"},AD41)))))&gt;0,"1","0")</f>
        <v>0</v>
      </c>
      <c r="AH41" s="30">
        <f>IF(AG41="1",'TOP 10 TECHNIQUES'!C$16,0)</f>
        <v>0</v>
      </c>
      <c r="AI41" s="30" t="str" cm="1">
        <f t="array" ref="AI41">IF(SUMPRODUCT(--(NOT(ISERR(SEARCH({"File","Group","Logon","Schedule","User","Registry","Active","Application"},AD41)))))&gt;0,"1","0")</f>
        <v>1</v>
      </c>
      <c r="AJ41" s="30">
        <f>IF(AI41="1",'TOP 10 TECHNIQUES'!C$17,0)</f>
        <v>0.19800000000000001</v>
      </c>
      <c r="AK41" s="30" t="str" cm="1">
        <f t="array" ref="AK41">IF(SUMPRODUCT(--(NOT(ISERR(SEARCH({"Cloud","Cluster","Container","Image","Instance","Pod","Snapshot","Volume"},AD41)))))&gt;0,"1","0")</f>
        <v>0</v>
      </c>
      <c r="AL41" s="30">
        <f>IF(AK41="1",'TOP 10 TECHNIQUES'!C$18,0)</f>
        <v>0</v>
      </c>
      <c r="AM41" s="30" t="str" cm="1">
        <f t="array" ref="AM41">IF(SUMPRODUCT(--(NOT(ISERR(SEARCH({"Drive","Firmware","Host","Kernel"},AD41)))))&gt;0,"1","0")</f>
        <v>0</v>
      </c>
      <c r="AN41" s="30">
        <f>IF(AM41="1",'TOP 10 TECHNIQUES'!C$19,0)</f>
        <v>0</v>
      </c>
      <c r="AO41" s="65">
        <v>3</v>
      </c>
      <c r="AP41" s="30">
        <f>parameters!$J$21*Table1[[#This Row],[TAT Utility]]+parameters!$J$22*Table1[[#This Row],[Count Utility]]</f>
        <v>0.11369142857142858</v>
      </c>
      <c r="AQ41" s="30">
        <f>(Table1[[#This Row],[Total Top Att&amp;ck Score ]]-parameters!$D$19)/(parameters!$D$20-parameters!$D$19)</f>
        <v>4.5638095238095235E-2</v>
      </c>
      <c r="AR41" s="30">
        <f>IF(Table1[[#This Row],[TAT Utility (unclipped)]]&gt;1,1, IF(Table1[[#This Row],[TAT Utility (unclipped)]]&lt;0,0, Table1[[#This Row],[TAT Utility (unclipped)]]) )</f>
        <v>4.5638095238095235E-2</v>
      </c>
      <c r="AS41" s="30">
        <f>(Table1[[#This Row],[Ransomware (Total '# of ATT&amp;CK Observations)]]-parameters!$D$21)/(parameters!$D$22-parameters!$D$21)</f>
        <v>0.14285714285714285</v>
      </c>
      <c r="AT41" s="30">
        <f>IF(Table1[[#This Row],[Count Utility (unclipped)]]&gt;1,1, IF(Table1[[#This Row],[Count Utility (unclipped)]]&lt;0,0, Table1[[#This Row],[Count Utility (unclipped)]]) )</f>
        <v>0.14285714285714285</v>
      </c>
      <c r="AU4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7.4688435374149653E-2</v>
      </c>
    </row>
    <row r="42" spans="1:47" ht="15.75">
      <c r="A42" s="30">
        <f>parameters!$J$21*Table1[[#This Row],[TAT Utility]]+parameters!$J$22*Table1[[#This Row],[Count Utility]]</f>
        <v>0.22281904761904764</v>
      </c>
      <c r="B42" s="30">
        <f t="shared" si="0"/>
        <v>0.22819047619047617</v>
      </c>
      <c r="C42" s="30" t="s">
        <v>220</v>
      </c>
      <c r="D42" s="30" t="s">
        <v>213</v>
      </c>
      <c r="E42" s="30" t="s">
        <v>221</v>
      </c>
      <c r="F42" s="30">
        <v>1</v>
      </c>
      <c r="G42" s="30">
        <v>1</v>
      </c>
      <c r="H42" s="30">
        <f>parameters!$J$10*Table1[[#This Row],[Before Utility]]+parameters!$J$11*Table1[[#This Row],[After Utility]]</f>
        <v>0.1</v>
      </c>
      <c r="I42">
        <f>(Table1[[#This Row],[Num. TID Before]]-parameters!$D$8)/(parameters!$D$9-parameters!$D$8)</f>
        <v>0.1</v>
      </c>
      <c r="J42">
        <f>IF(Table1[[#This Row],[Before Utility (unclipped)]]&gt;1,1, IF(Table1[[#This Row],[Before Utility (unclipped)]]&lt;0,0, Table1[[#This Row],[Before Utility (unclipped)]]))</f>
        <v>0.1</v>
      </c>
      <c r="K42">
        <f>(Table1[[#This Row],[Num. TID After]]-parameters!$D$10)/(parameters!$D$11-parameters!$D$10)</f>
        <v>0.1</v>
      </c>
      <c r="L42">
        <f>IF(Table1[[#This Row],[After Utility (unclipped)]]&gt;1,1, IF(Table1[[#This Row],[After Utility (unclipped)]]&lt;0,0, Table1[[#This Row],[After Utility (unclipped)]]))</f>
        <v>0.1</v>
      </c>
      <c r="M42" s="30">
        <v>0</v>
      </c>
      <c r="N42" s="81">
        <v>0</v>
      </c>
      <c r="O42" s="81">
        <v>1</v>
      </c>
      <c r="P42" s="81">
        <v>0</v>
      </c>
      <c r="Q42" s="81">
        <v>0</v>
      </c>
      <c r="R42" s="37" t="s">
        <v>214</v>
      </c>
      <c r="S42" s="32">
        <v>5</v>
      </c>
      <c r="T42" s="34" t="s">
        <v>222</v>
      </c>
      <c r="U42" s="32">
        <v>4</v>
      </c>
      <c r="V42" s="30">
        <f>parameters!$J$4*Table1[[#This Row],[Mitigations Utility]] + parameters!$J$5*Table1[[#This Row],[Detections Utility]]</f>
        <v>9.0476190476190474E-2</v>
      </c>
      <c r="W42">
        <f>SUM(Table1[[#This Row],[Num. 800-53 (r5)]],Table1[[#This Row],[Num. CIS Controls]])</f>
        <v>9</v>
      </c>
      <c r="X42">
        <f>(Table1[[#This Row],[Total Mitigations]]-parameters!$D$2)/(parameters!$D$3-parameters!$D$2)</f>
        <v>0.16363636363636364</v>
      </c>
      <c r="Y42">
        <f>IF(Table1[[#This Row],[Mitigations Utility (unclipped)]]&gt;1,1, IF(Table1[[#This Row],[Mitigations Utility (unclipped)]]&lt;0,0, Table1[[#This Row],[Mitigations Utility (unclipped)]]) )</f>
        <v>0.16363636363636364</v>
      </c>
      <c r="Z42">
        <f>SUM(Table1[[#This Row],[Num. CAR]:[Num. Splunk]])</f>
        <v>1</v>
      </c>
      <c r="AA42">
        <f>(Table1[[#This Row],[Total Detections]]-parameters!$D$4)/(parameters!$D$5-parameters!$D$4)</f>
        <v>0.01</v>
      </c>
      <c r="AB42">
        <f>IF(Table1[[#This Row],[Detections Utility (unclipped)]]&gt;1,1, IF(Table1[[#This Row],[Detections Utility (unclipped)]]&lt;0,0, Table1[[#This Row],[Detections Utility (unclipped)]]) )</f>
        <v>0.01</v>
      </c>
      <c r="AC42"/>
      <c r="AD42" s="85" t="s">
        <v>219</v>
      </c>
      <c r="AE42" s="30" t="str" cm="1">
        <f t="array" ref="AE42">IF(SUMPRODUCT(--(NOT(ISERR(SEARCH({"Process","Command","Script","WMI","Module","Pipe","Service"},AD42)))))&gt;0,"1","0")</f>
        <v>0</v>
      </c>
      <c r="AF42" s="30">
        <f>IF(AE42="1",'TOP 10 TECHNIQUES'!C$15,0)</f>
        <v>0</v>
      </c>
      <c r="AG42" s="30" t="str" cm="1">
        <f t="array" ref="AG42">IF(SUMPRODUCT(--(NOT(ISERR(SEARCH({"Network","Firewall"},AD42)))))&gt;0,"1","0")</f>
        <v>0</v>
      </c>
      <c r="AH42" s="30">
        <f>IF(AG42="1",'TOP 10 TECHNIQUES'!C$16,0)</f>
        <v>0</v>
      </c>
      <c r="AI42" s="30" t="str" cm="1">
        <f t="array" ref="AI42">IF(SUMPRODUCT(--(NOT(ISERR(SEARCH({"File","Group","Logon","Schedule","User","Registry","Active","Application"},AD42)))))&gt;0,"1","0")</f>
        <v>1</v>
      </c>
      <c r="AJ42" s="30">
        <f>IF(AI42="1",'TOP 10 TECHNIQUES'!C$17,0)</f>
        <v>0.19800000000000001</v>
      </c>
      <c r="AK42" s="30" t="str" cm="1">
        <f t="array" ref="AK42">IF(SUMPRODUCT(--(NOT(ISERR(SEARCH({"Cloud","Cluster","Container","Image","Instance","Pod","Snapshot","Volume"},AD42)))))&gt;0,"1","0")</f>
        <v>0</v>
      </c>
      <c r="AL42" s="30">
        <f>IF(AK42="1",'TOP 10 TECHNIQUES'!C$18,0)</f>
        <v>0</v>
      </c>
      <c r="AM42" s="30" t="str" cm="1">
        <f t="array" ref="AM42">IF(SUMPRODUCT(--(NOT(ISERR(SEARCH({"Drive","Firmware","Host","Kernel"},AD42)))))&gt;0,"1","0")</f>
        <v>0</v>
      </c>
      <c r="AN42" s="30">
        <f>IF(AM42="1",'TOP 10 TECHNIQUES'!C$19,0)</f>
        <v>0</v>
      </c>
      <c r="AO42" s="63">
        <v>6</v>
      </c>
      <c r="AP42" s="30">
        <f>parameters!$J$21*Table1[[#This Row],[TAT Utility]]+parameters!$J$22*Table1[[#This Row],[Count Utility]]</f>
        <v>0.22281904761904764</v>
      </c>
      <c r="AQ42" s="30">
        <f>(Table1[[#This Row],[Total Top Att&amp;ck Score ]]-parameters!$D$19)/(parameters!$D$20-parameters!$D$19)</f>
        <v>7.6063492063492055E-2</v>
      </c>
      <c r="AR42" s="30">
        <f>IF(Table1[[#This Row],[TAT Utility (unclipped)]]&gt;1,1, IF(Table1[[#This Row],[TAT Utility (unclipped)]]&lt;0,0, Table1[[#This Row],[TAT Utility (unclipped)]]) )</f>
        <v>7.6063492063492055E-2</v>
      </c>
      <c r="AS42" s="30">
        <f>(Table1[[#This Row],[Ransomware (Total '# of ATT&amp;CK Observations)]]-parameters!$D$21)/(parameters!$D$22-parameters!$D$21)</f>
        <v>0.2857142857142857</v>
      </c>
      <c r="AT42" s="30">
        <f>IF(Table1[[#This Row],[Count Utility (unclipped)]]&gt;1,1, IF(Table1[[#This Row],[Count Utility (unclipped)]]&lt;0,0, Table1[[#This Row],[Count Utility (unclipped)]]) )</f>
        <v>0.2857142857142857</v>
      </c>
      <c r="AU4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0.15372335600907028</v>
      </c>
    </row>
    <row r="43" spans="1:47" ht="15.75">
      <c r="A43" s="30">
        <f>parameters!$J$21*Table1[[#This Row],[TAT Utility]]+parameters!$J$22*Table1[[#This Row],[Count Utility]]</f>
        <v>8.149904761904761E-2</v>
      </c>
      <c r="B43" s="30">
        <f t="shared" si="0"/>
        <v>0.14832380952380952</v>
      </c>
      <c r="C43" s="30" t="s">
        <v>223</v>
      </c>
      <c r="D43" s="30" t="s">
        <v>213</v>
      </c>
      <c r="E43" s="30" t="s">
        <v>80</v>
      </c>
      <c r="F43" s="30">
        <v>1</v>
      </c>
      <c r="G43" s="30">
        <v>1</v>
      </c>
      <c r="H43" s="30">
        <f>parameters!$J$10*Table1[[#This Row],[Before Utility]]+parameters!$J$11*Table1[[#This Row],[After Utility]]</f>
        <v>0.1</v>
      </c>
      <c r="I43">
        <f>(Table1[[#This Row],[Num. TID Before]]-parameters!$D$8)/(parameters!$D$9-parameters!$D$8)</f>
        <v>0.1</v>
      </c>
      <c r="J43">
        <f>IF(Table1[[#This Row],[Before Utility (unclipped)]]&gt;1,1, IF(Table1[[#This Row],[Before Utility (unclipped)]]&lt;0,0, Table1[[#This Row],[Before Utility (unclipped)]]))</f>
        <v>0.1</v>
      </c>
      <c r="K43">
        <f>(Table1[[#This Row],[Num. TID After]]-parameters!$D$10)/(parameters!$D$11-parameters!$D$10)</f>
        <v>0.1</v>
      </c>
      <c r="L43">
        <f>IF(Table1[[#This Row],[After Utility (unclipped)]]&gt;1,1, IF(Table1[[#This Row],[After Utility (unclipped)]]&lt;0,0, Table1[[#This Row],[After Utility (unclipped)]]))</f>
        <v>0.1</v>
      </c>
      <c r="M43" s="30">
        <v>0</v>
      </c>
      <c r="N43" s="81">
        <v>0</v>
      </c>
      <c r="O43" s="81">
        <v>5</v>
      </c>
      <c r="P43" s="81">
        <v>0</v>
      </c>
      <c r="Q43" s="81">
        <v>0</v>
      </c>
      <c r="R43" s="34"/>
      <c r="S43" s="32">
        <v>0</v>
      </c>
      <c r="T43" s="34"/>
      <c r="U43" s="32">
        <v>0</v>
      </c>
      <c r="V43" s="30">
        <f>parameters!$J$4*Table1[[#This Row],[Mitigations Utility]] + parameters!$J$5*Table1[[#This Row],[Detections Utility]]</f>
        <v>2.3809523809523808E-2</v>
      </c>
      <c r="W43">
        <f>SUM(Table1[[#This Row],[Num. 800-53 (r5)]],Table1[[#This Row],[Num. CIS Controls]])</f>
        <v>0</v>
      </c>
      <c r="X43">
        <f>(Table1[[#This Row],[Total Mitigations]]-parameters!$D$2)/(parameters!$D$3-parameters!$D$2)</f>
        <v>0</v>
      </c>
      <c r="Y43">
        <f>IF(Table1[[#This Row],[Mitigations Utility (unclipped)]]&gt;1,1, IF(Table1[[#This Row],[Mitigations Utility (unclipped)]]&lt;0,0, Table1[[#This Row],[Mitigations Utility (unclipped)]]) )</f>
        <v>0</v>
      </c>
      <c r="Z43">
        <f>SUM(Table1[[#This Row],[Num. CAR]:[Num. Splunk]])</f>
        <v>5</v>
      </c>
      <c r="AA43">
        <f>(Table1[[#This Row],[Total Detections]]-parameters!$D$4)/(parameters!$D$5-parameters!$D$4)</f>
        <v>0.05</v>
      </c>
      <c r="AB43">
        <f>IF(Table1[[#This Row],[Detections Utility (unclipped)]]&gt;1,1, IF(Table1[[#This Row],[Detections Utility (unclipped)]]&lt;0,0, Table1[[#This Row],[Detections Utility (unclipped)]]) )</f>
        <v>0.05</v>
      </c>
      <c r="AC43"/>
      <c r="AD43" s="85" t="s">
        <v>219</v>
      </c>
      <c r="AE43" s="30" t="str" cm="1">
        <f t="array" ref="AE43">IF(SUMPRODUCT(--(NOT(ISERR(SEARCH({"Process","Command","Script","WMI","Module","Pipe","Service"},AD43)))))&gt;0,"1","0")</f>
        <v>0</v>
      </c>
      <c r="AF43" s="30">
        <f>IF(AE43="1",'TOP 10 TECHNIQUES'!C$15,0)</f>
        <v>0</v>
      </c>
      <c r="AG43" s="30" t="str" cm="1">
        <f t="array" ref="AG43">IF(SUMPRODUCT(--(NOT(ISERR(SEARCH({"Network","Firewall"},AD43)))))&gt;0,"1","0")</f>
        <v>0</v>
      </c>
      <c r="AH43" s="30">
        <f>IF(AG43="1",'TOP 10 TECHNIQUES'!C$16,0)</f>
        <v>0</v>
      </c>
      <c r="AI43" s="30" t="str" cm="1">
        <f t="array" ref="AI43">IF(SUMPRODUCT(--(NOT(ISERR(SEARCH({"File","Group","Logon","Schedule","User","Registry","Active","Application"},AD43)))))&gt;0,"1","0")</f>
        <v>1</v>
      </c>
      <c r="AJ43" s="30">
        <f>IF(AI43="1",'TOP 10 TECHNIQUES'!C$17,0)</f>
        <v>0.19800000000000001</v>
      </c>
      <c r="AK43" s="30" t="str" cm="1">
        <f t="array" ref="AK43">IF(SUMPRODUCT(--(NOT(ISERR(SEARCH({"Cloud","Cluster","Container","Image","Instance","Pod","Snapshot","Volume"},AD43)))))&gt;0,"1","0")</f>
        <v>0</v>
      </c>
      <c r="AL43" s="30">
        <f>IF(AK43="1",'TOP 10 TECHNIQUES'!C$18,0)</f>
        <v>0</v>
      </c>
      <c r="AM43" s="30" t="str" cm="1">
        <f t="array" ref="AM43">IF(SUMPRODUCT(--(NOT(ISERR(SEARCH({"Drive","Firmware","Host","Kernel"},AD43)))))&gt;0,"1","0")</f>
        <v>0</v>
      </c>
      <c r="AN43" s="30">
        <f>IF(AM43="1",'TOP 10 TECHNIQUES'!C$19,0)</f>
        <v>0</v>
      </c>
      <c r="AO43" s="65">
        <v>2</v>
      </c>
      <c r="AP43" s="30">
        <f>parameters!$J$21*Table1[[#This Row],[TAT Utility]]+parameters!$J$22*Table1[[#This Row],[Count Utility]]</f>
        <v>8.149904761904761E-2</v>
      </c>
      <c r="AQ43" s="30">
        <f>(Table1[[#This Row],[Total Top Att&amp;ck Score ]]-parameters!$D$19)/(parameters!$D$20-parameters!$D$19)</f>
        <v>4.9441269841269841E-2</v>
      </c>
      <c r="AR43" s="30">
        <f>IF(Table1[[#This Row],[TAT Utility (unclipped)]]&gt;1,1, IF(Table1[[#This Row],[TAT Utility (unclipped)]]&lt;0,0, Table1[[#This Row],[TAT Utility (unclipped)]]) )</f>
        <v>4.9441269841269841E-2</v>
      </c>
      <c r="AS43" s="30">
        <f>(Table1[[#This Row],[Ransomware (Total '# of ATT&amp;CK Observations)]]-parameters!$D$21)/(parameters!$D$22-parameters!$D$21)</f>
        <v>9.5238095238095233E-2</v>
      </c>
      <c r="AT43" s="30">
        <f>IF(Table1[[#This Row],[Count Utility (unclipped)]]&gt;1,1, IF(Table1[[#This Row],[Count Utility (unclipped)]]&lt;0,0, Table1[[#This Row],[Count Utility (unclipped)]]) )</f>
        <v>9.5238095238095233E-2</v>
      </c>
      <c r="AU4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4.9973393801965228E-2</v>
      </c>
    </row>
    <row r="44" spans="1:47" ht="15.75">
      <c r="A44" s="30">
        <f>parameters!$J$21*Table1[[#This Row],[TAT Utility]]+parameters!$J$22*Table1[[#This Row],[Count Utility]]</f>
        <v>4.9877142857142856E-2</v>
      </c>
      <c r="B44" s="30">
        <f t="shared" si="0"/>
        <v>0.16543809523809525</v>
      </c>
      <c r="C44" s="30" t="s">
        <v>224</v>
      </c>
      <c r="D44" s="30" t="s">
        <v>213</v>
      </c>
      <c r="E44" s="30" t="s">
        <v>225</v>
      </c>
      <c r="F44" s="30">
        <v>1</v>
      </c>
      <c r="G44" s="30">
        <v>1</v>
      </c>
      <c r="H44" s="30">
        <f>parameters!$J$10*Table1[[#This Row],[Before Utility]]+parameters!$J$11*Table1[[#This Row],[After Utility]]</f>
        <v>0.1</v>
      </c>
      <c r="I44">
        <f>(Table1[[#This Row],[Num. TID Before]]-parameters!$D$8)/(parameters!$D$9-parameters!$D$8)</f>
        <v>0.1</v>
      </c>
      <c r="J44">
        <f>IF(Table1[[#This Row],[Before Utility (unclipped)]]&gt;1,1, IF(Table1[[#This Row],[Before Utility (unclipped)]]&lt;0,0, Table1[[#This Row],[Before Utility (unclipped)]]))</f>
        <v>0.1</v>
      </c>
      <c r="K44">
        <f>(Table1[[#This Row],[Num. TID After]]-parameters!$D$10)/(parameters!$D$11-parameters!$D$10)</f>
        <v>0.1</v>
      </c>
      <c r="L44">
        <f>IF(Table1[[#This Row],[After Utility (unclipped)]]&gt;1,1, IF(Table1[[#This Row],[After Utility (unclipped)]]&lt;0,0, Table1[[#This Row],[After Utility (unclipped)]]))</f>
        <v>0.1</v>
      </c>
      <c r="M44" s="30">
        <v>0</v>
      </c>
      <c r="N44" s="81">
        <v>0</v>
      </c>
      <c r="O44" s="81">
        <v>5</v>
      </c>
      <c r="P44" s="81">
        <v>2</v>
      </c>
      <c r="Q44" s="81">
        <v>1</v>
      </c>
      <c r="R44" s="34"/>
      <c r="S44" s="32">
        <v>0</v>
      </c>
      <c r="T44" s="34"/>
      <c r="U44" s="32">
        <v>0</v>
      </c>
      <c r="V44" s="30">
        <f>parameters!$J$4*Table1[[#This Row],[Mitigations Utility]] + parameters!$J$5*Table1[[#This Row],[Detections Utility]]</f>
        <v>3.8095238095238092E-2</v>
      </c>
      <c r="W44">
        <f>SUM(Table1[[#This Row],[Num. 800-53 (r5)]],Table1[[#This Row],[Num. CIS Controls]])</f>
        <v>0</v>
      </c>
      <c r="X44">
        <f>(Table1[[#This Row],[Total Mitigations]]-parameters!$D$2)/(parameters!$D$3-parameters!$D$2)</f>
        <v>0</v>
      </c>
      <c r="Y44">
        <f>IF(Table1[[#This Row],[Mitigations Utility (unclipped)]]&gt;1,1, IF(Table1[[#This Row],[Mitigations Utility (unclipped)]]&lt;0,0, Table1[[#This Row],[Mitigations Utility (unclipped)]]) )</f>
        <v>0</v>
      </c>
      <c r="Z44">
        <f>SUM(Table1[[#This Row],[Num. CAR]:[Num. Splunk]])</f>
        <v>8</v>
      </c>
      <c r="AA44">
        <f>(Table1[[#This Row],[Total Detections]]-parameters!$D$4)/(parameters!$D$5-parameters!$D$4)</f>
        <v>0.08</v>
      </c>
      <c r="AB44">
        <f>IF(Table1[[#This Row],[Detections Utility (unclipped)]]&gt;1,1, IF(Table1[[#This Row],[Detections Utility (unclipped)]]&lt;0,0, Table1[[#This Row],[Detections Utility (unclipped)]]) )</f>
        <v>0.08</v>
      </c>
      <c r="AC44"/>
      <c r="AD44" s="85" t="s">
        <v>211</v>
      </c>
      <c r="AE44" s="30" t="str" cm="1">
        <f t="array" ref="AE44">IF(SUMPRODUCT(--(NOT(ISERR(SEARCH({"Process","Command","Script","WMI","Module","Pipe","Service"},AD44)))))&gt;0,"1","0")</f>
        <v>1</v>
      </c>
      <c r="AF44" s="30">
        <f>IF(AE44="1",'TOP 10 TECHNIQUES'!C$15,0)</f>
        <v>0</v>
      </c>
      <c r="AG44" s="30" t="str" cm="1">
        <f t="array" ref="AG44">IF(SUMPRODUCT(--(NOT(ISERR(SEARCH({"Network","Firewall"},AD44)))))&gt;0,"1","0")</f>
        <v>0</v>
      </c>
      <c r="AH44" s="30">
        <f>IF(AG44="1",'TOP 10 TECHNIQUES'!C$16,0)</f>
        <v>0</v>
      </c>
      <c r="AI44" s="30" t="str" cm="1">
        <f t="array" ref="AI44">IF(SUMPRODUCT(--(NOT(ISERR(SEARCH({"File","Group","Logon","Schedule","User","Registry","Active","Application"},AD44)))))&gt;0,"1","0")</f>
        <v>1</v>
      </c>
      <c r="AJ44" s="30">
        <f>IF(AI44="1",'TOP 10 TECHNIQUES'!C$17,0)</f>
        <v>0.19800000000000001</v>
      </c>
      <c r="AK44" s="30" t="str" cm="1">
        <f t="array" ref="AK44">IF(SUMPRODUCT(--(NOT(ISERR(SEARCH({"Cloud","Cluster","Container","Image","Instance","Pod","Snapshot","Volume"},AD44)))))&gt;0,"1","0")</f>
        <v>0</v>
      </c>
      <c r="AL44" s="30">
        <f>IF(AK44="1",'TOP 10 TECHNIQUES'!C$18,0)</f>
        <v>0</v>
      </c>
      <c r="AM44" s="30" t="str" cm="1">
        <f t="array" ref="AM44">IF(SUMPRODUCT(--(NOT(ISERR(SEARCH({"Drive","Firmware","Host","Kernel"},AD44)))))&gt;0,"1","0")</f>
        <v>0</v>
      </c>
      <c r="AN44" s="30">
        <f>IF(AM44="1",'TOP 10 TECHNIQUES'!C$19,0)</f>
        <v>0</v>
      </c>
      <c r="AO44" s="63">
        <v>1</v>
      </c>
      <c r="AP44" s="30">
        <f>parameters!$J$21*Table1[[#This Row],[TAT Utility]]+parameters!$J$22*Table1[[#This Row],[Count Utility]]</f>
        <v>4.9877142857142856E-2</v>
      </c>
      <c r="AQ44" s="30">
        <f>(Table1[[#This Row],[Total Top Att&amp;ck Score ]]-parameters!$D$19)/(parameters!$D$20-parameters!$D$19)</f>
        <v>5.5146031746031748E-2</v>
      </c>
      <c r="AR44" s="30">
        <f>IF(Table1[[#This Row],[TAT Utility (unclipped)]]&gt;1,1, IF(Table1[[#This Row],[TAT Utility (unclipped)]]&lt;0,0, Table1[[#This Row],[TAT Utility (unclipped)]]) )</f>
        <v>5.5146031746031748E-2</v>
      </c>
      <c r="AS44" s="30">
        <f>(Table1[[#This Row],[Ransomware (Total '# of ATT&amp;CK Observations)]]-parameters!$D$21)/(parameters!$D$22-parameters!$D$21)</f>
        <v>4.7619047619047616E-2</v>
      </c>
      <c r="AT44" s="30">
        <f>IF(Table1[[#This Row],[Count Utility (unclipped)]]&gt;1,1, IF(Table1[[#This Row],[Count Utility (unclipped)]]&lt;0,0, Table1[[#This Row],[Count Utility (unclipped)]]) )</f>
        <v>4.7619047619047616E-2</v>
      </c>
      <c r="AU4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2.5122524565381707E-2</v>
      </c>
    </row>
    <row r="45" spans="1:47" ht="15.75">
      <c r="A45" s="30">
        <f>parameters!$J$21*Table1[[#This Row],[TAT Utility]]+parameters!$J$22*Table1[[#This Row],[Count Utility]]</f>
        <v>4.8736190476190475E-2</v>
      </c>
      <c r="B45" s="30">
        <f t="shared" si="0"/>
        <v>0.1540285714285714</v>
      </c>
      <c r="C45" s="30" t="s">
        <v>226</v>
      </c>
      <c r="D45" s="30" t="s">
        <v>213</v>
      </c>
      <c r="E45" s="30" t="s">
        <v>227</v>
      </c>
      <c r="F45" s="30">
        <v>1</v>
      </c>
      <c r="G45" s="30">
        <v>1</v>
      </c>
      <c r="H45" s="30">
        <f>parameters!$J$10*Table1[[#This Row],[Before Utility]]+parameters!$J$11*Table1[[#This Row],[After Utility]]</f>
        <v>0.1</v>
      </c>
      <c r="I45">
        <f>(Table1[[#This Row],[Num. TID Before]]-parameters!$D$8)/(parameters!$D$9-parameters!$D$8)</f>
        <v>0.1</v>
      </c>
      <c r="J45">
        <f>IF(Table1[[#This Row],[Before Utility (unclipped)]]&gt;1,1, IF(Table1[[#This Row],[Before Utility (unclipped)]]&lt;0,0, Table1[[#This Row],[Before Utility (unclipped)]]))</f>
        <v>0.1</v>
      </c>
      <c r="K45">
        <f>(Table1[[#This Row],[Num. TID After]]-parameters!$D$10)/(parameters!$D$11-parameters!$D$10)</f>
        <v>0.1</v>
      </c>
      <c r="L45">
        <f>IF(Table1[[#This Row],[After Utility (unclipped)]]&gt;1,1, IF(Table1[[#This Row],[After Utility (unclipped)]]&lt;0,0, Table1[[#This Row],[After Utility (unclipped)]]))</f>
        <v>0.1</v>
      </c>
      <c r="M45" s="30">
        <v>0</v>
      </c>
      <c r="N45" s="81">
        <v>0</v>
      </c>
      <c r="O45" s="81">
        <v>4</v>
      </c>
      <c r="P45" s="81">
        <v>0</v>
      </c>
      <c r="Q45" s="81">
        <v>2</v>
      </c>
      <c r="R45" s="34"/>
      <c r="S45" s="32">
        <v>0</v>
      </c>
      <c r="T45" s="34"/>
      <c r="U45" s="32">
        <v>0</v>
      </c>
      <c r="V45" s="30">
        <f>parameters!$J$4*Table1[[#This Row],[Mitigations Utility]] + parameters!$J$5*Table1[[#This Row],[Detections Utility]]</f>
        <v>2.8571428571428567E-2</v>
      </c>
      <c r="W45">
        <f>SUM(Table1[[#This Row],[Num. 800-53 (r5)]],Table1[[#This Row],[Num. CIS Controls]])</f>
        <v>0</v>
      </c>
      <c r="X45">
        <f>(Table1[[#This Row],[Total Mitigations]]-parameters!$D$2)/(parameters!$D$3-parameters!$D$2)</f>
        <v>0</v>
      </c>
      <c r="Y45">
        <f>IF(Table1[[#This Row],[Mitigations Utility (unclipped)]]&gt;1,1, IF(Table1[[#This Row],[Mitigations Utility (unclipped)]]&lt;0,0, Table1[[#This Row],[Mitigations Utility (unclipped)]]) )</f>
        <v>0</v>
      </c>
      <c r="Z45">
        <f>SUM(Table1[[#This Row],[Num. CAR]:[Num. Splunk]])</f>
        <v>6</v>
      </c>
      <c r="AA45">
        <f>(Table1[[#This Row],[Total Detections]]-parameters!$D$4)/(parameters!$D$5-parameters!$D$4)</f>
        <v>0.06</v>
      </c>
      <c r="AB45">
        <f>IF(Table1[[#This Row],[Detections Utility (unclipped)]]&gt;1,1, IF(Table1[[#This Row],[Detections Utility (unclipped)]]&lt;0,0, Table1[[#This Row],[Detections Utility (unclipped)]]) )</f>
        <v>0.06</v>
      </c>
      <c r="AC45"/>
      <c r="AD45" s="85" t="s">
        <v>228</v>
      </c>
      <c r="AE45" s="30" t="str" cm="1">
        <f t="array" ref="AE45">IF(SUMPRODUCT(--(NOT(ISERR(SEARCH({"Process","Command","Script","WMI","Module","Pipe","Service"},AD45)))))&gt;0,"1","0")</f>
        <v>0</v>
      </c>
      <c r="AF45" s="30">
        <f>IF(AE45="1",'TOP 10 TECHNIQUES'!C$15,0)</f>
        <v>0</v>
      </c>
      <c r="AG45" s="30" t="str" cm="1">
        <f t="array" ref="AG45">IF(SUMPRODUCT(--(NOT(ISERR(SEARCH({"Network","Firewall"},AD45)))))&gt;0,"1","0")</f>
        <v>0</v>
      </c>
      <c r="AH45" s="30">
        <f>IF(AG45="1",'TOP 10 TECHNIQUES'!C$16,0)</f>
        <v>0</v>
      </c>
      <c r="AI45" s="30" t="str" cm="1">
        <f t="array" ref="AI45">IF(SUMPRODUCT(--(NOT(ISERR(SEARCH({"File","Group","Logon","Schedule","User","Registry","Active","Application"},AD45)))))&gt;0,"1","0")</f>
        <v>1</v>
      </c>
      <c r="AJ45" s="30">
        <f>IF(AI45="1",'TOP 10 TECHNIQUES'!C$17,0)</f>
        <v>0.19800000000000001</v>
      </c>
      <c r="AK45" s="30" t="str" cm="1">
        <f t="array" ref="AK45">IF(SUMPRODUCT(--(NOT(ISERR(SEARCH({"Cloud","Cluster","Container","Image","Instance","Pod","Snapshot","Volume"},AD45)))))&gt;0,"1","0")</f>
        <v>0</v>
      </c>
      <c r="AL45" s="30">
        <f>IF(AK45="1",'TOP 10 TECHNIQUES'!C$18,0)</f>
        <v>0</v>
      </c>
      <c r="AM45" s="30" t="str" cm="1">
        <f t="array" ref="AM45">IF(SUMPRODUCT(--(NOT(ISERR(SEARCH({"Drive","Firmware","Host","Kernel"},AD45)))))&gt;0,"1","0")</f>
        <v>0</v>
      </c>
      <c r="AN45" s="30">
        <f>IF(AM45="1",'TOP 10 TECHNIQUES'!C$19,0)</f>
        <v>0</v>
      </c>
      <c r="AO45" s="65">
        <v>1</v>
      </c>
      <c r="AP45" s="30">
        <f>parameters!$J$21*Table1[[#This Row],[TAT Utility]]+parameters!$J$22*Table1[[#This Row],[Count Utility]]</f>
        <v>4.8736190476190475E-2</v>
      </c>
      <c r="AQ45" s="30">
        <f>(Table1[[#This Row],[Total Top Att&amp;ck Score ]]-parameters!$D$19)/(parameters!$D$20-parameters!$D$19)</f>
        <v>5.1342857142857135E-2</v>
      </c>
      <c r="AR45" s="30">
        <f>IF(Table1[[#This Row],[TAT Utility (unclipped)]]&gt;1,1, IF(Table1[[#This Row],[TAT Utility (unclipped)]]&lt;0,0, Table1[[#This Row],[TAT Utility (unclipped)]]) )</f>
        <v>5.1342857142857135E-2</v>
      </c>
      <c r="AS45" s="30">
        <f>(Table1[[#This Row],[Ransomware (Total '# of ATT&amp;CK Observations)]]-parameters!$D$21)/(parameters!$D$22-parameters!$D$21)</f>
        <v>4.7619047619047616E-2</v>
      </c>
      <c r="AT45" s="30">
        <f>IF(Table1[[#This Row],[Count Utility (unclipped)]]&gt;1,1, IF(Table1[[#This Row],[Count Utility (unclipped)]]&lt;0,0, Table1[[#This Row],[Count Utility (unclipped)]]) )</f>
        <v>4.7619047619047616E-2</v>
      </c>
      <c r="AU4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2.5031972789115644E-2</v>
      </c>
    </row>
    <row r="46" spans="1:47" ht="15.75">
      <c r="A46" s="30">
        <f>parameters!$J$21*Table1[[#This Row],[TAT Utility]]+parameters!$J$22*Table1[[#This Row],[Count Utility]]</f>
        <v>1.255047619047619E-2</v>
      </c>
      <c r="B46" s="30">
        <f t="shared" si="0"/>
        <v>0.1255047619047619</v>
      </c>
      <c r="C46" s="30" t="s">
        <v>229</v>
      </c>
      <c r="D46" s="30" t="s">
        <v>213</v>
      </c>
      <c r="E46" s="30" t="s">
        <v>230</v>
      </c>
      <c r="F46" s="30">
        <v>1</v>
      </c>
      <c r="G46" s="30">
        <v>1</v>
      </c>
      <c r="H46" s="30">
        <f>parameters!$J$10*Table1[[#This Row],[Before Utility]]+parameters!$J$11*Table1[[#This Row],[After Utility]]</f>
        <v>0.1</v>
      </c>
      <c r="I46">
        <f>(Table1[[#This Row],[Num. TID Before]]-parameters!$D$8)/(parameters!$D$9-parameters!$D$8)</f>
        <v>0.1</v>
      </c>
      <c r="J46">
        <f>IF(Table1[[#This Row],[Before Utility (unclipped)]]&gt;1,1, IF(Table1[[#This Row],[Before Utility (unclipped)]]&lt;0,0, Table1[[#This Row],[Before Utility (unclipped)]]))</f>
        <v>0.1</v>
      </c>
      <c r="K46">
        <f>(Table1[[#This Row],[Num. TID After]]-parameters!$D$10)/(parameters!$D$11-parameters!$D$10)</f>
        <v>0.1</v>
      </c>
      <c r="L46">
        <f>IF(Table1[[#This Row],[After Utility (unclipped)]]&gt;1,1, IF(Table1[[#This Row],[After Utility (unclipped)]]&lt;0,0, Table1[[#This Row],[After Utility (unclipped)]]))</f>
        <v>0.1</v>
      </c>
      <c r="M46" s="30">
        <v>0</v>
      </c>
      <c r="N46" s="81">
        <v>0</v>
      </c>
      <c r="O46" s="81">
        <v>0</v>
      </c>
      <c r="P46" s="81">
        <v>1</v>
      </c>
      <c r="Q46" s="81">
        <v>0</v>
      </c>
      <c r="R46" s="34"/>
      <c r="S46" s="32">
        <v>0</v>
      </c>
      <c r="T46" s="34"/>
      <c r="U46" s="32">
        <v>0</v>
      </c>
      <c r="V46" s="30">
        <f>parameters!$J$4*Table1[[#This Row],[Mitigations Utility]] + parameters!$J$5*Table1[[#This Row],[Detections Utility]]</f>
        <v>4.7619047619047615E-3</v>
      </c>
      <c r="W46">
        <f>SUM(Table1[[#This Row],[Num. 800-53 (r5)]],Table1[[#This Row],[Num. CIS Controls]])</f>
        <v>0</v>
      </c>
      <c r="X46">
        <f>(Table1[[#This Row],[Total Mitigations]]-parameters!$D$2)/(parameters!$D$3-parameters!$D$2)</f>
        <v>0</v>
      </c>
      <c r="Y46">
        <f>IF(Table1[[#This Row],[Mitigations Utility (unclipped)]]&gt;1,1, IF(Table1[[#This Row],[Mitigations Utility (unclipped)]]&lt;0,0, Table1[[#This Row],[Mitigations Utility (unclipped)]]) )</f>
        <v>0</v>
      </c>
      <c r="Z46">
        <f>SUM(Table1[[#This Row],[Num. CAR]:[Num. Splunk]])</f>
        <v>1</v>
      </c>
      <c r="AA46">
        <f>(Table1[[#This Row],[Total Detections]]-parameters!$D$4)/(parameters!$D$5-parameters!$D$4)</f>
        <v>0.01</v>
      </c>
      <c r="AB46">
        <f>IF(Table1[[#This Row],[Detections Utility (unclipped)]]&gt;1,1, IF(Table1[[#This Row],[Detections Utility (unclipped)]]&lt;0,0, Table1[[#This Row],[Detections Utility (unclipped)]]) )</f>
        <v>0.01</v>
      </c>
      <c r="AC46"/>
      <c r="AD46" s="85" t="s">
        <v>231</v>
      </c>
      <c r="AE46" s="30" t="str" cm="1">
        <f t="array" ref="AE46">IF(SUMPRODUCT(--(NOT(ISERR(SEARCH({"Process","Command","Script","WMI","Module","Pipe","Service"},AD46)))))&gt;0,"1","0")</f>
        <v>0</v>
      </c>
      <c r="AF46" s="30">
        <f>IF(AE46="1",'TOP 10 TECHNIQUES'!C$15,0)</f>
        <v>0</v>
      </c>
      <c r="AG46" s="30" t="str" cm="1">
        <f t="array" ref="AG46">IF(SUMPRODUCT(--(NOT(ISERR(SEARCH({"Network","Firewall"},AD46)))))&gt;0,"1","0")</f>
        <v>0</v>
      </c>
      <c r="AH46" s="30">
        <f>IF(AG46="1",'TOP 10 TECHNIQUES'!C$16,0)</f>
        <v>0</v>
      </c>
      <c r="AI46" s="30" t="str" cm="1">
        <f t="array" ref="AI46">IF(SUMPRODUCT(--(NOT(ISERR(SEARCH({"File","Group","Logon","Schedule","User","Registry","Active","Application"},AD46)))))&gt;0,"1","0")</f>
        <v>1</v>
      </c>
      <c r="AJ46" s="30">
        <f>IF(AI46="1",'TOP 10 TECHNIQUES'!C$17,0)</f>
        <v>0.19800000000000001</v>
      </c>
      <c r="AK46" s="30" t="str" cm="1">
        <f t="array" ref="AK46">IF(SUMPRODUCT(--(NOT(ISERR(SEARCH({"Cloud","Cluster","Container","Image","Instance","Pod","Snapshot","Volume"},AD46)))))&gt;0,"1","0")</f>
        <v>0</v>
      </c>
      <c r="AL46" s="30">
        <f>IF(AK46="1",'TOP 10 TECHNIQUES'!C$18,0)</f>
        <v>0</v>
      </c>
      <c r="AM46" s="30" t="str" cm="1">
        <f t="array" ref="AM46">IF(SUMPRODUCT(--(NOT(ISERR(SEARCH({"Drive","Firmware","Host","Kernel"},AD46)))))&gt;0,"1","0")</f>
        <v>0</v>
      </c>
      <c r="AN46" s="30">
        <f>IF(AM46="1",'TOP 10 TECHNIQUES'!C$19,0)</f>
        <v>0</v>
      </c>
      <c r="AO46" s="64"/>
      <c r="AP46" s="30">
        <f>parameters!$J$21*Table1[[#This Row],[TAT Utility]]+parameters!$J$22*Table1[[#This Row],[Count Utility]]</f>
        <v>1.255047619047619E-2</v>
      </c>
      <c r="AQ46" s="30">
        <f>(Table1[[#This Row],[Total Top Att&amp;ck Score ]]-parameters!$D$19)/(parameters!$D$20-parameters!$D$19)</f>
        <v>4.1834920634920635E-2</v>
      </c>
      <c r="AR46" s="30">
        <f>IF(Table1[[#This Row],[TAT Utility (unclipped)]]&gt;1,1, IF(Table1[[#This Row],[TAT Utility (unclipped)]]&lt;0,0, Table1[[#This Row],[TAT Utility (unclipped)]]) )</f>
        <v>4.1834920634920635E-2</v>
      </c>
      <c r="AS46" s="30">
        <f>(Table1[[#This Row],[Ransomware (Total '# of ATT&amp;CK Observations)]]-parameters!$D$21)/(parameters!$D$22-parameters!$D$21)</f>
        <v>0</v>
      </c>
      <c r="AT46" s="30">
        <f>IF(Table1[[#This Row],[Count Utility (unclipped)]]&gt;1,1, IF(Table1[[#This Row],[Count Utility (unclipped)]]&lt;0,0, Table1[[#This Row],[Count Utility (unclipped)]]) )</f>
        <v>0</v>
      </c>
      <c r="AU4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 spans="1:47" ht="15.75">
      <c r="A47" s="30">
        <f>parameters!$J$21*Table1[[#This Row],[TAT Utility]]+parameters!$J$22*Table1[[#This Row],[Count Utility]]</f>
        <v>1.1979999999999999E-2</v>
      </c>
      <c r="B47" s="30">
        <f>SUM(H47,M47,V47)*(1+SUM(AF47,AH47,AJ47,AL47,AN47))</f>
        <v>0.1198</v>
      </c>
      <c r="C47" s="71" t="s">
        <v>232</v>
      </c>
      <c r="D47" s="72" t="s">
        <v>213</v>
      </c>
      <c r="E47" s="72" t="s">
        <v>233</v>
      </c>
      <c r="F47" s="30">
        <v>1</v>
      </c>
      <c r="G47" s="30">
        <v>1</v>
      </c>
      <c r="H47" s="30">
        <f>parameters!$J$10*Table1[[#This Row],[Before Utility]]+parameters!$J$11*Table1[[#This Row],[After Utility]]</f>
        <v>0.1</v>
      </c>
      <c r="I47">
        <f>(Table1[[#This Row],[Num. TID Before]]-parameters!$D$8)/(parameters!$D$9-parameters!$D$8)</f>
        <v>0.1</v>
      </c>
      <c r="J47">
        <f>IF(Table1[[#This Row],[Before Utility (unclipped)]]&gt;1,1, IF(Table1[[#This Row],[Before Utility (unclipped)]]&lt;0,0, Table1[[#This Row],[Before Utility (unclipped)]]))</f>
        <v>0.1</v>
      </c>
      <c r="K47">
        <f>(Table1[[#This Row],[Num. TID After]]-parameters!$D$10)/(parameters!$D$11-parameters!$D$10)</f>
        <v>0.1</v>
      </c>
      <c r="L47">
        <f>IF(Table1[[#This Row],[After Utility (unclipped)]]&gt;1,1, IF(Table1[[#This Row],[After Utility (unclipped)]]&lt;0,0, Table1[[#This Row],[After Utility (unclipped)]]))</f>
        <v>0.1</v>
      </c>
      <c r="M47" s="30">
        <v>0</v>
      </c>
      <c r="N47" s="82">
        <v>0</v>
      </c>
      <c r="O47" s="82">
        <v>0</v>
      </c>
      <c r="P47" s="82">
        <v>0</v>
      </c>
      <c r="Q47" s="82">
        <v>0</v>
      </c>
      <c r="R47" s="34"/>
      <c r="T47" s="34"/>
      <c r="V47" s="41">
        <f>parameters!$J$4*Table1[[#This Row],[Mitigations Utility]] + parameters!$J$5*Table1[[#This Row],[Detections Utility]]</f>
        <v>0</v>
      </c>
      <c r="W47" s="30">
        <f>SUM(Table1[[#This Row],[Num. 800-53 (r5)]],Table1[[#This Row],[Num. CIS Controls]])</f>
        <v>0</v>
      </c>
      <c r="X47" s="30">
        <f>(Table1[[#This Row],[Total Mitigations]]-parameters!$D$2)/(parameters!$D$3-parameters!$D$2)</f>
        <v>0</v>
      </c>
      <c r="Y47" s="30">
        <f>IF(Table1[[#This Row],[Mitigations Utility (unclipped)]]&gt;1,1, IF(Table1[[#This Row],[Mitigations Utility (unclipped)]]&lt;0,0, Table1[[#This Row],[Mitigations Utility (unclipped)]]) )</f>
        <v>0</v>
      </c>
      <c r="Z47" s="30">
        <f>SUM(Table1[[#This Row],[Num. CAR]:[Num. Splunk]])</f>
        <v>0</v>
      </c>
      <c r="AA47" s="30">
        <f>(Table1[[#This Row],[Total Detections]]-parameters!$D$4)/(parameters!$D$5-parameters!$D$4)</f>
        <v>0</v>
      </c>
      <c r="AB47" s="30">
        <f>IF(Table1[[#This Row],[Detections Utility (unclipped)]]&gt;1,1, IF(Table1[[#This Row],[Detections Utility (unclipped)]]&lt;0,0, Table1[[#This Row],[Detections Utility (unclipped)]]) )</f>
        <v>0</v>
      </c>
      <c r="AC47"/>
      <c r="AD47" s="85" t="s">
        <v>234</v>
      </c>
      <c r="AE47" s="30" t="str" cm="1">
        <f t="array" ref="AE47">IF(SUMPRODUCT(--(NOT(ISERR(SEARCH({"Process","Command","Script","WMI","Module","Pipe","Service"},AD47)))))&gt;0,"1","0")</f>
        <v>1</v>
      </c>
      <c r="AF47" s="30">
        <f>IF(AE47="1",'TOP 10 TECHNIQUES'!C$15,0)</f>
        <v>0</v>
      </c>
      <c r="AG47" s="30" t="str" cm="1">
        <f t="array" ref="AG47">IF(SUMPRODUCT(--(NOT(ISERR(SEARCH({"Network","Firewall"},AD47)))))&gt;0,"1","0")</f>
        <v>0</v>
      </c>
      <c r="AH47" s="30">
        <f>IF(AG47="1",'TOP 10 TECHNIQUES'!C$16,0)</f>
        <v>0</v>
      </c>
      <c r="AI47" s="30" t="str" cm="1">
        <f t="array" ref="AI47">IF(SUMPRODUCT(--(NOT(ISERR(SEARCH({"File","Group","Logon","Schedule","User","Registry","Active","Application"},AD47)))))&gt;0,"1","0")</f>
        <v>1</v>
      </c>
      <c r="AJ47" s="30">
        <f>IF(AI47="1",'TOP 10 TECHNIQUES'!C$17,0)</f>
        <v>0.19800000000000001</v>
      </c>
      <c r="AK47" s="30" t="str" cm="1">
        <f t="array" ref="AK47">IF(SUMPRODUCT(--(NOT(ISERR(SEARCH({"Cloud","Cluster","Container","Image","Instance","Pod","Snapshot","Volume"},AD47)))))&gt;0,"1","0")</f>
        <v>0</v>
      </c>
      <c r="AL47" s="30">
        <f>IF(AK47="1",'TOP 10 TECHNIQUES'!C$18,0)</f>
        <v>0</v>
      </c>
      <c r="AM47" s="30" t="str" cm="1">
        <f t="array" ref="AM47">IF(SUMPRODUCT(--(NOT(ISERR(SEARCH({"Drive","Firmware","Host","Kernel"},AD47)))))&gt;0,"1","0")</f>
        <v>0</v>
      </c>
      <c r="AN47" s="30">
        <f>IF(AM47="1",'TOP 10 TECHNIQUES'!C$19,0)</f>
        <v>0</v>
      </c>
      <c r="AO47" s="70"/>
      <c r="AP47" s="30">
        <f>parameters!$J$21*Table1[[#This Row],[TAT Utility]]+parameters!$J$22*Table1[[#This Row],[Count Utility]]</f>
        <v>1.1979999999999999E-2</v>
      </c>
      <c r="AQ47" s="30">
        <f>(Table1[[#This Row],[Total Top Att&amp;ck Score ]]-parameters!$D$19)/(parameters!$D$20-parameters!$D$19)</f>
        <v>3.9933333333333335E-2</v>
      </c>
      <c r="AR47" s="30">
        <f>IF(Table1[[#This Row],[TAT Utility (unclipped)]]&gt;1,1, IF(Table1[[#This Row],[TAT Utility (unclipped)]]&lt;0,0, Table1[[#This Row],[TAT Utility (unclipped)]]) )</f>
        <v>3.9933333333333335E-2</v>
      </c>
      <c r="AS47" s="30">
        <f>(Table1[[#This Row],[Ransomware (Total '# of ATT&amp;CK Observations)]]-parameters!$D$21)/(parameters!$D$22-parameters!$D$21)</f>
        <v>0</v>
      </c>
      <c r="AT47" s="30">
        <f>IF(Table1[[#This Row],[Count Utility (unclipped)]]&gt;1,1, IF(Table1[[#This Row],[Count Utility (unclipped)]]&lt;0,0, Table1[[#This Row],[Count Utility (unclipped)]]) )</f>
        <v>0</v>
      </c>
      <c r="AU4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 spans="1:47" ht="15.75">
      <c r="A48" s="30">
        <f>parameters!$J$21*Table1[[#This Row],[TAT Utility]]+parameters!$J$22*Table1[[#This Row],[Count Utility]]</f>
        <v>1.1979999999999999E-2</v>
      </c>
      <c r="B48" s="30">
        <f>SUM(H48,M48,V48)*(1+SUM(AF48,AH48,AJ48,AL48,AN48))</f>
        <v>0.1198</v>
      </c>
      <c r="C48" s="71" t="s">
        <v>235</v>
      </c>
      <c r="D48" s="73" t="s">
        <v>213</v>
      </c>
      <c r="E48" s="73" t="s">
        <v>236</v>
      </c>
      <c r="F48" s="30">
        <v>1</v>
      </c>
      <c r="G48" s="30">
        <v>1</v>
      </c>
      <c r="H48" s="30">
        <f>parameters!$J$10*Table1[[#This Row],[Before Utility]]+parameters!$J$11*Table1[[#This Row],[After Utility]]</f>
        <v>0.1</v>
      </c>
      <c r="I48">
        <f>(Table1[[#This Row],[Num. TID Before]]-parameters!$D$8)/(parameters!$D$9-parameters!$D$8)</f>
        <v>0.1</v>
      </c>
      <c r="J48">
        <f>IF(Table1[[#This Row],[Before Utility (unclipped)]]&gt;1,1, IF(Table1[[#This Row],[Before Utility (unclipped)]]&lt;0,0, Table1[[#This Row],[Before Utility (unclipped)]]))</f>
        <v>0.1</v>
      </c>
      <c r="K48">
        <f>(Table1[[#This Row],[Num. TID After]]-parameters!$D$10)/(parameters!$D$11-parameters!$D$10)</f>
        <v>0.1</v>
      </c>
      <c r="L48">
        <f>IF(Table1[[#This Row],[After Utility (unclipped)]]&gt;1,1, IF(Table1[[#This Row],[After Utility (unclipped)]]&lt;0,0, Table1[[#This Row],[After Utility (unclipped)]]))</f>
        <v>0.1</v>
      </c>
      <c r="M48" s="30">
        <v>0</v>
      </c>
      <c r="N48" s="82">
        <v>0</v>
      </c>
      <c r="O48" s="82">
        <v>0</v>
      </c>
      <c r="P48" s="82">
        <v>0</v>
      </c>
      <c r="Q48" s="82">
        <v>0</v>
      </c>
      <c r="R48" s="34"/>
      <c r="T48" s="34"/>
      <c r="V48" s="41">
        <f>parameters!$J$4*Table1[[#This Row],[Mitigations Utility]] + parameters!$J$5*Table1[[#This Row],[Detections Utility]]</f>
        <v>0</v>
      </c>
      <c r="W48" s="30">
        <f>SUM(Table1[[#This Row],[Num. 800-53 (r5)]],Table1[[#This Row],[Num. CIS Controls]])</f>
        <v>0</v>
      </c>
      <c r="X48" s="30">
        <f>(Table1[[#This Row],[Total Mitigations]]-parameters!$D$2)/(parameters!$D$3-parameters!$D$2)</f>
        <v>0</v>
      </c>
      <c r="Y48" s="30">
        <f>IF(Table1[[#This Row],[Mitigations Utility (unclipped)]]&gt;1,1, IF(Table1[[#This Row],[Mitigations Utility (unclipped)]]&lt;0,0, Table1[[#This Row],[Mitigations Utility (unclipped)]]) )</f>
        <v>0</v>
      </c>
      <c r="Z48" s="30">
        <f>SUM(Table1[[#This Row],[Num. CAR]:[Num. Splunk]])</f>
        <v>0</v>
      </c>
      <c r="AA48" s="30">
        <f>(Table1[[#This Row],[Total Detections]]-parameters!$D$4)/(parameters!$D$5-parameters!$D$4)</f>
        <v>0</v>
      </c>
      <c r="AB48" s="30">
        <f>IF(Table1[[#This Row],[Detections Utility (unclipped)]]&gt;1,1, IF(Table1[[#This Row],[Detections Utility (unclipped)]]&lt;0,0, Table1[[#This Row],[Detections Utility (unclipped)]]) )</f>
        <v>0</v>
      </c>
      <c r="AC48"/>
      <c r="AD48" s="85" t="s">
        <v>219</v>
      </c>
      <c r="AE48" s="30" t="str" cm="1">
        <f t="array" ref="AE48">IF(SUMPRODUCT(--(NOT(ISERR(SEARCH({"Process","Command","Script","WMI","Module","Pipe","Service"},AD48)))))&gt;0,"1","0")</f>
        <v>0</v>
      </c>
      <c r="AF48" s="30">
        <f>IF(AE48="1",'TOP 10 TECHNIQUES'!C$15,0)</f>
        <v>0</v>
      </c>
      <c r="AG48" s="30" t="str" cm="1">
        <f t="array" ref="AG48">IF(SUMPRODUCT(--(NOT(ISERR(SEARCH({"Network","Firewall"},AD48)))))&gt;0,"1","0")</f>
        <v>0</v>
      </c>
      <c r="AH48" s="30">
        <f>IF(AG48="1",'TOP 10 TECHNIQUES'!C$16,0)</f>
        <v>0</v>
      </c>
      <c r="AI48" s="30" t="str" cm="1">
        <f t="array" ref="AI48">IF(SUMPRODUCT(--(NOT(ISERR(SEARCH({"File","Group","Logon","Schedule","User","Registry","Active","Application"},AD48)))))&gt;0,"1","0")</f>
        <v>1</v>
      </c>
      <c r="AJ48" s="30">
        <f>IF(AI48="1",'TOP 10 TECHNIQUES'!C$17,0)</f>
        <v>0.19800000000000001</v>
      </c>
      <c r="AK48" s="30" t="str" cm="1">
        <f t="array" ref="AK48">IF(SUMPRODUCT(--(NOT(ISERR(SEARCH({"Cloud","Cluster","Container","Image","Instance","Pod","Snapshot","Volume"},AD48)))))&gt;0,"1","0")</f>
        <v>0</v>
      </c>
      <c r="AL48" s="30">
        <f>IF(AK48="1",'TOP 10 TECHNIQUES'!C$18,0)</f>
        <v>0</v>
      </c>
      <c r="AM48" s="30" t="str" cm="1">
        <f t="array" ref="AM48">IF(SUMPRODUCT(--(NOT(ISERR(SEARCH({"Drive","Firmware","Host","Kernel"},AD48)))))&gt;0,"1","0")</f>
        <v>0</v>
      </c>
      <c r="AN48" s="30">
        <f>IF(AM48="1",'TOP 10 TECHNIQUES'!C$19,0)</f>
        <v>0</v>
      </c>
      <c r="AO48" s="70"/>
      <c r="AP48" s="30">
        <f>parameters!$J$21*Table1[[#This Row],[TAT Utility]]+parameters!$J$22*Table1[[#This Row],[Count Utility]]</f>
        <v>1.1979999999999999E-2</v>
      </c>
      <c r="AQ48" s="30">
        <f>(Table1[[#This Row],[Total Top Att&amp;ck Score ]]-parameters!$D$19)/(parameters!$D$20-parameters!$D$19)</f>
        <v>3.9933333333333335E-2</v>
      </c>
      <c r="AR48" s="30">
        <f>IF(Table1[[#This Row],[TAT Utility (unclipped)]]&gt;1,1, IF(Table1[[#This Row],[TAT Utility (unclipped)]]&lt;0,0, Table1[[#This Row],[TAT Utility (unclipped)]]) )</f>
        <v>3.9933333333333335E-2</v>
      </c>
      <c r="AS48" s="30">
        <f>(Table1[[#This Row],[Ransomware (Total '# of ATT&amp;CK Observations)]]-parameters!$D$21)/(parameters!$D$22-parameters!$D$21)</f>
        <v>0</v>
      </c>
      <c r="AT48" s="30">
        <f>IF(Table1[[#This Row],[Count Utility (unclipped)]]&gt;1,1, IF(Table1[[#This Row],[Count Utility (unclipped)]]&lt;0,0, Table1[[#This Row],[Count Utility (unclipped)]]) )</f>
        <v>0</v>
      </c>
      <c r="AU4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 spans="1:47" ht="15.75">
      <c r="A49" s="30">
        <f>parameters!$J$21*Table1[[#This Row],[TAT Utility]]+parameters!$J$22*Table1[[#This Row],[Count Utility]]</f>
        <v>1.1979999999999999E-2</v>
      </c>
      <c r="B49" s="30">
        <f>SUM(H49,M49,V49)*(1+SUM(AF49,AH49,AJ49,AL49,AN49))</f>
        <v>0.1198</v>
      </c>
      <c r="C49" s="71" t="s">
        <v>237</v>
      </c>
      <c r="D49" s="72" t="s">
        <v>213</v>
      </c>
      <c r="E49" s="72" t="s">
        <v>238</v>
      </c>
      <c r="F49" s="30">
        <v>1</v>
      </c>
      <c r="G49" s="30">
        <v>1</v>
      </c>
      <c r="H49" s="30">
        <f>parameters!$J$10*Table1[[#This Row],[Before Utility]]+parameters!$J$11*Table1[[#This Row],[After Utility]]</f>
        <v>0.1</v>
      </c>
      <c r="I49">
        <f>(Table1[[#This Row],[Num. TID Before]]-parameters!$D$8)/(parameters!$D$9-parameters!$D$8)</f>
        <v>0.1</v>
      </c>
      <c r="J49">
        <f>IF(Table1[[#This Row],[Before Utility (unclipped)]]&gt;1,1, IF(Table1[[#This Row],[Before Utility (unclipped)]]&lt;0,0, Table1[[#This Row],[Before Utility (unclipped)]]))</f>
        <v>0.1</v>
      </c>
      <c r="K49">
        <f>(Table1[[#This Row],[Num. TID After]]-parameters!$D$10)/(parameters!$D$11-parameters!$D$10)</f>
        <v>0.1</v>
      </c>
      <c r="L49">
        <f>IF(Table1[[#This Row],[After Utility (unclipped)]]&gt;1,1, IF(Table1[[#This Row],[After Utility (unclipped)]]&lt;0,0, Table1[[#This Row],[After Utility (unclipped)]]))</f>
        <v>0.1</v>
      </c>
      <c r="M49" s="30">
        <v>0</v>
      </c>
      <c r="N49" s="82">
        <v>0</v>
      </c>
      <c r="O49" s="82">
        <v>0</v>
      </c>
      <c r="P49" s="82">
        <v>0</v>
      </c>
      <c r="Q49" s="82">
        <v>0</v>
      </c>
      <c r="R49" s="34"/>
      <c r="T49" s="34"/>
      <c r="V49" s="41">
        <f>parameters!$J$4*Table1[[#This Row],[Mitigations Utility]] + parameters!$J$5*Table1[[#This Row],[Detections Utility]]</f>
        <v>0</v>
      </c>
      <c r="W49" s="30">
        <f>SUM(Table1[[#This Row],[Num. 800-53 (r5)]],Table1[[#This Row],[Num. CIS Controls]])</f>
        <v>0</v>
      </c>
      <c r="X49" s="30">
        <f>(Table1[[#This Row],[Total Mitigations]]-parameters!$D$2)/(parameters!$D$3-parameters!$D$2)</f>
        <v>0</v>
      </c>
      <c r="Y49" s="30">
        <f>IF(Table1[[#This Row],[Mitigations Utility (unclipped)]]&gt;1,1, IF(Table1[[#This Row],[Mitigations Utility (unclipped)]]&lt;0,0, Table1[[#This Row],[Mitigations Utility (unclipped)]]) )</f>
        <v>0</v>
      </c>
      <c r="Z49" s="30">
        <f>SUM(Table1[[#This Row],[Num. CAR]:[Num. Splunk]])</f>
        <v>0</v>
      </c>
      <c r="AA49" s="30">
        <f>(Table1[[#This Row],[Total Detections]]-parameters!$D$4)/(parameters!$D$5-parameters!$D$4)</f>
        <v>0</v>
      </c>
      <c r="AB49" s="30">
        <f>IF(Table1[[#This Row],[Detections Utility (unclipped)]]&gt;1,1, IF(Table1[[#This Row],[Detections Utility (unclipped)]]&lt;0,0, Table1[[#This Row],[Detections Utility (unclipped)]]) )</f>
        <v>0</v>
      </c>
      <c r="AC49"/>
      <c r="AD49" s="85" t="s">
        <v>239</v>
      </c>
      <c r="AE49" s="30" t="str" cm="1">
        <f t="array" ref="AE49">IF(SUMPRODUCT(--(NOT(ISERR(SEARCH({"Process","Command","Script","WMI","Module","Pipe","Service"},AD49)))))&gt;0,"1","0")</f>
        <v>0</v>
      </c>
      <c r="AF49" s="30">
        <f>IF(AE49="1",'TOP 10 TECHNIQUES'!C$15,0)</f>
        <v>0</v>
      </c>
      <c r="AG49" s="30" t="str" cm="1">
        <f t="array" ref="AG49">IF(SUMPRODUCT(--(NOT(ISERR(SEARCH({"Network","Firewall"},AD49)))))&gt;0,"1","0")</f>
        <v>0</v>
      </c>
      <c r="AH49" s="30">
        <f>IF(AG49="1",'TOP 10 TECHNIQUES'!C$16,0)</f>
        <v>0</v>
      </c>
      <c r="AI49" s="30" t="str" cm="1">
        <f t="array" ref="AI49">IF(SUMPRODUCT(--(NOT(ISERR(SEARCH({"File","Group","Logon","Schedule","User","Registry","Active","Application"},AD49)))))&gt;0,"1","0")</f>
        <v>1</v>
      </c>
      <c r="AJ49" s="30">
        <f>IF(AI49="1",'TOP 10 TECHNIQUES'!C$17,0)</f>
        <v>0.19800000000000001</v>
      </c>
      <c r="AK49" s="30" t="str" cm="1">
        <f t="array" ref="AK49">IF(SUMPRODUCT(--(NOT(ISERR(SEARCH({"Cloud","Cluster","Container","Image","Instance","Pod","Snapshot","Volume"},AD49)))))&gt;0,"1","0")</f>
        <v>0</v>
      </c>
      <c r="AL49" s="30">
        <f>IF(AK49="1",'TOP 10 TECHNIQUES'!C$18,0)</f>
        <v>0</v>
      </c>
      <c r="AM49" s="30" t="str" cm="1">
        <f t="array" ref="AM49">IF(SUMPRODUCT(--(NOT(ISERR(SEARCH({"Drive","Firmware","Host","Kernel"},AD49)))))&gt;0,"1","0")</f>
        <v>0</v>
      </c>
      <c r="AN49" s="30">
        <f>IF(AM49="1",'TOP 10 TECHNIQUES'!C$19,0)</f>
        <v>0</v>
      </c>
      <c r="AO49" s="70"/>
      <c r="AP49" s="30">
        <f>parameters!$J$21*Table1[[#This Row],[TAT Utility]]+parameters!$J$22*Table1[[#This Row],[Count Utility]]</f>
        <v>1.1979999999999999E-2</v>
      </c>
      <c r="AQ49" s="30">
        <f>(Table1[[#This Row],[Total Top Att&amp;ck Score ]]-parameters!$D$19)/(parameters!$D$20-parameters!$D$19)</f>
        <v>3.9933333333333335E-2</v>
      </c>
      <c r="AR49" s="30">
        <f>IF(Table1[[#This Row],[TAT Utility (unclipped)]]&gt;1,1, IF(Table1[[#This Row],[TAT Utility (unclipped)]]&lt;0,0, Table1[[#This Row],[TAT Utility (unclipped)]]) )</f>
        <v>3.9933333333333335E-2</v>
      </c>
      <c r="AS49" s="30">
        <f>(Table1[[#This Row],[Ransomware (Total '# of ATT&amp;CK Observations)]]-parameters!$D$21)/(parameters!$D$22-parameters!$D$21)</f>
        <v>0</v>
      </c>
      <c r="AT49" s="30">
        <f>IF(Table1[[#This Row],[Count Utility (unclipped)]]&gt;1,1, IF(Table1[[#This Row],[Count Utility (unclipped)]]&lt;0,0, Table1[[#This Row],[Count Utility (unclipped)]]) )</f>
        <v>0</v>
      </c>
      <c r="AU4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 spans="1:47" ht="15.75">
      <c r="A50" s="30">
        <f>parameters!$J$21*Table1[[#This Row],[TAT Utility]]+parameters!$J$22*Table1[[#This Row],[Count Utility]]</f>
        <v>1.9047619047619046E-2</v>
      </c>
      <c r="B50" s="30">
        <f t="shared" si="0"/>
        <v>0.19047619047619047</v>
      </c>
      <c r="C50" s="30" t="s">
        <v>240</v>
      </c>
      <c r="D50" s="30" t="s">
        <v>241</v>
      </c>
      <c r="E50" s="30" t="s">
        <v>72</v>
      </c>
      <c r="F50" s="30">
        <v>1</v>
      </c>
      <c r="G50" s="30">
        <v>1</v>
      </c>
      <c r="H50" s="30">
        <f>parameters!$J$10*Table1[[#This Row],[Before Utility]]+parameters!$J$11*Table1[[#This Row],[After Utility]]</f>
        <v>0.1</v>
      </c>
      <c r="I50">
        <f>(Table1[[#This Row],[Num. TID Before]]-parameters!$D$8)/(parameters!$D$9-parameters!$D$8)</f>
        <v>0.1</v>
      </c>
      <c r="J50">
        <f>IF(Table1[[#This Row],[Before Utility (unclipped)]]&gt;1,1, IF(Table1[[#This Row],[Before Utility (unclipped)]]&lt;0,0, Table1[[#This Row],[Before Utility (unclipped)]]))</f>
        <v>0.1</v>
      </c>
      <c r="K50">
        <f>(Table1[[#This Row],[Num. TID After]]-parameters!$D$10)/(parameters!$D$11-parameters!$D$10)</f>
        <v>0.1</v>
      </c>
      <c r="L50">
        <f>IF(Table1[[#This Row],[After Utility (unclipped)]]&gt;1,1, IF(Table1[[#This Row],[After Utility (unclipped)]]&lt;0,0, Table1[[#This Row],[After Utility (unclipped)]]))</f>
        <v>0.1</v>
      </c>
      <c r="M50" s="30">
        <v>0</v>
      </c>
      <c r="N50" s="81">
        <v>1</v>
      </c>
      <c r="O50" s="81">
        <v>0</v>
      </c>
      <c r="P50" s="81">
        <v>0</v>
      </c>
      <c r="Q50" s="81">
        <v>0</v>
      </c>
      <c r="R50" s="37" t="s">
        <v>135</v>
      </c>
      <c r="S50" s="32">
        <v>2</v>
      </c>
      <c r="T50" s="34" t="s">
        <v>74</v>
      </c>
      <c r="U50" s="32">
        <v>7</v>
      </c>
      <c r="V50" s="30">
        <f>parameters!$J$4*Table1[[#This Row],[Mitigations Utility]] + parameters!$J$5*Table1[[#This Row],[Detections Utility]]</f>
        <v>9.0476190476190474E-2</v>
      </c>
      <c r="W50">
        <f>SUM(Table1[[#This Row],[Num. 800-53 (r5)]],Table1[[#This Row],[Num. CIS Controls]])</f>
        <v>9</v>
      </c>
      <c r="X50">
        <f>(Table1[[#This Row],[Total Mitigations]]-parameters!$D$2)/(parameters!$D$3-parameters!$D$2)</f>
        <v>0.16363636363636364</v>
      </c>
      <c r="Y50">
        <f>IF(Table1[[#This Row],[Mitigations Utility (unclipped)]]&gt;1,1, IF(Table1[[#This Row],[Mitigations Utility (unclipped)]]&lt;0,0, Table1[[#This Row],[Mitigations Utility (unclipped)]]) )</f>
        <v>0.16363636363636364</v>
      </c>
      <c r="Z50">
        <f>SUM(Table1[[#This Row],[Num. CAR]:[Num. Splunk]])</f>
        <v>1</v>
      </c>
      <c r="AA50">
        <f>(Table1[[#This Row],[Total Detections]]-parameters!$D$4)/(parameters!$D$5-parameters!$D$4)</f>
        <v>0.01</v>
      </c>
      <c r="AB50">
        <f>IF(Table1[[#This Row],[Detections Utility (unclipped)]]&gt;1,1, IF(Table1[[#This Row],[Detections Utility (unclipped)]]&lt;0,0, Table1[[#This Row],[Detections Utility (unclipped)]]) )</f>
        <v>0.01</v>
      </c>
      <c r="AC50"/>
      <c r="AD50" s="85" t="s">
        <v>137</v>
      </c>
      <c r="AE50" s="30" t="str" cm="1">
        <f t="array" ref="AE50">IF(SUMPRODUCT(--(NOT(ISERR(SEARCH({"Process","Command","Script","WMI","Module","Pipe","Service"},AD50)))))&gt;0,"1","0")</f>
        <v>0</v>
      </c>
      <c r="AF50" s="30">
        <f>IF(AE50="1",'TOP 10 TECHNIQUES'!C$15,0)</f>
        <v>0</v>
      </c>
      <c r="AG50" s="30" t="str" cm="1">
        <f t="array" ref="AG50">IF(SUMPRODUCT(--(NOT(ISERR(SEARCH({"Network","Firewall"},AD50)))))&gt;0,"1","0")</f>
        <v>1</v>
      </c>
      <c r="AH50" s="30">
        <f>IF(AG50="1",'TOP 10 TECHNIQUES'!C$16,0)</f>
        <v>0</v>
      </c>
      <c r="AI50" s="30" t="str" cm="1">
        <f t="array" ref="AI50">IF(SUMPRODUCT(--(NOT(ISERR(SEARCH({"File","Group","Logon","Schedule","User","Registry","Active","Application"},AD50)))))&gt;0,"1","0")</f>
        <v>0</v>
      </c>
      <c r="AJ50" s="30">
        <f>IF(AI50="1",'TOP 10 TECHNIQUES'!C$17,0)</f>
        <v>0</v>
      </c>
      <c r="AK50" s="30" t="str" cm="1">
        <f t="array" ref="AK50">IF(SUMPRODUCT(--(NOT(ISERR(SEARCH({"Cloud","Cluster","Container","Image","Instance","Pod","Snapshot","Volume"},AD50)))))&gt;0,"1","0")</f>
        <v>0</v>
      </c>
      <c r="AL50" s="30">
        <f>IF(AK50="1",'TOP 10 TECHNIQUES'!C$18,0)</f>
        <v>0</v>
      </c>
      <c r="AM50" s="30" t="str" cm="1">
        <f t="array" ref="AM50">IF(SUMPRODUCT(--(NOT(ISERR(SEARCH({"Drive","Firmware","Host","Kernel"},AD50)))))&gt;0,"1","0")</f>
        <v>0</v>
      </c>
      <c r="AN50" s="30">
        <f>IF(AM50="1",'TOP 10 TECHNIQUES'!C$19,0)</f>
        <v>0</v>
      </c>
      <c r="AO50" s="63">
        <v>0</v>
      </c>
      <c r="AP50" s="30">
        <f>parameters!$J$21*Table1[[#This Row],[TAT Utility]]+parameters!$J$22*Table1[[#This Row],[Count Utility]]</f>
        <v>1.9047619047619046E-2</v>
      </c>
      <c r="AQ50" s="30">
        <f>(Table1[[#This Row],[Total Top Att&amp;ck Score ]]-parameters!$D$19)/(parameters!$D$20-parameters!$D$19)</f>
        <v>6.3492063492063489E-2</v>
      </c>
      <c r="AR50" s="30">
        <f>IF(Table1[[#This Row],[TAT Utility (unclipped)]]&gt;1,1, IF(Table1[[#This Row],[TAT Utility (unclipped)]]&lt;0,0, Table1[[#This Row],[TAT Utility (unclipped)]]) )</f>
        <v>6.3492063492063489E-2</v>
      </c>
      <c r="AS50" s="30">
        <f>(Table1[[#This Row],[Ransomware (Total '# of ATT&amp;CK Observations)]]-parameters!$D$21)/(parameters!$D$22-parameters!$D$21)</f>
        <v>0</v>
      </c>
      <c r="AT50" s="30">
        <f>IF(Table1[[#This Row],[Count Utility (unclipped)]]&gt;1,1, IF(Table1[[#This Row],[Count Utility (unclipped)]]&lt;0,0, Table1[[#This Row],[Count Utility (unclipped)]]) )</f>
        <v>0</v>
      </c>
      <c r="AU5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 spans="1:47" ht="15.75">
      <c r="A51" s="30">
        <f>parameters!$J$21*Table1[[#This Row],[TAT Utility]]+parameters!$J$22*Table1[[#This Row],[Count Utility]]</f>
        <v>1.9523809523809523E-2</v>
      </c>
      <c r="B51" s="30">
        <f t="shared" si="0"/>
        <v>0.19523809523809524</v>
      </c>
      <c r="C51" s="30" t="s">
        <v>242</v>
      </c>
      <c r="D51" s="30" t="s">
        <v>243</v>
      </c>
      <c r="E51" s="30" t="s">
        <v>72</v>
      </c>
      <c r="F51" s="30">
        <v>1</v>
      </c>
      <c r="G51" s="30">
        <v>1</v>
      </c>
      <c r="H51" s="30">
        <f>parameters!$J$10*Table1[[#This Row],[Before Utility]]+parameters!$J$11*Table1[[#This Row],[After Utility]]</f>
        <v>0.1</v>
      </c>
      <c r="I51">
        <f>(Table1[[#This Row],[Num. TID Before]]-parameters!$D$8)/(parameters!$D$9-parameters!$D$8)</f>
        <v>0.1</v>
      </c>
      <c r="J51">
        <f>IF(Table1[[#This Row],[Before Utility (unclipped)]]&gt;1,1, IF(Table1[[#This Row],[Before Utility (unclipped)]]&lt;0,0, Table1[[#This Row],[Before Utility (unclipped)]]))</f>
        <v>0.1</v>
      </c>
      <c r="K51">
        <f>(Table1[[#This Row],[Num. TID After]]-parameters!$D$10)/(parameters!$D$11-parameters!$D$10)</f>
        <v>0.1</v>
      </c>
      <c r="L51">
        <f>IF(Table1[[#This Row],[After Utility (unclipped)]]&gt;1,1, IF(Table1[[#This Row],[After Utility (unclipped)]]&lt;0,0, Table1[[#This Row],[After Utility (unclipped)]]))</f>
        <v>0.1</v>
      </c>
      <c r="M51" s="30">
        <v>0</v>
      </c>
      <c r="N51" s="81">
        <v>0</v>
      </c>
      <c r="O51" s="81">
        <v>2</v>
      </c>
      <c r="P51" s="81">
        <v>0</v>
      </c>
      <c r="Q51" s="81">
        <v>0</v>
      </c>
      <c r="R51" s="37" t="s">
        <v>135</v>
      </c>
      <c r="S51" s="32">
        <v>2</v>
      </c>
      <c r="T51" s="34" t="s">
        <v>74</v>
      </c>
      <c r="U51" s="32">
        <v>7</v>
      </c>
      <c r="V51" s="30">
        <f>parameters!$J$4*Table1[[#This Row],[Mitigations Utility]] + parameters!$J$5*Table1[[#This Row],[Detections Utility]]</f>
        <v>9.5238095238095233E-2</v>
      </c>
      <c r="W51">
        <f>SUM(Table1[[#This Row],[Num. 800-53 (r5)]],Table1[[#This Row],[Num. CIS Controls]])</f>
        <v>9</v>
      </c>
      <c r="X51">
        <f>(Table1[[#This Row],[Total Mitigations]]-parameters!$D$2)/(parameters!$D$3-parameters!$D$2)</f>
        <v>0.16363636363636364</v>
      </c>
      <c r="Y51">
        <f>IF(Table1[[#This Row],[Mitigations Utility (unclipped)]]&gt;1,1, IF(Table1[[#This Row],[Mitigations Utility (unclipped)]]&lt;0,0, Table1[[#This Row],[Mitigations Utility (unclipped)]]) )</f>
        <v>0.16363636363636364</v>
      </c>
      <c r="Z51">
        <f>SUM(Table1[[#This Row],[Num. CAR]:[Num. Splunk]])</f>
        <v>2</v>
      </c>
      <c r="AA51">
        <f>(Table1[[#This Row],[Total Detections]]-parameters!$D$4)/(parameters!$D$5-parameters!$D$4)</f>
        <v>0.02</v>
      </c>
      <c r="AB51">
        <f>IF(Table1[[#This Row],[Detections Utility (unclipped)]]&gt;1,1, IF(Table1[[#This Row],[Detections Utility (unclipped)]]&lt;0,0, Table1[[#This Row],[Detections Utility (unclipped)]]) )</f>
        <v>0.02</v>
      </c>
      <c r="AC51"/>
      <c r="AD51" s="85" t="s">
        <v>137</v>
      </c>
      <c r="AE51" s="30" t="str" cm="1">
        <f t="array" ref="AE51">IF(SUMPRODUCT(--(NOT(ISERR(SEARCH({"Process","Command","Script","WMI","Module","Pipe","Service"},AD51)))))&gt;0,"1","0")</f>
        <v>0</v>
      </c>
      <c r="AF51" s="30">
        <f>IF(AE51="1",'TOP 10 TECHNIQUES'!C$15,0)</f>
        <v>0</v>
      </c>
      <c r="AG51" s="30" t="str" cm="1">
        <f t="array" ref="AG51">IF(SUMPRODUCT(--(NOT(ISERR(SEARCH({"Network","Firewall"},AD51)))))&gt;0,"1","0")</f>
        <v>1</v>
      </c>
      <c r="AH51" s="30">
        <f>IF(AG51="1",'TOP 10 TECHNIQUES'!C$16,0)</f>
        <v>0</v>
      </c>
      <c r="AI51" s="30" t="str" cm="1">
        <f t="array" ref="AI51">IF(SUMPRODUCT(--(NOT(ISERR(SEARCH({"File","Group","Logon","Schedule","User","Registry","Active","Application"},AD51)))))&gt;0,"1","0")</f>
        <v>0</v>
      </c>
      <c r="AJ51" s="30">
        <f>IF(AI51="1",'TOP 10 TECHNIQUES'!C$17,0)</f>
        <v>0</v>
      </c>
      <c r="AK51" s="30" t="str" cm="1">
        <f t="array" ref="AK51">IF(SUMPRODUCT(--(NOT(ISERR(SEARCH({"Cloud","Cluster","Container","Image","Instance","Pod","Snapshot","Volume"},AD51)))))&gt;0,"1","0")</f>
        <v>0</v>
      </c>
      <c r="AL51" s="30">
        <f>IF(AK51="1",'TOP 10 TECHNIQUES'!C$18,0)</f>
        <v>0</v>
      </c>
      <c r="AM51" s="30" t="str" cm="1">
        <f t="array" ref="AM51">IF(SUMPRODUCT(--(NOT(ISERR(SEARCH({"Drive","Firmware","Host","Kernel"},AD51)))))&gt;0,"1","0")</f>
        <v>0</v>
      </c>
      <c r="AN51" s="30">
        <f>IF(AM51="1",'TOP 10 TECHNIQUES'!C$19,0)</f>
        <v>0</v>
      </c>
      <c r="AO51" s="65">
        <v>0</v>
      </c>
      <c r="AP51" s="30">
        <f>parameters!$J$21*Table1[[#This Row],[TAT Utility]]+parameters!$J$22*Table1[[#This Row],[Count Utility]]</f>
        <v>1.9523809523809523E-2</v>
      </c>
      <c r="AQ51" s="30">
        <f>(Table1[[#This Row],[Total Top Att&amp;ck Score ]]-parameters!$D$19)/(parameters!$D$20-parameters!$D$19)</f>
        <v>6.5079365079365084E-2</v>
      </c>
      <c r="AR51" s="30">
        <f>IF(Table1[[#This Row],[TAT Utility (unclipped)]]&gt;1,1, IF(Table1[[#This Row],[TAT Utility (unclipped)]]&lt;0,0, Table1[[#This Row],[TAT Utility (unclipped)]]) )</f>
        <v>6.5079365079365084E-2</v>
      </c>
      <c r="AS51" s="30">
        <f>(Table1[[#This Row],[Ransomware (Total '# of ATT&amp;CK Observations)]]-parameters!$D$21)/(parameters!$D$22-parameters!$D$21)</f>
        <v>0</v>
      </c>
      <c r="AT51" s="30">
        <f>IF(Table1[[#This Row],[Count Utility (unclipped)]]&gt;1,1, IF(Table1[[#This Row],[Count Utility (unclipped)]]&lt;0,0, Table1[[#This Row],[Count Utility (unclipped)]]) )</f>
        <v>0</v>
      </c>
      <c r="AU5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 spans="1:47" ht="15.75">
      <c r="A52" s="30">
        <f>parameters!$J$21*Table1[[#This Row],[TAT Utility]]+parameters!$J$22*Table1[[#This Row],[Count Utility]]</f>
        <v>3.5425275135523807E-2</v>
      </c>
      <c r="B52" s="30">
        <f t="shared" si="0"/>
        <v>0.35425275135523804</v>
      </c>
      <c r="C52" s="30" t="s">
        <v>244</v>
      </c>
      <c r="D52" s="30" t="s">
        <v>245</v>
      </c>
      <c r="E52" s="30" t="s">
        <v>72</v>
      </c>
      <c r="F52" s="30">
        <v>1</v>
      </c>
      <c r="G52" s="30">
        <v>1</v>
      </c>
      <c r="H52" s="30">
        <f>parameters!$J$10*Table1[[#This Row],[Before Utility]]+parameters!$J$11*Table1[[#This Row],[After Utility]]</f>
        <v>0.1</v>
      </c>
      <c r="I52">
        <f>(Table1[[#This Row],[Num. TID Before]]-parameters!$D$8)/(parameters!$D$9-parameters!$D$8)</f>
        <v>0.1</v>
      </c>
      <c r="J52">
        <f>IF(Table1[[#This Row],[Before Utility (unclipped)]]&gt;1,1, IF(Table1[[#This Row],[Before Utility (unclipped)]]&lt;0,0, Table1[[#This Row],[Before Utility (unclipped)]]))</f>
        <v>0.1</v>
      </c>
      <c r="K52">
        <f>(Table1[[#This Row],[Num. TID After]]-parameters!$D$10)/(parameters!$D$11-parameters!$D$10)</f>
        <v>0.1</v>
      </c>
      <c r="L52">
        <f>IF(Table1[[#This Row],[After Utility (unclipped)]]&gt;1,1, IF(Table1[[#This Row],[After Utility (unclipped)]]&lt;0,0, Table1[[#This Row],[After Utility (unclipped)]]))</f>
        <v>0.1</v>
      </c>
      <c r="M52" s="57">
        <v>4.6537E-4</v>
      </c>
      <c r="N52" s="81">
        <v>2</v>
      </c>
      <c r="O52" s="81">
        <v>25</v>
      </c>
      <c r="P52" s="81">
        <v>4</v>
      </c>
      <c r="Q52" s="81">
        <v>10</v>
      </c>
      <c r="R52" s="34"/>
      <c r="S52" s="32">
        <v>0</v>
      </c>
      <c r="T52" s="34"/>
      <c r="U52" s="32">
        <v>0</v>
      </c>
      <c r="V52" s="30">
        <f>parameters!$J$4*Table1[[#This Row],[Mitigations Utility]] + parameters!$J$5*Table1[[#This Row],[Detections Utility]]</f>
        <v>0.19523809523809521</v>
      </c>
      <c r="W52">
        <f>SUM(Table1[[#This Row],[Num. 800-53 (r5)]],Table1[[#This Row],[Num. CIS Controls]])</f>
        <v>0</v>
      </c>
      <c r="X52">
        <f>(Table1[[#This Row],[Total Mitigations]]-parameters!$D$2)/(parameters!$D$3-parameters!$D$2)</f>
        <v>0</v>
      </c>
      <c r="Y52">
        <f>IF(Table1[[#This Row],[Mitigations Utility (unclipped)]]&gt;1,1, IF(Table1[[#This Row],[Mitigations Utility (unclipped)]]&lt;0,0, Table1[[#This Row],[Mitigations Utility (unclipped)]]) )</f>
        <v>0</v>
      </c>
      <c r="Z52">
        <f>SUM(Table1[[#This Row],[Num. CAR]:[Num. Splunk]])</f>
        <v>41</v>
      </c>
      <c r="AA52">
        <f>(Table1[[#This Row],[Total Detections]]-parameters!$D$4)/(parameters!$D$5-parameters!$D$4)</f>
        <v>0.41</v>
      </c>
      <c r="AB52">
        <f>IF(Table1[[#This Row],[Detections Utility (unclipped)]]&gt;1,1, IF(Table1[[#This Row],[Detections Utility (unclipped)]]&lt;0,0, Table1[[#This Row],[Detections Utility (unclipped)]]) )</f>
        <v>0.41</v>
      </c>
      <c r="AC52"/>
      <c r="AD52" s="85" t="s">
        <v>87</v>
      </c>
      <c r="AE52" s="30" t="str" cm="1">
        <f t="array" ref="AE52">IF(SUMPRODUCT(--(NOT(ISERR(SEARCH({"Process","Command","Script","WMI","Module","Pipe","Service"},AD52)))))&gt;0,"1","0")</f>
        <v>1</v>
      </c>
      <c r="AF52" s="30">
        <f>IF(AE52="1",'TOP 10 TECHNIQUES'!C$15,0)</f>
        <v>0</v>
      </c>
      <c r="AG52" s="30" t="str" cm="1">
        <f t="array" ref="AG52">IF(SUMPRODUCT(--(NOT(ISERR(SEARCH({"Network","Firewall"},AD52)))))&gt;0,"1","0")</f>
        <v>1</v>
      </c>
      <c r="AH52" s="30">
        <f>IF(AG52="1",'TOP 10 TECHNIQUES'!C$16,0)</f>
        <v>0</v>
      </c>
      <c r="AI52" s="30" t="str" cm="1">
        <f t="array" ref="AI52">IF(SUMPRODUCT(--(NOT(ISERR(SEARCH({"File","Group","Logon","Schedule","User","Registry","Active","Application"},AD52)))))&gt;0,"1","0")</f>
        <v>1</v>
      </c>
      <c r="AJ52" s="30">
        <f>IF(AI52="1",'TOP 10 TECHNIQUES'!C$17,0)</f>
        <v>0.19800000000000001</v>
      </c>
      <c r="AK52" s="30" t="str" cm="1">
        <f t="array" ref="AK52">IF(SUMPRODUCT(--(NOT(ISERR(SEARCH({"Cloud","Cluster","Container","Image","Instance","Pod","Snapshot","Volume"},AD52)))))&gt;0,"1","0")</f>
        <v>0</v>
      </c>
      <c r="AL52" s="30">
        <f>IF(AK52="1",'TOP 10 TECHNIQUES'!C$18,0)</f>
        <v>0</v>
      </c>
      <c r="AM52" s="30" t="str" cm="1">
        <f t="array" ref="AM52">IF(SUMPRODUCT(--(NOT(ISERR(SEARCH({"Drive","Firmware","Host","Kernel"},AD52)))))&gt;0,"1","0")</f>
        <v>0</v>
      </c>
      <c r="AN52" s="30">
        <f>IF(AM52="1",'TOP 10 TECHNIQUES'!C$19,0)</f>
        <v>0</v>
      </c>
      <c r="AO52" s="63">
        <v>0</v>
      </c>
      <c r="AP52" s="30">
        <f>parameters!$J$21*Table1[[#This Row],[TAT Utility]]+parameters!$J$22*Table1[[#This Row],[Count Utility]]</f>
        <v>3.5425275135523807E-2</v>
      </c>
      <c r="AQ52" s="30">
        <f>(Table1[[#This Row],[Total Top Att&amp;ck Score ]]-parameters!$D$19)/(parameters!$D$20-parameters!$D$19)</f>
        <v>0.11808425045174602</v>
      </c>
      <c r="AR52" s="30">
        <f>IF(Table1[[#This Row],[TAT Utility (unclipped)]]&gt;1,1, IF(Table1[[#This Row],[TAT Utility (unclipped)]]&lt;0,0, Table1[[#This Row],[TAT Utility (unclipped)]]) )</f>
        <v>0.11808425045174602</v>
      </c>
      <c r="AS52" s="30">
        <f>(Table1[[#This Row],[Ransomware (Total '# of ATT&amp;CK Observations)]]-parameters!$D$21)/(parameters!$D$22-parameters!$D$21)</f>
        <v>0</v>
      </c>
      <c r="AT52" s="30">
        <f>IF(Table1[[#This Row],[Count Utility (unclipped)]]&gt;1,1, IF(Table1[[#This Row],[Count Utility (unclipped)]]&lt;0,0, Table1[[#This Row],[Count Utility (unclipped)]]) )</f>
        <v>0</v>
      </c>
      <c r="AU5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 spans="1:47" ht="15.75">
      <c r="A53" s="30">
        <f>parameters!$J$21*Table1[[#This Row],[TAT Utility]]+parameters!$J$22*Table1[[#This Row],[Count Utility]]</f>
        <v>1.1979999999999999E-2</v>
      </c>
      <c r="B53" s="30">
        <f t="shared" si="0"/>
        <v>0.1198</v>
      </c>
      <c r="C53" s="30" t="s">
        <v>246</v>
      </c>
      <c r="D53" s="30" t="s">
        <v>247</v>
      </c>
      <c r="E53" s="30" t="s">
        <v>72</v>
      </c>
      <c r="F53" s="30">
        <v>1</v>
      </c>
      <c r="G53" s="30">
        <v>1</v>
      </c>
      <c r="H53" s="30">
        <f>parameters!$J$10*Table1[[#This Row],[Before Utility]]+parameters!$J$11*Table1[[#This Row],[After Utility]]</f>
        <v>0.1</v>
      </c>
      <c r="I53">
        <f>(Table1[[#This Row],[Num. TID Before]]-parameters!$D$8)/(parameters!$D$9-parameters!$D$8)</f>
        <v>0.1</v>
      </c>
      <c r="J53">
        <f>IF(Table1[[#This Row],[Before Utility (unclipped)]]&gt;1,1, IF(Table1[[#This Row],[Before Utility (unclipped)]]&lt;0,0, Table1[[#This Row],[Before Utility (unclipped)]]))</f>
        <v>0.1</v>
      </c>
      <c r="K53">
        <f>(Table1[[#This Row],[Num. TID After]]-parameters!$D$10)/(parameters!$D$11-parameters!$D$10)</f>
        <v>0.1</v>
      </c>
      <c r="L53">
        <f>IF(Table1[[#This Row],[After Utility (unclipped)]]&gt;1,1, IF(Table1[[#This Row],[After Utility (unclipped)]]&lt;0,0, Table1[[#This Row],[After Utility (unclipped)]]))</f>
        <v>0.1</v>
      </c>
      <c r="M53" s="30">
        <v>0</v>
      </c>
      <c r="N53" s="81">
        <v>0</v>
      </c>
      <c r="O53" s="81">
        <v>0</v>
      </c>
      <c r="P53" s="81">
        <v>0</v>
      </c>
      <c r="Q53" s="81">
        <v>0</v>
      </c>
      <c r="R53" s="34"/>
      <c r="S53" s="32">
        <v>0</v>
      </c>
      <c r="T53" s="34"/>
      <c r="U53" s="32">
        <v>0</v>
      </c>
      <c r="V53" s="30">
        <f>parameters!$J$4*Table1[[#This Row],[Mitigations Utility]] + parameters!$J$5*Table1[[#This Row],[Detections Utility]]</f>
        <v>0</v>
      </c>
      <c r="W53">
        <f>SUM(Table1[[#This Row],[Num. 800-53 (r5)]],Table1[[#This Row],[Num. CIS Controls]])</f>
        <v>0</v>
      </c>
      <c r="X53">
        <f>(Table1[[#This Row],[Total Mitigations]]-parameters!$D$2)/(parameters!$D$3-parameters!$D$2)</f>
        <v>0</v>
      </c>
      <c r="Y53">
        <f>IF(Table1[[#This Row],[Mitigations Utility (unclipped)]]&gt;1,1, IF(Table1[[#This Row],[Mitigations Utility (unclipped)]]&lt;0,0, Table1[[#This Row],[Mitigations Utility (unclipped)]]) )</f>
        <v>0</v>
      </c>
      <c r="Z53">
        <f>SUM(Table1[[#This Row],[Num. CAR]:[Num. Splunk]])</f>
        <v>0</v>
      </c>
      <c r="AA53">
        <f>(Table1[[#This Row],[Total Detections]]-parameters!$D$4)/(parameters!$D$5-parameters!$D$4)</f>
        <v>0</v>
      </c>
      <c r="AB53">
        <f>IF(Table1[[#This Row],[Detections Utility (unclipped)]]&gt;1,1, IF(Table1[[#This Row],[Detections Utility (unclipped)]]&lt;0,0, Table1[[#This Row],[Detections Utility (unclipped)]]) )</f>
        <v>0</v>
      </c>
      <c r="AC53" t="s">
        <v>210</v>
      </c>
      <c r="AD53" s="85" t="s">
        <v>219</v>
      </c>
      <c r="AE53" s="30" t="str" cm="1">
        <f t="array" ref="AE53">IF(SUMPRODUCT(--(NOT(ISERR(SEARCH({"Process","Command","Script","WMI","Module","Pipe","Service"},AD53)))))&gt;0,"1","0")</f>
        <v>0</v>
      </c>
      <c r="AF53" s="30">
        <f>IF(AE53="1",'TOP 10 TECHNIQUES'!C$15,0)</f>
        <v>0</v>
      </c>
      <c r="AG53" s="30" t="str" cm="1">
        <f t="array" ref="AG53">IF(SUMPRODUCT(--(NOT(ISERR(SEARCH({"Network","Firewall"},AD53)))))&gt;0,"1","0")</f>
        <v>0</v>
      </c>
      <c r="AH53" s="30">
        <f>IF(AG53="1",'TOP 10 TECHNIQUES'!C$16,0)</f>
        <v>0</v>
      </c>
      <c r="AI53" s="30" t="str" cm="1">
        <f t="array" ref="AI53">IF(SUMPRODUCT(--(NOT(ISERR(SEARCH({"File","Group","Logon","Schedule","User","Registry","Active","Application"},AD53)))))&gt;0,"1","0")</f>
        <v>1</v>
      </c>
      <c r="AJ53" s="30">
        <f>IF(AI53="1",'TOP 10 TECHNIQUES'!C$17,0)</f>
        <v>0.19800000000000001</v>
      </c>
      <c r="AK53" s="30" t="str" cm="1">
        <f t="array" ref="AK53">IF(SUMPRODUCT(--(NOT(ISERR(SEARCH({"Cloud","Cluster","Container","Image","Instance","Pod","Snapshot","Volume"},AD53)))))&gt;0,"1","0")</f>
        <v>0</v>
      </c>
      <c r="AL53" s="30">
        <f>IF(AK53="1",'TOP 10 TECHNIQUES'!C$18,0)</f>
        <v>0</v>
      </c>
      <c r="AM53" s="30" t="str" cm="1">
        <f t="array" ref="AM53">IF(SUMPRODUCT(--(NOT(ISERR(SEARCH({"Drive","Firmware","Host","Kernel"},AD53)))))&gt;0,"1","0")</f>
        <v>0</v>
      </c>
      <c r="AN53" s="30">
        <f>IF(AM53="1",'TOP 10 TECHNIQUES'!C$19,0)</f>
        <v>0</v>
      </c>
      <c r="AO53" s="64"/>
      <c r="AP53" s="30">
        <f>parameters!$J$21*Table1[[#This Row],[TAT Utility]]+parameters!$J$22*Table1[[#This Row],[Count Utility]]</f>
        <v>1.1979999999999999E-2</v>
      </c>
      <c r="AQ53" s="30">
        <f>(Table1[[#This Row],[Total Top Att&amp;ck Score ]]-parameters!$D$19)/(parameters!$D$20-parameters!$D$19)</f>
        <v>3.9933333333333335E-2</v>
      </c>
      <c r="AR53" s="30">
        <f>IF(Table1[[#This Row],[TAT Utility (unclipped)]]&gt;1,1, IF(Table1[[#This Row],[TAT Utility (unclipped)]]&lt;0,0, Table1[[#This Row],[TAT Utility (unclipped)]]) )</f>
        <v>3.9933333333333335E-2</v>
      </c>
      <c r="AS53" s="30">
        <f>(Table1[[#This Row],[Ransomware (Total '# of ATT&amp;CK Observations)]]-parameters!$D$21)/(parameters!$D$22-parameters!$D$21)</f>
        <v>0</v>
      </c>
      <c r="AT53" s="30">
        <f>IF(Table1[[#This Row],[Count Utility (unclipped)]]&gt;1,1, IF(Table1[[#This Row],[Count Utility (unclipped)]]&lt;0,0, Table1[[#This Row],[Count Utility (unclipped)]]) )</f>
        <v>0</v>
      </c>
      <c r="AU5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 spans="1:47" ht="15.75">
      <c r="A54" s="30">
        <f>parameters!$J$21*Table1[[#This Row],[TAT Utility]]+parameters!$J$22*Table1[[#This Row],[Count Utility]]</f>
        <v>0.49268571428571428</v>
      </c>
      <c r="B54" s="30">
        <f t="shared" si="0"/>
        <v>2.2601904761904761</v>
      </c>
      <c r="C54" s="30" t="s">
        <v>248</v>
      </c>
      <c r="D54" s="30" t="s">
        <v>249</v>
      </c>
      <c r="E54" s="30" t="s">
        <v>72</v>
      </c>
      <c r="F54" s="30">
        <v>1</v>
      </c>
      <c r="G54" s="30">
        <v>1</v>
      </c>
      <c r="H54" s="30">
        <f>parameters!$J$10*Table1[[#This Row],[Before Utility]]+parameters!$J$11*Table1[[#This Row],[After Utility]]</f>
        <v>0.1</v>
      </c>
      <c r="I54">
        <f>(Table1[[#This Row],[Num. TID Before]]-parameters!$D$8)/(parameters!$D$9-parameters!$D$8)</f>
        <v>0.1</v>
      </c>
      <c r="J54">
        <f>IF(Table1[[#This Row],[Before Utility (unclipped)]]&gt;1,1, IF(Table1[[#This Row],[Before Utility (unclipped)]]&lt;0,0, Table1[[#This Row],[Before Utility (unclipped)]]))</f>
        <v>0.1</v>
      </c>
      <c r="K54">
        <f>(Table1[[#This Row],[Num. TID After]]-parameters!$D$10)/(parameters!$D$11-parameters!$D$10)</f>
        <v>0.1</v>
      </c>
      <c r="L54">
        <f>IF(Table1[[#This Row],[After Utility (unclipped)]]&gt;1,1, IF(Table1[[#This Row],[After Utility (unclipped)]]&lt;0,0, Table1[[#This Row],[After Utility (unclipped)]]))</f>
        <v>0.1</v>
      </c>
      <c r="M54" s="57">
        <v>1</v>
      </c>
      <c r="N54" s="81">
        <v>1</v>
      </c>
      <c r="O54" s="81">
        <v>27</v>
      </c>
      <c r="P54" s="81">
        <v>16</v>
      </c>
      <c r="Q54" s="81">
        <v>27</v>
      </c>
      <c r="R54" s="37" t="s">
        <v>250</v>
      </c>
      <c r="S54" s="32">
        <v>7</v>
      </c>
      <c r="T54" s="34" t="s">
        <v>251</v>
      </c>
      <c r="U54" s="32">
        <v>12</v>
      </c>
      <c r="V54" s="30">
        <f>parameters!$J$4*Table1[[#This Row],[Mitigations Utility]] + parameters!$J$5*Table1[[#This Row],[Detections Utility]]</f>
        <v>0.51904761904761898</v>
      </c>
      <c r="W54">
        <f>SUM(Table1[[#This Row],[Num. 800-53 (r5)]],Table1[[#This Row],[Num. CIS Controls]])</f>
        <v>19</v>
      </c>
      <c r="X54">
        <f>(Table1[[#This Row],[Total Mitigations]]-parameters!$D$2)/(parameters!$D$3-parameters!$D$2)</f>
        <v>0.34545454545454546</v>
      </c>
      <c r="Y54">
        <f>IF(Table1[[#This Row],[Mitigations Utility (unclipped)]]&gt;1,1, IF(Table1[[#This Row],[Mitigations Utility (unclipped)]]&lt;0,0, Table1[[#This Row],[Mitigations Utility (unclipped)]]) )</f>
        <v>0.34545454545454546</v>
      </c>
      <c r="Z54">
        <f>SUM(Table1[[#This Row],[Num. CAR]:[Num. Splunk]])</f>
        <v>71</v>
      </c>
      <c r="AA54">
        <f>(Table1[[#This Row],[Total Detections]]-parameters!$D$4)/(parameters!$D$5-parameters!$D$4)</f>
        <v>0.71</v>
      </c>
      <c r="AB54">
        <f>IF(Table1[[#This Row],[Detections Utility (unclipped)]]&gt;1,1, IF(Table1[[#This Row],[Detections Utility (unclipped)]]&lt;0,0, Table1[[#This Row],[Detections Utility (unclipped)]]) )</f>
        <v>0.71</v>
      </c>
      <c r="AC54"/>
      <c r="AD54" s="85" t="s">
        <v>252</v>
      </c>
      <c r="AE54" s="30" t="str" cm="1">
        <f t="array" ref="AE54">IF(SUMPRODUCT(--(NOT(ISERR(SEARCH({"Process","Command","Script","WMI","Module","Pipe","Service"},AD54)))))&gt;0,"1","0")</f>
        <v>1</v>
      </c>
      <c r="AF54" s="30">
        <f>IF(AE54="1",'TOP 10 TECHNIQUES'!C$15,0)</f>
        <v>0</v>
      </c>
      <c r="AG54" s="30" t="str" cm="1">
        <f t="array" ref="AG54">IF(SUMPRODUCT(--(NOT(ISERR(SEARCH({"Network","Firewall"},AD54)))))&gt;0,"1","0")</f>
        <v>0</v>
      </c>
      <c r="AH54" s="30">
        <f>IF(AG54="1",'TOP 10 TECHNIQUES'!C$16,0)</f>
        <v>0</v>
      </c>
      <c r="AI54" s="30" t="str" cm="1">
        <f t="array" ref="AI54">IF(SUMPRODUCT(--(NOT(ISERR(SEARCH({"File","Group","Logon","Schedule","User","Registry","Active","Application"},AD54)))))&gt;0,"1","0")</f>
        <v>1</v>
      </c>
      <c r="AJ54" s="30">
        <f>IF(AI54="1",'TOP 10 TECHNIQUES'!C$17,0)</f>
        <v>0.19800000000000001</v>
      </c>
      <c r="AK54" s="30" t="str" cm="1">
        <f t="array" ref="AK54">IF(SUMPRODUCT(--(NOT(ISERR(SEARCH({"Cloud","Cluster","Container","Image","Instance","Pod","Snapshot","Volume"},AD54)))))&gt;0,"1","0")</f>
        <v>1</v>
      </c>
      <c r="AL54" s="30">
        <f>IF(AK54="1",'TOP 10 TECHNIQUES'!C$18,0)</f>
        <v>0.19800000000000001</v>
      </c>
      <c r="AM54" s="30" t="str" cm="1">
        <f t="array" ref="AM54">IF(SUMPRODUCT(--(NOT(ISERR(SEARCH({"Drive","Firmware","Host","Kernel"},AD54)))))&gt;0,"1","0")</f>
        <v>0</v>
      </c>
      <c r="AN54" s="30">
        <f>IF(AM54="1",'TOP 10 TECHNIQUES'!C$19,0)</f>
        <v>0</v>
      </c>
      <c r="AO54" s="65">
        <v>8</v>
      </c>
      <c r="AP54" s="30">
        <f>parameters!$J$21*Table1[[#This Row],[TAT Utility]]+parameters!$J$22*Table1[[#This Row],[Count Utility]]</f>
        <v>0.49268571428571428</v>
      </c>
      <c r="AQ54" s="30">
        <f>(Table1[[#This Row],[Total Top Att&amp;ck Score ]]-parameters!$D$19)/(parameters!$D$20-parameters!$D$19)</f>
        <v>0.7533968253968254</v>
      </c>
      <c r="AR54" s="30">
        <f>IF(Table1[[#This Row],[TAT Utility (unclipped)]]&gt;1,1, IF(Table1[[#This Row],[TAT Utility (unclipped)]]&lt;0,0, Table1[[#This Row],[TAT Utility (unclipped)]]) )</f>
        <v>0.7533968253968254</v>
      </c>
      <c r="AS54" s="30">
        <f>(Table1[[#This Row],[Ransomware (Total '# of ATT&amp;CK Observations)]]-parameters!$D$21)/(parameters!$D$22-parameters!$D$21)</f>
        <v>0.38095238095238093</v>
      </c>
      <c r="AT54" s="30">
        <f>IF(Table1[[#This Row],[Count Utility (unclipped)]]&gt;1,1, IF(Table1[[#This Row],[Count Utility (unclipped)]]&lt;0,0, Table1[[#This Row],[Count Utility (unclipped)]]) )</f>
        <v>0.38095238095238093</v>
      </c>
      <c r="AU5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0.33398034769463336</v>
      </c>
    </row>
    <row r="55" spans="1:47" ht="15.75">
      <c r="A55" s="30">
        <f>parameters!$J$21*Table1[[#This Row],[TAT Utility]]+parameters!$J$22*Table1[[#This Row],[Count Utility]]</f>
        <v>1.9966666666666667E-2</v>
      </c>
      <c r="B55" s="30">
        <f t="shared" si="0"/>
        <v>0.19966666666666669</v>
      </c>
      <c r="C55" s="30" t="s">
        <v>253</v>
      </c>
      <c r="D55" s="30" t="s">
        <v>249</v>
      </c>
      <c r="E55" s="30" t="s">
        <v>254</v>
      </c>
      <c r="F55" s="30">
        <v>1</v>
      </c>
      <c r="G55" s="30">
        <v>1</v>
      </c>
      <c r="H55" s="30">
        <f>parameters!$J$10*Table1[[#This Row],[Before Utility]]+parameters!$J$11*Table1[[#This Row],[After Utility]]</f>
        <v>0.1</v>
      </c>
      <c r="I55">
        <f>(Table1[[#This Row],[Num. TID Before]]-parameters!$D$8)/(parameters!$D$9-parameters!$D$8)</f>
        <v>0.1</v>
      </c>
      <c r="J55">
        <f>IF(Table1[[#This Row],[Before Utility (unclipped)]]&gt;1,1, IF(Table1[[#This Row],[Before Utility (unclipped)]]&lt;0,0, Table1[[#This Row],[Before Utility (unclipped)]]))</f>
        <v>0.1</v>
      </c>
      <c r="K55">
        <f>(Table1[[#This Row],[Num. TID After]]-parameters!$D$10)/(parameters!$D$11-parameters!$D$10)</f>
        <v>0.1</v>
      </c>
      <c r="L55">
        <f>IF(Table1[[#This Row],[After Utility (unclipped)]]&gt;1,1, IF(Table1[[#This Row],[After Utility (unclipped)]]&lt;0,0, Table1[[#This Row],[After Utility (unclipped)]]))</f>
        <v>0.1</v>
      </c>
      <c r="M55" s="30">
        <v>0</v>
      </c>
      <c r="N55" s="81">
        <v>0</v>
      </c>
      <c r="O55" s="81">
        <v>0</v>
      </c>
      <c r="P55" s="81">
        <v>0</v>
      </c>
      <c r="Q55" s="81">
        <v>0</v>
      </c>
      <c r="R55" s="37" t="s">
        <v>255</v>
      </c>
      <c r="S55" s="32">
        <v>2</v>
      </c>
      <c r="T55" s="34" t="s">
        <v>256</v>
      </c>
      <c r="U55" s="32">
        <v>5</v>
      </c>
      <c r="V55" s="30">
        <f>parameters!$J$4*Table1[[#This Row],[Mitigations Utility]] + parameters!$J$5*Table1[[#This Row],[Detections Utility]]</f>
        <v>6.6666666666666666E-2</v>
      </c>
      <c r="W55">
        <f>SUM(Table1[[#This Row],[Num. 800-53 (r5)]],Table1[[#This Row],[Num. CIS Controls]])</f>
        <v>7</v>
      </c>
      <c r="X55">
        <f>(Table1[[#This Row],[Total Mitigations]]-parameters!$D$2)/(parameters!$D$3-parameters!$D$2)</f>
        <v>0.12727272727272726</v>
      </c>
      <c r="Y55">
        <f>IF(Table1[[#This Row],[Mitigations Utility (unclipped)]]&gt;1,1, IF(Table1[[#This Row],[Mitigations Utility (unclipped)]]&lt;0,0, Table1[[#This Row],[Mitigations Utility (unclipped)]]) )</f>
        <v>0.12727272727272726</v>
      </c>
      <c r="Z55">
        <f>SUM(Table1[[#This Row],[Num. CAR]:[Num. Splunk]])</f>
        <v>0</v>
      </c>
      <c r="AA55">
        <f>(Table1[[#This Row],[Total Detections]]-parameters!$D$4)/(parameters!$D$5-parameters!$D$4)</f>
        <v>0</v>
      </c>
      <c r="AB55">
        <f>IF(Table1[[#This Row],[Detections Utility (unclipped)]]&gt;1,1, IF(Table1[[#This Row],[Detections Utility (unclipped)]]&lt;0,0, Table1[[#This Row],[Detections Utility (unclipped)]]) )</f>
        <v>0</v>
      </c>
      <c r="AC55"/>
      <c r="AD55" s="85" t="s">
        <v>219</v>
      </c>
      <c r="AE55" s="30" t="str" cm="1">
        <f t="array" ref="AE55">IF(SUMPRODUCT(--(NOT(ISERR(SEARCH({"Process","Command","Script","WMI","Module","Pipe","Service"},AD55)))))&gt;0,"1","0")</f>
        <v>0</v>
      </c>
      <c r="AF55" s="30">
        <f>IF(AE55="1",'TOP 10 TECHNIQUES'!C$15,0)</f>
        <v>0</v>
      </c>
      <c r="AG55" s="30" t="str" cm="1">
        <f t="array" ref="AG55">IF(SUMPRODUCT(--(NOT(ISERR(SEARCH({"Network","Firewall"},AD55)))))&gt;0,"1","0")</f>
        <v>0</v>
      </c>
      <c r="AH55" s="30">
        <f>IF(AG55="1",'TOP 10 TECHNIQUES'!C$16,0)</f>
        <v>0</v>
      </c>
      <c r="AI55" s="30" t="str" cm="1">
        <f t="array" ref="AI55">IF(SUMPRODUCT(--(NOT(ISERR(SEARCH({"File","Group","Logon","Schedule","User","Registry","Active","Application"},AD55)))))&gt;0,"1","0")</f>
        <v>1</v>
      </c>
      <c r="AJ55" s="30">
        <f>IF(AI55="1",'TOP 10 TECHNIQUES'!C$17,0)</f>
        <v>0.19800000000000001</v>
      </c>
      <c r="AK55" s="30" t="str" cm="1">
        <f t="array" ref="AK55">IF(SUMPRODUCT(--(NOT(ISERR(SEARCH({"Cloud","Cluster","Container","Image","Instance","Pod","Snapshot","Volume"},AD55)))))&gt;0,"1","0")</f>
        <v>0</v>
      </c>
      <c r="AL55" s="30">
        <f>IF(AK55="1",'TOP 10 TECHNIQUES'!C$18,0)</f>
        <v>0</v>
      </c>
      <c r="AM55" s="30" t="str" cm="1">
        <f t="array" ref="AM55">IF(SUMPRODUCT(--(NOT(ISERR(SEARCH({"Drive","Firmware","Host","Kernel"},AD55)))))&gt;0,"1","0")</f>
        <v>0</v>
      </c>
      <c r="AN55" s="30">
        <f>IF(AM55="1",'TOP 10 TECHNIQUES'!C$19,0)</f>
        <v>0</v>
      </c>
      <c r="AO55" s="63">
        <v>0</v>
      </c>
      <c r="AP55" s="30">
        <f>parameters!$J$21*Table1[[#This Row],[TAT Utility]]+parameters!$J$22*Table1[[#This Row],[Count Utility]]</f>
        <v>1.9966666666666667E-2</v>
      </c>
      <c r="AQ55" s="30">
        <f>(Table1[[#This Row],[Total Top Att&amp;ck Score ]]-parameters!$D$19)/(parameters!$D$20-parameters!$D$19)</f>
        <v>6.6555555555555562E-2</v>
      </c>
      <c r="AR55" s="30">
        <f>IF(Table1[[#This Row],[TAT Utility (unclipped)]]&gt;1,1, IF(Table1[[#This Row],[TAT Utility (unclipped)]]&lt;0,0, Table1[[#This Row],[TAT Utility (unclipped)]]) )</f>
        <v>6.6555555555555562E-2</v>
      </c>
      <c r="AS55" s="30">
        <f>(Table1[[#This Row],[Ransomware (Total '# of ATT&amp;CK Observations)]]-parameters!$D$21)/(parameters!$D$22-parameters!$D$21)</f>
        <v>0</v>
      </c>
      <c r="AT55" s="30">
        <f>IF(Table1[[#This Row],[Count Utility (unclipped)]]&gt;1,1, IF(Table1[[#This Row],[Count Utility (unclipped)]]&lt;0,0, Table1[[#This Row],[Count Utility (unclipped)]]) )</f>
        <v>0</v>
      </c>
      <c r="AU5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 spans="1:47" ht="15.75">
      <c r="A56" s="30">
        <f>parameters!$J$21*Table1[[#This Row],[TAT Utility]]+parameters!$J$22*Table1[[#This Row],[Count Utility]]</f>
        <v>4.531333333333333E-2</v>
      </c>
      <c r="B56" s="30">
        <f t="shared" si="0"/>
        <v>0.1198</v>
      </c>
      <c r="C56" s="30" t="s">
        <v>257</v>
      </c>
      <c r="D56" s="30" t="s">
        <v>249</v>
      </c>
      <c r="E56" s="30" t="s">
        <v>258</v>
      </c>
      <c r="F56" s="30">
        <v>1</v>
      </c>
      <c r="G56" s="30">
        <v>1</v>
      </c>
      <c r="H56" s="30">
        <f>parameters!$J$10*Table1[[#This Row],[Before Utility]]+parameters!$J$11*Table1[[#This Row],[After Utility]]</f>
        <v>0.1</v>
      </c>
      <c r="I56">
        <f>(Table1[[#This Row],[Num. TID Before]]-parameters!$D$8)/(parameters!$D$9-parameters!$D$8)</f>
        <v>0.1</v>
      </c>
      <c r="J56">
        <f>IF(Table1[[#This Row],[Before Utility (unclipped)]]&gt;1,1, IF(Table1[[#This Row],[Before Utility (unclipped)]]&lt;0,0, Table1[[#This Row],[Before Utility (unclipped)]]))</f>
        <v>0.1</v>
      </c>
      <c r="K56">
        <f>(Table1[[#This Row],[Num. TID After]]-parameters!$D$10)/(parameters!$D$11-parameters!$D$10)</f>
        <v>0.1</v>
      </c>
      <c r="L56">
        <f>IF(Table1[[#This Row],[After Utility (unclipped)]]&gt;1,1, IF(Table1[[#This Row],[After Utility (unclipped)]]&lt;0,0, Table1[[#This Row],[After Utility (unclipped)]]))</f>
        <v>0.1</v>
      </c>
      <c r="M56" s="30">
        <v>0</v>
      </c>
      <c r="N56" s="81">
        <v>0</v>
      </c>
      <c r="O56" s="81">
        <v>0</v>
      </c>
      <c r="P56" s="81">
        <v>0</v>
      </c>
      <c r="Q56" s="81">
        <v>0</v>
      </c>
      <c r="R56" s="34"/>
      <c r="S56" s="32">
        <v>0</v>
      </c>
      <c r="T56" s="34"/>
      <c r="U56" s="32">
        <v>0</v>
      </c>
      <c r="V56" s="30">
        <f>parameters!$J$4*Table1[[#This Row],[Mitigations Utility]] + parameters!$J$5*Table1[[#This Row],[Detections Utility]]</f>
        <v>0</v>
      </c>
      <c r="W56">
        <f>SUM(Table1[[#This Row],[Num. 800-53 (r5)]],Table1[[#This Row],[Num. CIS Controls]])</f>
        <v>0</v>
      </c>
      <c r="X56">
        <f>(Table1[[#This Row],[Total Mitigations]]-parameters!$D$2)/(parameters!$D$3-parameters!$D$2)</f>
        <v>0</v>
      </c>
      <c r="Y56">
        <f>IF(Table1[[#This Row],[Mitigations Utility (unclipped)]]&gt;1,1, IF(Table1[[#This Row],[Mitigations Utility (unclipped)]]&lt;0,0, Table1[[#This Row],[Mitigations Utility (unclipped)]]) )</f>
        <v>0</v>
      </c>
      <c r="Z56">
        <f>SUM(Table1[[#This Row],[Num. CAR]:[Num. Splunk]])</f>
        <v>0</v>
      </c>
      <c r="AA56">
        <f>(Table1[[#This Row],[Total Detections]]-parameters!$D$4)/(parameters!$D$5-parameters!$D$4)</f>
        <v>0</v>
      </c>
      <c r="AB56">
        <f>IF(Table1[[#This Row],[Detections Utility (unclipped)]]&gt;1,1, IF(Table1[[#This Row],[Detections Utility (unclipped)]]&lt;0,0, Table1[[#This Row],[Detections Utility (unclipped)]]) )</f>
        <v>0</v>
      </c>
      <c r="AC56"/>
      <c r="AD56" s="85" t="s">
        <v>219</v>
      </c>
      <c r="AE56" s="30" t="str" cm="1">
        <f t="array" ref="AE56">IF(SUMPRODUCT(--(NOT(ISERR(SEARCH({"Process","Command","Script","WMI","Module","Pipe","Service"},AD56)))))&gt;0,"1","0")</f>
        <v>0</v>
      </c>
      <c r="AF56" s="30">
        <f>IF(AE56="1",'TOP 10 TECHNIQUES'!C$15,0)</f>
        <v>0</v>
      </c>
      <c r="AG56" s="30" t="str" cm="1">
        <f t="array" ref="AG56">IF(SUMPRODUCT(--(NOT(ISERR(SEARCH({"Network","Firewall"},AD56)))))&gt;0,"1","0")</f>
        <v>0</v>
      </c>
      <c r="AH56" s="30">
        <f>IF(AG56="1",'TOP 10 TECHNIQUES'!C$16,0)</f>
        <v>0</v>
      </c>
      <c r="AI56" s="30" t="str" cm="1">
        <f t="array" ref="AI56">IF(SUMPRODUCT(--(NOT(ISERR(SEARCH({"File","Group","Logon","Schedule","User","Registry","Active","Application"},AD56)))))&gt;0,"1","0")</f>
        <v>1</v>
      </c>
      <c r="AJ56" s="30">
        <f>IF(AI56="1",'TOP 10 TECHNIQUES'!C$17,0)</f>
        <v>0.19800000000000001</v>
      </c>
      <c r="AK56" s="30" t="str" cm="1">
        <f t="array" ref="AK56">IF(SUMPRODUCT(--(NOT(ISERR(SEARCH({"Cloud","Cluster","Container","Image","Instance","Pod","Snapshot","Volume"},AD56)))))&gt;0,"1","0")</f>
        <v>0</v>
      </c>
      <c r="AL56" s="30">
        <f>IF(AK56="1",'TOP 10 TECHNIQUES'!C$18,0)</f>
        <v>0</v>
      </c>
      <c r="AM56" s="30" t="str" cm="1">
        <f t="array" ref="AM56">IF(SUMPRODUCT(--(NOT(ISERR(SEARCH({"Drive","Firmware","Host","Kernel"},AD56)))))&gt;0,"1","0")</f>
        <v>0</v>
      </c>
      <c r="AN56" s="30">
        <f>IF(AM56="1",'TOP 10 TECHNIQUES'!C$19,0)</f>
        <v>0</v>
      </c>
      <c r="AO56" s="65">
        <v>1</v>
      </c>
      <c r="AP56" s="30">
        <f>parameters!$J$21*Table1[[#This Row],[TAT Utility]]+parameters!$J$22*Table1[[#This Row],[Count Utility]]</f>
        <v>4.531333333333333E-2</v>
      </c>
      <c r="AQ56" s="30">
        <f>(Table1[[#This Row],[Total Top Att&amp;ck Score ]]-parameters!$D$19)/(parameters!$D$20-parameters!$D$19)</f>
        <v>3.9933333333333335E-2</v>
      </c>
      <c r="AR56" s="30">
        <f>IF(Table1[[#This Row],[TAT Utility (unclipped)]]&gt;1,1, IF(Table1[[#This Row],[TAT Utility (unclipped)]]&lt;0,0, Table1[[#This Row],[TAT Utility (unclipped)]]) )</f>
        <v>3.9933333333333335E-2</v>
      </c>
      <c r="AS56" s="30">
        <f>(Table1[[#This Row],[Ransomware (Total '# of ATT&amp;CK Observations)]]-parameters!$D$21)/(parameters!$D$22-parameters!$D$21)</f>
        <v>4.7619047619047616E-2</v>
      </c>
      <c r="AT56" s="30">
        <f>IF(Table1[[#This Row],[Count Utility (unclipped)]]&gt;1,1, IF(Table1[[#This Row],[Count Utility (unclipped)]]&lt;0,0, Table1[[#This Row],[Count Utility (unclipped)]]) )</f>
        <v>4.7619047619047616E-2</v>
      </c>
      <c r="AU5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2.4760317460317458E-2</v>
      </c>
    </row>
    <row r="57" spans="1:47" ht="15.75">
      <c r="A57" s="30">
        <f>parameters!$J$21*Table1[[#This Row],[TAT Utility]]+parameters!$J$22*Table1[[#This Row],[Count Utility]]</f>
        <v>0.11972095238095237</v>
      </c>
      <c r="B57" s="30">
        <f t="shared" si="0"/>
        <v>0.53054285714285709</v>
      </c>
      <c r="C57" s="30" t="s">
        <v>259</v>
      </c>
      <c r="D57" s="30" t="s">
        <v>249</v>
      </c>
      <c r="E57" s="30" t="s">
        <v>260</v>
      </c>
      <c r="F57" s="30">
        <v>1</v>
      </c>
      <c r="G57" s="30">
        <v>1</v>
      </c>
      <c r="H57" s="30">
        <f>parameters!$J$10*Table1[[#This Row],[Before Utility]]+parameters!$J$11*Table1[[#This Row],[After Utility]]</f>
        <v>0.1</v>
      </c>
      <c r="I57">
        <f>(Table1[[#This Row],[Num. TID Before]]-parameters!$D$8)/(parameters!$D$9-parameters!$D$8)</f>
        <v>0.1</v>
      </c>
      <c r="J57">
        <f>IF(Table1[[#This Row],[Before Utility (unclipped)]]&gt;1,1, IF(Table1[[#This Row],[Before Utility (unclipped)]]&lt;0,0, Table1[[#This Row],[Before Utility (unclipped)]]))</f>
        <v>0.1</v>
      </c>
      <c r="K57">
        <f>(Table1[[#This Row],[Num. TID After]]-parameters!$D$10)/(parameters!$D$11-parameters!$D$10)</f>
        <v>0.1</v>
      </c>
      <c r="L57">
        <f>IF(Table1[[#This Row],[After Utility (unclipped)]]&gt;1,1, IF(Table1[[#This Row],[After Utility (unclipped)]]&lt;0,0, Table1[[#This Row],[After Utility (unclipped)]]))</f>
        <v>0.1</v>
      </c>
      <c r="M57" s="30">
        <v>0</v>
      </c>
      <c r="N57" s="81">
        <v>1</v>
      </c>
      <c r="O57" s="81">
        <v>21</v>
      </c>
      <c r="P57" s="81">
        <v>2</v>
      </c>
      <c r="Q57" s="81">
        <v>22</v>
      </c>
      <c r="R57" s="37" t="s">
        <v>261</v>
      </c>
      <c r="S57" s="32">
        <v>5</v>
      </c>
      <c r="T57" s="34" t="s">
        <v>262</v>
      </c>
      <c r="U57" s="32">
        <v>8</v>
      </c>
      <c r="V57" s="30">
        <f>parameters!$J$4*Table1[[#This Row],[Mitigations Utility]] + parameters!$J$5*Table1[[#This Row],[Detections Utility]]</f>
        <v>0.34285714285714286</v>
      </c>
      <c r="W57">
        <f>SUM(Table1[[#This Row],[Num. 800-53 (r5)]],Table1[[#This Row],[Num. CIS Controls]])</f>
        <v>13</v>
      </c>
      <c r="X57">
        <f>(Table1[[#This Row],[Total Mitigations]]-parameters!$D$2)/(parameters!$D$3-parameters!$D$2)</f>
        <v>0.23636363636363636</v>
      </c>
      <c r="Y57">
        <f>IF(Table1[[#This Row],[Mitigations Utility (unclipped)]]&gt;1,1, IF(Table1[[#This Row],[Mitigations Utility (unclipped)]]&lt;0,0, Table1[[#This Row],[Mitigations Utility (unclipped)]]) )</f>
        <v>0.23636363636363636</v>
      </c>
      <c r="Z57">
        <f>SUM(Table1[[#This Row],[Num. CAR]:[Num. Splunk]])</f>
        <v>46</v>
      </c>
      <c r="AA57">
        <f>(Table1[[#This Row],[Total Detections]]-parameters!$D$4)/(parameters!$D$5-parameters!$D$4)</f>
        <v>0.46</v>
      </c>
      <c r="AB57">
        <f>IF(Table1[[#This Row],[Detections Utility (unclipped)]]&gt;1,1, IF(Table1[[#This Row],[Detections Utility (unclipped)]]&lt;0,0, Table1[[#This Row],[Detections Utility (unclipped)]]) )</f>
        <v>0.46</v>
      </c>
      <c r="AC57"/>
      <c r="AD57" s="85" t="s">
        <v>263</v>
      </c>
      <c r="AE57" s="30" t="str" cm="1">
        <f t="array" ref="AE57">IF(SUMPRODUCT(--(NOT(ISERR(SEARCH({"Process","Command","Script","WMI","Module","Pipe","Service"},AD57)))))&gt;0,"1","0")</f>
        <v>1</v>
      </c>
      <c r="AF57" s="30">
        <f>IF(AE57="1",'TOP 10 TECHNIQUES'!C$15,0)</f>
        <v>0</v>
      </c>
      <c r="AG57" s="30" t="str" cm="1">
        <f t="array" ref="AG57">IF(SUMPRODUCT(--(NOT(ISERR(SEARCH({"Network","Firewall"},AD57)))))&gt;0,"1","0")</f>
        <v>0</v>
      </c>
      <c r="AH57" s="30">
        <f>IF(AG57="1",'TOP 10 TECHNIQUES'!C$16,0)</f>
        <v>0</v>
      </c>
      <c r="AI57" s="30" t="str" cm="1">
        <f t="array" ref="AI57">IF(SUMPRODUCT(--(NOT(ISERR(SEARCH({"File","Group","Logon","Schedule","User","Registry","Active","Application"},AD57)))))&gt;0,"1","0")</f>
        <v>1</v>
      </c>
      <c r="AJ57" s="30">
        <f>IF(AI57="1",'TOP 10 TECHNIQUES'!C$17,0)</f>
        <v>0.19800000000000001</v>
      </c>
      <c r="AK57" s="30" t="str" cm="1">
        <f t="array" ref="AK57">IF(SUMPRODUCT(--(NOT(ISERR(SEARCH({"Cloud","Cluster","Container","Image","Instance","Pod","Snapshot","Volume"},AD57)))))&gt;0,"1","0")</f>
        <v>0</v>
      </c>
      <c r="AL57" s="30">
        <f>IF(AK57="1",'TOP 10 TECHNIQUES'!C$18,0)</f>
        <v>0</v>
      </c>
      <c r="AM57" s="30" t="str" cm="1">
        <f t="array" ref="AM57">IF(SUMPRODUCT(--(NOT(ISERR(SEARCH({"Drive","Firmware","Host","Kernel"},AD57)))))&gt;0,"1","0")</f>
        <v>0</v>
      </c>
      <c r="AN57" s="30">
        <f>IF(AM57="1",'TOP 10 TECHNIQUES'!C$19,0)</f>
        <v>0</v>
      </c>
      <c r="AO57" s="63">
        <v>2</v>
      </c>
      <c r="AP57" s="30">
        <f>parameters!$J$21*Table1[[#This Row],[TAT Utility]]+parameters!$J$22*Table1[[#This Row],[Count Utility]]</f>
        <v>0.11972095238095237</v>
      </c>
      <c r="AQ57" s="30">
        <f>(Table1[[#This Row],[Total Top Att&amp;ck Score ]]-parameters!$D$19)/(parameters!$D$20-parameters!$D$19)</f>
        <v>0.17684761904761903</v>
      </c>
      <c r="AR57" s="30">
        <f>IF(Table1[[#This Row],[TAT Utility (unclipped)]]&gt;1,1, IF(Table1[[#This Row],[TAT Utility (unclipped)]]&lt;0,0, Table1[[#This Row],[TAT Utility (unclipped)]]) )</f>
        <v>0.17684761904761903</v>
      </c>
      <c r="AS57" s="30">
        <f>(Table1[[#This Row],[Ransomware (Total '# of ATT&amp;CK Observations)]]-parameters!$D$21)/(parameters!$D$22-parameters!$D$21)</f>
        <v>9.5238095238095233E-2</v>
      </c>
      <c r="AT57" s="30">
        <f>IF(Table1[[#This Row],[Count Utility (unclipped)]]&gt;1,1, IF(Table1[[#This Row],[Count Utility (unclipped)]]&lt;0,0, Table1[[#This Row],[Count Utility (unclipped)]]) )</f>
        <v>9.5238095238095233E-2</v>
      </c>
      <c r="AU5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5.604036281179138E-2</v>
      </c>
    </row>
    <row r="58" spans="1:47" ht="15.75">
      <c r="A58" s="30">
        <f>parameters!$J$21*Table1[[#This Row],[TAT Utility]]+parameters!$J$22*Table1[[#This Row],[Count Utility]]</f>
        <v>8.0358095238095228E-2</v>
      </c>
      <c r="B58" s="30">
        <f t="shared" si="0"/>
        <v>0.13691428571428571</v>
      </c>
      <c r="C58" s="30" t="s">
        <v>264</v>
      </c>
      <c r="D58" s="30" t="s">
        <v>249</v>
      </c>
      <c r="E58" s="30" t="s">
        <v>265</v>
      </c>
      <c r="F58" s="30">
        <v>1</v>
      </c>
      <c r="G58" s="30">
        <v>1</v>
      </c>
      <c r="H58" s="30">
        <f>parameters!$J$10*Table1[[#This Row],[Before Utility]]+parameters!$J$11*Table1[[#This Row],[After Utility]]</f>
        <v>0.1</v>
      </c>
      <c r="I58">
        <f>(Table1[[#This Row],[Num. TID Before]]-parameters!$D$8)/(parameters!$D$9-parameters!$D$8)</f>
        <v>0.1</v>
      </c>
      <c r="J58">
        <f>IF(Table1[[#This Row],[Before Utility (unclipped)]]&gt;1,1, IF(Table1[[#This Row],[Before Utility (unclipped)]]&lt;0,0, Table1[[#This Row],[Before Utility (unclipped)]]))</f>
        <v>0.1</v>
      </c>
      <c r="K58">
        <f>(Table1[[#This Row],[Num. TID After]]-parameters!$D$10)/(parameters!$D$11-parameters!$D$10)</f>
        <v>0.1</v>
      </c>
      <c r="L58">
        <f>IF(Table1[[#This Row],[After Utility (unclipped)]]&gt;1,1, IF(Table1[[#This Row],[After Utility (unclipped)]]&lt;0,0, Table1[[#This Row],[After Utility (unclipped)]]))</f>
        <v>0.1</v>
      </c>
      <c r="M58" s="30">
        <v>0</v>
      </c>
      <c r="N58" s="81">
        <v>0</v>
      </c>
      <c r="O58" s="81">
        <v>2</v>
      </c>
      <c r="P58" s="81">
        <v>0</v>
      </c>
      <c r="Q58" s="81">
        <v>1</v>
      </c>
      <c r="R58" s="34"/>
      <c r="S58" s="32">
        <v>0</v>
      </c>
      <c r="T58" s="34"/>
      <c r="U58" s="32">
        <v>0</v>
      </c>
      <c r="V58" s="30">
        <f>parameters!$J$4*Table1[[#This Row],[Mitigations Utility]] + parameters!$J$5*Table1[[#This Row],[Detections Utility]]</f>
        <v>1.4285714285714284E-2</v>
      </c>
      <c r="W58">
        <f>SUM(Table1[[#This Row],[Num. 800-53 (r5)]],Table1[[#This Row],[Num. CIS Controls]])</f>
        <v>0</v>
      </c>
      <c r="X58">
        <f>(Table1[[#This Row],[Total Mitigations]]-parameters!$D$2)/(parameters!$D$3-parameters!$D$2)</f>
        <v>0</v>
      </c>
      <c r="Y58">
        <f>IF(Table1[[#This Row],[Mitigations Utility (unclipped)]]&gt;1,1, IF(Table1[[#This Row],[Mitigations Utility (unclipped)]]&lt;0,0, Table1[[#This Row],[Mitigations Utility (unclipped)]]) )</f>
        <v>0</v>
      </c>
      <c r="Z58">
        <f>SUM(Table1[[#This Row],[Num. CAR]:[Num. Splunk]])</f>
        <v>3</v>
      </c>
      <c r="AA58">
        <f>(Table1[[#This Row],[Total Detections]]-parameters!$D$4)/(parameters!$D$5-parameters!$D$4)</f>
        <v>0.03</v>
      </c>
      <c r="AB58">
        <f>IF(Table1[[#This Row],[Detections Utility (unclipped)]]&gt;1,1, IF(Table1[[#This Row],[Detections Utility (unclipped)]]&lt;0,0, Table1[[#This Row],[Detections Utility (unclipped)]]) )</f>
        <v>0.03</v>
      </c>
      <c r="AC58"/>
      <c r="AD58" s="85" t="s">
        <v>266</v>
      </c>
      <c r="AE58" s="30" t="str" cm="1">
        <f t="array" ref="AE58">IF(SUMPRODUCT(--(NOT(ISERR(SEARCH({"Process","Command","Script","WMI","Module","Pipe","Service"},AD58)))))&gt;0,"1","0")</f>
        <v>1</v>
      </c>
      <c r="AF58" s="30">
        <f>IF(AE58="1",'TOP 10 TECHNIQUES'!C$15,0)</f>
        <v>0</v>
      </c>
      <c r="AG58" s="30" t="str" cm="1">
        <f t="array" ref="AG58">IF(SUMPRODUCT(--(NOT(ISERR(SEARCH({"Network","Firewall"},AD58)))))&gt;0,"1","0")</f>
        <v>0</v>
      </c>
      <c r="AH58" s="30">
        <f>IF(AG58="1",'TOP 10 TECHNIQUES'!C$16,0)</f>
        <v>0</v>
      </c>
      <c r="AI58" s="30" t="str" cm="1">
        <f t="array" ref="AI58">IF(SUMPRODUCT(--(NOT(ISERR(SEARCH({"File","Group","Logon","Schedule","User","Registry","Active","Application"},AD58)))))&gt;0,"1","0")</f>
        <v>1</v>
      </c>
      <c r="AJ58" s="30">
        <f>IF(AI58="1",'TOP 10 TECHNIQUES'!C$17,0)</f>
        <v>0.19800000000000001</v>
      </c>
      <c r="AK58" s="30" t="str" cm="1">
        <f t="array" ref="AK58">IF(SUMPRODUCT(--(NOT(ISERR(SEARCH({"Cloud","Cluster","Container","Image","Instance","Pod","Snapshot","Volume"},AD58)))))&gt;0,"1","0")</f>
        <v>0</v>
      </c>
      <c r="AL58" s="30">
        <f>IF(AK58="1",'TOP 10 TECHNIQUES'!C$18,0)</f>
        <v>0</v>
      </c>
      <c r="AM58" s="30" t="str" cm="1">
        <f t="array" ref="AM58">IF(SUMPRODUCT(--(NOT(ISERR(SEARCH({"Drive","Firmware","Host","Kernel"},AD58)))))&gt;0,"1","0")</f>
        <v>0</v>
      </c>
      <c r="AN58" s="30">
        <f>IF(AM58="1",'TOP 10 TECHNIQUES'!C$19,0)</f>
        <v>0</v>
      </c>
      <c r="AO58" s="65">
        <v>2</v>
      </c>
      <c r="AP58" s="30">
        <f>parameters!$J$21*Table1[[#This Row],[TAT Utility]]+parameters!$J$22*Table1[[#This Row],[Count Utility]]</f>
        <v>8.0358095238095228E-2</v>
      </c>
      <c r="AQ58" s="30">
        <f>(Table1[[#This Row],[Total Top Att&amp;ck Score ]]-parameters!$D$19)/(parameters!$D$20-parameters!$D$19)</f>
        <v>4.5638095238095235E-2</v>
      </c>
      <c r="AR58" s="30">
        <f>IF(Table1[[#This Row],[TAT Utility (unclipped)]]&gt;1,1, IF(Table1[[#This Row],[TAT Utility (unclipped)]]&lt;0,0, Table1[[#This Row],[TAT Utility (unclipped)]]) )</f>
        <v>4.5638095238095235E-2</v>
      </c>
      <c r="AS58" s="30">
        <f>(Table1[[#This Row],[Ransomware (Total '# of ATT&amp;CK Observations)]]-parameters!$D$21)/(parameters!$D$22-parameters!$D$21)</f>
        <v>9.5238095238095233E-2</v>
      </c>
      <c r="AT58" s="30">
        <f>IF(Table1[[#This Row],[Count Utility (unclipped)]]&gt;1,1, IF(Table1[[#This Row],[Count Utility (unclipped)]]&lt;0,0, Table1[[#This Row],[Count Utility (unclipped)]]) )</f>
        <v>9.5238095238095233E-2</v>
      </c>
      <c r="AU5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4.9792290249433102E-2</v>
      </c>
    </row>
    <row r="59" spans="1:47" ht="15.75">
      <c r="A59" s="30">
        <f>parameters!$J$21*Table1[[#This Row],[TAT Utility]]+parameters!$J$22*Table1[[#This Row],[Count Utility]]</f>
        <v>0.24719809523809524</v>
      </c>
      <c r="B59" s="30">
        <f t="shared" si="0"/>
        <v>0.47198095238095239</v>
      </c>
      <c r="C59" s="30" t="s">
        <v>267</v>
      </c>
      <c r="D59" s="30" t="s">
        <v>249</v>
      </c>
      <c r="E59" s="30" t="s">
        <v>268</v>
      </c>
      <c r="F59" s="30">
        <v>1</v>
      </c>
      <c r="G59" s="30">
        <v>1</v>
      </c>
      <c r="H59" s="30">
        <f>parameters!$J$10*Table1[[#This Row],[Before Utility]]+parameters!$J$11*Table1[[#This Row],[After Utility]]</f>
        <v>0.1</v>
      </c>
      <c r="I59">
        <f>(Table1[[#This Row],[Num. TID Before]]-parameters!$D$8)/(parameters!$D$9-parameters!$D$8)</f>
        <v>0.1</v>
      </c>
      <c r="J59">
        <f>IF(Table1[[#This Row],[Before Utility (unclipped)]]&gt;1,1, IF(Table1[[#This Row],[Before Utility (unclipped)]]&lt;0,0, Table1[[#This Row],[Before Utility (unclipped)]]))</f>
        <v>0.1</v>
      </c>
      <c r="K59">
        <f>(Table1[[#This Row],[Num. TID After]]-parameters!$D$10)/(parameters!$D$11-parameters!$D$10)</f>
        <v>0.1</v>
      </c>
      <c r="L59">
        <f>IF(Table1[[#This Row],[After Utility (unclipped)]]&gt;1,1, IF(Table1[[#This Row],[After Utility (unclipped)]]&lt;0,0, Table1[[#This Row],[After Utility (unclipped)]]))</f>
        <v>0.1</v>
      </c>
      <c r="M59" s="30">
        <v>0</v>
      </c>
      <c r="N59" s="81">
        <v>1</v>
      </c>
      <c r="O59" s="81">
        <v>9</v>
      </c>
      <c r="P59" s="81">
        <v>1</v>
      </c>
      <c r="Q59" s="81">
        <v>1</v>
      </c>
      <c r="R59" s="37" t="s">
        <v>250</v>
      </c>
      <c r="S59" s="32">
        <v>7</v>
      </c>
      <c r="T59" s="34" t="s">
        <v>251</v>
      </c>
      <c r="U59" s="32">
        <v>12</v>
      </c>
      <c r="V59" s="30">
        <f>parameters!$J$4*Table1[[#This Row],[Mitigations Utility]] + parameters!$J$5*Table1[[#This Row],[Detections Utility]]</f>
        <v>0.23809523809523811</v>
      </c>
      <c r="W59">
        <f>SUM(Table1[[#This Row],[Num. 800-53 (r5)]],Table1[[#This Row],[Num. CIS Controls]])</f>
        <v>19</v>
      </c>
      <c r="X59">
        <f>(Table1[[#This Row],[Total Mitigations]]-parameters!$D$2)/(parameters!$D$3-parameters!$D$2)</f>
        <v>0.34545454545454546</v>
      </c>
      <c r="Y59">
        <f>IF(Table1[[#This Row],[Mitigations Utility (unclipped)]]&gt;1,1, IF(Table1[[#This Row],[Mitigations Utility (unclipped)]]&lt;0,0, Table1[[#This Row],[Mitigations Utility (unclipped)]]) )</f>
        <v>0.34545454545454546</v>
      </c>
      <c r="Z59">
        <f>SUM(Table1[[#This Row],[Num. CAR]:[Num. Splunk]])</f>
        <v>12</v>
      </c>
      <c r="AA59">
        <f>(Table1[[#This Row],[Total Detections]]-parameters!$D$4)/(parameters!$D$5-parameters!$D$4)</f>
        <v>0.12</v>
      </c>
      <c r="AB59">
        <f>IF(Table1[[#This Row],[Detections Utility (unclipped)]]&gt;1,1, IF(Table1[[#This Row],[Detections Utility (unclipped)]]&lt;0,0, Table1[[#This Row],[Detections Utility (unclipped)]]) )</f>
        <v>0.12</v>
      </c>
      <c r="AC59"/>
      <c r="AD59" s="85" t="s">
        <v>269</v>
      </c>
      <c r="AE59" s="30" t="str" cm="1">
        <f t="array" ref="AE59">IF(SUMPRODUCT(--(NOT(ISERR(SEARCH({"Process","Command","Script","WMI","Module","Pipe","Service"},AD59)))))&gt;0,"1","0")</f>
        <v>1</v>
      </c>
      <c r="AF59" s="30">
        <f>IF(AE59="1",'TOP 10 TECHNIQUES'!C$15,0)</f>
        <v>0</v>
      </c>
      <c r="AG59" s="30" t="str" cm="1">
        <f t="array" ref="AG59">IF(SUMPRODUCT(--(NOT(ISERR(SEARCH({"Network","Firewall"},AD59)))))&gt;0,"1","0")</f>
        <v>0</v>
      </c>
      <c r="AH59" s="30">
        <f>IF(AG59="1",'TOP 10 TECHNIQUES'!C$16,0)</f>
        <v>0</v>
      </c>
      <c r="AI59" s="30" t="str" cm="1">
        <f t="array" ref="AI59">IF(SUMPRODUCT(--(NOT(ISERR(SEARCH({"File","Group","Logon","Schedule","User","Registry","Active","Application"},AD59)))))&gt;0,"1","0")</f>
        <v>1</v>
      </c>
      <c r="AJ59" s="30">
        <f>IF(AI59="1",'TOP 10 TECHNIQUES'!C$17,0)</f>
        <v>0.19800000000000001</v>
      </c>
      <c r="AK59" s="30" t="str" cm="1">
        <f t="array" ref="AK59">IF(SUMPRODUCT(--(NOT(ISERR(SEARCH({"Cloud","Cluster","Container","Image","Instance","Pod","Snapshot","Volume"},AD59)))))&gt;0,"1","0")</f>
        <v>1</v>
      </c>
      <c r="AL59" s="30">
        <f>IF(AK59="1",'TOP 10 TECHNIQUES'!C$18,0)</f>
        <v>0.19800000000000001</v>
      </c>
      <c r="AM59" s="30" t="str" cm="1">
        <f t="array" ref="AM59">IF(SUMPRODUCT(--(NOT(ISERR(SEARCH({"Drive","Firmware","Host","Kernel"},AD59)))))&gt;0,"1","0")</f>
        <v>0</v>
      </c>
      <c r="AN59" s="30">
        <f>IF(AM59="1",'TOP 10 TECHNIQUES'!C$19,0)</f>
        <v>0</v>
      </c>
      <c r="AO59" s="63">
        <v>6</v>
      </c>
      <c r="AP59" s="30">
        <f>parameters!$J$21*Table1[[#This Row],[TAT Utility]]+parameters!$J$22*Table1[[#This Row],[Count Utility]]</f>
        <v>0.24719809523809524</v>
      </c>
      <c r="AQ59" s="30">
        <f>(Table1[[#This Row],[Total Top Att&amp;ck Score ]]-parameters!$D$19)/(parameters!$D$20-parameters!$D$19)</f>
        <v>0.15732698412698412</v>
      </c>
      <c r="AR59" s="30">
        <f>IF(Table1[[#This Row],[TAT Utility (unclipped)]]&gt;1,1, IF(Table1[[#This Row],[TAT Utility (unclipped)]]&lt;0,0, Table1[[#This Row],[TAT Utility (unclipped)]]) )</f>
        <v>0.15732698412698412</v>
      </c>
      <c r="AS59" s="30">
        <f>(Table1[[#This Row],[Ransomware (Total '# of ATT&amp;CK Observations)]]-parameters!$D$21)/(parameters!$D$22-parameters!$D$21)</f>
        <v>0.2857142857142857</v>
      </c>
      <c r="AT59" s="30">
        <f>IF(Table1[[#This Row],[Count Utility (unclipped)]]&gt;1,1, IF(Table1[[#This Row],[Count Utility (unclipped)]]&lt;0,0, Table1[[#This Row],[Count Utility (unclipped)]]) )</f>
        <v>0.2857142857142857</v>
      </c>
      <c r="AU5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0.16533242630385486</v>
      </c>
    </row>
    <row r="60" spans="1:47" ht="15.75">
      <c r="A60" s="30">
        <f>parameters!$J$21*Table1[[#This Row],[TAT Utility]]+parameters!$J$22*Table1[[#This Row],[Count Utility]]</f>
        <v>1.3120952380952381E-2</v>
      </c>
      <c r="B60" s="30">
        <f t="shared" si="0"/>
        <v>0.1312095238095238</v>
      </c>
      <c r="C60" s="30" t="s">
        <v>270</v>
      </c>
      <c r="D60" s="30" t="s">
        <v>249</v>
      </c>
      <c r="E60" s="30" t="s">
        <v>271</v>
      </c>
      <c r="F60" s="30">
        <v>1</v>
      </c>
      <c r="G60" s="30">
        <v>1</v>
      </c>
      <c r="H60" s="30">
        <f>parameters!$J$10*Table1[[#This Row],[Before Utility]]+parameters!$J$11*Table1[[#This Row],[After Utility]]</f>
        <v>0.1</v>
      </c>
      <c r="I60">
        <f>(Table1[[#This Row],[Num. TID Before]]-parameters!$D$8)/(parameters!$D$9-parameters!$D$8)</f>
        <v>0.1</v>
      </c>
      <c r="J60">
        <f>IF(Table1[[#This Row],[Before Utility (unclipped)]]&gt;1,1, IF(Table1[[#This Row],[Before Utility (unclipped)]]&lt;0,0, Table1[[#This Row],[Before Utility (unclipped)]]))</f>
        <v>0.1</v>
      </c>
      <c r="K60">
        <f>(Table1[[#This Row],[Num. TID After]]-parameters!$D$10)/(parameters!$D$11-parameters!$D$10)</f>
        <v>0.1</v>
      </c>
      <c r="L60">
        <f>IF(Table1[[#This Row],[After Utility (unclipped)]]&gt;1,1, IF(Table1[[#This Row],[After Utility (unclipped)]]&lt;0,0, Table1[[#This Row],[After Utility (unclipped)]]))</f>
        <v>0.1</v>
      </c>
      <c r="M60" s="30">
        <v>0</v>
      </c>
      <c r="N60" s="81">
        <v>0</v>
      </c>
      <c r="O60" s="81">
        <v>1</v>
      </c>
      <c r="P60" s="81">
        <v>1</v>
      </c>
      <c r="Q60" s="81">
        <v>0</v>
      </c>
      <c r="R60" s="34"/>
      <c r="S60" s="32">
        <v>0</v>
      </c>
      <c r="T60" s="34"/>
      <c r="U60" s="32">
        <v>0</v>
      </c>
      <c r="V60" s="30">
        <f>parameters!$J$4*Table1[[#This Row],[Mitigations Utility]] + parameters!$J$5*Table1[[#This Row],[Detections Utility]]</f>
        <v>9.5238095238095229E-3</v>
      </c>
      <c r="W60">
        <f>SUM(Table1[[#This Row],[Num. 800-53 (r5)]],Table1[[#This Row],[Num. CIS Controls]])</f>
        <v>0</v>
      </c>
      <c r="X60">
        <f>(Table1[[#This Row],[Total Mitigations]]-parameters!$D$2)/(parameters!$D$3-parameters!$D$2)</f>
        <v>0</v>
      </c>
      <c r="Y60">
        <f>IF(Table1[[#This Row],[Mitigations Utility (unclipped)]]&gt;1,1, IF(Table1[[#This Row],[Mitigations Utility (unclipped)]]&lt;0,0, Table1[[#This Row],[Mitigations Utility (unclipped)]]) )</f>
        <v>0</v>
      </c>
      <c r="Z60">
        <f>SUM(Table1[[#This Row],[Num. CAR]:[Num. Splunk]])</f>
        <v>2</v>
      </c>
      <c r="AA60">
        <f>(Table1[[#This Row],[Total Detections]]-parameters!$D$4)/(parameters!$D$5-parameters!$D$4)</f>
        <v>0.02</v>
      </c>
      <c r="AB60">
        <f>IF(Table1[[#This Row],[Detections Utility (unclipped)]]&gt;1,1, IF(Table1[[#This Row],[Detections Utility (unclipped)]]&lt;0,0, Table1[[#This Row],[Detections Utility (unclipped)]]) )</f>
        <v>0.02</v>
      </c>
      <c r="AC60"/>
      <c r="AD60" s="85" t="s">
        <v>219</v>
      </c>
      <c r="AE60" s="30" t="str" cm="1">
        <f t="array" ref="AE60">IF(SUMPRODUCT(--(NOT(ISERR(SEARCH({"Process","Command","Script","WMI","Module","Pipe","Service"},AD60)))))&gt;0,"1","0")</f>
        <v>0</v>
      </c>
      <c r="AF60" s="30">
        <f>IF(AE60="1",'TOP 10 TECHNIQUES'!C$15,0)</f>
        <v>0</v>
      </c>
      <c r="AG60" s="30" t="str" cm="1">
        <f t="array" ref="AG60">IF(SUMPRODUCT(--(NOT(ISERR(SEARCH({"Network","Firewall"},AD60)))))&gt;0,"1","0")</f>
        <v>0</v>
      </c>
      <c r="AH60" s="30">
        <f>IF(AG60="1",'TOP 10 TECHNIQUES'!C$16,0)</f>
        <v>0</v>
      </c>
      <c r="AI60" s="30" t="str" cm="1">
        <f t="array" ref="AI60">IF(SUMPRODUCT(--(NOT(ISERR(SEARCH({"File","Group","Logon","Schedule","User","Registry","Active","Application"},AD60)))))&gt;0,"1","0")</f>
        <v>1</v>
      </c>
      <c r="AJ60" s="30">
        <f>IF(AI60="1",'TOP 10 TECHNIQUES'!C$17,0)</f>
        <v>0.19800000000000001</v>
      </c>
      <c r="AK60" s="30" t="str" cm="1">
        <f t="array" ref="AK60">IF(SUMPRODUCT(--(NOT(ISERR(SEARCH({"Cloud","Cluster","Container","Image","Instance","Pod","Snapshot","Volume"},AD60)))))&gt;0,"1","0")</f>
        <v>0</v>
      </c>
      <c r="AL60" s="30">
        <f>IF(AK60="1",'TOP 10 TECHNIQUES'!C$18,0)</f>
        <v>0</v>
      </c>
      <c r="AM60" s="30" t="str" cm="1">
        <f t="array" ref="AM60">IF(SUMPRODUCT(--(NOT(ISERR(SEARCH({"Drive","Firmware","Host","Kernel"},AD60)))))&gt;0,"1","0")</f>
        <v>0</v>
      </c>
      <c r="AN60" s="30">
        <f>IF(AM60="1",'TOP 10 TECHNIQUES'!C$19,0)</f>
        <v>0</v>
      </c>
      <c r="AO60" s="65">
        <v>0</v>
      </c>
      <c r="AP60" s="30">
        <f>parameters!$J$21*Table1[[#This Row],[TAT Utility]]+parameters!$J$22*Table1[[#This Row],[Count Utility]]</f>
        <v>1.3120952380952381E-2</v>
      </c>
      <c r="AQ60" s="30">
        <f>(Table1[[#This Row],[Total Top Att&amp;ck Score ]]-parameters!$D$19)/(parameters!$D$20-parameters!$D$19)</f>
        <v>4.3736507936507935E-2</v>
      </c>
      <c r="AR60" s="30">
        <f>IF(Table1[[#This Row],[TAT Utility (unclipped)]]&gt;1,1, IF(Table1[[#This Row],[TAT Utility (unclipped)]]&lt;0,0, Table1[[#This Row],[TAT Utility (unclipped)]]) )</f>
        <v>4.3736507936507935E-2</v>
      </c>
      <c r="AS60" s="30">
        <f>(Table1[[#This Row],[Ransomware (Total '# of ATT&amp;CK Observations)]]-parameters!$D$21)/(parameters!$D$22-parameters!$D$21)</f>
        <v>0</v>
      </c>
      <c r="AT60" s="30">
        <f>IF(Table1[[#This Row],[Count Utility (unclipped)]]&gt;1,1, IF(Table1[[#This Row],[Count Utility (unclipped)]]&lt;0,0, Table1[[#This Row],[Count Utility (unclipped)]]) )</f>
        <v>0</v>
      </c>
      <c r="AU6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1" spans="1:47" ht="15.75">
      <c r="A61" s="30">
        <f>parameters!$J$21*Table1[[#This Row],[TAT Utility]]+parameters!$J$22*Table1[[#This Row],[Count Utility]]</f>
        <v>2.0537142857142855E-2</v>
      </c>
      <c r="B61" s="30">
        <f t="shared" si="0"/>
        <v>0.20537142857142857</v>
      </c>
      <c r="C61" s="30" t="s">
        <v>272</v>
      </c>
      <c r="D61" s="30" t="s">
        <v>249</v>
      </c>
      <c r="E61" s="30" t="s">
        <v>273</v>
      </c>
      <c r="F61" s="30">
        <v>1</v>
      </c>
      <c r="G61" s="30">
        <v>1</v>
      </c>
      <c r="H61" s="30">
        <f>parameters!$J$10*Table1[[#This Row],[Before Utility]]+parameters!$J$11*Table1[[#This Row],[After Utility]]</f>
        <v>0.1</v>
      </c>
      <c r="I61">
        <f>(Table1[[#This Row],[Num. TID Before]]-parameters!$D$8)/(parameters!$D$9-parameters!$D$8)</f>
        <v>0.1</v>
      </c>
      <c r="J61">
        <f>IF(Table1[[#This Row],[Before Utility (unclipped)]]&gt;1,1, IF(Table1[[#This Row],[Before Utility (unclipped)]]&lt;0,0, Table1[[#This Row],[Before Utility (unclipped)]]))</f>
        <v>0.1</v>
      </c>
      <c r="K61">
        <f>(Table1[[#This Row],[Num. TID After]]-parameters!$D$10)/(parameters!$D$11-parameters!$D$10)</f>
        <v>0.1</v>
      </c>
      <c r="L61">
        <f>IF(Table1[[#This Row],[After Utility (unclipped)]]&gt;1,1, IF(Table1[[#This Row],[After Utility (unclipped)]]&lt;0,0, Table1[[#This Row],[After Utility (unclipped)]]))</f>
        <v>0.1</v>
      </c>
      <c r="M61" s="30">
        <v>0</v>
      </c>
      <c r="N61" s="81">
        <v>0</v>
      </c>
      <c r="O61" s="81">
        <v>2</v>
      </c>
      <c r="P61" s="81">
        <v>1</v>
      </c>
      <c r="Q61" s="81">
        <v>0</v>
      </c>
      <c r="R61" s="34"/>
      <c r="S61" s="32">
        <v>0</v>
      </c>
      <c r="T61" s="34" t="s">
        <v>274</v>
      </c>
      <c r="U61" s="32">
        <v>6</v>
      </c>
      <c r="V61" s="30">
        <f>parameters!$J$4*Table1[[#This Row],[Mitigations Utility]] + parameters!$J$5*Table1[[#This Row],[Detections Utility]]</f>
        <v>7.1428571428571425E-2</v>
      </c>
      <c r="W61">
        <f>SUM(Table1[[#This Row],[Num. 800-53 (r5)]],Table1[[#This Row],[Num. CIS Controls]])</f>
        <v>6</v>
      </c>
      <c r="X61">
        <f>(Table1[[#This Row],[Total Mitigations]]-parameters!$D$2)/(parameters!$D$3-parameters!$D$2)</f>
        <v>0.10909090909090909</v>
      </c>
      <c r="Y61">
        <f>IF(Table1[[#This Row],[Mitigations Utility (unclipped)]]&gt;1,1, IF(Table1[[#This Row],[Mitigations Utility (unclipped)]]&lt;0,0, Table1[[#This Row],[Mitigations Utility (unclipped)]]) )</f>
        <v>0.10909090909090909</v>
      </c>
      <c r="Z61">
        <f>SUM(Table1[[#This Row],[Num. CAR]:[Num. Splunk]])</f>
        <v>3</v>
      </c>
      <c r="AA61">
        <f>(Table1[[#This Row],[Total Detections]]-parameters!$D$4)/(parameters!$D$5-parameters!$D$4)</f>
        <v>0.03</v>
      </c>
      <c r="AB61">
        <f>IF(Table1[[#This Row],[Detections Utility (unclipped)]]&gt;1,1, IF(Table1[[#This Row],[Detections Utility (unclipped)]]&lt;0,0, Table1[[#This Row],[Detections Utility (unclipped)]]) )</f>
        <v>0.03</v>
      </c>
      <c r="AC61"/>
      <c r="AD61" s="85" t="s">
        <v>239</v>
      </c>
      <c r="AE61" s="30" t="str" cm="1">
        <f t="array" ref="AE61">IF(SUMPRODUCT(--(NOT(ISERR(SEARCH({"Process","Command","Script","WMI","Module","Pipe","Service"},AD61)))))&gt;0,"1","0")</f>
        <v>0</v>
      </c>
      <c r="AF61" s="30">
        <f>IF(AE61="1",'TOP 10 TECHNIQUES'!C$15,0)</f>
        <v>0</v>
      </c>
      <c r="AG61" s="30" t="str" cm="1">
        <f t="array" ref="AG61">IF(SUMPRODUCT(--(NOT(ISERR(SEARCH({"Network","Firewall"},AD61)))))&gt;0,"1","0")</f>
        <v>0</v>
      </c>
      <c r="AH61" s="30">
        <f>IF(AG61="1",'TOP 10 TECHNIQUES'!C$16,0)</f>
        <v>0</v>
      </c>
      <c r="AI61" s="30" t="str" cm="1">
        <f t="array" ref="AI61">IF(SUMPRODUCT(--(NOT(ISERR(SEARCH({"File","Group","Logon","Schedule","User","Registry","Active","Application"},AD61)))))&gt;0,"1","0")</f>
        <v>1</v>
      </c>
      <c r="AJ61" s="30">
        <f>IF(AI61="1",'TOP 10 TECHNIQUES'!C$17,0)</f>
        <v>0.19800000000000001</v>
      </c>
      <c r="AK61" s="30" t="str" cm="1">
        <f t="array" ref="AK61">IF(SUMPRODUCT(--(NOT(ISERR(SEARCH({"Cloud","Cluster","Container","Image","Instance","Pod","Snapshot","Volume"},AD61)))))&gt;0,"1","0")</f>
        <v>0</v>
      </c>
      <c r="AL61" s="30">
        <f>IF(AK61="1",'TOP 10 TECHNIQUES'!C$18,0)</f>
        <v>0</v>
      </c>
      <c r="AM61" s="30" t="str" cm="1">
        <f t="array" ref="AM61">IF(SUMPRODUCT(--(NOT(ISERR(SEARCH({"Drive","Firmware","Host","Kernel"},AD61)))))&gt;0,"1","0")</f>
        <v>0</v>
      </c>
      <c r="AN61" s="30">
        <f>IF(AM61="1",'TOP 10 TECHNIQUES'!C$19,0)</f>
        <v>0</v>
      </c>
      <c r="AO61" s="64"/>
      <c r="AP61" s="30">
        <f>parameters!$J$21*Table1[[#This Row],[TAT Utility]]+parameters!$J$22*Table1[[#This Row],[Count Utility]]</f>
        <v>2.0537142857142855E-2</v>
      </c>
      <c r="AQ61" s="30">
        <f>(Table1[[#This Row],[Total Top Att&amp;ck Score ]]-parameters!$D$19)/(parameters!$D$20-parameters!$D$19)</f>
        <v>6.8457142857142855E-2</v>
      </c>
      <c r="AR61" s="30">
        <f>IF(Table1[[#This Row],[TAT Utility (unclipped)]]&gt;1,1, IF(Table1[[#This Row],[TAT Utility (unclipped)]]&lt;0,0, Table1[[#This Row],[TAT Utility (unclipped)]]) )</f>
        <v>6.8457142857142855E-2</v>
      </c>
      <c r="AS61" s="30">
        <f>(Table1[[#This Row],[Ransomware (Total '# of ATT&amp;CK Observations)]]-parameters!$D$21)/(parameters!$D$22-parameters!$D$21)</f>
        <v>0</v>
      </c>
      <c r="AT61" s="30">
        <f>IF(Table1[[#This Row],[Count Utility (unclipped)]]&gt;1,1, IF(Table1[[#This Row],[Count Utility (unclipped)]]&lt;0,0, Table1[[#This Row],[Count Utility (unclipped)]]) )</f>
        <v>0</v>
      </c>
      <c r="AU6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2" spans="1:47" ht="15.75">
      <c r="A62" s="30">
        <f>parameters!$J$21*Table1[[#This Row],[TAT Utility]]+parameters!$J$22*Table1[[#This Row],[Count Utility]]</f>
        <v>7.4398424739904767E-2</v>
      </c>
      <c r="B62" s="30">
        <f t="shared" si="0"/>
        <v>0.4106509140657143</v>
      </c>
      <c r="C62" s="30" t="s">
        <v>275</v>
      </c>
      <c r="D62" s="30" t="s">
        <v>276</v>
      </c>
      <c r="E62" s="30" t="s">
        <v>72</v>
      </c>
      <c r="F62" s="30">
        <v>2</v>
      </c>
      <c r="G62" s="30">
        <v>1</v>
      </c>
      <c r="H62" s="30">
        <f>parameters!$J$10*Table1[[#This Row],[Before Utility]]+parameters!$J$11*Table1[[#This Row],[After Utility]]</f>
        <v>0.15000000000000002</v>
      </c>
      <c r="I62">
        <f>(Table1[[#This Row],[Num. TID Before]]-parameters!$D$8)/(parameters!$D$9-parameters!$D$8)</f>
        <v>0.2</v>
      </c>
      <c r="J62">
        <f>IF(Table1[[#This Row],[Before Utility (unclipped)]]&gt;1,1, IF(Table1[[#This Row],[Before Utility (unclipped)]]&lt;0,0, Table1[[#This Row],[Before Utility (unclipped)]]))</f>
        <v>0.2</v>
      </c>
      <c r="K62">
        <f>(Table1[[#This Row],[Num. TID After]]-parameters!$D$10)/(parameters!$D$11-parameters!$D$10)</f>
        <v>0.1</v>
      </c>
      <c r="L62">
        <f>IF(Table1[[#This Row],[After Utility (unclipped)]]&gt;1,1, IF(Table1[[#This Row],[After Utility (unclipped)]]&lt;0,0, Table1[[#This Row],[After Utility (unclipped)]]))</f>
        <v>0.1</v>
      </c>
      <c r="M62" s="57">
        <v>7.0661099999999996E-3</v>
      </c>
      <c r="N62" s="81">
        <v>0</v>
      </c>
      <c r="O62" s="81">
        <v>0</v>
      </c>
      <c r="P62" s="81">
        <v>5</v>
      </c>
      <c r="Q62" s="81">
        <v>2</v>
      </c>
      <c r="R62" s="36" t="s">
        <v>277</v>
      </c>
      <c r="S62" s="32">
        <v>7</v>
      </c>
      <c r="T62" s="34" t="s">
        <v>278</v>
      </c>
      <c r="U62" s="32">
        <v>9</v>
      </c>
      <c r="V62" s="30">
        <f>parameters!$J$4*Table1[[#This Row],[Mitigations Utility]] + parameters!$J$5*Table1[[#This Row],[Detections Utility]]</f>
        <v>0.18571428571428572</v>
      </c>
      <c r="W62">
        <f>SUM(Table1[[#This Row],[Num. 800-53 (r5)]],Table1[[#This Row],[Num. CIS Controls]])</f>
        <v>16</v>
      </c>
      <c r="X62">
        <f>(Table1[[#This Row],[Total Mitigations]]-parameters!$D$2)/(parameters!$D$3-parameters!$D$2)</f>
        <v>0.29090909090909089</v>
      </c>
      <c r="Y62">
        <f>IF(Table1[[#This Row],[Mitigations Utility (unclipped)]]&gt;1,1, IF(Table1[[#This Row],[Mitigations Utility (unclipped)]]&lt;0,0, Table1[[#This Row],[Mitigations Utility (unclipped)]]) )</f>
        <v>0.29090909090909089</v>
      </c>
      <c r="Z62">
        <f>SUM(Table1[[#This Row],[Num. CAR]:[Num. Splunk]])</f>
        <v>7</v>
      </c>
      <c r="AA62">
        <f>(Table1[[#This Row],[Total Detections]]-parameters!$D$4)/(parameters!$D$5-parameters!$D$4)</f>
        <v>7.0000000000000007E-2</v>
      </c>
      <c r="AB62">
        <f>IF(Table1[[#This Row],[Detections Utility (unclipped)]]&gt;1,1, IF(Table1[[#This Row],[Detections Utility (unclipped)]]&lt;0,0, Table1[[#This Row],[Detections Utility (unclipped)]]) )</f>
        <v>7.0000000000000007E-2</v>
      </c>
      <c r="AC62"/>
      <c r="AD62" s="85" t="s">
        <v>279</v>
      </c>
      <c r="AE62" s="30" t="str" cm="1">
        <f t="array" ref="AE62">IF(SUMPRODUCT(--(NOT(ISERR(SEARCH({"Process","Command","Script","WMI","Module","Pipe","Service"},AD62)))))&gt;0,"1","0")</f>
        <v>1</v>
      </c>
      <c r="AF62" s="30">
        <f>IF(AE62="1",'TOP 10 TECHNIQUES'!C$15,0)</f>
        <v>0</v>
      </c>
      <c r="AG62" s="30" t="str" cm="1">
        <f t="array" ref="AG62">IF(SUMPRODUCT(--(NOT(ISERR(SEARCH({"Network","Firewall"},AD62)))))&gt;0,"1","0")</f>
        <v>0</v>
      </c>
      <c r="AH62" s="30">
        <f>IF(AG62="1",'TOP 10 TECHNIQUES'!C$16,0)</f>
        <v>0</v>
      </c>
      <c r="AI62" s="30" t="str" cm="1">
        <f t="array" ref="AI62">IF(SUMPRODUCT(--(NOT(ISERR(SEARCH({"File","Group","Logon","Schedule","User","Registry","Active","Application"},AD62)))))&gt;0,"1","0")</f>
        <v>1</v>
      </c>
      <c r="AJ62" s="30">
        <f>IF(AI62="1",'TOP 10 TECHNIQUES'!C$17,0)</f>
        <v>0.19800000000000001</v>
      </c>
      <c r="AK62" s="30" t="str" cm="1">
        <f t="array" ref="AK62">IF(SUMPRODUCT(--(NOT(ISERR(SEARCH({"Cloud","Cluster","Container","Image","Instance","Pod","Snapshot","Volume"},AD62)))))&gt;0,"1","0")</f>
        <v>0</v>
      </c>
      <c r="AL62" s="30">
        <f>IF(AK62="1",'TOP 10 TECHNIQUES'!C$18,0)</f>
        <v>0</v>
      </c>
      <c r="AM62" s="30" t="str" cm="1">
        <f t="array" ref="AM62">IF(SUMPRODUCT(--(NOT(ISERR(SEARCH({"Drive","Firmware","Host","Kernel"},AD62)))))&gt;0,"1","0")</f>
        <v>0</v>
      </c>
      <c r="AN62" s="30">
        <f>IF(AM62="1",'TOP 10 TECHNIQUES'!C$19,0)</f>
        <v>0</v>
      </c>
      <c r="AO62" s="63">
        <v>1</v>
      </c>
      <c r="AP62" s="30">
        <f>parameters!$J$21*Table1[[#This Row],[TAT Utility]]+parameters!$J$22*Table1[[#This Row],[Count Utility]]</f>
        <v>7.4398424739904767E-2</v>
      </c>
      <c r="AQ62" s="30">
        <f>(Table1[[#This Row],[Total Top Att&amp;ck Score ]]-parameters!$D$19)/(parameters!$D$20-parameters!$D$19)</f>
        <v>0.13688363802190476</v>
      </c>
      <c r="AR62" s="30">
        <f>IF(Table1[[#This Row],[TAT Utility (unclipped)]]&gt;1,1, IF(Table1[[#This Row],[TAT Utility (unclipped)]]&lt;0,0, Table1[[#This Row],[TAT Utility (unclipped)]]) )</f>
        <v>0.13688363802190476</v>
      </c>
      <c r="AS62" s="30">
        <f>(Table1[[#This Row],[Ransomware (Total '# of ATT&amp;CK Observations)]]-parameters!$D$21)/(parameters!$D$22-parameters!$D$21)</f>
        <v>4.7619047619047616E-2</v>
      </c>
      <c r="AT62" s="30">
        <f>IF(Table1[[#This Row],[Count Utility (unclipped)]]&gt;1,1, IF(Table1[[#This Row],[Count Utility (unclipped)]]&lt;0,0, Table1[[#This Row],[Count Utility (unclipped)]]) )</f>
        <v>4.7619047619047616E-2</v>
      </c>
      <c r="AU6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2.7068658048140588E-2</v>
      </c>
    </row>
    <row r="63" spans="1:47" ht="15.75">
      <c r="A63" s="30">
        <f>parameters!$J$21*Table1[[#This Row],[TAT Utility]]+parameters!$J$22*Table1[[#This Row],[Count Utility]]</f>
        <v>8.4921904761904754E-2</v>
      </c>
      <c r="B63" s="30">
        <f t="shared" si="0"/>
        <v>0.18255238095238097</v>
      </c>
      <c r="C63" s="30" t="s">
        <v>280</v>
      </c>
      <c r="D63" s="30" t="s">
        <v>276</v>
      </c>
      <c r="E63" s="30" t="s">
        <v>281</v>
      </c>
      <c r="F63" s="30">
        <v>1</v>
      </c>
      <c r="G63" s="30">
        <v>1</v>
      </c>
      <c r="H63" s="30">
        <f>parameters!$J$10*Table1[[#This Row],[Before Utility]]+parameters!$J$11*Table1[[#This Row],[After Utility]]</f>
        <v>0.1</v>
      </c>
      <c r="I63">
        <f>(Table1[[#This Row],[Num. TID Before]]-parameters!$D$8)/(parameters!$D$9-parameters!$D$8)</f>
        <v>0.1</v>
      </c>
      <c r="J63">
        <f>IF(Table1[[#This Row],[Before Utility (unclipped)]]&gt;1,1, IF(Table1[[#This Row],[Before Utility (unclipped)]]&lt;0,0, Table1[[#This Row],[Before Utility (unclipped)]]))</f>
        <v>0.1</v>
      </c>
      <c r="K63">
        <f>(Table1[[#This Row],[Num. TID After]]-parameters!$D$10)/(parameters!$D$11-parameters!$D$10)</f>
        <v>0.1</v>
      </c>
      <c r="L63">
        <f>IF(Table1[[#This Row],[After Utility (unclipped)]]&gt;1,1, IF(Table1[[#This Row],[After Utility (unclipped)]]&lt;0,0, Table1[[#This Row],[After Utility (unclipped)]]))</f>
        <v>0.1</v>
      </c>
      <c r="M63" s="30">
        <v>0</v>
      </c>
      <c r="N63" s="81">
        <v>2</v>
      </c>
      <c r="O63" s="81">
        <v>2</v>
      </c>
      <c r="P63" s="81">
        <v>0</v>
      </c>
      <c r="Q63" s="81">
        <v>1</v>
      </c>
      <c r="R63" s="36">
        <v>4.0999999999999996</v>
      </c>
      <c r="S63" s="32">
        <v>1</v>
      </c>
      <c r="T63" s="34" t="s">
        <v>282</v>
      </c>
      <c r="U63" s="32">
        <v>2</v>
      </c>
      <c r="V63" s="30">
        <f>parameters!$J$4*Table1[[#This Row],[Mitigations Utility]] + parameters!$J$5*Table1[[#This Row],[Detections Utility]]</f>
        <v>5.2380952380952375E-2</v>
      </c>
      <c r="W63">
        <f>SUM(Table1[[#This Row],[Num. 800-53 (r5)]],Table1[[#This Row],[Num. CIS Controls]])</f>
        <v>3</v>
      </c>
      <c r="X63">
        <f>(Table1[[#This Row],[Total Mitigations]]-parameters!$D$2)/(parameters!$D$3-parameters!$D$2)</f>
        <v>5.4545454545454543E-2</v>
      </c>
      <c r="Y63">
        <f>IF(Table1[[#This Row],[Mitigations Utility (unclipped)]]&gt;1,1, IF(Table1[[#This Row],[Mitigations Utility (unclipped)]]&lt;0,0, Table1[[#This Row],[Mitigations Utility (unclipped)]]) )</f>
        <v>5.4545454545454543E-2</v>
      </c>
      <c r="Z63">
        <f>SUM(Table1[[#This Row],[Num. CAR]:[Num. Splunk]])</f>
        <v>5</v>
      </c>
      <c r="AA63">
        <f>(Table1[[#This Row],[Total Detections]]-parameters!$D$4)/(parameters!$D$5-parameters!$D$4)</f>
        <v>0.05</v>
      </c>
      <c r="AB63">
        <f>IF(Table1[[#This Row],[Detections Utility (unclipped)]]&gt;1,1, IF(Table1[[#This Row],[Detections Utility (unclipped)]]&lt;0,0, Table1[[#This Row],[Detections Utility (unclipped)]]) )</f>
        <v>0.05</v>
      </c>
      <c r="AC63"/>
      <c r="AD63" s="85" t="s">
        <v>283</v>
      </c>
      <c r="AE63" s="30" t="str" cm="1">
        <f t="array" ref="AE63">IF(SUMPRODUCT(--(NOT(ISERR(SEARCH({"Process","Command","Script","WMI","Module","Pipe","Service"},AD63)))))&gt;0,"1","0")</f>
        <v>1</v>
      </c>
      <c r="AF63" s="30">
        <f>IF(AE63="1",'TOP 10 TECHNIQUES'!C$15,0)</f>
        <v>0</v>
      </c>
      <c r="AG63" s="30" t="str" cm="1">
        <f t="array" ref="AG63">IF(SUMPRODUCT(--(NOT(ISERR(SEARCH({"Network","Firewall"},AD63)))))&gt;0,"1","0")</f>
        <v>0</v>
      </c>
      <c r="AH63" s="30">
        <f>IF(AG63="1",'TOP 10 TECHNIQUES'!C$16,0)</f>
        <v>0</v>
      </c>
      <c r="AI63" s="30" t="str" cm="1">
        <f t="array" ref="AI63">IF(SUMPRODUCT(--(NOT(ISERR(SEARCH({"File","Group","Logon","Schedule","User","Registry","Active","Application"},AD63)))))&gt;0,"1","0")</f>
        <v>1</v>
      </c>
      <c r="AJ63" s="30">
        <f>IF(AI63="1",'TOP 10 TECHNIQUES'!C$17,0)</f>
        <v>0.19800000000000001</v>
      </c>
      <c r="AK63" s="30" t="str" cm="1">
        <f t="array" ref="AK63">IF(SUMPRODUCT(--(NOT(ISERR(SEARCH({"Cloud","Cluster","Container","Image","Instance","Pod","Snapshot","Volume"},AD63)))))&gt;0,"1","0")</f>
        <v>0</v>
      </c>
      <c r="AL63" s="30">
        <f>IF(AK63="1",'TOP 10 TECHNIQUES'!C$18,0)</f>
        <v>0</v>
      </c>
      <c r="AM63" s="30" t="str" cm="1">
        <f t="array" ref="AM63">IF(SUMPRODUCT(--(NOT(ISERR(SEARCH({"Drive","Firmware","Host","Kernel"},AD63)))))&gt;0,"1","0")</f>
        <v>0</v>
      </c>
      <c r="AN63" s="30">
        <f>IF(AM63="1",'TOP 10 TECHNIQUES'!C$19,0)</f>
        <v>0</v>
      </c>
      <c r="AO63" s="65">
        <v>2</v>
      </c>
      <c r="AP63" s="30">
        <f>parameters!$J$21*Table1[[#This Row],[TAT Utility]]+parameters!$J$22*Table1[[#This Row],[Count Utility]]</f>
        <v>8.4921904761904754E-2</v>
      </c>
      <c r="AQ63" s="30">
        <f>(Table1[[#This Row],[Total Top Att&amp;ck Score ]]-parameters!$D$19)/(parameters!$D$20-parameters!$D$19)</f>
        <v>6.0850793650793655E-2</v>
      </c>
      <c r="AR63" s="30">
        <f>IF(Table1[[#This Row],[TAT Utility (unclipped)]]&gt;1,1, IF(Table1[[#This Row],[TAT Utility (unclipped)]]&lt;0,0, Table1[[#This Row],[TAT Utility (unclipped)]]) )</f>
        <v>6.0850793650793655E-2</v>
      </c>
      <c r="AS63" s="30">
        <f>(Table1[[#This Row],[Ransomware (Total '# of ATT&amp;CK Observations)]]-parameters!$D$21)/(parameters!$D$22-parameters!$D$21)</f>
        <v>9.5238095238095233E-2</v>
      </c>
      <c r="AT63" s="30">
        <f>IF(Table1[[#This Row],[Count Utility (unclipped)]]&gt;1,1, IF(Table1[[#This Row],[Count Utility (unclipped)]]&lt;0,0, Table1[[#This Row],[Count Utility (unclipped)]]) )</f>
        <v>9.5238095238095233E-2</v>
      </c>
      <c r="AU6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5.05167044595616E-2</v>
      </c>
    </row>
    <row r="64" spans="1:47" ht="15.75">
      <c r="A64" s="30">
        <f>parameters!$J$21*Table1[[#This Row],[TAT Utility]]+parameters!$J$22*Table1[[#This Row],[Count Utility]]</f>
        <v>6.1286666666666656E-2</v>
      </c>
      <c r="B64" s="30">
        <f t="shared" si="0"/>
        <v>0.2795333333333333</v>
      </c>
      <c r="C64" s="30" t="s">
        <v>284</v>
      </c>
      <c r="D64" s="30" t="s">
        <v>276</v>
      </c>
      <c r="E64" s="30" t="s">
        <v>285</v>
      </c>
      <c r="F64" s="30">
        <v>1</v>
      </c>
      <c r="G64" s="30">
        <v>1</v>
      </c>
      <c r="H64" s="30">
        <f>parameters!$J$10*Table1[[#This Row],[Before Utility]]+parameters!$J$11*Table1[[#This Row],[After Utility]]</f>
        <v>0.1</v>
      </c>
      <c r="I64">
        <f>(Table1[[#This Row],[Num. TID Before]]-parameters!$D$8)/(parameters!$D$9-parameters!$D$8)</f>
        <v>0.1</v>
      </c>
      <c r="J64">
        <f>IF(Table1[[#This Row],[Before Utility (unclipped)]]&gt;1,1, IF(Table1[[#This Row],[Before Utility (unclipped)]]&lt;0,0, Table1[[#This Row],[Before Utility (unclipped)]]))</f>
        <v>0.1</v>
      </c>
      <c r="K64">
        <f>(Table1[[#This Row],[Num. TID After]]-parameters!$D$10)/(parameters!$D$11-parameters!$D$10)</f>
        <v>0.1</v>
      </c>
      <c r="L64">
        <f>IF(Table1[[#This Row],[After Utility (unclipped)]]&gt;1,1, IF(Table1[[#This Row],[After Utility (unclipped)]]&lt;0,0, Table1[[#This Row],[After Utility (unclipped)]]))</f>
        <v>0.1</v>
      </c>
      <c r="M64" s="30">
        <v>0</v>
      </c>
      <c r="N64" s="81">
        <v>0</v>
      </c>
      <c r="O64" s="81">
        <v>0</v>
      </c>
      <c r="P64" s="81">
        <v>0</v>
      </c>
      <c r="Q64" s="81">
        <v>0</v>
      </c>
      <c r="R64" s="36" t="s">
        <v>277</v>
      </c>
      <c r="S64" s="32">
        <v>7</v>
      </c>
      <c r="T64" s="34" t="s">
        <v>286</v>
      </c>
      <c r="U64" s="32">
        <v>7</v>
      </c>
      <c r="V64" s="30">
        <f>parameters!$J$4*Table1[[#This Row],[Mitigations Utility]] + parameters!$J$5*Table1[[#This Row],[Detections Utility]]</f>
        <v>0.13333333333333333</v>
      </c>
      <c r="W64">
        <f>SUM(Table1[[#This Row],[Num. 800-53 (r5)]],Table1[[#This Row],[Num. CIS Controls]])</f>
        <v>14</v>
      </c>
      <c r="X64">
        <f>(Table1[[#This Row],[Total Mitigations]]-parameters!$D$2)/(parameters!$D$3-parameters!$D$2)</f>
        <v>0.25454545454545452</v>
      </c>
      <c r="Y64">
        <f>IF(Table1[[#This Row],[Mitigations Utility (unclipped)]]&gt;1,1, IF(Table1[[#This Row],[Mitigations Utility (unclipped)]]&lt;0,0, Table1[[#This Row],[Mitigations Utility (unclipped)]]) )</f>
        <v>0.25454545454545452</v>
      </c>
      <c r="Z64">
        <f>SUM(Table1[[#This Row],[Num. CAR]:[Num. Splunk]])</f>
        <v>0</v>
      </c>
      <c r="AA64">
        <f>(Table1[[#This Row],[Total Detections]]-parameters!$D$4)/(parameters!$D$5-parameters!$D$4)</f>
        <v>0</v>
      </c>
      <c r="AB64">
        <f>IF(Table1[[#This Row],[Detections Utility (unclipped)]]&gt;1,1, IF(Table1[[#This Row],[Detections Utility (unclipped)]]&lt;0,0, Table1[[#This Row],[Detections Utility (unclipped)]]) )</f>
        <v>0</v>
      </c>
      <c r="AC64"/>
      <c r="AD64" s="85" t="s">
        <v>287</v>
      </c>
      <c r="AE64" s="30" t="str" cm="1">
        <f t="array" ref="AE64">IF(SUMPRODUCT(--(NOT(ISERR(SEARCH({"Process","Command","Script","WMI","Module","Pipe","Service"},AD64)))))&gt;0,"1","0")</f>
        <v>1</v>
      </c>
      <c r="AF64" s="30">
        <f>IF(AE64="1",'TOP 10 TECHNIQUES'!C$15,0)</f>
        <v>0</v>
      </c>
      <c r="AG64" s="30" t="str" cm="1">
        <f t="array" ref="AG64">IF(SUMPRODUCT(--(NOT(ISERR(SEARCH({"Network","Firewall"},AD64)))))&gt;0,"1","0")</f>
        <v>0</v>
      </c>
      <c r="AH64" s="30">
        <f>IF(AG64="1",'TOP 10 TECHNIQUES'!C$16,0)</f>
        <v>0</v>
      </c>
      <c r="AI64" s="30" t="str" cm="1">
        <f t="array" ref="AI64">IF(SUMPRODUCT(--(NOT(ISERR(SEARCH({"File","Group","Logon","Schedule","User","Registry","Active","Application"},AD64)))))&gt;0,"1","0")</f>
        <v>1</v>
      </c>
      <c r="AJ64" s="30">
        <f>IF(AI64="1",'TOP 10 TECHNIQUES'!C$17,0)</f>
        <v>0.19800000000000001</v>
      </c>
      <c r="AK64" s="30" t="str" cm="1">
        <f t="array" ref="AK64">IF(SUMPRODUCT(--(NOT(ISERR(SEARCH({"Cloud","Cluster","Container","Image","Instance","Pod","Snapshot","Volume"},AD64)))))&gt;0,"1","0")</f>
        <v>0</v>
      </c>
      <c r="AL64" s="30">
        <f>IF(AK64="1",'TOP 10 TECHNIQUES'!C$18,0)</f>
        <v>0</v>
      </c>
      <c r="AM64" s="30" t="str" cm="1">
        <f t="array" ref="AM64">IF(SUMPRODUCT(--(NOT(ISERR(SEARCH({"Drive","Firmware","Host","Kernel"},AD64)))))&gt;0,"1","0")</f>
        <v>0</v>
      </c>
      <c r="AN64" s="30">
        <f>IF(AM64="1",'TOP 10 TECHNIQUES'!C$19,0)</f>
        <v>0</v>
      </c>
      <c r="AO64" s="63">
        <v>1</v>
      </c>
      <c r="AP64" s="30">
        <f>parameters!$J$21*Table1[[#This Row],[TAT Utility]]+parameters!$J$22*Table1[[#This Row],[Count Utility]]</f>
        <v>6.1286666666666656E-2</v>
      </c>
      <c r="AQ64" s="30">
        <f>(Table1[[#This Row],[Total Top Att&amp;ck Score ]]-parameters!$D$19)/(parameters!$D$20-parameters!$D$19)</f>
        <v>9.3177777777777762E-2</v>
      </c>
      <c r="AR64" s="30">
        <f>IF(Table1[[#This Row],[TAT Utility (unclipped)]]&gt;1,1, IF(Table1[[#This Row],[TAT Utility (unclipped)]]&lt;0,0, Table1[[#This Row],[TAT Utility (unclipped)]]) )</f>
        <v>9.3177777777777762E-2</v>
      </c>
      <c r="AS64" s="30">
        <f>(Table1[[#This Row],[Ransomware (Total '# of ATT&amp;CK Observations)]]-parameters!$D$21)/(parameters!$D$22-parameters!$D$21)</f>
        <v>4.7619047619047616E-2</v>
      </c>
      <c r="AT64" s="30">
        <f>IF(Table1[[#This Row],[Count Utility (unclipped)]]&gt;1,1, IF(Table1[[#This Row],[Count Utility (unclipped)]]&lt;0,0, Table1[[#This Row],[Count Utility (unclipped)]]) )</f>
        <v>4.7619047619047616E-2</v>
      </c>
      <c r="AU6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2.6028042328042327E-2</v>
      </c>
    </row>
    <row r="65" spans="1:47" ht="15.75">
      <c r="A65" s="30">
        <f>parameters!$J$21*Table1[[#This Row],[TAT Utility]]+parameters!$J$22*Table1[[#This Row],[Count Utility]]</f>
        <v>2.7953333333333327E-2</v>
      </c>
      <c r="B65" s="30">
        <f t="shared" si="0"/>
        <v>0.2795333333333333</v>
      </c>
      <c r="C65" s="30" t="s">
        <v>288</v>
      </c>
      <c r="D65" s="30" t="s">
        <v>276</v>
      </c>
      <c r="E65" s="30" t="s">
        <v>289</v>
      </c>
      <c r="F65" s="30">
        <v>1</v>
      </c>
      <c r="G65" s="30">
        <v>1</v>
      </c>
      <c r="H65" s="30">
        <f>parameters!$J$10*Table1[[#This Row],[Before Utility]]+parameters!$J$11*Table1[[#This Row],[After Utility]]</f>
        <v>0.1</v>
      </c>
      <c r="I65">
        <f>(Table1[[#This Row],[Num. TID Before]]-parameters!$D$8)/(parameters!$D$9-parameters!$D$8)</f>
        <v>0.1</v>
      </c>
      <c r="J65">
        <f>IF(Table1[[#This Row],[Before Utility (unclipped)]]&gt;1,1, IF(Table1[[#This Row],[Before Utility (unclipped)]]&lt;0,0, Table1[[#This Row],[Before Utility (unclipped)]]))</f>
        <v>0.1</v>
      </c>
      <c r="K65">
        <f>(Table1[[#This Row],[Num. TID After]]-parameters!$D$10)/(parameters!$D$11-parameters!$D$10)</f>
        <v>0.1</v>
      </c>
      <c r="L65">
        <f>IF(Table1[[#This Row],[After Utility (unclipped)]]&gt;1,1, IF(Table1[[#This Row],[After Utility (unclipped)]]&lt;0,0, Table1[[#This Row],[After Utility (unclipped)]]))</f>
        <v>0.1</v>
      </c>
      <c r="M65" s="30">
        <v>0</v>
      </c>
      <c r="N65" s="81">
        <v>0</v>
      </c>
      <c r="O65" s="81">
        <v>0</v>
      </c>
      <c r="P65" s="81">
        <v>0</v>
      </c>
      <c r="Q65" s="81">
        <v>0</v>
      </c>
      <c r="R65" s="36" t="s">
        <v>277</v>
      </c>
      <c r="S65" s="32">
        <v>7</v>
      </c>
      <c r="T65" s="34" t="s">
        <v>286</v>
      </c>
      <c r="U65" s="32">
        <v>7</v>
      </c>
      <c r="V65" s="30">
        <f>parameters!$J$4*Table1[[#This Row],[Mitigations Utility]] + parameters!$J$5*Table1[[#This Row],[Detections Utility]]</f>
        <v>0.13333333333333333</v>
      </c>
      <c r="W65">
        <f>SUM(Table1[[#This Row],[Num. 800-53 (r5)]],Table1[[#This Row],[Num. CIS Controls]])</f>
        <v>14</v>
      </c>
      <c r="X65">
        <f>(Table1[[#This Row],[Total Mitigations]]-parameters!$D$2)/(parameters!$D$3-parameters!$D$2)</f>
        <v>0.25454545454545452</v>
      </c>
      <c r="Y65">
        <f>IF(Table1[[#This Row],[Mitigations Utility (unclipped)]]&gt;1,1, IF(Table1[[#This Row],[Mitigations Utility (unclipped)]]&lt;0,0, Table1[[#This Row],[Mitigations Utility (unclipped)]]) )</f>
        <v>0.25454545454545452</v>
      </c>
      <c r="Z65">
        <f>SUM(Table1[[#This Row],[Num. CAR]:[Num. Splunk]])</f>
        <v>0</v>
      </c>
      <c r="AA65">
        <f>(Table1[[#This Row],[Total Detections]]-parameters!$D$4)/(parameters!$D$5-parameters!$D$4)</f>
        <v>0</v>
      </c>
      <c r="AB65">
        <f>IF(Table1[[#This Row],[Detections Utility (unclipped)]]&gt;1,1, IF(Table1[[#This Row],[Detections Utility (unclipped)]]&lt;0,0, Table1[[#This Row],[Detections Utility (unclipped)]]) )</f>
        <v>0</v>
      </c>
      <c r="AC65"/>
      <c r="AD65" s="85" t="s">
        <v>290</v>
      </c>
      <c r="AE65" s="30" t="str" cm="1">
        <f t="array" ref="AE65">IF(SUMPRODUCT(--(NOT(ISERR(SEARCH({"Process","Command","Script","WMI","Module","Pipe","Service"},AD65)))))&gt;0,"1","0")</f>
        <v>1</v>
      </c>
      <c r="AF65" s="30">
        <f>IF(AE65="1",'TOP 10 TECHNIQUES'!C$15,0)</f>
        <v>0</v>
      </c>
      <c r="AG65" s="30" t="str" cm="1">
        <f t="array" ref="AG65">IF(SUMPRODUCT(--(NOT(ISERR(SEARCH({"Network","Firewall"},AD65)))))&gt;0,"1","0")</f>
        <v>0</v>
      </c>
      <c r="AH65" s="30">
        <f>IF(AG65="1",'TOP 10 TECHNIQUES'!C$16,0)</f>
        <v>0</v>
      </c>
      <c r="AI65" s="30" t="str" cm="1">
        <f t="array" ref="AI65">IF(SUMPRODUCT(--(NOT(ISERR(SEARCH({"File","Group","Logon","Schedule","User","Registry","Active","Application"},AD65)))))&gt;0,"1","0")</f>
        <v>1</v>
      </c>
      <c r="AJ65" s="30">
        <f>IF(AI65="1",'TOP 10 TECHNIQUES'!C$17,0)</f>
        <v>0.19800000000000001</v>
      </c>
      <c r="AK65" s="30" t="str" cm="1">
        <f t="array" ref="AK65">IF(SUMPRODUCT(--(NOT(ISERR(SEARCH({"Cloud","Cluster","Container","Image","Instance","Pod","Snapshot","Volume"},AD65)))))&gt;0,"1","0")</f>
        <v>0</v>
      </c>
      <c r="AL65" s="30">
        <f>IF(AK65="1",'TOP 10 TECHNIQUES'!C$18,0)</f>
        <v>0</v>
      </c>
      <c r="AM65" s="30" t="str" cm="1">
        <f t="array" ref="AM65">IF(SUMPRODUCT(--(NOT(ISERR(SEARCH({"Drive","Firmware","Host","Kernel"},AD65)))))&gt;0,"1","0")</f>
        <v>0</v>
      </c>
      <c r="AN65" s="30">
        <f>IF(AM65="1",'TOP 10 TECHNIQUES'!C$19,0)</f>
        <v>0</v>
      </c>
      <c r="AO65" s="65">
        <v>0</v>
      </c>
      <c r="AP65" s="30">
        <f>parameters!$J$21*Table1[[#This Row],[TAT Utility]]+parameters!$J$22*Table1[[#This Row],[Count Utility]]</f>
        <v>2.7953333333333327E-2</v>
      </c>
      <c r="AQ65" s="30">
        <f>(Table1[[#This Row],[Total Top Att&amp;ck Score ]]-parameters!$D$19)/(parameters!$D$20-parameters!$D$19)</f>
        <v>9.3177777777777762E-2</v>
      </c>
      <c r="AR65" s="30">
        <f>IF(Table1[[#This Row],[TAT Utility (unclipped)]]&gt;1,1, IF(Table1[[#This Row],[TAT Utility (unclipped)]]&lt;0,0, Table1[[#This Row],[TAT Utility (unclipped)]]) )</f>
        <v>9.3177777777777762E-2</v>
      </c>
      <c r="AS65" s="30">
        <f>(Table1[[#This Row],[Ransomware (Total '# of ATT&amp;CK Observations)]]-parameters!$D$21)/(parameters!$D$22-parameters!$D$21)</f>
        <v>0</v>
      </c>
      <c r="AT65" s="30">
        <f>IF(Table1[[#This Row],[Count Utility (unclipped)]]&gt;1,1, IF(Table1[[#This Row],[Count Utility (unclipped)]]&lt;0,0, Table1[[#This Row],[Count Utility (unclipped)]]) )</f>
        <v>0</v>
      </c>
      <c r="AU6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6" spans="1:47" ht="15.75">
      <c r="A66" s="30">
        <f>parameters!$J$21*Table1[[#This Row],[TAT Utility]]+parameters!$J$22*Table1[[#This Row],[Count Utility]]</f>
        <v>2.9664761904761902E-2</v>
      </c>
      <c r="B66" s="30">
        <f t="shared" si="0"/>
        <v>0.29664761904761905</v>
      </c>
      <c r="C66" s="30" t="s">
        <v>291</v>
      </c>
      <c r="D66" s="30" t="s">
        <v>276</v>
      </c>
      <c r="E66" s="30" t="s">
        <v>292</v>
      </c>
      <c r="F66" s="30">
        <v>1</v>
      </c>
      <c r="G66" s="30">
        <v>1</v>
      </c>
      <c r="H66" s="30">
        <f>parameters!$J$10*Table1[[#This Row],[Before Utility]]+parameters!$J$11*Table1[[#This Row],[After Utility]]</f>
        <v>0.1</v>
      </c>
      <c r="I66">
        <f>(Table1[[#This Row],[Num. TID Before]]-parameters!$D$8)/(parameters!$D$9-parameters!$D$8)</f>
        <v>0.1</v>
      </c>
      <c r="J66">
        <f>IF(Table1[[#This Row],[Before Utility (unclipped)]]&gt;1,1, IF(Table1[[#This Row],[Before Utility (unclipped)]]&lt;0,0, Table1[[#This Row],[Before Utility (unclipped)]]))</f>
        <v>0.1</v>
      </c>
      <c r="K66">
        <f>(Table1[[#This Row],[Num. TID After]]-parameters!$D$10)/(parameters!$D$11-parameters!$D$10)</f>
        <v>0.1</v>
      </c>
      <c r="L66">
        <f>IF(Table1[[#This Row],[After Utility (unclipped)]]&gt;1,1, IF(Table1[[#This Row],[After Utility (unclipped)]]&lt;0,0, Table1[[#This Row],[After Utility (unclipped)]]))</f>
        <v>0.1</v>
      </c>
      <c r="M66" s="30">
        <v>0</v>
      </c>
      <c r="N66" s="81">
        <v>0</v>
      </c>
      <c r="O66" s="81">
        <v>0</v>
      </c>
      <c r="P66" s="81">
        <v>2</v>
      </c>
      <c r="Q66" s="81">
        <v>1</v>
      </c>
      <c r="R66" s="36" t="s">
        <v>277</v>
      </c>
      <c r="S66" s="32">
        <v>7</v>
      </c>
      <c r="T66" s="34" t="s">
        <v>286</v>
      </c>
      <c r="U66" s="32">
        <v>7</v>
      </c>
      <c r="V66" s="30">
        <f>parameters!$J$4*Table1[[#This Row],[Mitigations Utility]] + parameters!$J$5*Table1[[#This Row],[Detections Utility]]</f>
        <v>0.14761904761904762</v>
      </c>
      <c r="W66">
        <f>SUM(Table1[[#This Row],[Num. 800-53 (r5)]],Table1[[#This Row],[Num. CIS Controls]])</f>
        <v>14</v>
      </c>
      <c r="X66">
        <f>(Table1[[#This Row],[Total Mitigations]]-parameters!$D$2)/(parameters!$D$3-parameters!$D$2)</f>
        <v>0.25454545454545452</v>
      </c>
      <c r="Y66">
        <f>IF(Table1[[#This Row],[Mitigations Utility (unclipped)]]&gt;1,1, IF(Table1[[#This Row],[Mitigations Utility (unclipped)]]&lt;0,0, Table1[[#This Row],[Mitigations Utility (unclipped)]]) )</f>
        <v>0.25454545454545452</v>
      </c>
      <c r="Z66">
        <f>SUM(Table1[[#This Row],[Num. CAR]:[Num. Splunk]])</f>
        <v>3</v>
      </c>
      <c r="AA66">
        <f>(Table1[[#This Row],[Total Detections]]-parameters!$D$4)/(parameters!$D$5-parameters!$D$4)</f>
        <v>0.03</v>
      </c>
      <c r="AB66">
        <f>IF(Table1[[#This Row],[Detections Utility (unclipped)]]&gt;1,1, IF(Table1[[#This Row],[Detections Utility (unclipped)]]&lt;0,0, Table1[[#This Row],[Detections Utility (unclipped)]]) )</f>
        <v>0.03</v>
      </c>
      <c r="AC66"/>
      <c r="AD66" s="85" t="s">
        <v>287</v>
      </c>
      <c r="AE66" s="30" t="str" cm="1">
        <f t="array" ref="AE66">IF(SUMPRODUCT(--(NOT(ISERR(SEARCH({"Process","Command","Script","WMI","Module","Pipe","Service"},AD66)))))&gt;0,"1","0")</f>
        <v>1</v>
      </c>
      <c r="AF66" s="30">
        <f>IF(AE66="1",'TOP 10 TECHNIQUES'!C$15,0)</f>
        <v>0</v>
      </c>
      <c r="AG66" s="30" t="str" cm="1">
        <f t="array" ref="AG66">IF(SUMPRODUCT(--(NOT(ISERR(SEARCH({"Network","Firewall"},AD66)))))&gt;0,"1","0")</f>
        <v>0</v>
      </c>
      <c r="AH66" s="30">
        <f>IF(AG66="1",'TOP 10 TECHNIQUES'!C$16,0)</f>
        <v>0</v>
      </c>
      <c r="AI66" s="30" t="str" cm="1">
        <f t="array" ref="AI66">IF(SUMPRODUCT(--(NOT(ISERR(SEARCH({"File","Group","Logon","Schedule","User","Registry","Active","Application"},AD66)))))&gt;0,"1","0")</f>
        <v>1</v>
      </c>
      <c r="AJ66" s="30">
        <f>IF(AI66="1",'TOP 10 TECHNIQUES'!C$17,0)</f>
        <v>0.19800000000000001</v>
      </c>
      <c r="AK66" s="30" t="str" cm="1">
        <f t="array" ref="AK66">IF(SUMPRODUCT(--(NOT(ISERR(SEARCH({"Cloud","Cluster","Container","Image","Instance","Pod","Snapshot","Volume"},AD66)))))&gt;0,"1","0")</f>
        <v>0</v>
      </c>
      <c r="AL66" s="30">
        <f>IF(AK66="1",'TOP 10 TECHNIQUES'!C$18,0)</f>
        <v>0</v>
      </c>
      <c r="AM66" s="30" t="str" cm="1">
        <f t="array" ref="AM66">IF(SUMPRODUCT(--(NOT(ISERR(SEARCH({"Drive","Firmware","Host","Kernel"},AD66)))))&gt;0,"1","0")</f>
        <v>0</v>
      </c>
      <c r="AN66" s="30">
        <f>IF(AM66="1",'TOP 10 TECHNIQUES'!C$19,0)</f>
        <v>0</v>
      </c>
      <c r="AO66" s="63">
        <v>0</v>
      </c>
      <c r="AP66" s="30">
        <f>parameters!$J$21*Table1[[#This Row],[TAT Utility]]+parameters!$J$22*Table1[[#This Row],[Count Utility]]</f>
        <v>2.9664761904761902E-2</v>
      </c>
      <c r="AQ66" s="30">
        <f>(Table1[[#This Row],[Total Top Att&amp;ck Score ]]-parameters!$D$19)/(parameters!$D$20-parameters!$D$19)</f>
        <v>9.8882539682539683E-2</v>
      </c>
      <c r="AR66" s="30">
        <f>IF(Table1[[#This Row],[TAT Utility (unclipped)]]&gt;1,1, IF(Table1[[#This Row],[TAT Utility (unclipped)]]&lt;0,0, Table1[[#This Row],[TAT Utility (unclipped)]]) )</f>
        <v>9.8882539682539683E-2</v>
      </c>
      <c r="AS66" s="30">
        <f>(Table1[[#This Row],[Ransomware (Total '# of ATT&amp;CK Observations)]]-parameters!$D$21)/(parameters!$D$22-parameters!$D$21)</f>
        <v>0</v>
      </c>
      <c r="AT66" s="30">
        <f>IF(Table1[[#This Row],[Count Utility (unclipped)]]&gt;1,1, IF(Table1[[#This Row],[Count Utility (unclipped)]]&lt;0,0, Table1[[#This Row],[Count Utility (unclipped)]]) )</f>
        <v>0</v>
      </c>
      <c r="AU6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7" spans="1:47" ht="15.75">
      <c r="A67" s="30">
        <f>parameters!$J$21*Table1[[#This Row],[TAT Utility]]+parameters!$J$22*Table1[[#This Row],[Count Utility]]</f>
        <v>2.6241904761904761E-2</v>
      </c>
      <c r="B67" s="30">
        <f t="shared" si="0"/>
        <v>0.26241904761904761</v>
      </c>
      <c r="C67" s="30" t="s">
        <v>293</v>
      </c>
      <c r="D67" s="30" t="s">
        <v>276</v>
      </c>
      <c r="E67" s="30" t="s">
        <v>294</v>
      </c>
      <c r="F67" s="30">
        <v>1</v>
      </c>
      <c r="G67" s="30">
        <v>1</v>
      </c>
      <c r="H67" s="30">
        <f>parameters!$J$10*Table1[[#This Row],[Before Utility]]+parameters!$J$11*Table1[[#This Row],[After Utility]]</f>
        <v>0.1</v>
      </c>
      <c r="I67">
        <f>(Table1[[#This Row],[Num. TID Before]]-parameters!$D$8)/(parameters!$D$9-parameters!$D$8)</f>
        <v>0.1</v>
      </c>
      <c r="J67">
        <f>IF(Table1[[#This Row],[Before Utility (unclipped)]]&gt;1,1, IF(Table1[[#This Row],[Before Utility (unclipped)]]&lt;0,0, Table1[[#This Row],[Before Utility (unclipped)]]))</f>
        <v>0.1</v>
      </c>
      <c r="K67">
        <f>(Table1[[#This Row],[Num. TID After]]-parameters!$D$10)/(parameters!$D$11-parameters!$D$10)</f>
        <v>0.1</v>
      </c>
      <c r="L67">
        <f>IF(Table1[[#This Row],[After Utility (unclipped)]]&gt;1,1, IF(Table1[[#This Row],[After Utility (unclipped)]]&lt;0,0, Table1[[#This Row],[After Utility (unclipped)]]))</f>
        <v>0.1</v>
      </c>
      <c r="M67" s="30">
        <v>0</v>
      </c>
      <c r="N67" s="81">
        <v>0</v>
      </c>
      <c r="O67" s="81">
        <v>1</v>
      </c>
      <c r="P67" s="81">
        <v>0</v>
      </c>
      <c r="Q67" s="81">
        <v>0</v>
      </c>
      <c r="R67" s="36" t="s">
        <v>295</v>
      </c>
      <c r="S67" s="32">
        <v>5</v>
      </c>
      <c r="T67" s="34" t="s">
        <v>286</v>
      </c>
      <c r="U67" s="32">
        <v>7</v>
      </c>
      <c r="V67" s="30">
        <f>parameters!$J$4*Table1[[#This Row],[Mitigations Utility]] + parameters!$J$5*Table1[[#This Row],[Detections Utility]]</f>
        <v>0.11904761904761904</v>
      </c>
      <c r="W67">
        <f>SUM(Table1[[#This Row],[Num. 800-53 (r5)]],Table1[[#This Row],[Num. CIS Controls]])</f>
        <v>12</v>
      </c>
      <c r="X67">
        <f>(Table1[[#This Row],[Total Mitigations]]-parameters!$D$2)/(parameters!$D$3-parameters!$D$2)</f>
        <v>0.21818181818181817</v>
      </c>
      <c r="Y67">
        <f>IF(Table1[[#This Row],[Mitigations Utility (unclipped)]]&gt;1,1, IF(Table1[[#This Row],[Mitigations Utility (unclipped)]]&lt;0,0, Table1[[#This Row],[Mitigations Utility (unclipped)]]) )</f>
        <v>0.21818181818181817</v>
      </c>
      <c r="Z67">
        <f>SUM(Table1[[#This Row],[Num. CAR]:[Num. Splunk]])</f>
        <v>1</v>
      </c>
      <c r="AA67">
        <f>(Table1[[#This Row],[Total Detections]]-parameters!$D$4)/(parameters!$D$5-parameters!$D$4)</f>
        <v>0.01</v>
      </c>
      <c r="AB67">
        <f>IF(Table1[[#This Row],[Detections Utility (unclipped)]]&gt;1,1, IF(Table1[[#This Row],[Detections Utility (unclipped)]]&lt;0,0, Table1[[#This Row],[Detections Utility (unclipped)]]) )</f>
        <v>0.01</v>
      </c>
      <c r="AC67"/>
      <c r="AD67" s="85" t="s">
        <v>287</v>
      </c>
      <c r="AE67" s="30" t="str" cm="1">
        <f t="array" ref="AE67">IF(SUMPRODUCT(--(NOT(ISERR(SEARCH({"Process","Command","Script","WMI","Module","Pipe","Service"},AD67)))))&gt;0,"1","0")</f>
        <v>1</v>
      </c>
      <c r="AF67" s="30">
        <f>IF(AE67="1",'TOP 10 TECHNIQUES'!C$15,0)</f>
        <v>0</v>
      </c>
      <c r="AG67" s="30" t="str" cm="1">
        <f t="array" ref="AG67">IF(SUMPRODUCT(--(NOT(ISERR(SEARCH({"Network","Firewall"},AD67)))))&gt;0,"1","0")</f>
        <v>0</v>
      </c>
      <c r="AH67" s="30">
        <f>IF(AG67="1",'TOP 10 TECHNIQUES'!C$16,0)</f>
        <v>0</v>
      </c>
      <c r="AI67" s="30" t="str" cm="1">
        <f t="array" ref="AI67">IF(SUMPRODUCT(--(NOT(ISERR(SEARCH({"File","Group","Logon","Schedule","User","Registry","Active","Application"},AD67)))))&gt;0,"1","0")</f>
        <v>1</v>
      </c>
      <c r="AJ67" s="30">
        <f>IF(AI67="1",'TOP 10 TECHNIQUES'!C$17,0)</f>
        <v>0.19800000000000001</v>
      </c>
      <c r="AK67" s="30" t="str" cm="1">
        <f t="array" ref="AK67">IF(SUMPRODUCT(--(NOT(ISERR(SEARCH({"Cloud","Cluster","Container","Image","Instance","Pod","Snapshot","Volume"},AD67)))))&gt;0,"1","0")</f>
        <v>0</v>
      </c>
      <c r="AL67" s="30">
        <f>IF(AK67="1",'TOP 10 TECHNIQUES'!C$18,0)</f>
        <v>0</v>
      </c>
      <c r="AM67" s="30" t="str" cm="1">
        <f t="array" ref="AM67">IF(SUMPRODUCT(--(NOT(ISERR(SEARCH({"Drive","Firmware","Host","Kernel"},AD67)))))&gt;0,"1","0")</f>
        <v>0</v>
      </c>
      <c r="AN67" s="30">
        <f>IF(AM67="1",'TOP 10 TECHNIQUES'!C$19,0)</f>
        <v>0</v>
      </c>
      <c r="AO67" s="65">
        <v>0</v>
      </c>
      <c r="AP67" s="30">
        <f>parameters!$J$21*Table1[[#This Row],[TAT Utility]]+parameters!$J$22*Table1[[#This Row],[Count Utility]]</f>
        <v>2.6241904761904761E-2</v>
      </c>
      <c r="AQ67" s="30">
        <f>(Table1[[#This Row],[Total Top Att&amp;ck Score ]]-parameters!$D$19)/(parameters!$D$20-parameters!$D$19)</f>
        <v>8.7473015873015869E-2</v>
      </c>
      <c r="AR67" s="30">
        <f>IF(Table1[[#This Row],[TAT Utility (unclipped)]]&gt;1,1, IF(Table1[[#This Row],[TAT Utility (unclipped)]]&lt;0,0, Table1[[#This Row],[TAT Utility (unclipped)]]) )</f>
        <v>8.7473015873015869E-2</v>
      </c>
      <c r="AS67" s="30">
        <f>(Table1[[#This Row],[Ransomware (Total '# of ATT&amp;CK Observations)]]-parameters!$D$21)/(parameters!$D$22-parameters!$D$21)</f>
        <v>0</v>
      </c>
      <c r="AT67" s="30">
        <f>IF(Table1[[#This Row],[Count Utility (unclipped)]]&gt;1,1, IF(Table1[[#This Row],[Count Utility (unclipped)]]&lt;0,0, Table1[[#This Row],[Count Utility (unclipped)]]) )</f>
        <v>0</v>
      </c>
      <c r="AU6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8" spans="1:47" ht="15.75">
      <c r="A68" s="30">
        <f>parameters!$J$21*Table1[[#This Row],[TAT Utility]]+parameters!$J$22*Table1[[#This Row],[Count Utility]]</f>
        <v>4.7595238095238093E-2</v>
      </c>
      <c r="B68" s="30">
        <f t="shared" si="0"/>
        <v>0.14261904761904762</v>
      </c>
      <c r="C68" s="30" t="s">
        <v>296</v>
      </c>
      <c r="D68" s="30" t="s">
        <v>297</v>
      </c>
      <c r="E68" s="30" t="s">
        <v>72</v>
      </c>
      <c r="F68" s="30">
        <v>1</v>
      </c>
      <c r="G68" s="30">
        <v>1</v>
      </c>
      <c r="H68" s="30">
        <f>parameters!$J$10*Table1[[#This Row],[Before Utility]]+parameters!$J$11*Table1[[#This Row],[After Utility]]</f>
        <v>0.1</v>
      </c>
      <c r="I68">
        <f>(Table1[[#This Row],[Num. TID Before]]-parameters!$D$8)/(parameters!$D$9-parameters!$D$8)</f>
        <v>0.1</v>
      </c>
      <c r="J68">
        <f>IF(Table1[[#This Row],[Before Utility (unclipped)]]&gt;1,1, IF(Table1[[#This Row],[Before Utility (unclipped)]]&lt;0,0, Table1[[#This Row],[Before Utility (unclipped)]]))</f>
        <v>0.1</v>
      </c>
      <c r="K68">
        <f>(Table1[[#This Row],[Num. TID After]]-parameters!$D$10)/(parameters!$D$11-parameters!$D$10)</f>
        <v>0.1</v>
      </c>
      <c r="L68">
        <f>IF(Table1[[#This Row],[After Utility (unclipped)]]&gt;1,1, IF(Table1[[#This Row],[After Utility (unclipped)]]&lt;0,0, Table1[[#This Row],[After Utility (unclipped)]]))</f>
        <v>0.1</v>
      </c>
      <c r="M68" s="30">
        <v>0</v>
      </c>
      <c r="N68" s="81">
        <v>1</v>
      </c>
      <c r="O68" s="81">
        <v>2</v>
      </c>
      <c r="P68" s="81">
        <v>0</v>
      </c>
      <c r="Q68" s="81">
        <v>1</v>
      </c>
      <c r="R68" s="34"/>
      <c r="S68" s="32">
        <v>0</v>
      </c>
      <c r="T68" s="34"/>
      <c r="U68" s="32">
        <v>0</v>
      </c>
      <c r="V68" s="30">
        <f>parameters!$J$4*Table1[[#This Row],[Mitigations Utility]] + parameters!$J$5*Table1[[#This Row],[Detections Utility]]</f>
        <v>1.9047619047619046E-2</v>
      </c>
      <c r="W68">
        <f>SUM(Table1[[#This Row],[Num. 800-53 (r5)]],Table1[[#This Row],[Num. CIS Controls]])</f>
        <v>0</v>
      </c>
      <c r="X68">
        <f>(Table1[[#This Row],[Total Mitigations]]-parameters!$D$2)/(parameters!$D$3-parameters!$D$2)</f>
        <v>0</v>
      </c>
      <c r="Y68">
        <f>IF(Table1[[#This Row],[Mitigations Utility (unclipped)]]&gt;1,1, IF(Table1[[#This Row],[Mitigations Utility (unclipped)]]&lt;0,0, Table1[[#This Row],[Mitigations Utility (unclipped)]]) )</f>
        <v>0</v>
      </c>
      <c r="Z68">
        <f>SUM(Table1[[#This Row],[Num. CAR]:[Num. Splunk]])</f>
        <v>4</v>
      </c>
      <c r="AA68">
        <f>(Table1[[#This Row],[Total Detections]]-parameters!$D$4)/(parameters!$D$5-parameters!$D$4)</f>
        <v>0.04</v>
      </c>
      <c r="AB68">
        <f>IF(Table1[[#This Row],[Detections Utility (unclipped)]]&gt;1,1, IF(Table1[[#This Row],[Detections Utility (unclipped)]]&lt;0,0, Table1[[#This Row],[Detections Utility (unclipped)]]) )</f>
        <v>0.04</v>
      </c>
      <c r="AC68"/>
      <c r="AD68" s="85" t="s">
        <v>298</v>
      </c>
      <c r="AE68" s="30" t="str" cm="1">
        <f t="array" ref="AE68">IF(SUMPRODUCT(--(NOT(ISERR(SEARCH({"Process","Command","Script","WMI","Module","Pipe","Service"},AD68)))))&gt;0,"1","0")</f>
        <v>1</v>
      </c>
      <c r="AF68" s="30">
        <f>IF(AE68="1",'TOP 10 TECHNIQUES'!C$15,0)</f>
        <v>0</v>
      </c>
      <c r="AG68" s="30" t="str" cm="1">
        <f t="array" ref="AG68">IF(SUMPRODUCT(--(NOT(ISERR(SEARCH({"Network","Firewall"},AD68)))))&gt;0,"1","0")</f>
        <v>1</v>
      </c>
      <c r="AH68" s="30">
        <f>IF(AG68="1",'TOP 10 TECHNIQUES'!C$16,0)</f>
        <v>0</v>
      </c>
      <c r="AI68" s="30" t="str" cm="1">
        <f t="array" ref="AI68">IF(SUMPRODUCT(--(NOT(ISERR(SEARCH({"File","Group","Logon","Schedule","User","Registry","Active","Application"},AD68)))))&gt;0,"1","0")</f>
        <v>1</v>
      </c>
      <c r="AJ68" s="30">
        <f>IF(AI68="1",'TOP 10 TECHNIQUES'!C$17,0)</f>
        <v>0.19800000000000001</v>
      </c>
      <c r="AK68" s="30" t="str" cm="1">
        <f t="array" ref="AK68">IF(SUMPRODUCT(--(NOT(ISERR(SEARCH({"Cloud","Cluster","Container","Image","Instance","Pod","Snapshot","Volume"},AD68)))))&gt;0,"1","0")</f>
        <v>0</v>
      </c>
      <c r="AL68" s="30">
        <f>IF(AK68="1",'TOP 10 TECHNIQUES'!C$18,0)</f>
        <v>0</v>
      </c>
      <c r="AM68" s="30" t="str" cm="1">
        <f t="array" ref="AM68">IF(SUMPRODUCT(--(NOT(ISERR(SEARCH({"Drive","Firmware","Host","Kernel"},AD68)))))&gt;0,"1","0")</f>
        <v>0</v>
      </c>
      <c r="AN68" s="30">
        <f>IF(AM68="1",'TOP 10 TECHNIQUES'!C$19,0)</f>
        <v>0</v>
      </c>
      <c r="AO68" s="63">
        <v>1</v>
      </c>
      <c r="AP68" s="30">
        <f>parameters!$J$21*Table1[[#This Row],[TAT Utility]]+parameters!$J$22*Table1[[#This Row],[Count Utility]]</f>
        <v>4.7595238095238093E-2</v>
      </c>
      <c r="AQ68" s="30">
        <f>(Table1[[#This Row],[Total Top Att&amp;ck Score ]]-parameters!$D$19)/(parameters!$D$20-parameters!$D$19)</f>
        <v>4.7539682539682541E-2</v>
      </c>
      <c r="AR68" s="30">
        <f>IF(Table1[[#This Row],[TAT Utility (unclipped)]]&gt;1,1, IF(Table1[[#This Row],[TAT Utility (unclipped)]]&lt;0,0, Table1[[#This Row],[TAT Utility (unclipped)]]) )</f>
        <v>4.7539682539682541E-2</v>
      </c>
      <c r="AS68" s="30">
        <f>(Table1[[#This Row],[Ransomware (Total '# of ATT&amp;CK Observations)]]-parameters!$D$21)/(parameters!$D$22-parameters!$D$21)</f>
        <v>4.7619047619047616E-2</v>
      </c>
      <c r="AT68" s="30">
        <f>IF(Table1[[#This Row],[Count Utility (unclipped)]]&gt;1,1, IF(Table1[[#This Row],[Count Utility (unclipped)]]&lt;0,0, Table1[[#This Row],[Count Utility (unclipped)]]) )</f>
        <v>4.7619047619047616E-2</v>
      </c>
      <c r="AU6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2.4941421012849584E-2</v>
      </c>
    </row>
    <row r="69" spans="1:47" ht="15.75">
      <c r="A69" s="30">
        <f>parameters!$J$21*Table1[[#This Row],[TAT Utility]]+parameters!$J$22*Table1[[#This Row],[Count Utility]]</f>
        <v>3.8142308952380952E-2</v>
      </c>
      <c r="B69" s="30">
        <f t="shared" si="0"/>
        <v>0.38142308952380954</v>
      </c>
      <c r="C69" s="30" t="s">
        <v>299</v>
      </c>
      <c r="D69" s="30" t="s">
        <v>300</v>
      </c>
      <c r="E69" s="30" t="s">
        <v>72</v>
      </c>
      <c r="F69" s="30">
        <v>1</v>
      </c>
      <c r="G69" s="30">
        <v>2</v>
      </c>
      <c r="H69" s="30">
        <f>parameters!$J$10*Table1[[#This Row],[Before Utility]]+parameters!$J$11*Table1[[#This Row],[After Utility]]</f>
        <v>0.15000000000000002</v>
      </c>
      <c r="I69">
        <f>(Table1[[#This Row],[Num. TID Before]]-parameters!$D$8)/(parameters!$D$9-parameters!$D$8)</f>
        <v>0.1</v>
      </c>
      <c r="J69">
        <f>IF(Table1[[#This Row],[Before Utility (unclipped)]]&gt;1,1, IF(Table1[[#This Row],[Before Utility (unclipped)]]&lt;0,0, Table1[[#This Row],[Before Utility (unclipped)]]))</f>
        <v>0.1</v>
      </c>
      <c r="K69">
        <f>(Table1[[#This Row],[Num. TID After]]-parameters!$D$10)/(parameters!$D$11-parameters!$D$10)</f>
        <v>0.2</v>
      </c>
      <c r="L69">
        <f>IF(Table1[[#This Row],[After Utility (unclipped)]]&gt;1,1, IF(Table1[[#This Row],[After Utility (unclipped)]]&lt;0,0, Table1[[#This Row],[After Utility (unclipped)]]))</f>
        <v>0.2</v>
      </c>
      <c r="M69" s="57">
        <v>2.189928E-2</v>
      </c>
      <c r="N69" s="81">
        <v>1</v>
      </c>
      <c r="O69" s="81">
        <v>8</v>
      </c>
      <c r="P69" s="81">
        <v>2</v>
      </c>
      <c r="Q69" s="81">
        <v>1</v>
      </c>
      <c r="R69" s="36" t="s">
        <v>301</v>
      </c>
      <c r="S69" s="32">
        <v>5</v>
      </c>
      <c r="T69" s="34" t="s">
        <v>302</v>
      </c>
      <c r="U69" s="32">
        <v>11</v>
      </c>
      <c r="V69" s="30">
        <f>parameters!$J$4*Table1[[#This Row],[Mitigations Utility]] + parameters!$J$5*Table1[[#This Row],[Detections Utility]]</f>
        <v>0.20952380952380953</v>
      </c>
      <c r="W69">
        <f>SUM(Table1[[#This Row],[Num. 800-53 (r5)]],Table1[[#This Row],[Num. CIS Controls]])</f>
        <v>16</v>
      </c>
      <c r="X69">
        <f>(Table1[[#This Row],[Total Mitigations]]-parameters!$D$2)/(parameters!$D$3-parameters!$D$2)</f>
        <v>0.29090909090909089</v>
      </c>
      <c r="Y69">
        <f>IF(Table1[[#This Row],[Mitigations Utility (unclipped)]]&gt;1,1, IF(Table1[[#This Row],[Mitigations Utility (unclipped)]]&lt;0,0, Table1[[#This Row],[Mitigations Utility (unclipped)]]) )</f>
        <v>0.29090909090909089</v>
      </c>
      <c r="Z69">
        <f>SUM(Table1[[#This Row],[Num. CAR]:[Num. Splunk]])</f>
        <v>12</v>
      </c>
      <c r="AA69">
        <f>(Table1[[#This Row],[Total Detections]]-parameters!$D$4)/(parameters!$D$5-parameters!$D$4)</f>
        <v>0.12</v>
      </c>
      <c r="AB69">
        <f>IF(Table1[[#This Row],[Detections Utility (unclipped)]]&gt;1,1, IF(Table1[[#This Row],[Detections Utility (unclipped)]]&lt;0,0, Table1[[#This Row],[Detections Utility (unclipped)]]) )</f>
        <v>0.12</v>
      </c>
      <c r="AC69"/>
      <c r="AD69" s="85" t="s">
        <v>160</v>
      </c>
      <c r="AE69" s="30" t="str" cm="1">
        <f t="array" ref="AE69">IF(SUMPRODUCT(--(NOT(ISERR(SEARCH({"Process","Command","Script","WMI","Module","Pipe","Service"},AD69)))))&gt;0,"1","0")</f>
        <v>1</v>
      </c>
      <c r="AF69" s="30">
        <f>IF(AE69="1",'TOP 10 TECHNIQUES'!C$15,0)</f>
        <v>0</v>
      </c>
      <c r="AG69" s="30" t="str" cm="1">
        <f t="array" ref="AG69">IF(SUMPRODUCT(--(NOT(ISERR(SEARCH({"Network","Firewall"},AD69)))))&gt;0,"1","0")</f>
        <v>0</v>
      </c>
      <c r="AH69" s="30">
        <f>IF(AG69="1",'TOP 10 TECHNIQUES'!C$16,0)</f>
        <v>0</v>
      </c>
      <c r="AI69" s="30" t="str" cm="1">
        <f t="array" ref="AI69">IF(SUMPRODUCT(--(NOT(ISERR(SEARCH({"File","Group","Logon","Schedule","User","Registry","Active","Application"},AD69)))))&gt;0,"1","0")</f>
        <v>0</v>
      </c>
      <c r="AJ69" s="30">
        <f>IF(AI69="1",'TOP 10 TECHNIQUES'!C$17,0)</f>
        <v>0</v>
      </c>
      <c r="AK69" s="30" t="str" cm="1">
        <f t="array" ref="AK69">IF(SUMPRODUCT(--(NOT(ISERR(SEARCH({"Cloud","Cluster","Container","Image","Instance","Pod","Snapshot","Volume"},AD69)))))&gt;0,"1","0")</f>
        <v>0</v>
      </c>
      <c r="AL69" s="30">
        <f>IF(AK69="1",'TOP 10 TECHNIQUES'!C$18,0)</f>
        <v>0</v>
      </c>
      <c r="AM69" s="30" t="str" cm="1">
        <f t="array" ref="AM69">IF(SUMPRODUCT(--(NOT(ISERR(SEARCH({"Drive","Firmware","Host","Kernel"},AD69)))))&gt;0,"1","0")</f>
        <v>0</v>
      </c>
      <c r="AN69" s="30">
        <f>IF(AM69="1",'TOP 10 TECHNIQUES'!C$19,0)</f>
        <v>0</v>
      </c>
      <c r="AO69" s="65">
        <v>0</v>
      </c>
      <c r="AP69" s="30">
        <f>parameters!$J$21*Table1[[#This Row],[TAT Utility]]+parameters!$J$22*Table1[[#This Row],[Count Utility]]</f>
        <v>3.8142308952380952E-2</v>
      </c>
      <c r="AQ69" s="30">
        <f>(Table1[[#This Row],[Total Top Att&amp;ck Score ]]-parameters!$D$19)/(parameters!$D$20-parameters!$D$19)</f>
        <v>0.12714102984126985</v>
      </c>
      <c r="AR69" s="30">
        <f>IF(Table1[[#This Row],[TAT Utility (unclipped)]]&gt;1,1, IF(Table1[[#This Row],[TAT Utility (unclipped)]]&lt;0,0, Table1[[#This Row],[TAT Utility (unclipped)]]) )</f>
        <v>0.12714102984126985</v>
      </c>
      <c r="AS69" s="30">
        <f>(Table1[[#This Row],[Ransomware (Total '# of ATT&amp;CK Observations)]]-parameters!$D$21)/(parameters!$D$22-parameters!$D$21)</f>
        <v>0</v>
      </c>
      <c r="AT69" s="30">
        <f>IF(Table1[[#This Row],[Count Utility (unclipped)]]&gt;1,1, IF(Table1[[#This Row],[Count Utility (unclipped)]]&lt;0,0, Table1[[#This Row],[Count Utility (unclipped)]]) )</f>
        <v>0</v>
      </c>
      <c r="AU6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0" spans="1:47" ht="15.75">
      <c r="A70" s="30">
        <f>parameters!$J$21*Table1[[#This Row],[TAT Utility]]+parameters!$J$22*Table1[[#This Row],[Count Utility]]</f>
        <v>0.27050078970028574</v>
      </c>
      <c r="B70" s="30">
        <f t="shared" si="0"/>
        <v>0.37167456366952384</v>
      </c>
      <c r="C70" s="30" t="s">
        <v>303</v>
      </c>
      <c r="D70" s="30" t="s">
        <v>304</v>
      </c>
      <c r="E70" s="30" t="s">
        <v>72</v>
      </c>
      <c r="F70" s="30">
        <v>1</v>
      </c>
      <c r="G70" s="30">
        <v>1</v>
      </c>
      <c r="H70" s="30">
        <f>parameters!$J$10*Table1[[#This Row],[Before Utility]]+parameters!$J$11*Table1[[#This Row],[After Utility]]</f>
        <v>0.1</v>
      </c>
      <c r="I70">
        <f>(Table1[[#This Row],[Num. TID Before]]-parameters!$D$8)/(parameters!$D$9-parameters!$D$8)</f>
        <v>0.1</v>
      </c>
      <c r="J70">
        <f>IF(Table1[[#This Row],[Before Utility (unclipped)]]&gt;1,1, IF(Table1[[#This Row],[Before Utility (unclipped)]]&lt;0,0, Table1[[#This Row],[Before Utility (unclipped)]]))</f>
        <v>0.1</v>
      </c>
      <c r="K70">
        <f>(Table1[[#This Row],[Num. TID After]]-parameters!$D$10)/(parameters!$D$11-parameters!$D$10)</f>
        <v>0.1</v>
      </c>
      <c r="L70">
        <f>IF(Table1[[#This Row],[After Utility (unclipped)]]&gt;1,1, IF(Table1[[#This Row],[After Utility (unclipped)]]&lt;0,0, Table1[[#This Row],[After Utility (unclipped)]]))</f>
        <v>0.1</v>
      </c>
      <c r="M70" s="57">
        <v>7.2207E-4</v>
      </c>
      <c r="N70" s="81">
        <v>0</v>
      </c>
      <c r="O70" s="81">
        <v>3</v>
      </c>
      <c r="P70" s="81">
        <v>0</v>
      </c>
      <c r="Q70" s="81">
        <v>1</v>
      </c>
      <c r="R70" s="36" t="s">
        <v>135</v>
      </c>
      <c r="S70" s="32">
        <v>2</v>
      </c>
      <c r="T70" s="34" t="s">
        <v>305</v>
      </c>
      <c r="U70" s="32">
        <v>18</v>
      </c>
      <c r="V70" s="30">
        <f>parameters!$J$4*Table1[[#This Row],[Mitigations Utility]] + parameters!$J$5*Table1[[#This Row],[Detections Utility]]</f>
        <v>0.20952380952380953</v>
      </c>
      <c r="W70">
        <f>SUM(Table1[[#This Row],[Num. 800-53 (r5)]],Table1[[#This Row],[Num. CIS Controls]])</f>
        <v>20</v>
      </c>
      <c r="X70">
        <f>(Table1[[#This Row],[Total Mitigations]]-parameters!$D$2)/(parameters!$D$3-parameters!$D$2)</f>
        <v>0.36363636363636365</v>
      </c>
      <c r="Y70">
        <f>IF(Table1[[#This Row],[Mitigations Utility (unclipped)]]&gt;1,1, IF(Table1[[#This Row],[Mitigations Utility (unclipped)]]&lt;0,0, Table1[[#This Row],[Mitigations Utility (unclipped)]]) )</f>
        <v>0.36363636363636365</v>
      </c>
      <c r="Z70">
        <f>SUM(Table1[[#This Row],[Num. CAR]:[Num. Splunk]])</f>
        <v>4</v>
      </c>
      <c r="AA70">
        <f>(Table1[[#This Row],[Total Detections]]-parameters!$D$4)/(parameters!$D$5-parameters!$D$4)</f>
        <v>0.04</v>
      </c>
      <c r="AB70">
        <f>IF(Table1[[#This Row],[Detections Utility (unclipped)]]&gt;1,1, IF(Table1[[#This Row],[Detections Utility (unclipped)]]&lt;0,0, Table1[[#This Row],[Detections Utility (unclipped)]]) )</f>
        <v>0.04</v>
      </c>
      <c r="AC70"/>
      <c r="AD70" s="85" t="s">
        <v>144</v>
      </c>
      <c r="AE70" s="30" t="str" cm="1">
        <f t="array" ref="AE70">IF(SUMPRODUCT(--(NOT(ISERR(SEARCH({"Process","Command","Script","WMI","Module","Pipe","Service"},AD70)))))&gt;0,"1","0")</f>
        <v>1</v>
      </c>
      <c r="AF70" s="30">
        <f>IF(AE70="1",'TOP 10 TECHNIQUES'!C$15,0)</f>
        <v>0</v>
      </c>
      <c r="AG70" s="30" t="str" cm="1">
        <f t="array" ref="AG70">IF(SUMPRODUCT(--(NOT(ISERR(SEARCH({"Network","Firewall"},AD70)))))&gt;0,"1","0")</f>
        <v>1</v>
      </c>
      <c r="AH70" s="30">
        <f>IF(AG70="1",'TOP 10 TECHNIQUES'!C$16,0)</f>
        <v>0</v>
      </c>
      <c r="AI70" s="30" t="str" cm="1">
        <f t="array" ref="AI70">IF(SUMPRODUCT(--(NOT(ISERR(SEARCH({"File","Group","Logon","Schedule","User","Registry","Active","Application"},AD70)))))&gt;0,"1","0")</f>
        <v>1</v>
      </c>
      <c r="AJ70" s="30">
        <f>IF(AI70="1",'TOP 10 TECHNIQUES'!C$17,0)</f>
        <v>0.19800000000000001</v>
      </c>
      <c r="AK70" s="30" t="str" cm="1">
        <f t="array" ref="AK70">IF(SUMPRODUCT(--(NOT(ISERR(SEARCH({"Cloud","Cluster","Container","Image","Instance","Pod","Snapshot","Volume"},AD70)))))&gt;0,"1","0")</f>
        <v>0</v>
      </c>
      <c r="AL70" s="30">
        <f>IF(AK70="1",'TOP 10 TECHNIQUES'!C$18,0)</f>
        <v>0</v>
      </c>
      <c r="AM70" s="30" t="str" cm="1">
        <f t="array" ref="AM70">IF(SUMPRODUCT(--(NOT(ISERR(SEARCH({"Drive","Firmware","Host","Kernel"},AD70)))))&gt;0,"1","0")</f>
        <v>0</v>
      </c>
      <c r="AN70" s="30">
        <f>IF(AM70="1",'TOP 10 TECHNIQUES'!C$19,0)</f>
        <v>0</v>
      </c>
      <c r="AO70" s="63">
        <v>7</v>
      </c>
      <c r="AP70" s="30">
        <f>parameters!$J$21*Table1[[#This Row],[TAT Utility]]+parameters!$J$22*Table1[[#This Row],[Count Utility]]</f>
        <v>0.27050078970028574</v>
      </c>
      <c r="AQ70" s="30">
        <f>(Table1[[#This Row],[Total Top Att&amp;ck Score ]]-parameters!$D$19)/(parameters!$D$20-parameters!$D$19)</f>
        <v>0.12389152122317461</v>
      </c>
      <c r="AR70" s="30">
        <f>IF(Table1[[#This Row],[TAT Utility (unclipped)]]&gt;1,1, IF(Table1[[#This Row],[TAT Utility (unclipped)]]&lt;0,0, Table1[[#This Row],[TAT Utility (unclipped)]]) )</f>
        <v>0.12389152122317461</v>
      </c>
      <c r="AS70" s="30">
        <f>(Table1[[#This Row],[Ransomware (Total '# of ATT&amp;CK Observations)]]-parameters!$D$21)/(parameters!$D$22-parameters!$D$21)</f>
        <v>0.33333333333333331</v>
      </c>
      <c r="AT70" s="30">
        <f>IF(Table1[[#This Row],[Count Utility (unclipped)]]&gt;1,1, IF(Table1[[#This Row],[Count Utility (unclipped)]]&lt;0,0, Table1[[#This Row],[Count Utility (unclipped)]]) )</f>
        <v>0.33333333333333331</v>
      </c>
      <c r="AU7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0.18731525353719575</v>
      </c>
    </row>
    <row r="71" spans="1:47" ht="15.75">
      <c r="A71" s="30">
        <f>parameters!$J$21*Table1[[#This Row],[TAT Utility]]+parameters!$J$22*Table1[[#This Row],[Count Utility]]</f>
        <v>1.1979999999999999E-2</v>
      </c>
      <c r="B71" s="30">
        <f t="shared" ref="B71:B138" si="1">SUM(H71,M71,V71)*(1+SUM(AF71,AH71,AJ71,AL71,AN71))</f>
        <v>0.1198</v>
      </c>
      <c r="C71" s="30" t="s">
        <v>306</v>
      </c>
      <c r="D71" s="30" t="s">
        <v>307</v>
      </c>
      <c r="E71" s="30" t="s">
        <v>72</v>
      </c>
      <c r="F71" s="30">
        <v>1</v>
      </c>
      <c r="G71" s="30">
        <v>1</v>
      </c>
      <c r="H71" s="30">
        <f>parameters!$J$10*Table1[[#This Row],[Before Utility]]+parameters!$J$11*Table1[[#This Row],[After Utility]]</f>
        <v>0.1</v>
      </c>
      <c r="I71">
        <f>(Table1[[#This Row],[Num. TID Before]]-parameters!$D$8)/(parameters!$D$9-parameters!$D$8)</f>
        <v>0.1</v>
      </c>
      <c r="J71">
        <f>IF(Table1[[#This Row],[Before Utility (unclipped)]]&gt;1,1, IF(Table1[[#This Row],[Before Utility (unclipped)]]&lt;0,0, Table1[[#This Row],[Before Utility (unclipped)]]))</f>
        <v>0.1</v>
      </c>
      <c r="K71">
        <f>(Table1[[#This Row],[Num. TID After]]-parameters!$D$10)/(parameters!$D$11-parameters!$D$10)</f>
        <v>0.1</v>
      </c>
      <c r="L71">
        <f>IF(Table1[[#This Row],[After Utility (unclipped)]]&gt;1,1, IF(Table1[[#This Row],[After Utility (unclipped)]]&lt;0,0, Table1[[#This Row],[After Utility (unclipped)]]))</f>
        <v>0.1</v>
      </c>
      <c r="M71" s="30">
        <v>0</v>
      </c>
      <c r="N71" s="81">
        <v>0</v>
      </c>
      <c r="O71" s="81">
        <v>0</v>
      </c>
      <c r="P71" s="81">
        <v>0</v>
      </c>
      <c r="Q71" s="81">
        <v>0</v>
      </c>
      <c r="R71" s="34"/>
      <c r="S71" s="32">
        <v>0</v>
      </c>
      <c r="T71" s="34"/>
      <c r="U71" s="32">
        <v>0</v>
      </c>
      <c r="V71" s="30">
        <f>parameters!$J$4*Table1[[#This Row],[Mitigations Utility]] + parameters!$J$5*Table1[[#This Row],[Detections Utility]]</f>
        <v>0</v>
      </c>
      <c r="W71">
        <f>SUM(Table1[[#This Row],[Num. 800-53 (r5)]],Table1[[#This Row],[Num. CIS Controls]])</f>
        <v>0</v>
      </c>
      <c r="X71">
        <f>(Table1[[#This Row],[Total Mitigations]]-parameters!$D$2)/(parameters!$D$3-parameters!$D$2)</f>
        <v>0</v>
      </c>
      <c r="Y71">
        <f>IF(Table1[[#This Row],[Mitigations Utility (unclipped)]]&gt;1,1, IF(Table1[[#This Row],[Mitigations Utility (unclipped)]]&lt;0,0, Table1[[#This Row],[Mitigations Utility (unclipped)]]) )</f>
        <v>0</v>
      </c>
      <c r="Z71">
        <f>SUM(Table1[[#This Row],[Num. CAR]:[Num. Splunk]])</f>
        <v>0</v>
      </c>
      <c r="AA71">
        <f>(Table1[[#This Row],[Total Detections]]-parameters!$D$4)/(parameters!$D$5-parameters!$D$4)</f>
        <v>0</v>
      </c>
      <c r="AB71">
        <f>IF(Table1[[#This Row],[Detections Utility (unclipped)]]&gt;1,1, IF(Table1[[#This Row],[Detections Utility (unclipped)]]&lt;0,0, Table1[[#This Row],[Detections Utility (unclipped)]]) )</f>
        <v>0</v>
      </c>
      <c r="AC71" t="s">
        <v>210</v>
      </c>
      <c r="AD71" s="85" t="s">
        <v>144</v>
      </c>
      <c r="AE71" s="30" t="str" cm="1">
        <f t="array" ref="AE71">IF(SUMPRODUCT(--(NOT(ISERR(SEARCH({"Process","Command","Script","WMI","Module","Pipe","Service"},AD71)))))&gt;0,"1","0")</f>
        <v>1</v>
      </c>
      <c r="AF71" s="30">
        <f>IF(AE71="1",'TOP 10 TECHNIQUES'!C$15,0)</f>
        <v>0</v>
      </c>
      <c r="AG71" s="30" t="str" cm="1">
        <f t="array" ref="AG71">IF(SUMPRODUCT(--(NOT(ISERR(SEARCH({"Network","Firewall"},AD71)))))&gt;0,"1","0")</f>
        <v>1</v>
      </c>
      <c r="AH71" s="30">
        <f>IF(AG71="1",'TOP 10 TECHNIQUES'!C$16,0)</f>
        <v>0</v>
      </c>
      <c r="AI71" s="30" t="str" cm="1">
        <f t="array" ref="AI71">IF(SUMPRODUCT(--(NOT(ISERR(SEARCH({"File","Group","Logon","Schedule","User","Registry","Active","Application"},AD71)))))&gt;0,"1","0")</f>
        <v>1</v>
      </c>
      <c r="AJ71" s="30">
        <f>IF(AI71="1",'TOP 10 TECHNIQUES'!C$17,0)</f>
        <v>0.19800000000000001</v>
      </c>
      <c r="AK71" s="30" t="str" cm="1">
        <f t="array" ref="AK71">IF(SUMPRODUCT(--(NOT(ISERR(SEARCH({"Cloud","Cluster","Container","Image","Instance","Pod","Snapshot","Volume"},AD71)))))&gt;0,"1","0")</f>
        <v>0</v>
      </c>
      <c r="AL71" s="30">
        <f>IF(AK71="1",'TOP 10 TECHNIQUES'!C$18,0)</f>
        <v>0</v>
      </c>
      <c r="AM71" s="30" t="str" cm="1">
        <f t="array" ref="AM71">IF(SUMPRODUCT(--(NOT(ISERR(SEARCH({"Drive","Firmware","Host","Kernel"},AD71)))))&gt;0,"1","0")</f>
        <v>0</v>
      </c>
      <c r="AN71" s="30">
        <f>IF(AM71="1",'TOP 10 TECHNIQUES'!C$19,0)</f>
        <v>0</v>
      </c>
      <c r="AO71" s="64"/>
      <c r="AP71" s="30">
        <f>parameters!$J$21*Table1[[#This Row],[TAT Utility]]+parameters!$J$22*Table1[[#This Row],[Count Utility]]</f>
        <v>1.1979999999999999E-2</v>
      </c>
      <c r="AQ71" s="30">
        <f>(Table1[[#This Row],[Total Top Att&amp;ck Score ]]-parameters!$D$19)/(parameters!$D$20-parameters!$D$19)</f>
        <v>3.9933333333333335E-2</v>
      </c>
      <c r="AR71" s="30">
        <f>IF(Table1[[#This Row],[TAT Utility (unclipped)]]&gt;1,1, IF(Table1[[#This Row],[TAT Utility (unclipped)]]&lt;0,0, Table1[[#This Row],[TAT Utility (unclipped)]]) )</f>
        <v>3.9933333333333335E-2</v>
      </c>
      <c r="AS71" s="30">
        <f>(Table1[[#This Row],[Ransomware (Total '# of ATT&amp;CK Observations)]]-parameters!$D$21)/(parameters!$D$22-parameters!$D$21)</f>
        <v>0</v>
      </c>
      <c r="AT71" s="30">
        <f>IF(Table1[[#This Row],[Count Utility (unclipped)]]&gt;1,1, IF(Table1[[#This Row],[Count Utility (unclipped)]]&lt;0,0, Table1[[#This Row],[Count Utility (unclipped)]]) )</f>
        <v>0</v>
      </c>
      <c r="AU7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2" spans="1:47" ht="15.75">
      <c r="A72" s="30">
        <f>parameters!$J$21*Table1[[#This Row],[TAT Utility]]+parameters!$J$22*Table1[[#This Row],[Count Utility]]</f>
        <v>0.11589801846019047</v>
      </c>
      <c r="B72" s="30">
        <f t="shared" si="1"/>
        <v>0.49231351793523809</v>
      </c>
      <c r="C72" s="30" t="s">
        <v>308</v>
      </c>
      <c r="D72" s="30" t="s">
        <v>309</v>
      </c>
      <c r="E72" s="30" t="s">
        <v>72</v>
      </c>
      <c r="F72" s="30">
        <v>1</v>
      </c>
      <c r="G72" s="30">
        <v>1</v>
      </c>
      <c r="H72" s="30">
        <f>parameters!$J$10*Table1[[#This Row],[Before Utility]]+parameters!$J$11*Table1[[#This Row],[After Utility]]</f>
        <v>0.1</v>
      </c>
      <c r="I72">
        <f>(Table1[[#This Row],[Num. TID Before]]-parameters!$D$8)/(parameters!$D$9-parameters!$D$8)</f>
        <v>0.1</v>
      </c>
      <c r="J72">
        <f>IF(Table1[[#This Row],[Before Utility (unclipped)]]&gt;1,1, IF(Table1[[#This Row],[Before Utility (unclipped)]]&lt;0,0, Table1[[#This Row],[Before Utility (unclipped)]]))</f>
        <v>0.1</v>
      </c>
      <c r="K72">
        <f>(Table1[[#This Row],[Num. TID After]]-parameters!$D$10)/(parameters!$D$11-parameters!$D$10)</f>
        <v>0.1</v>
      </c>
      <c r="L72">
        <f>IF(Table1[[#This Row],[After Utility (unclipped)]]&gt;1,1, IF(Table1[[#This Row],[After Utility (unclipped)]]&lt;0,0, Table1[[#This Row],[After Utility (unclipped)]]))</f>
        <v>0.1</v>
      </c>
      <c r="M72" s="57">
        <v>1.5708079999999999E-2</v>
      </c>
      <c r="N72" s="81">
        <v>2</v>
      </c>
      <c r="O72" s="81">
        <v>11</v>
      </c>
      <c r="P72" s="81">
        <v>1</v>
      </c>
      <c r="Q72" s="81">
        <v>0</v>
      </c>
      <c r="R72" s="36" t="s">
        <v>310</v>
      </c>
      <c r="S72" s="32">
        <v>13</v>
      </c>
      <c r="T72" s="34" t="s">
        <v>311</v>
      </c>
      <c r="U72" s="32">
        <v>11</v>
      </c>
      <c r="V72" s="30">
        <f>parameters!$J$4*Table1[[#This Row],[Mitigations Utility]] + parameters!$J$5*Table1[[#This Row],[Detections Utility]]</f>
        <v>0.29523809523809524</v>
      </c>
      <c r="W72">
        <f>SUM(Table1[[#This Row],[Num. 800-53 (r5)]],Table1[[#This Row],[Num. CIS Controls]])</f>
        <v>24</v>
      </c>
      <c r="X72">
        <f>(Table1[[#This Row],[Total Mitigations]]-parameters!$D$2)/(parameters!$D$3-parameters!$D$2)</f>
        <v>0.43636363636363634</v>
      </c>
      <c r="Y72">
        <f>IF(Table1[[#This Row],[Mitigations Utility (unclipped)]]&gt;1,1, IF(Table1[[#This Row],[Mitigations Utility (unclipped)]]&lt;0,0, Table1[[#This Row],[Mitigations Utility (unclipped)]]) )</f>
        <v>0.43636363636363634</v>
      </c>
      <c r="Z72">
        <f>SUM(Table1[[#This Row],[Num. CAR]:[Num. Splunk]])</f>
        <v>14</v>
      </c>
      <c r="AA72">
        <f>(Table1[[#This Row],[Total Detections]]-parameters!$D$4)/(parameters!$D$5-parameters!$D$4)</f>
        <v>0.14000000000000001</v>
      </c>
      <c r="AB72">
        <f>IF(Table1[[#This Row],[Detections Utility (unclipped)]]&gt;1,1, IF(Table1[[#This Row],[Detections Utility (unclipped)]]&lt;0,0, Table1[[#This Row],[Detections Utility (unclipped)]]) )</f>
        <v>0.14000000000000001</v>
      </c>
      <c r="AC72"/>
      <c r="AD72" s="85" t="s">
        <v>312</v>
      </c>
      <c r="AE72" s="30" t="str" cm="1">
        <f t="array" ref="AE72">IF(SUMPRODUCT(--(NOT(ISERR(SEARCH({"Process","Command","Script","WMI","Module","Pipe","Service"},AD72)))))&gt;0,"1","0")</f>
        <v>1</v>
      </c>
      <c r="AF72" s="30">
        <f>IF(AE72="1",'TOP 10 TECHNIQUES'!C$15,0)</f>
        <v>0</v>
      </c>
      <c r="AG72" s="30" t="str" cm="1">
        <f t="array" ref="AG72">IF(SUMPRODUCT(--(NOT(ISERR(SEARCH({"Network","Firewall"},AD72)))))&gt;0,"1","0")</f>
        <v>1</v>
      </c>
      <c r="AH72" s="30">
        <f>IF(AG72="1",'TOP 10 TECHNIQUES'!C$16,0)</f>
        <v>0</v>
      </c>
      <c r="AI72" s="30" t="str" cm="1">
        <f t="array" ref="AI72">IF(SUMPRODUCT(--(NOT(ISERR(SEARCH({"File","Group","Logon","Schedule","User","Registry","Active","Application"},AD72)))))&gt;0,"1","0")</f>
        <v>0</v>
      </c>
      <c r="AJ72" s="30">
        <f>IF(AI72="1",'TOP 10 TECHNIQUES'!C$17,0)</f>
        <v>0</v>
      </c>
      <c r="AK72" s="30" t="str" cm="1">
        <f t="array" ref="AK72">IF(SUMPRODUCT(--(NOT(ISERR(SEARCH({"Cloud","Cluster","Container","Image","Instance","Pod","Snapshot","Volume"},AD72)))))&gt;0,"1","0")</f>
        <v>1</v>
      </c>
      <c r="AL72" s="30">
        <f>IF(AK72="1",'TOP 10 TECHNIQUES'!C$18,0)</f>
        <v>0.19800000000000001</v>
      </c>
      <c r="AM72" s="30" t="str" cm="1">
        <f t="array" ref="AM72">IF(SUMPRODUCT(--(NOT(ISERR(SEARCH({"Drive","Firmware","Host","Kernel"},AD72)))))&gt;0,"1","0")</f>
        <v>0</v>
      </c>
      <c r="AN72" s="30">
        <f>IF(AM72="1",'TOP 10 TECHNIQUES'!C$19,0)</f>
        <v>0</v>
      </c>
      <c r="AO72" s="65">
        <v>2</v>
      </c>
      <c r="AP72" s="30">
        <f>parameters!$J$21*Table1[[#This Row],[TAT Utility]]+parameters!$J$22*Table1[[#This Row],[Count Utility]]</f>
        <v>0.11589801846019047</v>
      </c>
      <c r="AQ72" s="30">
        <f>(Table1[[#This Row],[Total Top Att&amp;ck Score ]]-parameters!$D$19)/(parameters!$D$20-parameters!$D$19)</f>
        <v>0.1641045059784127</v>
      </c>
      <c r="AR72" s="30">
        <f>IF(Table1[[#This Row],[TAT Utility (unclipped)]]&gt;1,1, IF(Table1[[#This Row],[TAT Utility (unclipped)]]&lt;0,0, Table1[[#This Row],[TAT Utility (unclipped)]]) )</f>
        <v>0.1641045059784127</v>
      </c>
      <c r="AS72" s="30">
        <f>(Table1[[#This Row],[Ransomware (Total '# of ATT&amp;CK Observations)]]-parameters!$D$21)/(parameters!$D$22-parameters!$D$21)</f>
        <v>9.5238095238095233E-2</v>
      </c>
      <c r="AT72" s="30">
        <f>IF(Table1[[#This Row],[Count Utility (unclipped)]]&gt;1,1, IF(Table1[[#This Row],[Count Utility (unclipped)]]&lt;0,0, Table1[[#This Row],[Count Utility (unclipped)]]) )</f>
        <v>9.5238095238095233E-2</v>
      </c>
      <c r="AU7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5.5433547903733935E-2</v>
      </c>
    </row>
    <row r="73" spans="1:47" ht="15.75">
      <c r="A73" s="30">
        <f>parameters!$J$21*Table1[[#This Row],[TAT Utility]]+parameters!$J$22*Table1[[#This Row],[Count Utility]]</f>
        <v>0.41833333333333333</v>
      </c>
      <c r="B73" s="30">
        <f t="shared" si="1"/>
        <v>2.1833333333333331</v>
      </c>
      <c r="C73" s="30" t="s">
        <v>313</v>
      </c>
      <c r="D73" s="30" t="s">
        <v>314</v>
      </c>
      <c r="E73" s="30" t="s">
        <v>72</v>
      </c>
      <c r="F73" s="30">
        <v>3</v>
      </c>
      <c r="G73" s="30">
        <v>12</v>
      </c>
      <c r="H73" s="30">
        <f>parameters!$J$10*Table1[[#This Row],[Before Utility]]+parameters!$J$11*Table1[[#This Row],[After Utility]]</f>
        <v>0.65</v>
      </c>
      <c r="I73">
        <f>(Table1[[#This Row],[Num. TID Before]]-parameters!$D$8)/(parameters!$D$9-parameters!$D$8)</f>
        <v>0.3</v>
      </c>
      <c r="J73">
        <f>IF(Table1[[#This Row],[Before Utility (unclipped)]]&gt;1,1, IF(Table1[[#This Row],[Before Utility (unclipped)]]&lt;0,0, Table1[[#This Row],[Before Utility (unclipped)]]))</f>
        <v>0.3</v>
      </c>
      <c r="K73">
        <f>(Table1[[#This Row],[Num. TID After]]-parameters!$D$10)/(parameters!$D$11-parameters!$D$10)</f>
        <v>1.2</v>
      </c>
      <c r="L73">
        <f>IF(Table1[[#This Row],[After Utility (unclipped)]]&gt;1,1, IF(Table1[[#This Row],[After Utility (unclipped)]]&lt;0,0, Table1[[#This Row],[After Utility (unclipped)]]))</f>
        <v>1</v>
      </c>
      <c r="M73" s="57">
        <v>1</v>
      </c>
      <c r="N73" s="81">
        <v>3</v>
      </c>
      <c r="O73" s="81">
        <v>40</v>
      </c>
      <c r="P73" s="81">
        <v>5</v>
      </c>
      <c r="Q73" s="81">
        <v>14</v>
      </c>
      <c r="R73" s="36" t="s">
        <v>315</v>
      </c>
      <c r="S73" s="32">
        <v>7</v>
      </c>
      <c r="T73" s="34" t="s">
        <v>316</v>
      </c>
      <c r="U73" s="32">
        <v>18</v>
      </c>
      <c r="V73" s="30">
        <f>parameters!$J$4*Table1[[#This Row],[Mitigations Utility]] + parameters!$J$5*Table1[[#This Row],[Detections Utility]]</f>
        <v>0.53333333333333333</v>
      </c>
      <c r="W73">
        <f>SUM(Table1[[#This Row],[Num. 800-53 (r5)]],Table1[[#This Row],[Num. CIS Controls]])</f>
        <v>25</v>
      </c>
      <c r="X73">
        <f>(Table1[[#This Row],[Total Mitigations]]-parameters!$D$2)/(parameters!$D$3-parameters!$D$2)</f>
        <v>0.45454545454545453</v>
      </c>
      <c r="Y73">
        <f>IF(Table1[[#This Row],[Mitigations Utility (unclipped)]]&gt;1,1, IF(Table1[[#This Row],[Mitigations Utility (unclipped)]]&lt;0,0, Table1[[#This Row],[Mitigations Utility (unclipped)]]) )</f>
        <v>0.45454545454545453</v>
      </c>
      <c r="Z73">
        <f>SUM(Table1[[#This Row],[Num. CAR]:[Num. Splunk]])</f>
        <v>62</v>
      </c>
      <c r="AA73">
        <f>(Table1[[#This Row],[Total Detections]]-parameters!$D$4)/(parameters!$D$5-parameters!$D$4)</f>
        <v>0.62</v>
      </c>
      <c r="AB73">
        <f>IF(Table1[[#This Row],[Detections Utility (unclipped)]]&gt;1,1, IF(Table1[[#This Row],[Detections Utility (unclipped)]]&lt;0,0, Table1[[#This Row],[Detections Utility (unclipped)]]) )</f>
        <v>0.62</v>
      </c>
      <c r="AC73"/>
      <c r="AD73" s="85" t="s">
        <v>317</v>
      </c>
      <c r="AE73" s="30" t="str" cm="1">
        <f t="array" ref="AE73">IF(SUMPRODUCT(--(NOT(ISERR(SEARCH({"Process","Command","Script","WMI","Module","Pipe","Service"},AD73)))))&gt;0,"1","0")</f>
        <v>1</v>
      </c>
      <c r="AF73" s="30">
        <f>IF(AE73="1",'TOP 10 TECHNIQUES'!C$15,0)</f>
        <v>0</v>
      </c>
      <c r="AG73" s="30" t="str" cm="1">
        <f t="array" ref="AG73">IF(SUMPRODUCT(--(NOT(ISERR(SEARCH({"Network","Firewall"},AD73)))))&gt;0,"1","0")</f>
        <v>1</v>
      </c>
      <c r="AH73" s="30">
        <f>IF(AG73="1",'TOP 10 TECHNIQUES'!C$16,0)</f>
        <v>0</v>
      </c>
      <c r="AI73" s="30" t="str" cm="1">
        <f t="array" ref="AI73">IF(SUMPRODUCT(--(NOT(ISERR(SEARCH({"File","Group","Logon","Schedule","User","Registry","Active","Application"},AD73)))))&gt;0,"1","0")</f>
        <v>0</v>
      </c>
      <c r="AJ73" s="30">
        <f>IF(AI73="1",'TOP 10 TECHNIQUES'!C$17,0)</f>
        <v>0</v>
      </c>
      <c r="AK73" s="30" t="str" cm="1">
        <f t="array" ref="AK73">IF(SUMPRODUCT(--(NOT(ISERR(SEARCH({"Cloud","Cluster","Container","Image","Instance","Pod","Snapshot","Volume"},AD73)))))&gt;0,"1","0")</f>
        <v>0</v>
      </c>
      <c r="AL73" s="30">
        <f>IF(AK73="1",'TOP 10 TECHNIQUES'!C$18,0)</f>
        <v>0</v>
      </c>
      <c r="AM73" s="30" t="str" cm="1">
        <f t="array" ref="AM73">IF(SUMPRODUCT(--(NOT(ISERR(SEARCH({"Drive","Firmware","Host","Kernel"},AD73)))))&gt;0,"1","0")</f>
        <v>0</v>
      </c>
      <c r="AN73" s="30">
        <f>IF(AM73="1",'TOP 10 TECHNIQUES'!C$19,0)</f>
        <v>0</v>
      </c>
      <c r="AO73" s="63">
        <v>6</v>
      </c>
      <c r="AP73" s="30">
        <f>parameters!$J$21*Table1[[#This Row],[TAT Utility]]+parameters!$J$22*Table1[[#This Row],[Count Utility]]</f>
        <v>0.41833333333333333</v>
      </c>
      <c r="AQ73" s="30">
        <f>(Table1[[#This Row],[Total Top Att&amp;ck Score ]]-parameters!$D$19)/(parameters!$D$20-parameters!$D$19)</f>
        <v>0.72777777777777775</v>
      </c>
      <c r="AR73" s="30">
        <f>IF(Table1[[#This Row],[TAT Utility (unclipped)]]&gt;1,1, IF(Table1[[#This Row],[TAT Utility (unclipped)]]&lt;0,0, Table1[[#This Row],[TAT Utility (unclipped)]]) )</f>
        <v>0.72777777777777775</v>
      </c>
      <c r="AS73" s="30">
        <f>(Table1[[#This Row],[Ransomware (Total '# of ATT&amp;CK Observations)]]-parameters!$D$21)/(parameters!$D$22-parameters!$D$21)</f>
        <v>0.2857142857142857</v>
      </c>
      <c r="AT73" s="30">
        <f>IF(Table1[[#This Row],[Count Utility (unclipped)]]&gt;1,1, IF(Table1[[#This Row],[Count Utility (unclipped)]]&lt;0,0, Table1[[#This Row],[Count Utility (unclipped)]]) )</f>
        <v>0.2857142857142857</v>
      </c>
      <c r="AU7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0.24682539682539678</v>
      </c>
    </row>
    <row r="74" spans="1:47" ht="15.75">
      <c r="A74" s="30">
        <f>parameters!$J$21*Table1[[#This Row],[TAT Utility]]+parameters!$J$22*Table1[[#This Row],[Count Utility]]</f>
        <v>9.5734321147238094E-2</v>
      </c>
      <c r="B74" s="30">
        <f t="shared" si="1"/>
        <v>0.62400987813904751</v>
      </c>
      <c r="C74" s="30" t="s">
        <v>318</v>
      </c>
      <c r="D74" s="30" t="s">
        <v>319</v>
      </c>
      <c r="E74" s="30" t="s">
        <v>72</v>
      </c>
      <c r="F74" s="30">
        <v>1</v>
      </c>
      <c r="G74" s="30">
        <v>1</v>
      </c>
      <c r="H74" s="30">
        <f>parameters!$J$10*Table1[[#This Row],[Before Utility]]+parameters!$J$11*Table1[[#This Row],[After Utility]]</f>
        <v>0.1</v>
      </c>
      <c r="I74">
        <f>(Table1[[#This Row],[Num. TID Before]]-parameters!$D$8)/(parameters!$D$9-parameters!$D$8)</f>
        <v>0.1</v>
      </c>
      <c r="J74">
        <f>IF(Table1[[#This Row],[Before Utility (unclipped)]]&gt;1,1, IF(Table1[[#This Row],[Before Utility (unclipped)]]&lt;0,0, Table1[[#This Row],[Before Utility (unclipped)]]))</f>
        <v>0.1</v>
      </c>
      <c r="K74">
        <f>(Table1[[#This Row],[Num. TID After]]-parameters!$D$10)/(parameters!$D$11-parameters!$D$10)</f>
        <v>0.1</v>
      </c>
      <c r="L74">
        <f>IF(Table1[[#This Row],[After Utility (unclipped)]]&gt;1,1, IF(Table1[[#This Row],[After Utility (unclipped)]]&lt;0,0, Table1[[#This Row],[After Utility (unclipped)]]))</f>
        <v>0.1</v>
      </c>
      <c r="M74" s="57">
        <v>1.8287399999999999E-3</v>
      </c>
      <c r="N74" s="81">
        <v>0</v>
      </c>
      <c r="O74" s="81">
        <v>7</v>
      </c>
      <c r="P74" s="81">
        <v>6</v>
      </c>
      <c r="Q74" s="81">
        <v>9</v>
      </c>
      <c r="R74" s="36" t="s">
        <v>320</v>
      </c>
      <c r="S74" s="32">
        <v>10</v>
      </c>
      <c r="T74" s="34" t="s">
        <v>321</v>
      </c>
      <c r="U74" s="32">
        <v>23</v>
      </c>
      <c r="V74" s="30">
        <f>parameters!$J$4*Table1[[#This Row],[Mitigations Utility]] + parameters!$J$5*Table1[[#This Row],[Detections Utility]]</f>
        <v>0.419047619047619</v>
      </c>
      <c r="W74">
        <f>SUM(Table1[[#This Row],[Num. 800-53 (r5)]],Table1[[#This Row],[Num. CIS Controls]])</f>
        <v>33</v>
      </c>
      <c r="X74">
        <f>(Table1[[#This Row],[Total Mitigations]]-parameters!$D$2)/(parameters!$D$3-parameters!$D$2)</f>
        <v>0.6</v>
      </c>
      <c r="Y74">
        <f>IF(Table1[[#This Row],[Mitigations Utility (unclipped)]]&gt;1,1, IF(Table1[[#This Row],[Mitigations Utility (unclipped)]]&lt;0,0, Table1[[#This Row],[Mitigations Utility (unclipped)]]) )</f>
        <v>0.6</v>
      </c>
      <c r="Z74">
        <f>SUM(Table1[[#This Row],[Num. CAR]:[Num. Splunk]])</f>
        <v>22</v>
      </c>
      <c r="AA74">
        <f>(Table1[[#This Row],[Total Detections]]-parameters!$D$4)/(parameters!$D$5-parameters!$D$4)</f>
        <v>0.22</v>
      </c>
      <c r="AB74">
        <f>IF(Table1[[#This Row],[Detections Utility (unclipped)]]&gt;1,1, IF(Table1[[#This Row],[Detections Utility (unclipped)]]&lt;0,0, Table1[[#This Row],[Detections Utility (unclipped)]]) )</f>
        <v>0.22</v>
      </c>
      <c r="AC74"/>
      <c r="AD74" s="85" t="s">
        <v>144</v>
      </c>
      <c r="AE74" s="30" t="str" cm="1">
        <f t="array" ref="AE74">IF(SUMPRODUCT(--(NOT(ISERR(SEARCH({"Process","Command","Script","WMI","Module","Pipe","Service"},AD74)))))&gt;0,"1","0")</f>
        <v>1</v>
      </c>
      <c r="AF74" s="30">
        <f>IF(AE74="1",'TOP 10 TECHNIQUES'!C$15,0)</f>
        <v>0</v>
      </c>
      <c r="AG74" s="30" t="str" cm="1">
        <f t="array" ref="AG74">IF(SUMPRODUCT(--(NOT(ISERR(SEARCH({"Network","Firewall"},AD74)))))&gt;0,"1","0")</f>
        <v>1</v>
      </c>
      <c r="AH74" s="30">
        <f>IF(AG74="1",'TOP 10 TECHNIQUES'!C$16,0)</f>
        <v>0</v>
      </c>
      <c r="AI74" s="30" t="str" cm="1">
        <f t="array" ref="AI74">IF(SUMPRODUCT(--(NOT(ISERR(SEARCH({"File","Group","Logon","Schedule","User","Registry","Active","Application"},AD74)))))&gt;0,"1","0")</f>
        <v>1</v>
      </c>
      <c r="AJ74" s="30">
        <f>IF(AI74="1",'TOP 10 TECHNIQUES'!C$17,0)</f>
        <v>0.19800000000000001</v>
      </c>
      <c r="AK74" s="30" t="str" cm="1">
        <f t="array" ref="AK74">IF(SUMPRODUCT(--(NOT(ISERR(SEARCH({"Cloud","Cluster","Container","Image","Instance","Pod","Snapshot","Volume"},AD74)))))&gt;0,"1","0")</f>
        <v>0</v>
      </c>
      <c r="AL74" s="30">
        <f>IF(AK74="1",'TOP 10 TECHNIQUES'!C$18,0)</f>
        <v>0</v>
      </c>
      <c r="AM74" s="30" t="str" cm="1">
        <f t="array" ref="AM74">IF(SUMPRODUCT(--(NOT(ISERR(SEARCH({"Drive","Firmware","Host","Kernel"},AD74)))))&gt;0,"1","0")</f>
        <v>0</v>
      </c>
      <c r="AN74" s="30">
        <f>IF(AM74="1",'TOP 10 TECHNIQUES'!C$19,0)</f>
        <v>0</v>
      </c>
      <c r="AO74" s="65">
        <v>1</v>
      </c>
      <c r="AP74" s="30">
        <f>parameters!$J$21*Table1[[#This Row],[TAT Utility]]+parameters!$J$22*Table1[[#This Row],[Count Utility]]</f>
        <v>9.5734321147238094E-2</v>
      </c>
      <c r="AQ74" s="30">
        <f>(Table1[[#This Row],[Total Top Att&amp;ck Score ]]-parameters!$D$19)/(parameters!$D$20-parameters!$D$19)</f>
        <v>0.20800329271301585</v>
      </c>
      <c r="AR74" s="30">
        <f>IF(Table1[[#This Row],[TAT Utility (unclipped)]]&gt;1,1, IF(Table1[[#This Row],[TAT Utility (unclipped)]]&lt;0,0, Table1[[#This Row],[TAT Utility (unclipped)]]) )</f>
        <v>0.20800329271301585</v>
      </c>
      <c r="AS74" s="30">
        <f>(Table1[[#This Row],[Ransomware (Total '# of ATT&amp;CK Observations)]]-parameters!$D$21)/(parameters!$D$22-parameters!$D$21)</f>
        <v>4.7619047619047616E-2</v>
      </c>
      <c r="AT74" s="30">
        <f>IF(Table1[[#This Row],[Count Utility (unclipped)]]&gt;1,1, IF(Table1[[#This Row],[Count Utility (unclipped)]]&lt;0,0, Table1[[#This Row],[Count Utility (unclipped)]]) )</f>
        <v>4.7619047619047616E-2</v>
      </c>
      <c r="AU7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2.876198315983371E-2</v>
      </c>
    </row>
    <row r="75" spans="1:47" ht="15.75">
      <c r="A75" s="30">
        <f>parameters!$J$21*Table1[[#This Row],[TAT Utility]]+parameters!$J$22*Table1[[#This Row],[Count Utility]]</f>
        <v>3.7651428571428579E-2</v>
      </c>
      <c r="B75" s="30">
        <f t="shared" si="1"/>
        <v>0.37651428571428575</v>
      </c>
      <c r="C75" s="30" t="s">
        <v>322</v>
      </c>
      <c r="D75" s="30" t="s">
        <v>319</v>
      </c>
      <c r="E75" s="30" t="s">
        <v>323</v>
      </c>
      <c r="F75" s="30">
        <v>1</v>
      </c>
      <c r="G75" s="30">
        <v>1</v>
      </c>
      <c r="H75" s="30">
        <f>parameters!$J$10*Table1[[#This Row],[Before Utility]]+parameters!$J$11*Table1[[#This Row],[After Utility]]</f>
        <v>0.1</v>
      </c>
      <c r="I75">
        <f>(Table1[[#This Row],[Num. TID Before]]-parameters!$D$8)/(parameters!$D$9-parameters!$D$8)</f>
        <v>0.1</v>
      </c>
      <c r="J75">
        <f>IF(Table1[[#This Row],[Before Utility (unclipped)]]&gt;1,1, IF(Table1[[#This Row],[Before Utility (unclipped)]]&lt;0,0, Table1[[#This Row],[Before Utility (unclipped)]]))</f>
        <v>0.1</v>
      </c>
      <c r="K75">
        <f>(Table1[[#This Row],[Num. TID After]]-parameters!$D$10)/(parameters!$D$11-parameters!$D$10)</f>
        <v>0.1</v>
      </c>
      <c r="L75">
        <f>IF(Table1[[#This Row],[After Utility (unclipped)]]&gt;1,1, IF(Table1[[#This Row],[After Utility (unclipped)]]&lt;0,0, Table1[[#This Row],[After Utility (unclipped)]]))</f>
        <v>0.1</v>
      </c>
      <c r="M75" s="30">
        <v>0</v>
      </c>
      <c r="N75" s="81">
        <v>0</v>
      </c>
      <c r="O75" s="81">
        <v>1</v>
      </c>
      <c r="P75" s="81">
        <v>0</v>
      </c>
      <c r="Q75" s="81">
        <v>0</v>
      </c>
      <c r="R75" s="36" t="s">
        <v>320</v>
      </c>
      <c r="S75" s="32">
        <v>10</v>
      </c>
      <c r="T75" s="34" t="s">
        <v>324</v>
      </c>
      <c r="U75" s="32">
        <v>12</v>
      </c>
      <c r="V75" s="30">
        <f>parameters!$J$4*Table1[[#This Row],[Mitigations Utility]] + parameters!$J$5*Table1[[#This Row],[Detections Utility]]</f>
        <v>0.21428571428571433</v>
      </c>
      <c r="W75">
        <f>SUM(Table1[[#This Row],[Num. 800-53 (r5)]],Table1[[#This Row],[Num. CIS Controls]])</f>
        <v>22</v>
      </c>
      <c r="X75">
        <f>(Table1[[#This Row],[Total Mitigations]]-parameters!$D$2)/(parameters!$D$3-parameters!$D$2)</f>
        <v>0.4</v>
      </c>
      <c r="Y75">
        <f>IF(Table1[[#This Row],[Mitigations Utility (unclipped)]]&gt;1,1, IF(Table1[[#This Row],[Mitigations Utility (unclipped)]]&lt;0,0, Table1[[#This Row],[Mitigations Utility (unclipped)]]) )</f>
        <v>0.4</v>
      </c>
      <c r="Z75">
        <f>SUM(Table1[[#This Row],[Num. CAR]:[Num. Splunk]])</f>
        <v>1</v>
      </c>
      <c r="AA75">
        <f>(Table1[[#This Row],[Total Detections]]-parameters!$D$4)/(parameters!$D$5-parameters!$D$4)</f>
        <v>0.01</v>
      </c>
      <c r="AB75">
        <f>IF(Table1[[#This Row],[Detections Utility (unclipped)]]&gt;1,1, IF(Table1[[#This Row],[Detections Utility (unclipped)]]&lt;0,0, Table1[[#This Row],[Detections Utility (unclipped)]]) )</f>
        <v>0.01</v>
      </c>
      <c r="AC75"/>
      <c r="AD75" s="85" t="s">
        <v>144</v>
      </c>
      <c r="AE75" s="30" t="str" cm="1">
        <f t="array" ref="AE75">IF(SUMPRODUCT(--(NOT(ISERR(SEARCH({"Process","Command","Script","WMI","Module","Pipe","Service"},AD75)))))&gt;0,"1","0")</f>
        <v>1</v>
      </c>
      <c r="AF75" s="30">
        <f>IF(AE75="1",'TOP 10 TECHNIQUES'!C$15,0)</f>
        <v>0</v>
      </c>
      <c r="AG75" s="30" t="str" cm="1">
        <f t="array" ref="AG75">IF(SUMPRODUCT(--(NOT(ISERR(SEARCH({"Network","Firewall"},AD75)))))&gt;0,"1","0")</f>
        <v>1</v>
      </c>
      <c r="AH75" s="30">
        <f>IF(AG75="1",'TOP 10 TECHNIQUES'!C$16,0)</f>
        <v>0</v>
      </c>
      <c r="AI75" s="30" t="str" cm="1">
        <f t="array" ref="AI75">IF(SUMPRODUCT(--(NOT(ISERR(SEARCH({"File","Group","Logon","Schedule","User","Registry","Active","Application"},AD75)))))&gt;0,"1","0")</f>
        <v>1</v>
      </c>
      <c r="AJ75" s="30">
        <f>IF(AI75="1",'TOP 10 TECHNIQUES'!C$17,0)</f>
        <v>0.19800000000000001</v>
      </c>
      <c r="AK75" s="30" t="str" cm="1">
        <f t="array" ref="AK75">IF(SUMPRODUCT(--(NOT(ISERR(SEARCH({"Cloud","Cluster","Container","Image","Instance","Pod","Snapshot","Volume"},AD75)))))&gt;0,"1","0")</f>
        <v>0</v>
      </c>
      <c r="AL75" s="30">
        <f>IF(AK75="1",'TOP 10 TECHNIQUES'!C$18,0)</f>
        <v>0</v>
      </c>
      <c r="AM75" s="30" t="str" cm="1">
        <f t="array" ref="AM75">IF(SUMPRODUCT(--(NOT(ISERR(SEARCH({"Drive","Firmware","Host","Kernel"},AD75)))))&gt;0,"1","0")</f>
        <v>0</v>
      </c>
      <c r="AN75" s="30">
        <f>IF(AM75="1",'TOP 10 TECHNIQUES'!C$19,0)</f>
        <v>0</v>
      </c>
      <c r="AO75" s="63">
        <v>0</v>
      </c>
      <c r="AP75" s="30">
        <f>parameters!$J$21*Table1[[#This Row],[TAT Utility]]+parameters!$J$22*Table1[[#This Row],[Count Utility]]</f>
        <v>3.7651428571428579E-2</v>
      </c>
      <c r="AQ75" s="30">
        <f>(Table1[[#This Row],[Total Top Att&amp;ck Score ]]-parameters!$D$19)/(parameters!$D$20-parameters!$D$19)</f>
        <v>0.12550476190476192</v>
      </c>
      <c r="AR75" s="30">
        <f>IF(Table1[[#This Row],[TAT Utility (unclipped)]]&gt;1,1, IF(Table1[[#This Row],[TAT Utility (unclipped)]]&lt;0,0, Table1[[#This Row],[TAT Utility (unclipped)]]) )</f>
        <v>0.12550476190476192</v>
      </c>
      <c r="AS75" s="30">
        <f>(Table1[[#This Row],[Ransomware (Total '# of ATT&amp;CK Observations)]]-parameters!$D$21)/(parameters!$D$22-parameters!$D$21)</f>
        <v>0</v>
      </c>
      <c r="AT75" s="30">
        <f>IF(Table1[[#This Row],[Count Utility (unclipped)]]&gt;1,1, IF(Table1[[#This Row],[Count Utility (unclipped)]]&lt;0,0, Table1[[#This Row],[Count Utility (unclipped)]]) )</f>
        <v>0</v>
      </c>
      <c r="AU7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6" spans="1:47" ht="15.75">
      <c r="A76" s="30">
        <f>parameters!$J$21*Table1[[#This Row],[TAT Utility]]+parameters!$J$22*Table1[[#This Row],[Count Utility]]</f>
        <v>4.9631428571428562E-2</v>
      </c>
      <c r="B76" s="30">
        <f t="shared" si="1"/>
        <v>0.49631428571428565</v>
      </c>
      <c r="C76" s="30" t="s">
        <v>325</v>
      </c>
      <c r="D76" s="30" t="s">
        <v>319</v>
      </c>
      <c r="E76" s="30" t="s">
        <v>326</v>
      </c>
      <c r="F76" s="30">
        <v>1</v>
      </c>
      <c r="G76" s="30">
        <v>1</v>
      </c>
      <c r="H76" s="30">
        <f>parameters!$J$10*Table1[[#This Row],[Before Utility]]+parameters!$J$11*Table1[[#This Row],[After Utility]]</f>
        <v>0.1</v>
      </c>
      <c r="I76">
        <f>(Table1[[#This Row],[Num. TID Before]]-parameters!$D$8)/(parameters!$D$9-parameters!$D$8)</f>
        <v>0.1</v>
      </c>
      <c r="J76">
        <f>IF(Table1[[#This Row],[Before Utility (unclipped)]]&gt;1,1, IF(Table1[[#This Row],[Before Utility (unclipped)]]&lt;0,0, Table1[[#This Row],[Before Utility (unclipped)]]))</f>
        <v>0.1</v>
      </c>
      <c r="K76">
        <f>(Table1[[#This Row],[Num. TID After]]-parameters!$D$10)/(parameters!$D$11-parameters!$D$10)</f>
        <v>0.1</v>
      </c>
      <c r="L76">
        <f>IF(Table1[[#This Row],[After Utility (unclipped)]]&gt;1,1, IF(Table1[[#This Row],[After Utility (unclipped)]]&lt;0,0, Table1[[#This Row],[After Utility (unclipped)]]))</f>
        <v>0.1</v>
      </c>
      <c r="M76" s="30">
        <v>0</v>
      </c>
      <c r="N76" s="81">
        <v>0</v>
      </c>
      <c r="O76" s="81">
        <v>0</v>
      </c>
      <c r="P76" s="81">
        <v>0</v>
      </c>
      <c r="Q76" s="81">
        <v>0</v>
      </c>
      <c r="R76" s="36" t="s">
        <v>320</v>
      </c>
      <c r="S76" s="32">
        <v>10</v>
      </c>
      <c r="T76" s="34" t="s">
        <v>321</v>
      </c>
      <c r="U76" s="32">
        <v>23</v>
      </c>
      <c r="V76" s="30">
        <f>parameters!$J$4*Table1[[#This Row],[Mitigations Utility]] + parameters!$J$5*Table1[[#This Row],[Detections Utility]]</f>
        <v>0.31428571428571428</v>
      </c>
      <c r="W76">
        <f>SUM(Table1[[#This Row],[Num. 800-53 (r5)]],Table1[[#This Row],[Num. CIS Controls]])</f>
        <v>33</v>
      </c>
      <c r="X76">
        <f>(Table1[[#This Row],[Total Mitigations]]-parameters!$D$2)/(parameters!$D$3-parameters!$D$2)</f>
        <v>0.6</v>
      </c>
      <c r="Y76">
        <f>IF(Table1[[#This Row],[Mitigations Utility (unclipped)]]&gt;1,1, IF(Table1[[#This Row],[Mitigations Utility (unclipped)]]&lt;0,0, Table1[[#This Row],[Mitigations Utility (unclipped)]]) )</f>
        <v>0.6</v>
      </c>
      <c r="Z76">
        <f>SUM(Table1[[#This Row],[Num. CAR]:[Num. Splunk]])</f>
        <v>0</v>
      </c>
      <c r="AA76">
        <f>(Table1[[#This Row],[Total Detections]]-parameters!$D$4)/(parameters!$D$5-parameters!$D$4)</f>
        <v>0</v>
      </c>
      <c r="AB76">
        <f>IF(Table1[[#This Row],[Detections Utility (unclipped)]]&gt;1,1, IF(Table1[[#This Row],[Detections Utility (unclipped)]]&lt;0,0, Table1[[#This Row],[Detections Utility (unclipped)]]) )</f>
        <v>0</v>
      </c>
      <c r="AC76"/>
      <c r="AD76" s="85" t="s">
        <v>144</v>
      </c>
      <c r="AE76" s="30" t="str" cm="1">
        <f t="array" ref="AE76">IF(SUMPRODUCT(--(NOT(ISERR(SEARCH({"Process","Command","Script","WMI","Module","Pipe","Service"},AD76)))))&gt;0,"1","0")</f>
        <v>1</v>
      </c>
      <c r="AF76" s="30">
        <f>IF(AE76="1",'TOP 10 TECHNIQUES'!C$15,0)</f>
        <v>0</v>
      </c>
      <c r="AG76" s="30" t="str" cm="1">
        <f t="array" ref="AG76">IF(SUMPRODUCT(--(NOT(ISERR(SEARCH({"Network","Firewall"},AD76)))))&gt;0,"1","0")</f>
        <v>1</v>
      </c>
      <c r="AH76" s="30">
        <f>IF(AG76="1",'TOP 10 TECHNIQUES'!C$16,0)</f>
        <v>0</v>
      </c>
      <c r="AI76" s="30" t="str" cm="1">
        <f t="array" ref="AI76">IF(SUMPRODUCT(--(NOT(ISERR(SEARCH({"File","Group","Logon","Schedule","User","Registry","Active","Application"},AD76)))))&gt;0,"1","0")</f>
        <v>1</v>
      </c>
      <c r="AJ76" s="30">
        <f>IF(AI76="1",'TOP 10 TECHNIQUES'!C$17,0)</f>
        <v>0.19800000000000001</v>
      </c>
      <c r="AK76" s="30" t="str" cm="1">
        <f t="array" ref="AK76">IF(SUMPRODUCT(--(NOT(ISERR(SEARCH({"Cloud","Cluster","Container","Image","Instance","Pod","Snapshot","Volume"},AD76)))))&gt;0,"1","0")</f>
        <v>0</v>
      </c>
      <c r="AL76" s="30">
        <f>IF(AK76="1",'TOP 10 TECHNIQUES'!C$18,0)</f>
        <v>0</v>
      </c>
      <c r="AM76" s="30" t="str" cm="1">
        <f t="array" ref="AM76">IF(SUMPRODUCT(--(NOT(ISERR(SEARCH({"Drive","Firmware","Host","Kernel"},AD76)))))&gt;0,"1","0")</f>
        <v>0</v>
      </c>
      <c r="AN76" s="30">
        <f>IF(AM76="1",'TOP 10 TECHNIQUES'!C$19,0)</f>
        <v>0</v>
      </c>
      <c r="AO76" s="65">
        <v>0</v>
      </c>
      <c r="AP76" s="30">
        <f>parameters!$J$21*Table1[[#This Row],[TAT Utility]]+parameters!$J$22*Table1[[#This Row],[Count Utility]]</f>
        <v>4.9631428571428562E-2</v>
      </c>
      <c r="AQ76" s="30">
        <f>(Table1[[#This Row],[Total Top Att&amp;ck Score ]]-parameters!$D$19)/(parameters!$D$20-parameters!$D$19)</f>
        <v>0.16543809523809522</v>
      </c>
      <c r="AR76" s="30">
        <f>IF(Table1[[#This Row],[TAT Utility (unclipped)]]&gt;1,1, IF(Table1[[#This Row],[TAT Utility (unclipped)]]&lt;0,0, Table1[[#This Row],[TAT Utility (unclipped)]]) )</f>
        <v>0.16543809523809522</v>
      </c>
      <c r="AS76" s="30">
        <f>(Table1[[#This Row],[Ransomware (Total '# of ATT&amp;CK Observations)]]-parameters!$D$21)/(parameters!$D$22-parameters!$D$21)</f>
        <v>0</v>
      </c>
      <c r="AT76" s="30">
        <f>IF(Table1[[#This Row],[Count Utility (unclipped)]]&gt;1,1, IF(Table1[[#This Row],[Count Utility (unclipped)]]&lt;0,0, Table1[[#This Row],[Count Utility (unclipped)]]) )</f>
        <v>0</v>
      </c>
      <c r="AU7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7" spans="1:47" ht="15.75">
      <c r="A77" s="30">
        <f>parameters!$J$21*Table1[[#This Row],[TAT Utility]]+parameters!$J$22*Table1[[#This Row],[Count Utility]]</f>
        <v>6.389333333333333E-2</v>
      </c>
      <c r="B77" s="30">
        <f t="shared" si="1"/>
        <v>0.63893333333333335</v>
      </c>
      <c r="C77" s="30" t="s">
        <v>327</v>
      </c>
      <c r="D77" s="30" t="s">
        <v>319</v>
      </c>
      <c r="E77" s="30" t="s">
        <v>328</v>
      </c>
      <c r="F77" s="30">
        <v>1</v>
      </c>
      <c r="G77" s="30">
        <v>1</v>
      </c>
      <c r="H77" s="30">
        <f>parameters!$J$10*Table1[[#This Row],[Before Utility]]+parameters!$J$11*Table1[[#This Row],[After Utility]]</f>
        <v>0.1</v>
      </c>
      <c r="I77">
        <f>(Table1[[#This Row],[Num. TID Before]]-parameters!$D$8)/(parameters!$D$9-parameters!$D$8)</f>
        <v>0.1</v>
      </c>
      <c r="J77">
        <f>IF(Table1[[#This Row],[Before Utility (unclipped)]]&gt;1,1, IF(Table1[[#This Row],[Before Utility (unclipped)]]&lt;0,0, Table1[[#This Row],[Before Utility (unclipped)]]))</f>
        <v>0.1</v>
      </c>
      <c r="K77">
        <f>(Table1[[#This Row],[Num. TID After]]-parameters!$D$10)/(parameters!$D$11-parameters!$D$10)</f>
        <v>0.1</v>
      </c>
      <c r="L77">
        <f>IF(Table1[[#This Row],[After Utility (unclipped)]]&gt;1,1, IF(Table1[[#This Row],[After Utility (unclipped)]]&lt;0,0, Table1[[#This Row],[After Utility (unclipped)]]))</f>
        <v>0.1</v>
      </c>
      <c r="M77" s="30">
        <v>0</v>
      </c>
      <c r="N77" s="81">
        <v>0</v>
      </c>
      <c r="O77" s="81">
        <v>14</v>
      </c>
      <c r="P77" s="81">
        <v>0</v>
      </c>
      <c r="Q77" s="81">
        <v>9</v>
      </c>
      <c r="R77" s="36" t="s">
        <v>320</v>
      </c>
      <c r="S77" s="32">
        <v>10</v>
      </c>
      <c r="T77" s="34" t="s">
        <v>329</v>
      </c>
      <c r="U77" s="32">
        <v>24</v>
      </c>
      <c r="V77" s="30">
        <f>parameters!$J$4*Table1[[#This Row],[Mitigations Utility]] + parameters!$J$5*Table1[[#This Row],[Detections Utility]]</f>
        <v>0.43333333333333335</v>
      </c>
      <c r="W77">
        <f>SUM(Table1[[#This Row],[Num. 800-53 (r5)]],Table1[[#This Row],[Num. CIS Controls]])</f>
        <v>34</v>
      </c>
      <c r="X77">
        <f>(Table1[[#This Row],[Total Mitigations]]-parameters!$D$2)/(parameters!$D$3-parameters!$D$2)</f>
        <v>0.61818181818181817</v>
      </c>
      <c r="Y77">
        <f>IF(Table1[[#This Row],[Mitigations Utility (unclipped)]]&gt;1,1, IF(Table1[[#This Row],[Mitigations Utility (unclipped)]]&lt;0,0, Table1[[#This Row],[Mitigations Utility (unclipped)]]) )</f>
        <v>0.61818181818181817</v>
      </c>
      <c r="Z77">
        <f>SUM(Table1[[#This Row],[Num. CAR]:[Num. Splunk]])</f>
        <v>23</v>
      </c>
      <c r="AA77">
        <f>(Table1[[#This Row],[Total Detections]]-parameters!$D$4)/(parameters!$D$5-parameters!$D$4)</f>
        <v>0.23</v>
      </c>
      <c r="AB77">
        <f>IF(Table1[[#This Row],[Detections Utility (unclipped)]]&gt;1,1, IF(Table1[[#This Row],[Detections Utility (unclipped)]]&lt;0,0, Table1[[#This Row],[Detections Utility (unclipped)]]) )</f>
        <v>0.23</v>
      </c>
      <c r="AC77"/>
      <c r="AD77" s="85" t="s">
        <v>144</v>
      </c>
      <c r="AE77" s="30" t="str" cm="1">
        <f t="array" ref="AE77">IF(SUMPRODUCT(--(NOT(ISERR(SEARCH({"Process","Command","Script","WMI","Module","Pipe","Service"},AD77)))))&gt;0,"1","0")</f>
        <v>1</v>
      </c>
      <c r="AF77" s="30">
        <f>IF(AE77="1",'TOP 10 TECHNIQUES'!C$15,0)</f>
        <v>0</v>
      </c>
      <c r="AG77" s="30" t="str" cm="1">
        <f t="array" ref="AG77">IF(SUMPRODUCT(--(NOT(ISERR(SEARCH({"Network","Firewall"},AD77)))))&gt;0,"1","0")</f>
        <v>1</v>
      </c>
      <c r="AH77" s="30">
        <f>IF(AG77="1",'TOP 10 TECHNIQUES'!C$16,0)</f>
        <v>0</v>
      </c>
      <c r="AI77" s="30" t="str" cm="1">
        <f t="array" ref="AI77">IF(SUMPRODUCT(--(NOT(ISERR(SEARCH({"File","Group","Logon","Schedule","User","Registry","Active","Application"},AD77)))))&gt;0,"1","0")</f>
        <v>1</v>
      </c>
      <c r="AJ77" s="30">
        <f>IF(AI77="1",'TOP 10 TECHNIQUES'!C$17,0)</f>
        <v>0.19800000000000001</v>
      </c>
      <c r="AK77" s="30" t="str" cm="1">
        <f t="array" ref="AK77">IF(SUMPRODUCT(--(NOT(ISERR(SEARCH({"Cloud","Cluster","Container","Image","Instance","Pod","Snapshot","Volume"},AD77)))))&gt;0,"1","0")</f>
        <v>0</v>
      </c>
      <c r="AL77" s="30">
        <f>IF(AK77="1",'TOP 10 TECHNIQUES'!C$18,0)</f>
        <v>0</v>
      </c>
      <c r="AM77" s="30" t="str" cm="1">
        <f t="array" ref="AM77">IF(SUMPRODUCT(--(NOT(ISERR(SEARCH({"Drive","Firmware","Host","Kernel"},AD77)))))&gt;0,"1","0")</f>
        <v>0</v>
      </c>
      <c r="AN77" s="30">
        <f>IF(AM77="1",'TOP 10 TECHNIQUES'!C$19,0)</f>
        <v>0</v>
      </c>
      <c r="AO77" s="63">
        <v>0</v>
      </c>
      <c r="AP77" s="30">
        <f>parameters!$J$21*Table1[[#This Row],[TAT Utility]]+parameters!$J$22*Table1[[#This Row],[Count Utility]]</f>
        <v>6.389333333333333E-2</v>
      </c>
      <c r="AQ77" s="30">
        <f>(Table1[[#This Row],[Total Top Att&amp;ck Score ]]-parameters!$D$19)/(parameters!$D$20-parameters!$D$19)</f>
        <v>0.21297777777777779</v>
      </c>
      <c r="AR77" s="30">
        <f>IF(Table1[[#This Row],[TAT Utility (unclipped)]]&gt;1,1, IF(Table1[[#This Row],[TAT Utility (unclipped)]]&lt;0,0, Table1[[#This Row],[TAT Utility (unclipped)]]) )</f>
        <v>0.21297777777777779</v>
      </c>
      <c r="AS77" s="30">
        <f>(Table1[[#This Row],[Ransomware (Total '# of ATT&amp;CK Observations)]]-parameters!$D$21)/(parameters!$D$22-parameters!$D$21)</f>
        <v>0</v>
      </c>
      <c r="AT77" s="30">
        <f>IF(Table1[[#This Row],[Count Utility (unclipped)]]&gt;1,1, IF(Table1[[#This Row],[Count Utility (unclipped)]]&lt;0,0, Table1[[#This Row],[Count Utility (unclipped)]]) )</f>
        <v>0</v>
      </c>
      <c r="AU7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8" spans="1:47" ht="15.75">
      <c r="A78" s="30">
        <f>parameters!$J$21*Table1[[#This Row],[TAT Utility]]+parameters!$J$22*Table1[[#This Row],[Count Utility]]</f>
        <v>8.4285714285714283E-2</v>
      </c>
      <c r="B78" s="30">
        <f t="shared" si="1"/>
        <v>0.17619047619047618</v>
      </c>
      <c r="C78" s="30" t="s">
        <v>330</v>
      </c>
      <c r="D78" s="30" t="s">
        <v>331</v>
      </c>
      <c r="E78" s="30" t="s">
        <v>72</v>
      </c>
      <c r="F78" s="30">
        <v>1</v>
      </c>
      <c r="G78" s="30">
        <v>1</v>
      </c>
      <c r="H78" s="30">
        <f>parameters!$J$10*Table1[[#This Row],[Before Utility]]+parameters!$J$11*Table1[[#This Row],[After Utility]]</f>
        <v>0.1</v>
      </c>
      <c r="I78">
        <f>(Table1[[#This Row],[Num. TID Before]]-parameters!$D$8)/(parameters!$D$9-parameters!$D$8)</f>
        <v>0.1</v>
      </c>
      <c r="J78">
        <f>IF(Table1[[#This Row],[Before Utility (unclipped)]]&gt;1,1, IF(Table1[[#This Row],[Before Utility (unclipped)]]&lt;0,0, Table1[[#This Row],[Before Utility (unclipped)]]))</f>
        <v>0.1</v>
      </c>
      <c r="K78">
        <f>(Table1[[#This Row],[Num. TID After]]-parameters!$D$10)/(parameters!$D$11-parameters!$D$10)</f>
        <v>0.1</v>
      </c>
      <c r="L78">
        <f>IF(Table1[[#This Row],[After Utility (unclipped)]]&gt;1,1, IF(Table1[[#This Row],[After Utility (unclipped)]]&lt;0,0, Table1[[#This Row],[After Utility (unclipped)]]))</f>
        <v>0.1</v>
      </c>
      <c r="M78" s="30">
        <v>0</v>
      </c>
      <c r="N78" s="81">
        <v>1</v>
      </c>
      <c r="O78" s="81">
        <v>8</v>
      </c>
      <c r="P78" s="81">
        <v>1</v>
      </c>
      <c r="Q78" s="81">
        <v>6</v>
      </c>
      <c r="R78" s="34"/>
      <c r="S78" s="32">
        <v>0</v>
      </c>
      <c r="T78" s="34"/>
      <c r="U78" s="32">
        <v>0</v>
      </c>
      <c r="V78" s="30">
        <f>parameters!$J$4*Table1[[#This Row],[Mitigations Utility]] + parameters!$J$5*Table1[[#This Row],[Detections Utility]]</f>
        <v>7.6190476190476183E-2</v>
      </c>
      <c r="W78">
        <f>SUM(Table1[[#This Row],[Num. 800-53 (r5)]],Table1[[#This Row],[Num. CIS Controls]])</f>
        <v>0</v>
      </c>
      <c r="X78">
        <f>(Table1[[#This Row],[Total Mitigations]]-parameters!$D$2)/(parameters!$D$3-parameters!$D$2)</f>
        <v>0</v>
      </c>
      <c r="Y78">
        <f>IF(Table1[[#This Row],[Mitigations Utility (unclipped)]]&gt;1,1, IF(Table1[[#This Row],[Mitigations Utility (unclipped)]]&lt;0,0, Table1[[#This Row],[Mitigations Utility (unclipped)]]) )</f>
        <v>0</v>
      </c>
      <c r="Z78">
        <f>SUM(Table1[[#This Row],[Num. CAR]:[Num. Splunk]])</f>
        <v>16</v>
      </c>
      <c r="AA78">
        <f>(Table1[[#This Row],[Total Detections]]-parameters!$D$4)/(parameters!$D$5-parameters!$D$4)</f>
        <v>0.16</v>
      </c>
      <c r="AB78">
        <f>IF(Table1[[#This Row],[Detections Utility (unclipped)]]&gt;1,1, IF(Table1[[#This Row],[Detections Utility (unclipped)]]&lt;0,0, Table1[[#This Row],[Detections Utility (unclipped)]]) )</f>
        <v>0.16</v>
      </c>
      <c r="AC78"/>
      <c r="AD78" s="85" t="s">
        <v>132</v>
      </c>
      <c r="AE78" s="30" t="str" cm="1">
        <f t="array" ref="AE78">IF(SUMPRODUCT(--(NOT(ISERR(SEARCH({"Process","Command","Script","WMI","Module","Pipe","Service"},AD78)))))&gt;0,"1","0")</f>
        <v>1</v>
      </c>
      <c r="AF78" s="30">
        <f>IF(AE78="1",'TOP 10 TECHNIQUES'!C$15,0)</f>
        <v>0</v>
      </c>
      <c r="AG78" s="30" t="str" cm="1">
        <f t="array" ref="AG78">IF(SUMPRODUCT(--(NOT(ISERR(SEARCH({"Network","Firewall"},AD78)))))&gt;0,"1","0")</f>
        <v>0</v>
      </c>
      <c r="AH78" s="30">
        <f>IF(AG78="1",'TOP 10 TECHNIQUES'!C$16,0)</f>
        <v>0</v>
      </c>
      <c r="AI78" s="30" t="str" cm="1">
        <f t="array" ref="AI78">IF(SUMPRODUCT(--(NOT(ISERR(SEARCH({"File","Group","Logon","Schedule","User","Registry","Active","Application"},AD78)))))&gt;0,"1","0")</f>
        <v>0</v>
      </c>
      <c r="AJ78" s="30">
        <f>IF(AI78="1",'TOP 10 TECHNIQUES'!C$17,0)</f>
        <v>0</v>
      </c>
      <c r="AK78" s="30" t="str" cm="1">
        <f t="array" ref="AK78">IF(SUMPRODUCT(--(NOT(ISERR(SEARCH({"Cloud","Cluster","Container","Image","Instance","Pod","Snapshot","Volume"},AD78)))))&gt;0,"1","0")</f>
        <v>0</v>
      </c>
      <c r="AL78" s="30">
        <f>IF(AK78="1",'TOP 10 TECHNIQUES'!C$18,0)</f>
        <v>0</v>
      </c>
      <c r="AM78" s="30" t="str" cm="1">
        <f t="array" ref="AM78">IF(SUMPRODUCT(--(NOT(ISERR(SEARCH({"Drive","Firmware","Host","Kernel"},AD78)))))&gt;0,"1","0")</f>
        <v>0</v>
      </c>
      <c r="AN78" s="30">
        <f>IF(AM78="1",'TOP 10 TECHNIQUES'!C$19,0)</f>
        <v>0</v>
      </c>
      <c r="AO78" s="65">
        <v>2</v>
      </c>
      <c r="AP78" s="30">
        <f>parameters!$J$21*Table1[[#This Row],[TAT Utility]]+parameters!$J$22*Table1[[#This Row],[Count Utility]]</f>
        <v>8.4285714285714283E-2</v>
      </c>
      <c r="AQ78" s="30">
        <f>(Table1[[#This Row],[Total Top Att&amp;ck Score ]]-parameters!$D$19)/(parameters!$D$20-parameters!$D$19)</f>
        <v>5.8730158730158723E-2</v>
      </c>
      <c r="AR78" s="30">
        <f>IF(Table1[[#This Row],[TAT Utility (unclipped)]]&gt;1,1, IF(Table1[[#This Row],[TAT Utility (unclipped)]]&lt;0,0, Table1[[#This Row],[TAT Utility (unclipped)]]) )</f>
        <v>5.8730158730158723E-2</v>
      </c>
      <c r="AS78" s="30">
        <f>(Table1[[#This Row],[Ransomware (Total '# of ATT&amp;CK Observations)]]-parameters!$D$21)/(parameters!$D$22-parameters!$D$21)</f>
        <v>9.5238095238095233E-2</v>
      </c>
      <c r="AT78" s="30">
        <f>IF(Table1[[#This Row],[Count Utility (unclipped)]]&gt;1,1, IF(Table1[[#This Row],[Count Utility (unclipped)]]&lt;0,0, Table1[[#This Row],[Count Utility (unclipped)]]) )</f>
        <v>9.5238095238095233E-2</v>
      </c>
      <c r="AU7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5.0415721844293271E-2</v>
      </c>
    </row>
    <row r="79" spans="1:47" ht="15.75">
      <c r="A79" s="30">
        <f>parameters!$J$21*Table1[[#This Row],[TAT Utility]]+parameters!$J$22*Table1[[#This Row],[Count Utility]]</f>
        <v>1.1979999999999999E-2</v>
      </c>
      <c r="B79" s="30">
        <f t="shared" si="1"/>
        <v>0.1198</v>
      </c>
      <c r="C79" s="30" t="s">
        <v>332</v>
      </c>
      <c r="D79" s="30" t="s">
        <v>333</v>
      </c>
      <c r="E79" s="30" t="s">
        <v>72</v>
      </c>
      <c r="F79" s="30">
        <v>1</v>
      </c>
      <c r="G79" s="30">
        <v>1</v>
      </c>
      <c r="H79" s="30">
        <f>parameters!$J$10*Table1[[#This Row],[Before Utility]]+parameters!$J$11*Table1[[#This Row],[After Utility]]</f>
        <v>0.1</v>
      </c>
      <c r="I79">
        <f>(Table1[[#This Row],[Num. TID Before]]-parameters!$D$8)/(parameters!$D$9-parameters!$D$8)</f>
        <v>0.1</v>
      </c>
      <c r="J79">
        <f>IF(Table1[[#This Row],[Before Utility (unclipped)]]&gt;1,1, IF(Table1[[#This Row],[Before Utility (unclipped)]]&lt;0,0, Table1[[#This Row],[Before Utility (unclipped)]]))</f>
        <v>0.1</v>
      </c>
      <c r="K79">
        <f>(Table1[[#This Row],[Num. TID After]]-parameters!$D$10)/(parameters!$D$11-parameters!$D$10)</f>
        <v>0.1</v>
      </c>
      <c r="L79">
        <f>IF(Table1[[#This Row],[After Utility (unclipped)]]&gt;1,1, IF(Table1[[#This Row],[After Utility (unclipped)]]&lt;0,0, Table1[[#This Row],[After Utility (unclipped)]]))</f>
        <v>0.1</v>
      </c>
      <c r="M79" s="30">
        <v>0</v>
      </c>
      <c r="N79" s="81">
        <v>0</v>
      </c>
      <c r="O79" s="81">
        <v>0</v>
      </c>
      <c r="P79" s="81">
        <v>0</v>
      </c>
      <c r="Q79" s="81">
        <v>0</v>
      </c>
      <c r="R79" s="34"/>
      <c r="S79" s="32">
        <v>0</v>
      </c>
      <c r="T79" s="34"/>
      <c r="U79" s="32">
        <v>0</v>
      </c>
      <c r="V79" s="30">
        <f>parameters!$J$4*Table1[[#This Row],[Mitigations Utility]] + parameters!$J$5*Table1[[#This Row],[Detections Utility]]</f>
        <v>0</v>
      </c>
      <c r="W79">
        <f>SUM(Table1[[#This Row],[Num. 800-53 (r5)]],Table1[[#This Row],[Num. CIS Controls]])</f>
        <v>0</v>
      </c>
      <c r="X79">
        <f>(Table1[[#This Row],[Total Mitigations]]-parameters!$D$2)/(parameters!$D$3-parameters!$D$2)</f>
        <v>0</v>
      </c>
      <c r="Y79">
        <f>IF(Table1[[#This Row],[Mitigations Utility (unclipped)]]&gt;1,1, IF(Table1[[#This Row],[Mitigations Utility (unclipped)]]&lt;0,0, Table1[[#This Row],[Mitigations Utility (unclipped)]]) )</f>
        <v>0</v>
      </c>
      <c r="Z79">
        <f>SUM(Table1[[#This Row],[Num. CAR]:[Num. Splunk]])</f>
        <v>0</v>
      </c>
      <c r="AA79">
        <f>(Table1[[#This Row],[Total Detections]]-parameters!$D$4)/(parameters!$D$5-parameters!$D$4)</f>
        <v>0</v>
      </c>
      <c r="AB79">
        <f>IF(Table1[[#This Row],[Detections Utility (unclipped)]]&gt;1,1, IF(Table1[[#This Row],[Detections Utility (unclipped)]]&lt;0,0, Table1[[#This Row],[Detections Utility (unclipped)]]) )</f>
        <v>0</v>
      </c>
      <c r="AC79" t="s">
        <v>210</v>
      </c>
      <c r="AD79" s="85" t="s">
        <v>334</v>
      </c>
      <c r="AE79" s="30" t="str" cm="1">
        <f t="array" ref="AE79">IF(SUMPRODUCT(--(NOT(ISERR(SEARCH({"Process","Command","Script","WMI","Module","Pipe","Service"},AD79)))))&gt;0,"1","0")</f>
        <v>1</v>
      </c>
      <c r="AF79" s="30">
        <f>IF(AE79="1",'TOP 10 TECHNIQUES'!C$15,0)</f>
        <v>0</v>
      </c>
      <c r="AG79" s="30" t="str" cm="1">
        <f t="array" ref="AG79">IF(SUMPRODUCT(--(NOT(ISERR(SEARCH({"Network","Firewall"},AD79)))))&gt;0,"1","0")</f>
        <v>0</v>
      </c>
      <c r="AH79" s="30">
        <f>IF(AG79="1",'TOP 10 TECHNIQUES'!C$16,0)</f>
        <v>0</v>
      </c>
      <c r="AI79" s="30" t="str" cm="1">
        <f t="array" ref="AI79">IF(SUMPRODUCT(--(NOT(ISERR(SEARCH({"File","Group","Logon","Schedule","User","Registry","Active","Application"},AD79)))))&gt;0,"1","0")</f>
        <v>1</v>
      </c>
      <c r="AJ79" s="30">
        <f>IF(AI79="1",'TOP 10 TECHNIQUES'!C$17,0)</f>
        <v>0.19800000000000001</v>
      </c>
      <c r="AK79" s="30" t="str" cm="1">
        <f t="array" ref="AK79">IF(SUMPRODUCT(--(NOT(ISERR(SEARCH({"Cloud","Cluster","Container","Image","Instance","Pod","Snapshot","Volume"},AD79)))))&gt;0,"1","0")</f>
        <v>0</v>
      </c>
      <c r="AL79" s="30">
        <f>IF(AK79="1",'TOP 10 TECHNIQUES'!C$18,0)</f>
        <v>0</v>
      </c>
      <c r="AM79" s="30" t="str" cm="1">
        <f t="array" ref="AM79">IF(SUMPRODUCT(--(NOT(ISERR(SEARCH({"Drive","Firmware","Host","Kernel"},AD79)))))&gt;0,"1","0")</f>
        <v>0</v>
      </c>
      <c r="AN79" s="30">
        <f>IF(AM79="1",'TOP 10 TECHNIQUES'!C$19,0)</f>
        <v>0</v>
      </c>
      <c r="AO79" s="64"/>
      <c r="AP79" s="30">
        <f>parameters!$J$21*Table1[[#This Row],[TAT Utility]]+parameters!$J$22*Table1[[#This Row],[Count Utility]]</f>
        <v>1.1979999999999999E-2</v>
      </c>
      <c r="AQ79" s="30">
        <f>(Table1[[#This Row],[Total Top Att&amp;ck Score ]]-parameters!$D$19)/(parameters!$D$20-parameters!$D$19)</f>
        <v>3.9933333333333335E-2</v>
      </c>
      <c r="AR79" s="30">
        <f>IF(Table1[[#This Row],[TAT Utility (unclipped)]]&gt;1,1, IF(Table1[[#This Row],[TAT Utility (unclipped)]]&lt;0,0, Table1[[#This Row],[TAT Utility (unclipped)]]) )</f>
        <v>3.9933333333333335E-2</v>
      </c>
      <c r="AS79" s="30">
        <f>(Table1[[#This Row],[Ransomware (Total '# of ATT&amp;CK Observations)]]-parameters!$D$21)/(parameters!$D$22-parameters!$D$21)</f>
        <v>0</v>
      </c>
      <c r="AT79" s="30">
        <f>IF(Table1[[#This Row],[Count Utility (unclipped)]]&gt;1,1, IF(Table1[[#This Row],[Count Utility (unclipped)]]&lt;0,0, Table1[[#This Row],[Count Utility (unclipped)]]) )</f>
        <v>0</v>
      </c>
      <c r="AU7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0" spans="1:47" ht="15.75">
      <c r="A80" s="30">
        <f>parameters!$J$21*Table1[[#This Row],[TAT Utility]]+parameters!$J$22*Table1[[#This Row],[Count Utility]]</f>
        <v>4.0503809523809525E-2</v>
      </c>
      <c r="B80" s="30">
        <f t="shared" si="1"/>
        <v>0.40503809523809525</v>
      </c>
      <c r="C80" s="30" t="s">
        <v>335</v>
      </c>
      <c r="D80" s="30" t="s">
        <v>336</v>
      </c>
      <c r="E80" s="30" t="s">
        <v>72</v>
      </c>
      <c r="F80" s="30">
        <v>1</v>
      </c>
      <c r="G80" s="30">
        <v>1</v>
      </c>
      <c r="H80" s="30">
        <f>parameters!$J$10*Table1[[#This Row],[Before Utility]]+parameters!$J$11*Table1[[#This Row],[After Utility]]</f>
        <v>0.1</v>
      </c>
      <c r="I80">
        <f>(Table1[[#This Row],[Num. TID Before]]-parameters!$D$8)/(parameters!$D$9-parameters!$D$8)</f>
        <v>0.1</v>
      </c>
      <c r="J80">
        <f>IF(Table1[[#This Row],[Before Utility (unclipped)]]&gt;1,1, IF(Table1[[#This Row],[Before Utility (unclipped)]]&lt;0,0, Table1[[#This Row],[Before Utility (unclipped)]]))</f>
        <v>0.1</v>
      </c>
      <c r="K80">
        <f>(Table1[[#This Row],[Num. TID After]]-parameters!$D$10)/(parameters!$D$11-parameters!$D$10)</f>
        <v>0.1</v>
      </c>
      <c r="L80">
        <f>IF(Table1[[#This Row],[After Utility (unclipped)]]&gt;1,1, IF(Table1[[#This Row],[After Utility (unclipped)]]&lt;0,0, Table1[[#This Row],[After Utility (unclipped)]]))</f>
        <v>0.1</v>
      </c>
      <c r="M80" s="30">
        <v>0</v>
      </c>
      <c r="N80" s="81">
        <v>0</v>
      </c>
      <c r="O80" s="81">
        <v>0</v>
      </c>
      <c r="P80" s="81">
        <v>0</v>
      </c>
      <c r="Q80" s="81">
        <v>0</v>
      </c>
      <c r="R80" s="36" t="s">
        <v>337</v>
      </c>
      <c r="S80" s="32">
        <v>6</v>
      </c>
      <c r="T80" s="34" t="s">
        <v>338</v>
      </c>
      <c r="U80" s="32">
        <v>19</v>
      </c>
      <c r="V80" s="30">
        <f>parameters!$J$4*Table1[[#This Row],[Mitigations Utility]] + parameters!$J$5*Table1[[#This Row],[Detections Utility]]</f>
        <v>0.23809523809523811</v>
      </c>
      <c r="W80">
        <f>SUM(Table1[[#This Row],[Num. 800-53 (r5)]],Table1[[#This Row],[Num. CIS Controls]])</f>
        <v>25</v>
      </c>
      <c r="X80">
        <f>(Table1[[#This Row],[Total Mitigations]]-parameters!$D$2)/(parameters!$D$3-parameters!$D$2)</f>
        <v>0.45454545454545453</v>
      </c>
      <c r="Y80">
        <f>IF(Table1[[#This Row],[Mitigations Utility (unclipped)]]&gt;1,1, IF(Table1[[#This Row],[Mitigations Utility (unclipped)]]&lt;0,0, Table1[[#This Row],[Mitigations Utility (unclipped)]]) )</f>
        <v>0.45454545454545453</v>
      </c>
      <c r="Z80">
        <f>SUM(Table1[[#This Row],[Num. CAR]:[Num. Splunk]])</f>
        <v>0</v>
      </c>
      <c r="AA80">
        <f>(Table1[[#This Row],[Total Detections]]-parameters!$D$4)/(parameters!$D$5-parameters!$D$4)</f>
        <v>0</v>
      </c>
      <c r="AB80">
        <f>IF(Table1[[#This Row],[Detections Utility (unclipped)]]&gt;1,1, IF(Table1[[#This Row],[Detections Utility (unclipped)]]&lt;0,0, Table1[[#This Row],[Detections Utility (unclipped)]]) )</f>
        <v>0</v>
      </c>
      <c r="AC80"/>
      <c r="AD80" s="85" t="s">
        <v>339</v>
      </c>
      <c r="AE80" s="30" t="str" cm="1">
        <f t="array" ref="AE80">IF(SUMPRODUCT(--(NOT(ISERR(SEARCH({"Process","Command","Script","WMI","Module","Pipe","Service"},AD80)))))&gt;0,"1","0")</f>
        <v>1</v>
      </c>
      <c r="AF80" s="30">
        <f>IF(AE80="1",'TOP 10 TECHNIQUES'!C$15,0)</f>
        <v>0</v>
      </c>
      <c r="AG80" s="30" t="str" cm="1">
        <f t="array" ref="AG80">IF(SUMPRODUCT(--(NOT(ISERR(SEARCH({"Network","Firewall"},AD80)))))&gt;0,"1","0")</f>
        <v>0</v>
      </c>
      <c r="AH80" s="30">
        <f>IF(AG80="1",'TOP 10 TECHNIQUES'!C$16,0)</f>
        <v>0</v>
      </c>
      <c r="AI80" s="30" t="str" cm="1">
        <f t="array" ref="AI80">IF(SUMPRODUCT(--(NOT(ISERR(SEARCH({"File","Group","Logon","Schedule","User","Registry","Active","Application"},AD80)))))&gt;0,"1","0")</f>
        <v>1</v>
      </c>
      <c r="AJ80" s="30">
        <f>IF(AI80="1",'TOP 10 TECHNIQUES'!C$17,0)</f>
        <v>0.19800000000000001</v>
      </c>
      <c r="AK80" s="30" t="str" cm="1">
        <f t="array" ref="AK80">IF(SUMPRODUCT(--(NOT(ISERR(SEARCH({"Cloud","Cluster","Container","Image","Instance","Pod","Snapshot","Volume"},AD80)))))&gt;0,"1","0")</f>
        <v>0</v>
      </c>
      <c r="AL80" s="30">
        <f>IF(AK80="1",'TOP 10 TECHNIQUES'!C$18,0)</f>
        <v>0</v>
      </c>
      <c r="AM80" s="30" t="str" cm="1">
        <f t="array" ref="AM80">IF(SUMPRODUCT(--(NOT(ISERR(SEARCH({"Drive","Firmware","Host","Kernel"},AD80)))))&gt;0,"1","0")</f>
        <v>1</v>
      </c>
      <c r="AN80" s="30">
        <f>IF(AM80="1",'TOP 10 TECHNIQUES'!C$19,0)</f>
        <v>0</v>
      </c>
      <c r="AO80" s="63">
        <v>0</v>
      </c>
      <c r="AP80" s="30">
        <f>parameters!$J$21*Table1[[#This Row],[TAT Utility]]+parameters!$J$22*Table1[[#This Row],[Count Utility]]</f>
        <v>4.0503809523809525E-2</v>
      </c>
      <c r="AQ80" s="30">
        <f>(Table1[[#This Row],[Total Top Att&amp;ck Score ]]-parameters!$D$19)/(parameters!$D$20-parameters!$D$19)</f>
        <v>0.13501269841269842</v>
      </c>
      <c r="AR80" s="30">
        <f>IF(Table1[[#This Row],[TAT Utility (unclipped)]]&gt;1,1, IF(Table1[[#This Row],[TAT Utility (unclipped)]]&lt;0,0, Table1[[#This Row],[TAT Utility (unclipped)]]) )</f>
        <v>0.13501269841269842</v>
      </c>
      <c r="AS80" s="30">
        <f>(Table1[[#This Row],[Ransomware (Total '# of ATT&amp;CK Observations)]]-parameters!$D$21)/(parameters!$D$22-parameters!$D$21)</f>
        <v>0</v>
      </c>
      <c r="AT80" s="30">
        <f>IF(Table1[[#This Row],[Count Utility (unclipped)]]&gt;1,1, IF(Table1[[#This Row],[Count Utility (unclipped)]]&lt;0,0, Table1[[#This Row],[Count Utility (unclipped)]]) )</f>
        <v>0</v>
      </c>
      <c r="AU8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1" spans="1:47" ht="15.75">
      <c r="A81" s="30">
        <f>parameters!$J$21*Table1[[#This Row],[TAT Utility]]+parameters!$J$22*Table1[[#This Row],[Count Utility]]</f>
        <v>4.0503809523809525E-2</v>
      </c>
      <c r="B81" s="30">
        <f t="shared" si="1"/>
        <v>0.40503809523809525</v>
      </c>
      <c r="C81" s="30" t="s">
        <v>340</v>
      </c>
      <c r="D81" s="30" t="s">
        <v>336</v>
      </c>
      <c r="E81" s="30" t="s">
        <v>341</v>
      </c>
      <c r="F81" s="30">
        <v>1</v>
      </c>
      <c r="G81" s="30">
        <v>1</v>
      </c>
      <c r="H81" s="30">
        <f>parameters!$J$10*Table1[[#This Row],[Before Utility]]+parameters!$J$11*Table1[[#This Row],[After Utility]]</f>
        <v>0.1</v>
      </c>
      <c r="I81">
        <f>(Table1[[#This Row],[Num. TID Before]]-parameters!$D$8)/(parameters!$D$9-parameters!$D$8)</f>
        <v>0.1</v>
      </c>
      <c r="J81">
        <f>IF(Table1[[#This Row],[Before Utility (unclipped)]]&gt;1,1, IF(Table1[[#This Row],[Before Utility (unclipped)]]&lt;0,0, Table1[[#This Row],[Before Utility (unclipped)]]))</f>
        <v>0.1</v>
      </c>
      <c r="K81">
        <f>(Table1[[#This Row],[Num. TID After]]-parameters!$D$10)/(parameters!$D$11-parameters!$D$10)</f>
        <v>0.1</v>
      </c>
      <c r="L81">
        <f>IF(Table1[[#This Row],[After Utility (unclipped)]]&gt;1,1, IF(Table1[[#This Row],[After Utility (unclipped)]]&lt;0,0, Table1[[#This Row],[After Utility (unclipped)]]))</f>
        <v>0.1</v>
      </c>
      <c r="M81" s="30">
        <v>0</v>
      </c>
      <c r="N81" s="81">
        <v>0</v>
      </c>
      <c r="O81" s="81">
        <v>0</v>
      </c>
      <c r="P81" s="81">
        <v>0</v>
      </c>
      <c r="Q81" s="81">
        <v>0</v>
      </c>
      <c r="R81" s="36" t="s">
        <v>337</v>
      </c>
      <c r="S81" s="32">
        <v>6</v>
      </c>
      <c r="T81" s="34" t="s">
        <v>338</v>
      </c>
      <c r="U81" s="32">
        <v>19</v>
      </c>
      <c r="V81" s="30">
        <f>parameters!$J$4*Table1[[#This Row],[Mitigations Utility]] + parameters!$J$5*Table1[[#This Row],[Detections Utility]]</f>
        <v>0.23809523809523811</v>
      </c>
      <c r="W81">
        <f>SUM(Table1[[#This Row],[Num. 800-53 (r5)]],Table1[[#This Row],[Num. CIS Controls]])</f>
        <v>25</v>
      </c>
      <c r="X81">
        <f>(Table1[[#This Row],[Total Mitigations]]-parameters!$D$2)/(parameters!$D$3-parameters!$D$2)</f>
        <v>0.45454545454545453</v>
      </c>
      <c r="Y81">
        <f>IF(Table1[[#This Row],[Mitigations Utility (unclipped)]]&gt;1,1, IF(Table1[[#This Row],[Mitigations Utility (unclipped)]]&lt;0,0, Table1[[#This Row],[Mitigations Utility (unclipped)]]) )</f>
        <v>0.45454545454545453</v>
      </c>
      <c r="Z81">
        <f>SUM(Table1[[#This Row],[Num. CAR]:[Num. Splunk]])</f>
        <v>0</v>
      </c>
      <c r="AA81">
        <f>(Table1[[#This Row],[Total Detections]]-parameters!$D$4)/(parameters!$D$5-parameters!$D$4)</f>
        <v>0</v>
      </c>
      <c r="AB81">
        <f>IF(Table1[[#This Row],[Detections Utility (unclipped)]]&gt;1,1, IF(Table1[[#This Row],[Detections Utility (unclipped)]]&lt;0,0, Table1[[#This Row],[Detections Utility (unclipped)]]) )</f>
        <v>0</v>
      </c>
      <c r="AC81"/>
      <c r="AD81" s="85" t="s">
        <v>339</v>
      </c>
      <c r="AE81" s="30" t="str" cm="1">
        <f t="array" ref="AE81">IF(SUMPRODUCT(--(NOT(ISERR(SEARCH({"Process","Command","Script","WMI","Module","Pipe","Service"},AD81)))))&gt;0,"1","0")</f>
        <v>1</v>
      </c>
      <c r="AF81" s="30">
        <f>IF(AE81="1",'TOP 10 TECHNIQUES'!C$15,0)</f>
        <v>0</v>
      </c>
      <c r="AG81" s="30" t="str" cm="1">
        <f t="array" ref="AG81">IF(SUMPRODUCT(--(NOT(ISERR(SEARCH({"Network","Firewall"},AD81)))))&gt;0,"1","0")</f>
        <v>0</v>
      </c>
      <c r="AH81" s="30">
        <f>IF(AG81="1",'TOP 10 TECHNIQUES'!C$16,0)</f>
        <v>0</v>
      </c>
      <c r="AI81" s="30" t="str" cm="1">
        <f t="array" ref="AI81">IF(SUMPRODUCT(--(NOT(ISERR(SEARCH({"File","Group","Logon","Schedule","User","Registry","Active","Application"},AD81)))))&gt;0,"1","0")</f>
        <v>1</v>
      </c>
      <c r="AJ81" s="30">
        <f>IF(AI81="1",'TOP 10 TECHNIQUES'!C$17,0)</f>
        <v>0.19800000000000001</v>
      </c>
      <c r="AK81" s="30" t="str" cm="1">
        <f t="array" ref="AK81">IF(SUMPRODUCT(--(NOT(ISERR(SEARCH({"Cloud","Cluster","Container","Image","Instance","Pod","Snapshot","Volume"},AD81)))))&gt;0,"1","0")</f>
        <v>0</v>
      </c>
      <c r="AL81" s="30">
        <f>IF(AK81="1",'TOP 10 TECHNIQUES'!C$18,0)</f>
        <v>0</v>
      </c>
      <c r="AM81" s="30" t="str" cm="1">
        <f t="array" ref="AM81">IF(SUMPRODUCT(--(NOT(ISERR(SEARCH({"Drive","Firmware","Host","Kernel"},AD81)))))&gt;0,"1","0")</f>
        <v>1</v>
      </c>
      <c r="AN81" s="30">
        <f>IF(AM81="1",'TOP 10 TECHNIQUES'!C$19,0)</f>
        <v>0</v>
      </c>
      <c r="AO81" s="65">
        <v>0</v>
      </c>
      <c r="AP81" s="30">
        <f>parameters!$J$21*Table1[[#This Row],[TAT Utility]]+parameters!$J$22*Table1[[#This Row],[Count Utility]]</f>
        <v>4.0503809523809525E-2</v>
      </c>
      <c r="AQ81" s="30">
        <f>(Table1[[#This Row],[Total Top Att&amp;ck Score ]]-parameters!$D$19)/(parameters!$D$20-parameters!$D$19)</f>
        <v>0.13501269841269842</v>
      </c>
      <c r="AR81" s="30">
        <f>IF(Table1[[#This Row],[TAT Utility (unclipped)]]&gt;1,1, IF(Table1[[#This Row],[TAT Utility (unclipped)]]&lt;0,0, Table1[[#This Row],[TAT Utility (unclipped)]]) )</f>
        <v>0.13501269841269842</v>
      </c>
      <c r="AS81" s="30">
        <f>(Table1[[#This Row],[Ransomware (Total '# of ATT&amp;CK Observations)]]-parameters!$D$21)/(parameters!$D$22-parameters!$D$21)</f>
        <v>0</v>
      </c>
      <c r="AT81" s="30">
        <f>IF(Table1[[#This Row],[Count Utility (unclipped)]]&gt;1,1, IF(Table1[[#This Row],[Count Utility (unclipped)]]&lt;0,0, Table1[[#This Row],[Count Utility (unclipped)]]) )</f>
        <v>0</v>
      </c>
      <c r="AU8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2" spans="1:47" ht="15.75">
      <c r="A82" s="30">
        <f>parameters!$J$21*Table1[[#This Row],[TAT Utility]]+parameters!$J$22*Table1[[#This Row],[Count Utility]]</f>
        <v>0.39515428571428568</v>
      </c>
      <c r="B82" s="30">
        <f t="shared" si="1"/>
        <v>2.951542857142857</v>
      </c>
      <c r="C82" s="30" t="s">
        <v>342</v>
      </c>
      <c r="D82" s="30" t="s">
        <v>343</v>
      </c>
      <c r="E82" s="30" t="s">
        <v>72</v>
      </c>
      <c r="F82" s="30">
        <v>7</v>
      </c>
      <c r="G82" s="30">
        <v>5</v>
      </c>
      <c r="H82" s="30">
        <f>parameters!$J$10*Table1[[#This Row],[Before Utility]]+parameters!$J$11*Table1[[#This Row],[After Utility]]</f>
        <v>0.6</v>
      </c>
      <c r="I82">
        <f>(Table1[[#This Row],[Num. TID Before]]-parameters!$D$8)/(parameters!$D$9-parameters!$D$8)</f>
        <v>0.7</v>
      </c>
      <c r="J82">
        <f>IF(Table1[[#This Row],[Before Utility (unclipped)]]&gt;1,1, IF(Table1[[#This Row],[Before Utility (unclipped)]]&lt;0,0, Table1[[#This Row],[Before Utility (unclipped)]]))</f>
        <v>0.7</v>
      </c>
      <c r="K82">
        <f>(Table1[[#This Row],[Num. TID After]]-parameters!$D$10)/(parameters!$D$11-parameters!$D$10)</f>
        <v>0.5</v>
      </c>
      <c r="L82">
        <f>IF(Table1[[#This Row],[After Utility (unclipped)]]&gt;1,1, IF(Table1[[#This Row],[After Utility (unclipped)]]&lt;0,0, Table1[[#This Row],[After Utility (unclipped)]]))</f>
        <v>0.5</v>
      </c>
      <c r="M82" s="30">
        <v>1</v>
      </c>
      <c r="N82" s="81">
        <v>0</v>
      </c>
      <c r="O82" s="81">
        <v>11</v>
      </c>
      <c r="P82" s="81">
        <v>19</v>
      </c>
      <c r="Q82" s="81">
        <v>28</v>
      </c>
      <c r="R82" s="36" t="s">
        <v>344</v>
      </c>
      <c r="S82" s="32">
        <v>10</v>
      </c>
      <c r="T82" s="34" t="s">
        <v>345</v>
      </c>
      <c r="U82" s="32">
        <v>15</v>
      </c>
      <c r="V82" s="30">
        <f>parameters!$J$4*Table1[[#This Row],[Mitigations Utility]] + parameters!$J$5*Table1[[#This Row],[Detections Utility]]</f>
        <v>0.51428571428571423</v>
      </c>
      <c r="W82">
        <f>SUM(Table1[[#This Row],[Num. 800-53 (r5)]],Table1[[#This Row],[Num. CIS Controls]])</f>
        <v>25</v>
      </c>
      <c r="X82">
        <f>(Table1[[#This Row],[Total Mitigations]]-parameters!$D$2)/(parameters!$D$3-parameters!$D$2)</f>
        <v>0.45454545454545453</v>
      </c>
      <c r="Y82">
        <f>IF(Table1[[#This Row],[Mitigations Utility (unclipped)]]&gt;1,1, IF(Table1[[#This Row],[Mitigations Utility (unclipped)]]&lt;0,0, Table1[[#This Row],[Mitigations Utility (unclipped)]]) )</f>
        <v>0.45454545454545453</v>
      </c>
      <c r="Z82">
        <f>SUM(Table1[[#This Row],[Num. CAR]:[Num. Splunk]])</f>
        <v>58</v>
      </c>
      <c r="AA82">
        <f>(Table1[[#This Row],[Total Detections]]-parameters!$D$4)/(parameters!$D$5-parameters!$D$4)</f>
        <v>0.57999999999999996</v>
      </c>
      <c r="AB82">
        <f>IF(Table1[[#This Row],[Detections Utility (unclipped)]]&gt;1,1, IF(Table1[[#This Row],[Detections Utility (unclipped)]]&lt;0,0, Table1[[#This Row],[Detections Utility (unclipped)]]) )</f>
        <v>0.57999999999999996</v>
      </c>
      <c r="AC82"/>
      <c r="AD82" s="85" t="s">
        <v>346</v>
      </c>
      <c r="AE82" s="30" t="str" cm="1">
        <f t="array" ref="AE82">IF(SUMPRODUCT(--(NOT(ISERR(SEARCH({"Process","Command","Script","WMI","Module","Pipe","Service"},AD82)))))&gt;0,"1","0")</f>
        <v>1</v>
      </c>
      <c r="AF82" s="30">
        <f>IF(AE82="1",'TOP 10 TECHNIQUES'!C$15,0)</f>
        <v>0</v>
      </c>
      <c r="AG82" s="30" t="str" cm="1">
        <f t="array" ref="AG82">IF(SUMPRODUCT(--(NOT(ISERR(SEARCH({"Network","Firewall"},AD82)))))&gt;0,"1","0")</f>
        <v>0</v>
      </c>
      <c r="AH82" s="30">
        <f>IF(AG82="1",'TOP 10 TECHNIQUES'!C$16,0)</f>
        <v>0</v>
      </c>
      <c r="AI82" s="30" t="str" cm="1">
        <f t="array" ref="AI82">IF(SUMPRODUCT(--(NOT(ISERR(SEARCH({"File","Group","Logon","Schedule","User","Registry","Active","Application"},AD82)))))&gt;0,"1","0")</f>
        <v>1</v>
      </c>
      <c r="AJ82" s="30">
        <f>IF(AI82="1",'TOP 10 TECHNIQUES'!C$17,0)</f>
        <v>0.19800000000000001</v>
      </c>
      <c r="AK82" s="30" t="str" cm="1">
        <f t="array" ref="AK82">IF(SUMPRODUCT(--(NOT(ISERR(SEARCH({"Cloud","Cluster","Container","Image","Instance","Pod","Snapshot","Volume"},AD82)))))&gt;0,"1","0")</f>
        <v>1</v>
      </c>
      <c r="AL82" s="30">
        <f>IF(AK82="1",'TOP 10 TECHNIQUES'!C$18,0)</f>
        <v>0.19800000000000001</v>
      </c>
      <c r="AM82" s="30" t="str" cm="1">
        <f t="array" ref="AM82">IF(SUMPRODUCT(--(NOT(ISERR(SEARCH({"Drive","Firmware","Host","Kernel"},AD82)))))&gt;0,"1","0")</f>
        <v>0</v>
      </c>
      <c r="AN82" s="30">
        <f>IF(AM82="1",'TOP 10 TECHNIQUES'!C$19,0)</f>
        <v>0</v>
      </c>
      <c r="AO82" s="63">
        <v>3</v>
      </c>
      <c r="AP82" s="30">
        <f>parameters!$J$21*Table1[[#This Row],[TAT Utility]]+parameters!$J$22*Table1[[#This Row],[Count Utility]]</f>
        <v>0.39515428571428568</v>
      </c>
      <c r="AQ82" s="30">
        <f>(Table1[[#This Row],[Total Top Att&amp;ck Score ]]-parameters!$D$19)/(parameters!$D$20-parameters!$D$19)</f>
        <v>0.98384761904761897</v>
      </c>
      <c r="AR82" s="30">
        <f>IF(Table1[[#This Row],[TAT Utility (unclipped)]]&gt;1,1, IF(Table1[[#This Row],[TAT Utility (unclipped)]]&lt;0,0, Table1[[#This Row],[TAT Utility (unclipped)]]) )</f>
        <v>0.98384761904761897</v>
      </c>
      <c r="AS82" s="30">
        <f>(Table1[[#This Row],[Ransomware (Total '# of ATT&amp;CK Observations)]]-parameters!$D$21)/(parameters!$D$22-parameters!$D$21)</f>
        <v>0.14285714285714285</v>
      </c>
      <c r="AT82" s="30">
        <f>IF(Table1[[#This Row],[Count Utility (unclipped)]]&gt;1,1, IF(Table1[[#This Row],[Count Utility (unclipped)]]&lt;0,0, Table1[[#This Row],[Count Utility (unclipped)]]) )</f>
        <v>0.14285714285714285</v>
      </c>
      <c r="AU8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0.14170340136054421</v>
      </c>
    </row>
    <row r="83" spans="1:47" ht="15.75">
      <c r="A83" s="30">
        <f>parameters!$J$21*Table1[[#This Row],[TAT Utility]]+parameters!$J$22*Table1[[#This Row],[Count Utility]]</f>
        <v>4.7349523809523814E-2</v>
      </c>
      <c r="B83" s="30">
        <f t="shared" si="1"/>
        <v>0.47349523809523814</v>
      </c>
      <c r="C83" s="30" t="s">
        <v>347</v>
      </c>
      <c r="D83" s="30" t="s">
        <v>343</v>
      </c>
      <c r="E83" s="30" t="s">
        <v>348</v>
      </c>
      <c r="F83" s="30">
        <v>1</v>
      </c>
      <c r="G83" s="30">
        <v>1</v>
      </c>
      <c r="H83" s="30">
        <f>parameters!$J$10*Table1[[#This Row],[Before Utility]]+parameters!$J$11*Table1[[#This Row],[After Utility]]</f>
        <v>0.1</v>
      </c>
      <c r="I83">
        <f>(Table1[[#This Row],[Num. TID Before]]-parameters!$D$8)/(parameters!$D$9-parameters!$D$8)</f>
        <v>0.1</v>
      </c>
      <c r="J83">
        <f>IF(Table1[[#This Row],[Before Utility (unclipped)]]&gt;1,1, IF(Table1[[#This Row],[Before Utility (unclipped)]]&lt;0,0, Table1[[#This Row],[Before Utility (unclipped)]]))</f>
        <v>0.1</v>
      </c>
      <c r="K83">
        <f>(Table1[[#This Row],[Num. TID After]]-parameters!$D$10)/(parameters!$D$11-parameters!$D$10)</f>
        <v>0.1</v>
      </c>
      <c r="L83">
        <f>IF(Table1[[#This Row],[After Utility (unclipped)]]&gt;1,1, IF(Table1[[#This Row],[After Utility (unclipped)]]&lt;0,0, Table1[[#This Row],[After Utility (unclipped)]]))</f>
        <v>0.1</v>
      </c>
      <c r="M83" s="30">
        <v>0</v>
      </c>
      <c r="N83" s="81">
        <v>3</v>
      </c>
      <c r="O83" s="81">
        <v>8</v>
      </c>
      <c r="P83" s="81">
        <v>0</v>
      </c>
      <c r="Q83" s="81">
        <v>3</v>
      </c>
      <c r="R83" s="36" t="s">
        <v>349</v>
      </c>
      <c r="S83" s="32">
        <v>15</v>
      </c>
      <c r="T83" s="34" t="s">
        <v>350</v>
      </c>
      <c r="U83" s="32">
        <v>9</v>
      </c>
      <c r="V83" s="30">
        <f>parameters!$J$4*Table1[[#This Row],[Mitigations Utility]] + parameters!$J$5*Table1[[#This Row],[Detections Utility]]</f>
        <v>0.29523809523809524</v>
      </c>
      <c r="W83">
        <f>SUM(Table1[[#This Row],[Num. 800-53 (r5)]],Table1[[#This Row],[Num. CIS Controls]])</f>
        <v>24</v>
      </c>
      <c r="X83">
        <f>(Table1[[#This Row],[Total Mitigations]]-parameters!$D$2)/(parameters!$D$3-parameters!$D$2)</f>
        <v>0.43636363636363634</v>
      </c>
      <c r="Y83">
        <f>IF(Table1[[#This Row],[Mitigations Utility (unclipped)]]&gt;1,1, IF(Table1[[#This Row],[Mitigations Utility (unclipped)]]&lt;0,0, Table1[[#This Row],[Mitigations Utility (unclipped)]]) )</f>
        <v>0.43636363636363634</v>
      </c>
      <c r="Z83">
        <f>SUM(Table1[[#This Row],[Num. CAR]:[Num. Splunk]])</f>
        <v>14</v>
      </c>
      <c r="AA83">
        <f>(Table1[[#This Row],[Total Detections]]-parameters!$D$4)/(parameters!$D$5-parameters!$D$4)</f>
        <v>0.14000000000000001</v>
      </c>
      <c r="AB83">
        <f>IF(Table1[[#This Row],[Detections Utility (unclipped)]]&gt;1,1, IF(Table1[[#This Row],[Detections Utility (unclipped)]]&lt;0,0, Table1[[#This Row],[Detections Utility (unclipped)]]) )</f>
        <v>0.14000000000000001</v>
      </c>
      <c r="AC83" t="s">
        <v>210</v>
      </c>
      <c r="AD83" s="85" t="s">
        <v>351</v>
      </c>
      <c r="AE83" s="30" t="str" cm="1">
        <f t="array" ref="AE83">IF(SUMPRODUCT(--(NOT(ISERR(SEARCH({"Process","Command","Script","WMI","Module","Pipe","Service"},AD83)))))&gt;0,"1","0")</f>
        <v>1</v>
      </c>
      <c r="AF83" s="30">
        <f>IF(AE83="1",'TOP 10 TECHNIQUES'!C$15,0)</f>
        <v>0</v>
      </c>
      <c r="AG83" s="30" t="str" cm="1">
        <f t="array" ref="AG83">IF(SUMPRODUCT(--(NOT(ISERR(SEARCH({"Network","Firewall"},AD83)))))&gt;0,"1","0")</f>
        <v>0</v>
      </c>
      <c r="AH83" s="30">
        <f>IF(AG83="1",'TOP 10 TECHNIQUES'!C$16,0)</f>
        <v>0</v>
      </c>
      <c r="AI83" s="30" t="str" cm="1">
        <f t="array" ref="AI83">IF(SUMPRODUCT(--(NOT(ISERR(SEARCH({"File","Group","Logon","Schedule","User","Registry","Active","Application"},AD83)))))&gt;0,"1","0")</f>
        <v>1</v>
      </c>
      <c r="AJ83" s="30">
        <f>IF(AI83="1",'TOP 10 TECHNIQUES'!C$17,0)</f>
        <v>0.19800000000000001</v>
      </c>
      <c r="AK83" s="30" t="str" cm="1">
        <f t="array" ref="AK83">IF(SUMPRODUCT(--(NOT(ISERR(SEARCH({"Cloud","Cluster","Container","Image","Instance","Pod","Snapshot","Volume"},AD83)))))&gt;0,"1","0")</f>
        <v>0</v>
      </c>
      <c r="AL83" s="30">
        <f>IF(AK83="1",'TOP 10 TECHNIQUES'!C$18,0)</f>
        <v>0</v>
      </c>
      <c r="AM83" s="30" t="str" cm="1">
        <f t="array" ref="AM83">IF(SUMPRODUCT(--(NOT(ISERR(SEARCH({"Drive","Firmware","Host","Kernel"},AD83)))))&gt;0,"1","0")</f>
        <v>0</v>
      </c>
      <c r="AN83" s="30">
        <f>IF(AM83="1",'TOP 10 TECHNIQUES'!C$19,0)</f>
        <v>0</v>
      </c>
      <c r="AO83" s="65">
        <v>0</v>
      </c>
      <c r="AP83" s="30">
        <f>parameters!$J$21*Table1[[#This Row],[TAT Utility]]+parameters!$J$22*Table1[[#This Row],[Count Utility]]</f>
        <v>4.7349523809523814E-2</v>
      </c>
      <c r="AQ83" s="30">
        <f>(Table1[[#This Row],[Total Top Att&amp;ck Score ]]-parameters!$D$19)/(parameters!$D$20-parameters!$D$19)</f>
        <v>0.15783174603174605</v>
      </c>
      <c r="AR83" s="30">
        <f>IF(Table1[[#This Row],[TAT Utility (unclipped)]]&gt;1,1, IF(Table1[[#This Row],[TAT Utility (unclipped)]]&lt;0,0, Table1[[#This Row],[TAT Utility (unclipped)]]) )</f>
        <v>0.15783174603174605</v>
      </c>
      <c r="AS83" s="30">
        <f>(Table1[[#This Row],[Ransomware (Total '# of ATT&amp;CK Observations)]]-parameters!$D$21)/(parameters!$D$22-parameters!$D$21)</f>
        <v>0</v>
      </c>
      <c r="AT83" s="30">
        <f>IF(Table1[[#This Row],[Count Utility (unclipped)]]&gt;1,1, IF(Table1[[#This Row],[Count Utility (unclipped)]]&lt;0,0, Table1[[#This Row],[Count Utility (unclipped)]]) )</f>
        <v>0</v>
      </c>
      <c r="AU8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4" spans="1:47" ht="15.75">
      <c r="A84" s="30">
        <f>parameters!$J$21*Table1[[#This Row],[TAT Utility]]+parameters!$J$22*Table1[[#This Row],[Count Utility]]</f>
        <v>4.8490476190476188E-2</v>
      </c>
      <c r="B84" s="30">
        <f t="shared" si="1"/>
        <v>0.48490476190476189</v>
      </c>
      <c r="C84" s="30" t="s">
        <v>352</v>
      </c>
      <c r="D84" s="30" t="s">
        <v>343</v>
      </c>
      <c r="E84" s="30" t="s">
        <v>353</v>
      </c>
      <c r="F84" s="30">
        <v>1</v>
      </c>
      <c r="G84" s="30">
        <v>1</v>
      </c>
      <c r="H84" s="30">
        <f>parameters!$J$10*Table1[[#This Row],[Before Utility]]+parameters!$J$11*Table1[[#This Row],[After Utility]]</f>
        <v>0.1</v>
      </c>
      <c r="I84">
        <f>(Table1[[#This Row],[Num. TID Before]]-parameters!$D$8)/(parameters!$D$9-parameters!$D$8)</f>
        <v>0.1</v>
      </c>
      <c r="J84">
        <f>IF(Table1[[#This Row],[Before Utility (unclipped)]]&gt;1,1, IF(Table1[[#This Row],[Before Utility (unclipped)]]&lt;0,0, Table1[[#This Row],[Before Utility (unclipped)]]))</f>
        <v>0.1</v>
      </c>
      <c r="K84">
        <f>(Table1[[#This Row],[Num. TID After]]-parameters!$D$10)/(parameters!$D$11-parameters!$D$10)</f>
        <v>0.1</v>
      </c>
      <c r="L84">
        <f>IF(Table1[[#This Row],[After Utility (unclipped)]]&gt;1,1, IF(Table1[[#This Row],[After Utility (unclipped)]]&lt;0,0, Table1[[#This Row],[After Utility (unclipped)]]))</f>
        <v>0.1</v>
      </c>
      <c r="M84" s="30">
        <v>0</v>
      </c>
      <c r="N84" s="81">
        <v>3</v>
      </c>
      <c r="O84" s="81">
        <v>8</v>
      </c>
      <c r="P84" s="81">
        <v>0</v>
      </c>
      <c r="Q84" s="81">
        <v>3</v>
      </c>
      <c r="R84" s="36" t="s">
        <v>354</v>
      </c>
      <c r="S84" s="32">
        <v>11</v>
      </c>
      <c r="T84" s="34" t="s">
        <v>355</v>
      </c>
      <c r="U84" s="32">
        <v>14</v>
      </c>
      <c r="V84" s="30">
        <f>parameters!$J$4*Table1[[#This Row],[Mitigations Utility]] + parameters!$J$5*Table1[[#This Row],[Detections Utility]]</f>
        <v>0.30476190476190479</v>
      </c>
      <c r="W84">
        <f>SUM(Table1[[#This Row],[Num. 800-53 (r5)]],Table1[[#This Row],[Num. CIS Controls]])</f>
        <v>25</v>
      </c>
      <c r="X84">
        <f>(Table1[[#This Row],[Total Mitigations]]-parameters!$D$2)/(parameters!$D$3-parameters!$D$2)</f>
        <v>0.45454545454545453</v>
      </c>
      <c r="Y84">
        <f>IF(Table1[[#This Row],[Mitigations Utility (unclipped)]]&gt;1,1, IF(Table1[[#This Row],[Mitigations Utility (unclipped)]]&lt;0,0, Table1[[#This Row],[Mitigations Utility (unclipped)]]) )</f>
        <v>0.45454545454545453</v>
      </c>
      <c r="Z84">
        <f>SUM(Table1[[#This Row],[Num. CAR]:[Num. Splunk]])</f>
        <v>14</v>
      </c>
      <c r="AA84">
        <f>(Table1[[#This Row],[Total Detections]]-parameters!$D$4)/(parameters!$D$5-parameters!$D$4)</f>
        <v>0.14000000000000001</v>
      </c>
      <c r="AB84">
        <f>IF(Table1[[#This Row],[Detections Utility (unclipped)]]&gt;1,1, IF(Table1[[#This Row],[Detections Utility (unclipped)]]&lt;0,0, Table1[[#This Row],[Detections Utility (unclipped)]]) )</f>
        <v>0.14000000000000001</v>
      </c>
      <c r="AC84"/>
      <c r="AD84" s="85" t="s">
        <v>351</v>
      </c>
      <c r="AE84" s="30" t="str" cm="1">
        <f t="array" ref="AE84">IF(SUMPRODUCT(--(NOT(ISERR(SEARCH({"Process","Command","Script","WMI","Module","Pipe","Service"},AD84)))))&gt;0,"1","0")</f>
        <v>1</v>
      </c>
      <c r="AF84" s="30">
        <f>IF(AE84="1",'TOP 10 TECHNIQUES'!C$15,0)</f>
        <v>0</v>
      </c>
      <c r="AG84" s="30" t="str" cm="1">
        <f t="array" ref="AG84">IF(SUMPRODUCT(--(NOT(ISERR(SEARCH({"Network","Firewall"},AD84)))))&gt;0,"1","0")</f>
        <v>0</v>
      </c>
      <c r="AH84" s="30">
        <f>IF(AG84="1",'TOP 10 TECHNIQUES'!C$16,0)</f>
        <v>0</v>
      </c>
      <c r="AI84" s="30" t="str" cm="1">
        <f t="array" ref="AI84">IF(SUMPRODUCT(--(NOT(ISERR(SEARCH({"File","Group","Logon","Schedule","User","Registry","Active","Application"},AD84)))))&gt;0,"1","0")</f>
        <v>1</v>
      </c>
      <c r="AJ84" s="30">
        <f>IF(AI84="1",'TOP 10 TECHNIQUES'!C$17,0)</f>
        <v>0.19800000000000001</v>
      </c>
      <c r="AK84" s="30" t="str" cm="1">
        <f t="array" ref="AK84">IF(SUMPRODUCT(--(NOT(ISERR(SEARCH({"Cloud","Cluster","Container","Image","Instance","Pod","Snapshot","Volume"},AD84)))))&gt;0,"1","0")</f>
        <v>0</v>
      </c>
      <c r="AL84" s="30">
        <f>IF(AK84="1",'TOP 10 TECHNIQUES'!C$18,0)</f>
        <v>0</v>
      </c>
      <c r="AM84" s="30" t="str" cm="1">
        <f t="array" ref="AM84">IF(SUMPRODUCT(--(NOT(ISERR(SEARCH({"Drive","Firmware","Host","Kernel"},AD84)))))&gt;0,"1","0")</f>
        <v>0</v>
      </c>
      <c r="AN84" s="30">
        <f>IF(AM84="1",'TOP 10 TECHNIQUES'!C$19,0)</f>
        <v>0</v>
      </c>
      <c r="AO84" s="63">
        <v>0</v>
      </c>
      <c r="AP84" s="30">
        <f>parameters!$J$21*Table1[[#This Row],[TAT Utility]]+parameters!$J$22*Table1[[#This Row],[Count Utility]]</f>
        <v>4.8490476190476188E-2</v>
      </c>
      <c r="AQ84" s="30">
        <f>(Table1[[#This Row],[Total Top Att&amp;ck Score ]]-parameters!$D$19)/(parameters!$D$20-parameters!$D$19)</f>
        <v>0.16163492063492063</v>
      </c>
      <c r="AR84" s="30">
        <f>IF(Table1[[#This Row],[TAT Utility (unclipped)]]&gt;1,1, IF(Table1[[#This Row],[TAT Utility (unclipped)]]&lt;0,0, Table1[[#This Row],[TAT Utility (unclipped)]]) )</f>
        <v>0.16163492063492063</v>
      </c>
      <c r="AS84" s="30">
        <f>(Table1[[#This Row],[Ransomware (Total '# of ATT&amp;CK Observations)]]-parameters!$D$21)/(parameters!$D$22-parameters!$D$21)</f>
        <v>0</v>
      </c>
      <c r="AT84" s="30">
        <f>IF(Table1[[#This Row],[Count Utility (unclipped)]]&gt;1,1, IF(Table1[[#This Row],[Count Utility (unclipped)]]&lt;0,0, Table1[[#This Row],[Count Utility (unclipped)]]) )</f>
        <v>0</v>
      </c>
      <c r="AU8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5" spans="1:47" ht="15.75">
      <c r="A85" s="30">
        <f>parameters!$J$21*Table1[[#This Row],[TAT Utility]]+parameters!$J$22*Table1[[#This Row],[Count Utility]]</f>
        <v>4.7919999999999997E-2</v>
      </c>
      <c r="B85" s="30">
        <f t="shared" si="1"/>
        <v>0.47920000000000001</v>
      </c>
      <c r="C85" s="30" t="s">
        <v>356</v>
      </c>
      <c r="D85" s="30" t="s">
        <v>343</v>
      </c>
      <c r="E85" s="30" t="s">
        <v>357</v>
      </c>
      <c r="F85" s="30">
        <v>1</v>
      </c>
      <c r="G85" s="30">
        <v>1</v>
      </c>
      <c r="H85" s="30">
        <f>parameters!$J$10*Table1[[#This Row],[Before Utility]]+parameters!$J$11*Table1[[#This Row],[After Utility]]</f>
        <v>0.1</v>
      </c>
      <c r="I85">
        <f>(Table1[[#This Row],[Num. TID Before]]-parameters!$D$8)/(parameters!$D$9-parameters!$D$8)</f>
        <v>0.1</v>
      </c>
      <c r="J85">
        <f>IF(Table1[[#This Row],[Before Utility (unclipped)]]&gt;1,1, IF(Table1[[#This Row],[Before Utility (unclipped)]]&lt;0,0, Table1[[#This Row],[Before Utility (unclipped)]]))</f>
        <v>0.1</v>
      </c>
      <c r="K85">
        <f>(Table1[[#This Row],[Num. TID After]]-parameters!$D$10)/(parameters!$D$11-parameters!$D$10)</f>
        <v>0.1</v>
      </c>
      <c r="L85">
        <f>IF(Table1[[#This Row],[After Utility (unclipped)]]&gt;1,1, IF(Table1[[#This Row],[After Utility (unclipped)]]&lt;0,0, Table1[[#This Row],[After Utility (unclipped)]]))</f>
        <v>0.1</v>
      </c>
      <c r="M85" s="30">
        <v>0</v>
      </c>
      <c r="N85" s="81">
        <v>0</v>
      </c>
      <c r="O85" s="81">
        <v>6</v>
      </c>
      <c r="P85" s="81">
        <v>5</v>
      </c>
      <c r="Q85" s="81">
        <v>6</v>
      </c>
      <c r="R85" s="36" t="s">
        <v>358</v>
      </c>
      <c r="S85" s="32">
        <v>14</v>
      </c>
      <c r="T85" s="34" t="s">
        <v>350</v>
      </c>
      <c r="U85" s="32">
        <v>9</v>
      </c>
      <c r="V85" s="30">
        <f>parameters!$J$4*Table1[[#This Row],[Mitigations Utility]] + parameters!$J$5*Table1[[#This Row],[Detections Utility]]</f>
        <v>0.3</v>
      </c>
      <c r="W85">
        <f>SUM(Table1[[#This Row],[Num. 800-53 (r5)]],Table1[[#This Row],[Num. CIS Controls]])</f>
        <v>23</v>
      </c>
      <c r="X85">
        <f>(Table1[[#This Row],[Total Mitigations]]-parameters!$D$2)/(parameters!$D$3-parameters!$D$2)</f>
        <v>0.41818181818181815</v>
      </c>
      <c r="Y85">
        <f>IF(Table1[[#This Row],[Mitigations Utility (unclipped)]]&gt;1,1, IF(Table1[[#This Row],[Mitigations Utility (unclipped)]]&lt;0,0, Table1[[#This Row],[Mitigations Utility (unclipped)]]) )</f>
        <v>0.41818181818181815</v>
      </c>
      <c r="Z85">
        <f>SUM(Table1[[#This Row],[Num. CAR]:[Num. Splunk]])</f>
        <v>17</v>
      </c>
      <c r="AA85">
        <f>(Table1[[#This Row],[Total Detections]]-parameters!$D$4)/(parameters!$D$5-parameters!$D$4)</f>
        <v>0.17</v>
      </c>
      <c r="AB85">
        <f>IF(Table1[[#This Row],[Detections Utility (unclipped)]]&gt;1,1, IF(Table1[[#This Row],[Detections Utility (unclipped)]]&lt;0,0, Table1[[#This Row],[Detections Utility (unclipped)]]) )</f>
        <v>0.17</v>
      </c>
      <c r="AC85"/>
      <c r="AD85" s="85" t="s">
        <v>351</v>
      </c>
      <c r="AE85" s="30" t="str" cm="1">
        <f t="array" ref="AE85">IF(SUMPRODUCT(--(NOT(ISERR(SEARCH({"Process","Command","Script","WMI","Module","Pipe","Service"},AD85)))))&gt;0,"1","0")</f>
        <v>1</v>
      </c>
      <c r="AF85" s="30">
        <f>IF(AE85="1",'TOP 10 TECHNIQUES'!C$15,0)</f>
        <v>0</v>
      </c>
      <c r="AG85" s="30" t="str" cm="1">
        <f t="array" ref="AG85">IF(SUMPRODUCT(--(NOT(ISERR(SEARCH({"Network","Firewall"},AD85)))))&gt;0,"1","0")</f>
        <v>0</v>
      </c>
      <c r="AH85" s="30">
        <f>IF(AG85="1",'TOP 10 TECHNIQUES'!C$16,0)</f>
        <v>0</v>
      </c>
      <c r="AI85" s="30" t="str" cm="1">
        <f t="array" ref="AI85">IF(SUMPRODUCT(--(NOT(ISERR(SEARCH({"File","Group","Logon","Schedule","User","Registry","Active","Application"},AD85)))))&gt;0,"1","0")</f>
        <v>1</v>
      </c>
      <c r="AJ85" s="30">
        <f>IF(AI85="1",'TOP 10 TECHNIQUES'!C$17,0)</f>
        <v>0.19800000000000001</v>
      </c>
      <c r="AK85" s="30" t="str" cm="1">
        <f t="array" ref="AK85">IF(SUMPRODUCT(--(NOT(ISERR(SEARCH({"Cloud","Cluster","Container","Image","Instance","Pod","Snapshot","Volume"},AD85)))))&gt;0,"1","0")</f>
        <v>0</v>
      </c>
      <c r="AL85" s="30">
        <f>IF(AK85="1",'TOP 10 TECHNIQUES'!C$18,0)</f>
        <v>0</v>
      </c>
      <c r="AM85" s="30" t="str" cm="1">
        <f t="array" ref="AM85">IF(SUMPRODUCT(--(NOT(ISERR(SEARCH({"Drive","Firmware","Host","Kernel"},AD85)))))&gt;0,"1","0")</f>
        <v>0</v>
      </c>
      <c r="AN85" s="30">
        <f>IF(AM85="1",'TOP 10 TECHNIQUES'!C$19,0)</f>
        <v>0</v>
      </c>
      <c r="AO85" s="65">
        <v>0</v>
      </c>
      <c r="AP85" s="30">
        <f>parameters!$J$21*Table1[[#This Row],[TAT Utility]]+parameters!$J$22*Table1[[#This Row],[Count Utility]]</f>
        <v>4.7919999999999997E-2</v>
      </c>
      <c r="AQ85" s="30">
        <f>(Table1[[#This Row],[Total Top Att&amp;ck Score ]]-parameters!$D$19)/(parameters!$D$20-parameters!$D$19)</f>
        <v>0.15973333333333334</v>
      </c>
      <c r="AR85" s="30">
        <f>IF(Table1[[#This Row],[TAT Utility (unclipped)]]&gt;1,1, IF(Table1[[#This Row],[TAT Utility (unclipped)]]&lt;0,0, Table1[[#This Row],[TAT Utility (unclipped)]]) )</f>
        <v>0.15973333333333334</v>
      </c>
      <c r="AS85" s="30">
        <f>(Table1[[#This Row],[Ransomware (Total '# of ATT&amp;CK Observations)]]-parameters!$D$21)/(parameters!$D$22-parameters!$D$21)</f>
        <v>0</v>
      </c>
      <c r="AT85" s="30">
        <f>IF(Table1[[#This Row],[Count Utility (unclipped)]]&gt;1,1, IF(Table1[[#This Row],[Count Utility (unclipped)]]&lt;0,0, Table1[[#This Row],[Count Utility (unclipped)]]) )</f>
        <v>0</v>
      </c>
      <c r="AU8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6" spans="1:47" ht="15.75">
      <c r="A86" s="30">
        <f>parameters!$J$21*Table1[[#This Row],[TAT Utility]]+parameters!$J$22*Table1[[#This Row],[Count Utility]]</f>
        <v>2.3333333333333334E-2</v>
      </c>
      <c r="B86" s="30">
        <f t="shared" si="1"/>
        <v>0.23333333333333334</v>
      </c>
      <c r="C86" s="30" t="s">
        <v>359</v>
      </c>
      <c r="D86" s="30" t="s">
        <v>343</v>
      </c>
      <c r="E86" s="30" t="s">
        <v>360</v>
      </c>
      <c r="F86" s="30">
        <v>1</v>
      </c>
      <c r="G86" s="30">
        <v>1</v>
      </c>
      <c r="H86" s="30">
        <f>parameters!$J$10*Table1[[#This Row],[Before Utility]]+parameters!$J$11*Table1[[#This Row],[After Utility]]</f>
        <v>0.1</v>
      </c>
      <c r="I86">
        <f>(Table1[[#This Row],[Num. TID Before]]-parameters!$D$8)/(parameters!$D$9-parameters!$D$8)</f>
        <v>0.1</v>
      </c>
      <c r="J86">
        <f>IF(Table1[[#This Row],[Before Utility (unclipped)]]&gt;1,1, IF(Table1[[#This Row],[Before Utility (unclipped)]]&lt;0,0, Table1[[#This Row],[Before Utility (unclipped)]]))</f>
        <v>0.1</v>
      </c>
      <c r="K86">
        <f>(Table1[[#This Row],[Num. TID After]]-parameters!$D$10)/(parameters!$D$11-parameters!$D$10)</f>
        <v>0.1</v>
      </c>
      <c r="L86">
        <f>IF(Table1[[#This Row],[After Utility (unclipped)]]&gt;1,1, IF(Table1[[#This Row],[After Utility (unclipped)]]&lt;0,0, Table1[[#This Row],[After Utility (unclipped)]]))</f>
        <v>0.1</v>
      </c>
      <c r="M86" s="30">
        <v>0</v>
      </c>
      <c r="N86" s="81">
        <v>0</v>
      </c>
      <c r="O86" s="81">
        <v>0</v>
      </c>
      <c r="P86" s="81">
        <v>0</v>
      </c>
      <c r="Q86" s="81">
        <v>0</v>
      </c>
      <c r="R86" s="36" t="s">
        <v>358</v>
      </c>
      <c r="S86" s="32">
        <v>14</v>
      </c>
      <c r="T86" s="34"/>
      <c r="U86" s="32">
        <v>0</v>
      </c>
      <c r="V86" s="30">
        <f>parameters!$J$4*Table1[[#This Row],[Mitigations Utility]] + parameters!$J$5*Table1[[#This Row],[Detections Utility]]</f>
        <v>0.13333333333333333</v>
      </c>
      <c r="W86">
        <f>SUM(Table1[[#This Row],[Num. 800-53 (r5)]],Table1[[#This Row],[Num. CIS Controls]])</f>
        <v>14</v>
      </c>
      <c r="X86">
        <f>(Table1[[#This Row],[Total Mitigations]]-parameters!$D$2)/(parameters!$D$3-parameters!$D$2)</f>
        <v>0.25454545454545452</v>
      </c>
      <c r="Y86">
        <f>IF(Table1[[#This Row],[Mitigations Utility (unclipped)]]&gt;1,1, IF(Table1[[#This Row],[Mitigations Utility (unclipped)]]&lt;0,0, Table1[[#This Row],[Mitigations Utility (unclipped)]]) )</f>
        <v>0.25454545454545452</v>
      </c>
      <c r="Z86">
        <f>SUM(Table1[[#This Row],[Num. CAR]:[Num. Splunk]])</f>
        <v>0</v>
      </c>
      <c r="AA86">
        <f>(Table1[[#This Row],[Total Detections]]-parameters!$D$4)/(parameters!$D$5-parameters!$D$4)</f>
        <v>0</v>
      </c>
      <c r="AB86">
        <f>IF(Table1[[#This Row],[Detections Utility (unclipped)]]&gt;1,1, IF(Table1[[#This Row],[Detections Utility (unclipped)]]&lt;0,0, Table1[[#This Row],[Detections Utility (unclipped)]]) )</f>
        <v>0</v>
      </c>
      <c r="AC86" t="s">
        <v>210</v>
      </c>
      <c r="AD86" s="85" t="s">
        <v>361</v>
      </c>
      <c r="AE86" s="30" t="str" cm="1">
        <f t="array" ref="AE86">IF(SUMPRODUCT(--(NOT(ISERR(SEARCH({"Process","Command","Script","WMI","Module","Pipe","Service"},AD86)))))&gt;0,"1","0")</f>
        <v>1</v>
      </c>
      <c r="AF86" s="30">
        <f>IF(AE86="1",'TOP 10 TECHNIQUES'!C$15,0)</f>
        <v>0</v>
      </c>
      <c r="AG86" s="30" t="str" cm="1">
        <f t="array" ref="AG86">IF(SUMPRODUCT(--(NOT(ISERR(SEARCH({"Network","Firewall"},AD86)))))&gt;0,"1","0")</f>
        <v>0</v>
      </c>
      <c r="AH86" s="30">
        <f>IF(AG86="1",'TOP 10 TECHNIQUES'!C$16,0)</f>
        <v>0</v>
      </c>
      <c r="AI86" s="30" t="str" cm="1">
        <f t="array" ref="AI86">IF(SUMPRODUCT(--(NOT(ISERR(SEARCH({"File","Group","Logon","Schedule","User","Registry","Active","Application"},AD86)))))&gt;0,"1","0")</f>
        <v>0</v>
      </c>
      <c r="AJ86" s="30">
        <f>IF(AI86="1",'TOP 10 TECHNIQUES'!C$17,0)</f>
        <v>0</v>
      </c>
      <c r="AK86" s="30" t="str" cm="1">
        <f t="array" ref="AK86">IF(SUMPRODUCT(--(NOT(ISERR(SEARCH({"Cloud","Cluster","Container","Image","Instance","Pod","Snapshot","Volume"},AD86)))))&gt;0,"1","0")</f>
        <v>0</v>
      </c>
      <c r="AL86" s="30">
        <f>IF(AK86="1",'TOP 10 TECHNIQUES'!C$18,0)</f>
        <v>0</v>
      </c>
      <c r="AM86" s="30" t="str" cm="1">
        <f t="array" ref="AM86">IF(SUMPRODUCT(--(NOT(ISERR(SEARCH({"Drive","Firmware","Host","Kernel"},AD86)))))&gt;0,"1","0")</f>
        <v>0</v>
      </c>
      <c r="AN86" s="30">
        <f>IF(AM86="1",'TOP 10 TECHNIQUES'!C$19,0)</f>
        <v>0</v>
      </c>
      <c r="AO86" s="63">
        <v>0</v>
      </c>
      <c r="AP86" s="30">
        <f>parameters!$J$21*Table1[[#This Row],[TAT Utility]]+parameters!$J$22*Table1[[#This Row],[Count Utility]]</f>
        <v>2.3333333333333334E-2</v>
      </c>
      <c r="AQ86" s="30">
        <f>(Table1[[#This Row],[Total Top Att&amp;ck Score ]]-parameters!$D$19)/(parameters!$D$20-parameters!$D$19)</f>
        <v>7.7777777777777779E-2</v>
      </c>
      <c r="AR86" s="30">
        <f>IF(Table1[[#This Row],[TAT Utility (unclipped)]]&gt;1,1, IF(Table1[[#This Row],[TAT Utility (unclipped)]]&lt;0,0, Table1[[#This Row],[TAT Utility (unclipped)]]) )</f>
        <v>7.7777777777777779E-2</v>
      </c>
      <c r="AS86" s="30">
        <f>(Table1[[#This Row],[Ransomware (Total '# of ATT&amp;CK Observations)]]-parameters!$D$21)/(parameters!$D$22-parameters!$D$21)</f>
        <v>0</v>
      </c>
      <c r="AT86" s="30">
        <f>IF(Table1[[#This Row],[Count Utility (unclipped)]]&gt;1,1, IF(Table1[[#This Row],[Count Utility (unclipped)]]&lt;0,0, Table1[[#This Row],[Count Utility (unclipped)]]) )</f>
        <v>0</v>
      </c>
      <c r="AU8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7" spans="1:47" ht="15.75">
      <c r="A87" s="30">
        <f>parameters!$J$21*Table1[[#This Row],[TAT Utility]]+parameters!$J$22*Table1[[#This Row],[Count Utility]]</f>
        <v>0.11262952380952379</v>
      </c>
      <c r="B87" s="30">
        <f t="shared" si="1"/>
        <v>0.79296190476190476</v>
      </c>
      <c r="C87" s="30" t="s">
        <v>362</v>
      </c>
      <c r="D87" s="30" t="s">
        <v>343</v>
      </c>
      <c r="E87" s="30" t="s">
        <v>363</v>
      </c>
      <c r="F87" s="30">
        <v>1</v>
      </c>
      <c r="G87" s="30">
        <v>1</v>
      </c>
      <c r="H87" s="30">
        <f>parameters!$J$10*Table1[[#This Row],[Before Utility]]+parameters!$J$11*Table1[[#This Row],[After Utility]]</f>
        <v>0.1</v>
      </c>
      <c r="I87">
        <f>(Table1[[#This Row],[Num. TID Before]]-parameters!$D$8)/(parameters!$D$9-parameters!$D$8)</f>
        <v>0.1</v>
      </c>
      <c r="J87">
        <f>IF(Table1[[#This Row],[Before Utility (unclipped)]]&gt;1,1, IF(Table1[[#This Row],[Before Utility (unclipped)]]&lt;0,0, Table1[[#This Row],[Before Utility (unclipped)]]))</f>
        <v>0.1</v>
      </c>
      <c r="K87">
        <f>(Table1[[#This Row],[Num. TID After]]-parameters!$D$10)/(parameters!$D$11-parameters!$D$10)</f>
        <v>0.1</v>
      </c>
      <c r="L87">
        <f>IF(Table1[[#This Row],[After Utility (unclipped)]]&gt;1,1, IF(Table1[[#This Row],[After Utility (unclipped)]]&lt;0,0, Table1[[#This Row],[After Utility (unclipped)]]))</f>
        <v>0.1</v>
      </c>
      <c r="M87" s="30">
        <v>0</v>
      </c>
      <c r="N87" s="81">
        <v>6</v>
      </c>
      <c r="O87" s="81">
        <v>38</v>
      </c>
      <c r="P87" s="81">
        <v>9</v>
      </c>
      <c r="Q87" s="81">
        <v>15</v>
      </c>
      <c r="R87" s="36" t="s">
        <v>354</v>
      </c>
      <c r="S87" s="32">
        <v>11</v>
      </c>
      <c r="T87" s="34" t="s">
        <v>355</v>
      </c>
      <c r="U87" s="32">
        <v>14</v>
      </c>
      <c r="V87" s="30">
        <f>parameters!$J$4*Table1[[#This Row],[Mitigations Utility]] + parameters!$J$5*Table1[[#This Row],[Detections Utility]]</f>
        <v>0.56190476190476191</v>
      </c>
      <c r="W87">
        <f>SUM(Table1[[#This Row],[Num. 800-53 (r5)]],Table1[[#This Row],[Num. CIS Controls]])</f>
        <v>25</v>
      </c>
      <c r="X87">
        <f>(Table1[[#This Row],[Total Mitigations]]-parameters!$D$2)/(parameters!$D$3-parameters!$D$2)</f>
        <v>0.45454545454545453</v>
      </c>
      <c r="Y87">
        <f>IF(Table1[[#This Row],[Mitigations Utility (unclipped)]]&gt;1,1, IF(Table1[[#This Row],[Mitigations Utility (unclipped)]]&lt;0,0, Table1[[#This Row],[Mitigations Utility (unclipped)]]) )</f>
        <v>0.45454545454545453</v>
      </c>
      <c r="Z87">
        <f>SUM(Table1[[#This Row],[Num. CAR]:[Num. Splunk]])</f>
        <v>68</v>
      </c>
      <c r="AA87">
        <f>(Table1[[#This Row],[Total Detections]]-parameters!$D$4)/(parameters!$D$5-parameters!$D$4)</f>
        <v>0.68</v>
      </c>
      <c r="AB87">
        <f>IF(Table1[[#This Row],[Detections Utility (unclipped)]]&gt;1,1, IF(Table1[[#This Row],[Detections Utility (unclipped)]]&lt;0,0, Table1[[#This Row],[Detections Utility (unclipped)]]) )</f>
        <v>0.68</v>
      </c>
      <c r="AC87"/>
      <c r="AD87" s="85" t="s">
        <v>364</v>
      </c>
      <c r="AE87" s="30" t="str" cm="1">
        <f t="array" ref="AE87">IF(SUMPRODUCT(--(NOT(ISERR(SEARCH({"Process","Command","Script","WMI","Module","Pipe","Service"},AD87)))))&gt;0,"1","0")</f>
        <v>1</v>
      </c>
      <c r="AF87" s="30">
        <f>IF(AE87="1",'TOP 10 TECHNIQUES'!C$15,0)</f>
        <v>0</v>
      </c>
      <c r="AG87" s="30" t="str" cm="1">
        <f t="array" ref="AG87">IF(SUMPRODUCT(--(NOT(ISERR(SEARCH({"Network","Firewall"},AD87)))))&gt;0,"1","0")</f>
        <v>0</v>
      </c>
      <c r="AH87" s="30">
        <f>IF(AG87="1",'TOP 10 TECHNIQUES'!C$16,0)</f>
        <v>0</v>
      </c>
      <c r="AI87" s="30" t="str" cm="1">
        <f t="array" ref="AI87">IF(SUMPRODUCT(--(NOT(ISERR(SEARCH({"File","Group","Logon","Schedule","User","Registry","Active","Application"},AD87)))))&gt;0,"1","0")</f>
        <v>1</v>
      </c>
      <c r="AJ87" s="30">
        <f>IF(AI87="1",'TOP 10 TECHNIQUES'!C$17,0)</f>
        <v>0.19800000000000001</v>
      </c>
      <c r="AK87" s="30" t="str" cm="1">
        <f t="array" ref="AK87">IF(SUMPRODUCT(--(NOT(ISERR(SEARCH({"Cloud","Cluster","Container","Image","Instance","Pod","Snapshot","Volume"},AD87)))))&gt;0,"1","0")</f>
        <v>0</v>
      </c>
      <c r="AL87" s="30">
        <f>IF(AK87="1",'TOP 10 TECHNIQUES'!C$18,0)</f>
        <v>0</v>
      </c>
      <c r="AM87" s="30" t="str" cm="1">
        <f t="array" ref="AM87">IF(SUMPRODUCT(--(NOT(ISERR(SEARCH({"Drive","Firmware","Host","Kernel"},AD87)))))&gt;0,"1","0")</f>
        <v>0</v>
      </c>
      <c r="AN87" s="30">
        <f>IF(AM87="1",'TOP 10 TECHNIQUES'!C$19,0)</f>
        <v>0</v>
      </c>
      <c r="AO87" s="65">
        <v>1</v>
      </c>
      <c r="AP87" s="30">
        <f>parameters!$J$21*Table1[[#This Row],[TAT Utility]]+parameters!$J$22*Table1[[#This Row],[Count Utility]]</f>
        <v>0.11262952380952379</v>
      </c>
      <c r="AQ87" s="30">
        <f>(Table1[[#This Row],[Total Top Att&amp;ck Score ]]-parameters!$D$19)/(parameters!$D$20-parameters!$D$19)</f>
        <v>0.2643206349206349</v>
      </c>
      <c r="AR87" s="30">
        <f>IF(Table1[[#This Row],[TAT Utility (unclipped)]]&gt;1,1, IF(Table1[[#This Row],[TAT Utility (unclipped)]]&lt;0,0, Table1[[#This Row],[TAT Utility (unclipped)]]) )</f>
        <v>0.2643206349206349</v>
      </c>
      <c r="AS87" s="30">
        <f>(Table1[[#This Row],[Ransomware (Total '# of ATT&amp;CK Observations)]]-parameters!$D$21)/(parameters!$D$22-parameters!$D$21)</f>
        <v>4.7619047619047616E-2</v>
      </c>
      <c r="AT87" s="30">
        <f>IF(Table1[[#This Row],[Count Utility (unclipped)]]&gt;1,1, IF(Table1[[#This Row],[Count Utility (unclipped)]]&lt;0,0, Table1[[#This Row],[Count Utility (unclipped)]]) )</f>
        <v>4.7619047619047616E-2</v>
      </c>
      <c r="AU8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3.0102872260015116E-2</v>
      </c>
    </row>
    <row r="88" spans="1:47" ht="15.75">
      <c r="A88" s="30">
        <f>parameters!$J$21*Table1[[#This Row],[TAT Utility]]+parameters!$J$22*Table1[[#This Row],[Count Utility]]</f>
        <v>3.3087619047619046E-2</v>
      </c>
      <c r="B88" s="30">
        <f t="shared" si="1"/>
        <v>0.33087619047619049</v>
      </c>
      <c r="C88" s="30" t="s">
        <v>365</v>
      </c>
      <c r="D88" s="30" t="s">
        <v>343</v>
      </c>
      <c r="E88" s="30" t="s">
        <v>366</v>
      </c>
      <c r="F88" s="30">
        <v>1</v>
      </c>
      <c r="G88" s="30">
        <v>1</v>
      </c>
      <c r="H88" s="30">
        <f>parameters!$J$10*Table1[[#This Row],[Before Utility]]+parameters!$J$11*Table1[[#This Row],[After Utility]]</f>
        <v>0.1</v>
      </c>
      <c r="I88">
        <f>(Table1[[#This Row],[Num. TID Before]]-parameters!$D$8)/(parameters!$D$9-parameters!$D$8)</f>
        <v>0.1</v>
      </c>
      <c r="J88">
        <f>IF(Table1[[#This Row],[Before Utility (unclipped)]]&gt;1,1, IF(Table1[[#This Row],[Before Utility (unclipped)]]&lt;0,0, Table1[[#This Row],[Before Utility (unclipped)]]))</f>
        <v>0.1</v>
      </c>
      <c r="K88">
        <f>(Table1[[#This Row],[Num. TID After]]-parameters!$D$10)/(parameters!$D$11-parameters!$D$10)</f>
        <v>0.1</v>
      </c>
      <c r="L88">
        <f>IF(Table1[[#This Row],[After Utility (unclipped)]]&gt;1,1, IF(Table1[[#This Row],[After Utility (unclipped)]]&lt;0,0, Table1[[#This Row],[After Utility (unclipped)]]))</f>
        <v>0.1</v>
      </c>
      <c r="M88" s="30">
        <v>0</v>
      </c>
      <c r="N88" s="81">
        <v>0</v>
      </c>
      <c r="O88" s="81">
        <v>0</v>
      </c>
      <c r="P88" s="81">
        <v>0</v>
      </c>
      <c r="Q88" s="81">
        <v>3</v>
      </c>
      <c r="R88" s="36" t="s">
        <v>367</v>
      </c>
      <c r="S88" s="32">
        <v>8</v>
      </c>
      <c r="T88" s="34" t="s">
        <v>368</v>
      </c>
      <c r="U88" s="32">
        <v>9</v>
      </c>
      <c r="V88" s="30">
        <f>parameters!$J$4*Table1[[#This Row],[Mitigations Utility]] + parameters!$J$5*Table1[[#This Row],[Detections Utility]]</f>
        <v>0.1761904761904762</v>
      </c>
      <c r="W88">
        <f>SUM(Table1[[#This Row],[Num. 800-53 (r5)]],Table1[[#This Row],[Num. CIS Controls]])</f>
        <v>17</v>
      </c>
      <c r="X88">
        <f>(Table1[[#This Row],[Total Mitigations]]-parameters!$D$2)/(parameters!$D$3-parameters!$D$2)</f>
        <v>0.30909090909090908</v>
      </c>
      <c r="Y88">
        <f>IF(Table1[[#This Row],[Mitigations Utility (unclipped)]]&gt;1,1, IF(Table1[[#This Row],[Mitigations Utility (unclipped)]]&lt;0,0, Table1[[#This Row],[Mitigations Utility (unclipped)]]) )</f>
        <v>0.30909090909090908</v>
      </c>
      <c r="Z88">
        <f>SUM(Table1[[#This Row],[Num. CAR]:[Num. Splunk]])</f>
        <v>3</v>
      </c>
      <c r="AA88">
        <f>(Table1[[#This Row],[Total Detections]]-parameters!$D$4)/(parameters!$D$5-parameters!$D$4)</f>
        <v>0.03</v>
      </c>
      <c r="AB88">
        <f>IF(Table1[[#This Row],[Detections Utility (unclipped)]]&gt;1,1, IF(Table1[[#This Row],[Detections Utility (unclipped)]]&lt;0,0, Table1[[#This Row],[Detections Utility (unclipped)]]) )</f>
        <v>0.03</v>
      </c>
      <c r="AC88"/>
      <c r="AD88" s="85" t="s">
        <v>351</v>
      </c>
      <c r="AE88" s="30" t="str" cm="1">
        <f t="array" ref="AE88">IF(SUMPRODUCT(--(NOT(ISERR(SEARCH({"Process","Command","Script","WMI","Module","Pipe","Service"},AD88)))))&gt;0,"1","0")</f>
        <v>1</v>
      </c>
      <c r="AF88" s="30">
        <f>IF(AE88="1",'TOP 10 TECHNIQUES'!C$15,0)</f>
        <v>0</v>
      </c>
      <c r="AG88" s="30" t="str" cm="1">
        <f t="array" ref="AG88">IF(SUMPRODUCT(--(NOT(ISERR(SEARCH({"Network","Firewall"},AD88)))))&gt;0,"1","0")</f>
        <v>0</v>
      </c>
      <c r="AH88" s="30">
        <f>IF(AG88="1",'TOP 10 TECHNIQUES'!C$16,0)</f>
        <v>0</v>
      </c>
      <c r="AI88" s="30" t="str" cm="1">
        <f t="array" ref="AI88">IF(SUMPRODUCT(--(NOT(ISERR(SEARCH({"File","Group","Logon","Schedule","User","Registry","Active","Application"},AD88)))))&gt;0,"1","0")</f>
        <v>1</v>
      </c>
      <c r="AJ88" s="30">
        <f>IF(AI88="1",'TOP 10 TECHNIQUES'!C$17,0)</f>
        <v>0.19800000000000001</v>
      </c>
      <c r="AK88" s="30" t="str" cm="1">
        <f t="array" ref="AK88">IF(SUMPRODUCT(--(NOT(ISERR(SEARCH({"Cloud","Cluster","Container","Image","Instance","Pod","Snapshot","Volume"},AD88)))))&gt;0,"1","0")</f>
        <v>0</v>
      </c>
      <c r="AL88" s="30">
        <f>IF(AK88="1",'TOP 10 TECHNIQUES'!C$18,0)</f>
        <v>0</v>
      </c>
      <c r="AM88" s="30" t="str" cm="1">
        <f t="array" ref="AM88">IF(SUMPRODUCT(--(NOT(ISERR(SEARCH({"Drive","Firmware","Host","Kernel"},AD88)))))&gt;0,"1","0")</f>
        <v>0</v>
      </c>
      <c r="AN88" s="30">
        <f>IF(AM88="1",'TOP 10 TECHNIQUES'!C$19,0)</f>
        <v>0</v>
      </c>
      <c r="AO88" s="63">
        <v>0</v>
      </c>
      <c r="AP88" s="30">
        <f>parameters!$J$21*Table1[[#This Row],[TAT Utility]]+parameters!$J$22*Table1[[#This Row],[Count Utility]]</f>
        <v>3.3087619047619046E-2</v>
      </c>
      <c r="AQ88" s="30">
        <f>(Table1[[#This Row],[Total Top Att&amp;ck Score ]]-parameters!$D$19)/(parameters!$D$20-parameters!$D$19)</f>
        <v>0.1102920634920635</v>
      </c>
      <c r="AR88" s="30">
        <f>IF(Table1[[#This Row],[TAT Utility (unclipped)]]&gt;1,1, IF(Table1[[#This Row],[TAT Utility (unclipped)]]&lt;0,0, Table1[[#This Row],[TAT Utility (unclipped)]]) )</f>
        <v>0.1102920634920635</v>
      </c>
      <c r="AS88" s="30">
        <f>(Table1[[#This Row],[Ransomware (Total '# of ATT&amp;CK Observations)]]-parameters!$D$21)/(parameters!$D$22-parameters!$D$21)</f>
        <v>0</v>
      </c>
      <c r="AT88" s="30">
        <f>IF(Table1[[#This Row],[Count Utility (unclipped)]]&gt;1,1, IF(Table1[[#This Row],[Count Utility (unclipped)]]&lt;0,0, Table1[[#This Row],[Count Utility (unclipped)]]) )</f>
        <v>0</v>
      </c>
      <c r="AU8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9" spans="1:47" ht="15.75">
      <c r="A89" s="30">
        <f>parameters!$J$21*Table1[[#This Row],[TAT Utility]]+parameters!$J$22*Table1[[#This Row],[Count Utility]]</f>
        <v>2.3266666666666668E-2</v>
      </c>
      <c r="B89" s="30">
        <f t="shared" si="1"/>
        <v>0.23266666666666669</v>
      </c>
      <c r="C89" s="30" t="s">
        <v>369</v>
      </c>
      <c r="D89" s="30" t="s">
        <v>343</v>
      </c>
      <c r="E89" s="30" t="s">
        <v>370</v>
      </c>
      <c r="F89" s="30">
        <v>1</v>
      </c>
      <c r="G89" s="30">
        <v>1</v>
      </c>
      <c r="H89" s="30">
        <f>parameters!$J$10*Table1[[#This Row],[Before Utility]]+parameters!$J$11*Table1[[#This Row],[After Utility]]</f>
        <v>0.1</v>
      </c>
      <c r="I89">
        <f>(Table1[[#This Row],[Num. TID Before]]-parameters!$D$8)/(parameters!$D$9-parameters!$D$8)</f>
        <v>0.1</v>
      </c>
      <c r="J89">
        <f>IF(Table1[[#This Row],[Before Utility (unclipped)]]&gt;1,1, IF(Table1[[#This Row],[Before Utility (unclipped)]]&lt;0,0, Table1[[#This Row],[Before Utility (unclipped)]]))</f>
        <v>0.1</v>
      </c>
      <c r="K89">
        <f>(Table1[[#This Row],[Num. TID After]]-parameters!$D$10)/(parameters!$D$11-parameters!$D$10)</f>
        <v>0.1</v>
      </c>
      <c r="L89">
        <f>IF(Table1[[#This Row],[After Utility (unclipped)]]&gt;1,1, IF(Table1[[#This Row],[After Utility (unclipped)]]&lt;0,0, Table1[[#This Row],[After Utility (unclipped)]]))</f>
        <v>0.1</v>
      </c>
      <c r="M89" s="30">
        <v>0</v>
      </c>
      <c r="N89" s="81">
        <v>0</v>
      </c>
      <c r="O89" s="81">
        <v>0</v>
      </c>
      <c r="P89" s="81">
        <v>0</v>
      </c>
      <c r="Q89" s="81">
        <v>0</v>
      </c>
      <c r="R89" s="34"/>
      <c r="S89" s="32">
        <v>0</v>
      </c>
      <c r="T89" s="34" t="s">
        <v>371</v>
      </c>
      <c r="U89" s="32">
        <v>7</v>
      </c>
      <c r="V89" s="30">
        <f>parameters!$J$4*Table1[[#This Row],[Mitigations Utility]] + parameters!$J$5*Table1[[#This Row],[Detections Utility]]</f>
        <v>6.6666666666666666E-2</v>
      </c>
      <c r="W89">
        <f>SUM(Table1[[#This Row],[Num. 800-53 (r5)]],Table1[[#This Row],[Num. CIS Controls]])</f>
        <v>7</v>
      </c>
      <c r="X89">
        <f>(Table1[[#This Row],[Total Mitigations]]-parameters!$D$2)/(parameters!$D$3-parameters!$D$2)</f>
        <v>0.12727272727272726</v>
      </c>
      <c r="Y89">
        <f>IF(Table1[[#This Row],[Mitigations Utility (unclipped)]]&gt;1,1, IF(Table1[[#This Row],[Mitigations Utility (unclipped)]]&lt;0,0, Table1[[#This Row],[Mitigations Utility (unclipped)]]) )</f>
        <v>0.12727272727272726</v>
      </c>
      <c r="Z89">
        <f>SUM(Table1[[#This Row],[Num. CAR]:[Num. Splunk]])</f>
        <v>0</v>
      </c>
      <c r="AA89">
        <f>(Table1[[#This Row],[Total Detections]]-parameters!$D$4)/(parameters!$D$5-parameters!$D$4)</f>
        <v>0</v>
      </c>
      <c r="AB89">
        <f>IF(Table1[[#This Row],[Detections Utility (unclipped)]]&gt;1,1, IF(Table1[[#This Row],[Detections Utility (unclipped)]]&lt;0,0, Table1[[#This Row],[Detections Utility (unclipped)]]) )</f>
        <v>0</v>
      </c>
      <c r="AC89"/>
      <c r="AD89" s="85" t="s">
        <v>372</v>
      </c>
      <c r="AE89" s="30" t="str" cm="1">
        <f t="array" ref="AE89">IF(SUMPRODUCT(--(NOT(ISERR(SEARCH({"Process","Command","Script","WMI","Module","Pipe","Service"},AD89)))))&gt;0,"1","0")</f>
        <v>0</v>
      </c>
      <c r="AF89" s="30">
        <f>IF(AE89="1",'TOP 10 TECHNIQUES'!C$15,0)</f>
        <v>0</v>
      </c>
      <c r="AG89" s="30" t="str" cm="1">
        <f t="array" ref="AG89">IF(SUMPRODUCT(--(NOT(ISERR(SEARCH({"Network","Firewall"},AD89)))))&gt;0,"1","0")</f>
        <v>0</v>
      </c>
      <c r="AH89" s="30">
        <f>IF(AG89="1",'TOP 10 TECHNIQUES'!C$16,0)</f>
        <v>0</v>
      </c>
      <c r="AI89" s="30" t="str" cm="1">
        <f t="array" ref="AI89">IF(SUMPRODUCT(--(NOT(ISERR(SEARCH({"File","Group","Logon","Schedule","User","Registry","Active","Application"},AD89)))))&gt;0,"1","0")</f>
        <v>1</v>
      </c>
      <c r="AJ89" s="30">
        <f>IF(AI89="1",'TOP 10 TECHNIQUES'!C$17,0)</f>
        <v>0.19800000000000001</v>
      </c>
      <c r="AK89" s="30" t="str" cm="1">
        <f t="array" ref="AK89">IF(SUMPRODUCT(--(NOT(ISERR(SEARCH({"Cloud","Cluster","Container","Image","Instance","Pod","Snapshot","Volume"},AD89)))))&gt;0,"1","0")</f>
        <v>1</v>
      </c>
      <c r="AL89" s="30">
        <f>IF(AK89="1",'TOP 10 TECHNIQUES'!C$18,0)</f>
        <v>0.19800000000000001</v>
      </c>
      <c r="AM89" s="30" t="str" cm="1">
        <f t="array" ref="AM89">IF(SUMPRODUCT(--(NOT(ISERR(SEARCH({"Drive","Firmware","Host","Kernel"},AD89)))))&gt;0,"1","0")</f>
        <v>0</v>
      </c>
      <c r="AN89" s="30">
        <f>IF(AM89="1",'TOP 10 TECHNIQUES'!C$19,0)</f>
        <v>0</v>
      </c>
      <c r="AO89" s="64"/>
      <c r="AP89" s="30">
        <f>parameters!$J$21*Table1[[#This Row],[TAT Utility]]+parameters!$J$22*Table1[[#This Row],[Count Utility]]</f>
        <v>2.3266666666666668E-2</v>
      </c>
      <c r="AQ89" s="30">
        <f>(Table1[[#This Row],[Total Top Att&amp;ck Score ]]-parameters!$D$19)/(parameters!$D$20-parameters!$D$19)</f>
        <v>7.7555555555555558E-2</v>
      </c>
      <c r="AR89" s="30">
        <f>IF(Table1[[#This Row],[TAT Utility (unclipped)]]&gt;1,1, IF(Table1[[#This Row],[TAT Utility (unclipped)]]&lt;0,0, Table1[[#This Row],[TAT Utility (unclipped)]]) )</f>
        <v>7.7555555555555558E-2</v>
      </c>
      <c r="AS89" s="30">
        <f>(Table1[[#This Row],[Ransomware (Total '# of ATT&amp;CK Observations)]]-parameters!$D$21)/(parameters!$D$22-parameters!$D$21)</f>
        <v>0</v>
      </c>
      <c r="AT89" s="30">
        <f>IF(Table1[[#This Row],[Count Utility (unclipped)]]&gt;1,1, IF(Table1[[#This Row],[Count Utility (unclipped)]]&lt;0,0, Table1[[#This Row],[Count Utility (unclipped)]]) )</f>
        <v>0</v>
      </c>
      <c r="AU8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0" spans="1:47" ht="15.75">
      <c r="A90" s="30">
        <f>parameters!$J$21*Table1[[#This Row],[TAT Utility]]+parameters!$J$22*Table1[[#This Row],[Count Utility]]</f>
        <v>0.39970619047619049</v>
      </c>
      <c r="B90" s="30">
        <f t="shared" si="1"/>
        <v>2.330395238095238</v>
      </c>
      <c r="C90" s="30" t="s">
        <v>373</v>
      </c>
      <c r="D90" s="30" t="s">
        <v>374</v>
      </c>
      <c r="E90" s="30" t="s">
        <v>72</v>
      </c>
      <c r="F90" s="30">
        <v>3</v>
      </c>
      <c r="G90" s="30">
        <v>6</v>
      </c>
      <c r="H90" s="30">
        <f>parameters!$J$10*Table1[[#This Row],[Before Utility]]+parameters!$J$11*Table1[[#This Row],[After Utility]]</f>
        <v>0.44999999999999996</v>
      </c>
      <c r="I90">
        <f>(Table1[[#This Row],[Num. TID Before]]-parameters!$D$8)/(parameters!$D$9-parameters!$D$8)</f>
        <v>0.3</v>
      </c>
      <c r="J90">
        <f>IF(Table1[[#This Row],[Before Utility (unclipped)]]&gt;1,1, IF(Table1[[#This Row],[Before Utility (unclipped)]]&lt;0,0, Table1[[#This Row],[Before Utility (unclipped)]]))</f>
        <v>0.3</v>
      </c>
      <c r="K90">
        <f>(Table1[[#This Row],[Num. TID After]]-parameters!$D$10)/(parameters!$D$11-parameters!$D$10)</f>
        <v>0.6</v>
      </c>
      <c r="L90">
        <f>IF(Table1[[#This Row],[After Utility (unclipped)]]&gt;1,1, IF(Table1[[#This Row],[After Utility (unclipped)]]&lt;0,0, Table1[[#This Row],[After Utility (unclipped)]]))</f>
        <v>0.6</v>
      </c>
      <c r="M90" s="57">
        <v>1</v>
      </c>
      <c r="N90" s="81">
        <v>0</v>
      </c>
      <c r="O90" s="81">
        <v>23</v>
      </c>
      <c r="P90" s="81">
        <v>13</v>
      </c>
      <c r="Q90" s="81">
        <v>26</v>
      </c>
      <c r="R90" s="36" t="s">
        <v>375</v>
      </c>
      <c r="S90" s="32">
        <v>9</v>
      </c>
      <c r="T90" s="34" t="s">
        <v>376</v>
      </c>
      <c r="U90" s="32">
        <v>12</v>
      </c>
      <c r="V90" s="30">
        <f>parameters!$J$4*Table1[[#This Row],[Mitigations Utility]] + parameters!$J$5*Table1[[#This Row],[Detections Utility]]</f>
        <v>0.49523809523809526</v>
      </c>
      <c r="W90">
        <f>SUM(Table1[[#This Row],[Num. 800-53 (r5)]],Table1[[#This Row],[Num. CIS Controls]])</f>
        <v>21</v>
      </c>
      <c r="X90">
        <f>(Table1[[#This Row],[Total Mitigations]]-parameters!$D$2)/(parameters!$D$3-parameters!$D$2)</f>
        <v>0.38181818181818183</v>
      </c>
      <c r="Y90">
        <f>IF(Table1[[#This Row],[Mitigations Utility (unclipped)]]&gt;1,1, IF(Table1[[#This Row],[Mitigations Utility (unclipped)]]&lt;0,0, Table1[[#This Row],[Mitigations Utility (unclipped)]]) )</f>
        <v>0.38181818181818183</v>
      </c>
      <c r="Z90">
        <f>SUM(Table1[[#This Row],[Num. CAR]:[Num. Splunk]])</f>
        <v>62</v>
      </c>
      <c r="AA90">
        <f>(Table1[[#This Row],[Total Detections]]-parameters!$D$4)/(parameters!$D$5-parameters!$D$4)</f>
        <v>0.62</v>
      </c>
      <c r="AB90">
        <f>IF(Table1[[#This Row],[Detections Utility (unclipped)]]&gt;1,1, IF(Table1[[#This Row],[Detections Utility (unclipped)]]&lt;0,0, Table1[[#This Row],[Detections Utility (unclipped)]]) )</f>
        <v>0.62</v>
      </c>
      <c r="AC90"/>
      <c r="AD90" s="85" t="s">
        <v>377</v>
      </c>
      <c r="AE90" s="30" t="str" cm="1">
        <f t="array" ref="AE90">IF(SUMPRODUCT(--(NOT(ISERR(SEARCH({"Process","Command","Script","WMI","Module","Pipe","Service"},AD90)))))&gt;0,"1","0")</f>
        <v>1</v>
      </c>
      <c r="AF90" s="30">
        <f>IF(AE90="1",'TOP 10 TECHNIQUES'!C$15,0)</f>
        <v>0</v>
      </c>
      <c r="AG90" s="30" t="str" cm="1">
        <f t="array" ref="AG90">IF(SUMPRODUCT(--(NOT(ISERR(SEARCH({"Network","Firewall"},AD90)))))&gt;0,"1","0")</f>
        <v>0</v>
      </c>
      <c r="AH90" s="30">
        <f>IF(AG90="1",'TOP 10 TECHNIQUES'!C$16,0)</f>
        <v>0</v>
      </c>
      <c r="AI90" s="30" t="str" cm="1">
        <f t="array" ref="AI90">IF(SUMPRODUCT(--(NOT(ISERR(SEARCH({"File","Group","Logon","Schedule","User","Registry","Active","Application"},AD90)))))&gt;0,"1","0")</f>
        <v>1</v>
      </c>
      <c r="AJ90" s="30">
        <f>IF(AI90="1",'TOP 10 TECHNIQUES'!C$17,0)</f>
        <v>0.19800000000000001</v>
      </c>
      <c r="AK90" s="30" t="str" cm="1">
        <f t="array" ref="AK90">IF(SUMPRODUCT(--(NOT(ISERR(SEARCH({"Cloud","Cluster","Container","Image","Instance","Pod","Snapshot","Volume"},AD90)))))&gt;0,"1","0")</f>
        <v>0</v>
      </c>
      <c r="AL90" s="30">
        <f>IF(AK90="1",'TOP 10 TECHNIQUES'!C$18,0)</f>
        <v>0</v>
      </c>
      <c r="AM90" s="30" t="str" cm="1">
        <f t="array" ref="AM90">IF(SUMPRODUCT(--(NOT(ISERR(SEARCH({"Drive","Firmware","Host","Kernel"},AD90)))))&gt;0,"1","0")</f>
        <v>0</v>
      </c>
      <c r="AN90" s="30">
        <f>IF(AM90="1",'TOP 10 TECHNIQUES'!C$19,0)</f>
        <v>0</v>
      </c>
      <c r="AO90" s="65">
        <v>5</v>
      </c>
      <c r="AP90" s="30">
        <f>parameters!$J$21*Table1[[#This Row],[TAT Utility]]+parameters!$J$22*Table1[[#This Row],[Count Utility]]</f>
        <v>0.39970619047619049</v>
      </c>
      <c r="AQ90" s="30">
        <f>(Table1[[#This Row],[Total Top Att&amp;ck Score ]]-parameters!$D$19)/(parameters!$D$20-parameters!$D$19)</f>
        <v>0.77679841269841265</v>
      </c>
      <c r="AR90" s="30">
        <f>IF(Table1[[#This Row],[TAT Utility (unclipped)]]&gt;1,1, IF(Table1[[#This Row],[TAT Utility (unclipped)]]&lt;0,0, Table1[[#This Row],[TAT Utility (unclipped)]]) )</f>
        <v>0.77679841269841265</v>
      </c>
      <c r="AS90" s="30">
        <f>(Table1[[#This Row],[Ransomware (Total '# of ATT&amp;CK Observations)]]-parameters!$D$21)/(parameters!$D$22-parameters!$D$21)</f>
        <v>0.23809523809523808</v>
      </c>
      <c r="AT90" s="30">
        <f>IF(Table1[[#This Row],[Count Utility (unclipped)]]&gt;1,1, IF(Table1[[#This Row],[Count Utility (unclipped)]]&lt;0,0, Table1[[#This Row],[Count Utility (unclipped)]]) )</f>
        <v>0.23809523809523808</v>
      </c>
      <c r="AU9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0.21152362055933482</v>
      </c>
    </row>
    <row r="91" spans="1:47" ht="15.75">
      <c r="A91" s="30">
        <f>parameters!$J$21*Table1[[#This Row],[TAT Utility]]+parameters!$J$22*Table1[[#This Row],[Count Utility]]</f>
        <v>0.19190476190476191</v>
      </c>
      <c r="B91" s="30">
        <f t="shared" si="1"/>
        <v>0.25238095238095237</v>
      </c>
      <c r="C91" s="30" t="s">
        <v>378</v>
      </c>
      <c r="D91" s="30" t="s">
        <v>374</v>
      </c>
      <c r="E91" s="30" t="s">
        <v>379</v>
      </c>
      <c r="F91" s="30">
        <v>1</v>
      </c>
      <c r="G91" s="30">
        <v>1</v>
      </c>
      <c r="H91" s="30">
        <f>parameters!$J$10*Table1[[#This Row],[Before Utility]]+parameters!$J$11*Table1[[#This Row],[After Utility]]</f>
        <v>0.1</v>
      </c>
      <c r="I91">
        <f>(Table1[[#This Row],[Num. TID Before]]-parameters!$D$8)/(parameters!$D$9-parameters!$D$8)</f>
        <v>0.1</v>
      </c>
      <c r="J91">
        <f>IF(Table1[[#This Row],[Before Utility (unclipped)]]&gt;1,1, IF(Table1[[#This Row],[Before Utility (unclipped)]]&lt;0,0, Table1[[#This Row],[Before Utility (unclipped)]]))</f>
        <v>0.1</v>
      </c>
      <c r="K91">
        <f>(Table1[[#This Row],[Num. TID After]]-parameters!$D$10)/(parameters!$D$11-parameters!$D$10)</f>
        <v>0.1</v>
      </c>
      <c r="L91">
        <f>IF(Table1[[#This Row],[After Utility (unclipped)]]&gt;1,1, IF(Table1[[#This Row],[After Utility (unclipped)]]&lt;0,0, Table1[[#This Row],[After Utility (unclipped)]]))</f>
        <v>0.1</v>
      </c>
      <c r="M91" s="30">
        <v>0</v>
      </c>
      <c r="N91" s="81">
        <v>2</v>
      </c>
      <c r="O91" s="81">
        <v>8</v>
      </c>
      <c r="P91" s="81">
        <v>0</v>
      </c>
      <c r="Q91" s="81">
        <v>4</v>
      </c>
      <c r="R91" s="36" t="s">
        <v>380</v>
      </c>
      <c r="S91" s="32">
        <v>3</v>
      </c>
      <c r="T91" s="34" t="s">
        <v>381</v>
      </c>
      <c r="U91" s="32">
        <v>6</v>
      </c>
      <c r="V91" s="30">
        <f>parameters!$J$4*Table1[[#This Row],[Mitigations Utility]] + parameters!$J$5*Table1[[#This Row],[Detections Utility]]</f>
        <v>0.15238095238095239</v>
      </c>
      <c r="W91">
        <f>SUM(Table1[[#This Row],[Num. 800-53 (r5)]],Table1[[#This Row],[Num. CIS Controls]])</f>
        <v>9</v>
      </c>
      <c r="X91">
        <f>(Table1[[#This Row],[Total Mitigations]]-parameters!$D$2)/(parameters!$D$3-parameters!$D$2)</f>
        <v>0.16363636363636364</v>
      </c>
      <c r="Y91">
        <f>IF(Table1[[#This Row],[Mitigations Utility (unclipped)]]&gt;1,1, IF(Table1[[#This Row],[Mitigations Utility (unclipped)]]&lt;0,0, Table1[[#This Row],[Mitigations Utility (unclipped)]]) )</f>
        <v>0.16363636363636364</v>
      </c>
      <c r="Z91">
        <f>SUM(Table1[[#This Row],[Num. CAR]:[Num. Splunk]])</f>
        <v>14</v>
      </c>
      <c r="AA91">
        <f>(Table1[[#This Row],[Total Detections]]-parameters!$D$4)/(parameters!$D$5-parameters!$D$4)</f>
        <v>0.14000000000000001</v>
      </c>
      <c r="AB91">
        <f>IF(Table1[[#This Row],[Detections Utility (unclipped)]]&gt;1,1, IF(Table1[[#This Row],[Detections Utility (unclipped)]]&lt;0,0, Table1[[#This Row],[Detections Utility (unclipped)]]) )</f>
        <v>0.14000000000000001</v>
      </c>
      <c r="AC91"/>
      <c r="AD91" s="85" t="s">
        <v>382</v>
      </c>
      <c r="AE91" s="30" t="str" cm="1">
        <f t="array" ref="AE91">IF(SUMPRODUCT(--(NOT(ISERR(SEARCH({"Process","Command","Script","WMI","Module","Pipe","Service"},AD91)))))&gt;0,"1","0")</f>
        <v>1</v>
      </c>
      <c r="AF91" s="30">
        <f>IF(AE91="1",'TOP 10 TECHNIQUES'!C$15,0)</f>
        <v>0</v>
      </c>
      <c r="AG91" s="30" t="str" cm="1">
        <f t="array" ref="AG91">IF(SUMPRODUCT(--(NOT(ISERR(SEARCH({"Network","Firewall"},AD91)))))&gt;0,"1","0")</f>
        <v>0</v>
      </c>
      <c r="AH91" s="30">
        <f>IF(AG91="1",'TOP 10 TECHNIQUES'!C$16,0)</f>
        <v>0</v>
      </c>
      <c r="AI91" s="30" t="str" cm="1">
        <f t="array" ref="AI91">IF(SUMPRODUCT(--(NOT(ISERR(SEARCH({"File","Group","Logon","Schedule","User","Registry","Active","Application"},AD91)))))&gt;0,"1","0")</f>
        <v>0</v>
      </c>
      <c r="AJ91" s="30">
        <f>IF(AI91="1",'TOP 10 TECHNIQUES'!C$17,0)</f>
        <v>0</v>
      </c>
      <c r="AK91" s="30" t="str" cm="1">
        <f t="array" ref="AK91">IF(SUMPRODUCT(--(NOT(ISERR(SEARCH({"Cloud","Cluster","Container","Image","Instance","Pod","Snapshot","Volume"},AD91)))))&gt;0,"1","0")</f>
        <v>0</v>
      </c>
      <c r="AL91" s="30">
        <f>IF(AK91="1",'TOP 10 TECHNIQUES'!C$18,0)</f>
        <v>0</v>
      </c>
      <c r="AM91" s="30" t="str" cm="1">
        <f t="array" ref="AM91">IF(SUMPRODUCT(--(NOT(ISERR(SEARCH({"Drive","Firmware","Host","Kernel"},AD91)))))&gt;0,"1","0")</f>
        <v>0</v>
      </c>
      <c r="AN91" s="30">
        <f>IF(AM91="1",'TOP 10 TECHNIQUES'!C$19,0)</f>
        <v>0</v>
      </c>
      <c r="AO91" s="63">
        <v>5</v>
      </c>
      <c r="AP91" s="30">
        <f>parameters!$J$21*Table1[[#This Row],[TAT Utility]]+parameters!$J$22*Table1[[#This Row],[Count Utility]]</f>
        <v>0.19190476190476191</v>
      </c>
      <c r="AQ91" s="30">
        <f>(Table1[[#This Row],[Total Top Att&amp;ck Score ]]-parameters!$D$19)/(parameters!$D$20-parameters!$D$19)</f>
        <v>8.412698412698412E-2</v>
      </c>
      <c r="AR91" s="30">
        <f>IF(Table1[[#This Row],[TAT Utility (unclipped)]]&gt;1,1, IF(Table1[[#This Row],[TAT Utility (unclipped)]]&lt;0,0, Table1[[#This Row],[TAT Utility (unclipped)]]) )</f>
        <v>8.412698412698412E-2</v>
      </c>
      <c r="AS91" s="30">
        <f>(Table1[[#This Row],[Ransomware (Total '# of ATT&amp;CK Observations)]]-parameters!$D$21)/(parameters!$D$22-parameters!$D$21)</f>
        <v>0.23809523809523808</v>
      </c>
      <c r="AT91" s="30">
        <f>IF(Table1[[#This Row],[Count Utility (unclipped)]]&gt;1,1, IF(Table1[[#This Row],[Count Utility (unclipped)]]&lt;0,0, Table1[[#This Row],[Count Utility (unclipped)]]) )</f>
        <v>0.23809523809523808</v>
      </c>
      <c r="AU9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0.12906273620559333</v>
      </c>
    </row>
    <row r="92" spans="1:47" ht="15.75">
      <c r="A92" s="30">
        <f>parameters!$J$21*Table1[[#This Row],[TAT Utility]]+parameters!$J$22*Table1[[#This Row],[Count Utility]]</f>
        <v>1.9523809523809523E-2</v>
      </c>
      <c r="B92" s="30">
        <f t="shared" si="1"/>
        <v>0.19523809523809524</v>
      </c>
      <c r="C92" s="30" t="s">
        <v>383</v>
      </c>
      <c r="D92" s="30" t="s">
        <v>374</v>
      </c>
      <c r="E92" s="30" t="s">
        <v>384</v>
      </c>
      <c r="F92" s="30">
        <v>1</v>
      </c>
      <c r="G92" s="30">
        <v>1</v>
      </c>
      <c r="H92" s="30">
        <f>parameters!$J$10*Table1[[#This Row],[Before Utility]]+parameters!$J$11*Table1[[#This Row],[After Utility]]</f>
        <v>0.1</v>
      </c>
      <c r="I92">
        <f>(Table1[[#This Row],[Num. TID Before]]-parameters!$D$8)/(parameters!$D$9-parameters!$D$8)</f>
        <v>0.1</v>
      </c>
      <c r="J92">
        <f>IF(Table1[[#This Row],[Before Utility (unclipped)]]&gt;1,1, IF(Table1[[#This Row],[Before Utility (unclipped)]]&lt;0,0, Table1[[#This Row],[Before Utility (unclipped)]]))</f>
        <v>0.1</v>
      </c>
      <c r="K92">
        <f>(Table1[[#This Row],[Num. TID After]]-parameters!$D$10)/(parameters!$D$11-parameters!$D$10)</f>
        <v>0.1</v>
      </c>
      <c r="L92">
        <f>IF(Table1[[#This Row],[After Utility (unclipped)]]&gt;1,1, IF(Table1[[#This Row],[After Utility (unclipped)]]&lt;0,0, Table1[[#This Row],[After Utility (unclipped)]]))</f>
        <v>0.1</v>
      </c>
      <c r="M92" s="30">
        <v>0</v>
      </c>
      <c r="N92" s="81">
        <v>0</v>
      </c>
      <c r="O92" s="81">
        <v>0</v>
      </c>
      <c r="P92" s="81">
        <v>0</v>
      </c>
      <c r="Q92" s="81">
        <v>2</v>
      </c>
      <c r="R92" s="36" t="s">
        <v>380</v>
      </c>
      <c r="S92" s="32">
        <v>3</v>
      </c>
      <c r="T92" s="34" t="s">
        <v>381</v>
      </c>
      <c r="U92" s="32">
        <v>6</v>
      </c>
      <c r="V92" s="30">
        <f>parameters!$J$4*Table1[[#This Row],[Mitigations Utility]] + parameters!$J$5*Table1[[#This Row],[Detections Utility]]</f>
        <v>9.5238095238095233E-2</v>
      </c>
      <c r="W92">
        <f>SUM(Table1[[#This Row],[Num. 800-53 (r5)]],Table1[[#This Row],[Num. CIS Controls]])</f>
        <v>9</v>
      </c>
      <c r="X92">
        <f>(Table1[[#This Row],[Total Mitigations]]-parameters!$D$2)/(parameters!$D$3-parameters!$D$2)</f>
        <v>0.16363636363636364</v>
      </c>
      <c r="Y92">
        <f>IF(Table1[[#This Row],[Mitigations Utility (unclipped)]]&gt;1,1, IF(Table1[[#This Row],[Mitigations Utility (unclipped)]]&lt;0,0, Table1[[#This Row],[Mitigations Utility (unclipped)]]) )</f>
        <v>0.16363636363636364</v>
      </c>
      <c r="Z92">
        <f>SUM(Table1[[#This Row],[Num. CAR]:[Num. Splunk]])</f>
        <v>2</v>
      </c>
      <c r="AA92">
        <f>(Table1[[#This Row],[Total Detections]]-parameters!$D$4)/(parameters!$D$5-parameters!$D$4)</f>
        <v>0.02</v>
      </c>
      <c r="AB92">
        <f>IF(Table1[[#This Row],[Detections Utility (unclipped)]]&gt;1,1, IF(Table1[[#This Row],[Detections Utility (unclipped)]]&lt;0,0, Table1[[#This Row],[Detections Utility (unclipped)]]) )</f>
        <v>0.02</v>
      </c>
      <c r="AC92"/>
      <c r="AD92" s="85" t="s">
        <v>385</v>
      </c>
      <c r="AE92" s="30" t="str" cm="1">
        <f t="array" ref="AE92">IF(SUMPRODUCT(--(NOT(ISERR(SEARCH({"Process","Command","Script","WMI","Module","Pipe","Service"},AD92)))))&gt;0,"1","0")</f>
        <v>1</v>
      </c>
      <c r="AF92" s="30">
        <f>IF(AE92="1",'TOP 10 TECHNIQUES'!C$15,0)</f>
        <v>0</v>
      </c>
      <c r="AG92" s="30" t="str" cm="1">
        <f t="array" ref="AG92">IF(SUMPRODUCT(--(NOT(ISERR(SEARCH({"Network","Firewall"},AD92)))))&gt;0,"1","0")</f>
        <v>0</v>
      </c>
      <c r="AH92" s="30">
        <f>IF(AG92="1",'TOP 10 TECHNIQUES'!C$16,0)</f>
        <v>0</v>
      </c>
      <c r="AI92" s="30" t="str" cm="1">
        <f t="array" ref="AI92">IF(SUMPRODUCT(--(NOT(ISERR(SEARCH({"File","Group","Logon","Schedule","User","Registry","Active","Application"},AD92)))))&gt;0,"1","0")</f>
        <v>0</v>
      </c>
      <c r="AJ92" s="30">
        <f>IF(AI92="1",'TOP 10 TECHNIQUES'!C$17,0)</f>
        <v>0</v>
      </c>
      <c r="AK92" s="30" t="str" cm="1">
        <f t="array" ref="AK92">IF(SUMPRODUCT(--(NOT(ISERR(SEARCH({"Cloud","Cluster","Container","Image","Instance","Pod","Snapshot","Volume"},AD92)))))&gt;0,"1","0")</f>
        <v>0</v>
      </c>
      <c r="AL92" s="30">
        <f>IF(AK92="1",'TOP 10 TECHNIQUES'!C$18,0)</f>
        <v>0</v>
      </c>
      <c r="AM92" s="30" t="str" cm="1">
        <f t="array" ref="AM92">IF(SUMPRODUCT(--(NOT(ISERR(SEARCH({"Drive","Firmware","Host","Kernel"},AD92)))))&gt;0,"1","0")</f>
        <v>0</v>
      </c>
      <c r="AN92" s="30">
        <f>IF(AM92="1",'TOP 10 TECHNIQUES'!C$19,0)</f>
        <v>0</v>
      </c>
      <c r="AO92" s="65">
        <v>0</v>
      </c>
      <c r="AP92" s="30">
        <f>parameters!$J$21*Table1[[#This Row],[TAT Utility]]+parameters!$J$22*Table1[[#This Row],[Count Utility]]</f>
        <v>1.9523809523809523E-2</v>
      </c>
      <c r="AQ92" s="30">
        <f>(Table1[[#This Row],[Total Top Att&amp;ck Score ]]-parameters!$D$19)/(parameters!$D$20-parameters!$D$19)</f>
        <v>6.5079365079365084E-2</v>
      </c>
      <c r="AR92" s="30">
        <f>IF(Table1[[#This Row],[TAT Utility (unclipped)]]&gt;1,1, IF(Table1[[#This Row],[TAT Utility (unclipped)]]&lt;0,0, Table1[[#This Row],[TAT Utility (unclipped)]]) )</f>
        <v>6.5079365079365084E-2</v>
      </c>
      <c r="AS92" s="30">
        <f>(Table1[[#This Row],[Ransomware (Total '# of ATT&amp;CK Observations)]]-parameters!$D$21)/(parameters!$D$22-parameters!$D$21)</f>
        <v>0</v>
      </c>
      <c r="AT92" s="30">
        <f>IF(Table1[[#This Row],[Count Utility (unclipped)]]&gt;1,1, IF(Table1[[#This Row],[Count Utility (unclipped)]]&lt;0,0, Table1[[#This Row],[Count Utility (unclipped)]]) )</f>
        <v>0</v>
      </c>
      <c r="AU9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3" spans="1:47" ht="15.75">
      <c r="A93" s="30">
        <f>parameters!$J$21*Table1[[#This Row],[TAT Utility]]+parameters!$J$22*Table1[[#This Row],[Count Utility]]</f>
        <v>1.9523809523809523E-2</v>
      </c>
      <c r="B93" s="30">
        <f t="shared" si="1"/>
        <v>0.19523809523809524</v>
      </c>
      <c r="C93" s="30" t="s">
        <v>386</v>
      </c>
      <c r="D93" s="30" t="s">
        <v>374</v>
      </c>
      <c r="E93" s="30" t="s">
        <v>387</v>
      </c>
      <c r="F93" s="30">
        <v>1</v>
      </c>
      <c r="G93" s="30">
        <v>1</v>
      </c>
      <c r="H93" s="30">
        <f>parameters!$J$10*Table1[[#This Row],[Before Utility]]+parameters!$J$11*Table1[[#This Row],[After Utility]]</f>
        <v>0.1</v>
      </c>
      <c r="I93">
        <f>(Table1[[#This Row],[Num. TID Before]]-parameters!$D$8)/(parameters!$D$9-parameters!$D$8)</f>
        <v>0.1</v>
      </c>
      <c r="J93">
        <f>IF(Table1[[#This Row],[Before Utility (unclipped)]]&gt;1,1, IF(Table1[[#This Row],[Before Utility (unclipped)]]&lt;0,0, Table1[[#This Row],[Before Utility (unclipped)]]))</f>
        <v>0.1</v>
      </c>
      <c r="K93">
        <f>(Table1[[#This Row],[Num. TID After]]-parameters!$D$10)/(parameters!$D$11-parameters!$D$10)</f>
        <v>0.1</v>
      </c>
      <c r="L93">
        <f>IF(Table1[[#This Row],[After Utility (unclipped)]]&gt;1,1, IF(Table1[[#This Row],[After Utility (unclipped)]]&lt;0,0, Table1[[#This Row],[After Utility (unclipped)]]))</f>
        <v>0.1</v>
      </c>
      <c r="M93" s="30">
        <v>0</v>
      </c>
      <c r="N93" s="81">
        <v>0</v>
      </c>
      <c r="O93" s="81">
        <v>2</v>
      </c>
      <c r="P93" s="81">
        <v>0</v>
      </c>
      <c r="Q93" s="81">
        <v>0</v>
      </c>
      <c r="R93" s="36" t="s">
        <v>380</v>
      </c>
      <c r="S93" s="32">
        <v>3</v>
      </c>
      <c r="T93" s="34" t="s">
        <v>381</v>
      </c>
      <c r="U93" s="32">
        <v>6</v>
      </c>
      <c r="V93" s="30">
        <f>parameters!$J$4*Table1[[#This Row],[Mitigations Utility]] + parameters!$J$5*Table1[[#This Row],[Detections Utility]]</f>
        <v>9.5238095238095233E-2</v>
      </c>
      <c r="W93">
        <f>SUM(Table1[[#This Row],[Num. 800-53 (r5)]],Table1[[#This Row],[Num. CIS Controls]])</f>
        <v>9</v>
      </c>
      <c r="X93">
        <f>(Table1[[#This Row],[Total Mitigations]]-parameters!$D$2)/(parameters!$D$3-parameters!$D$2)</f>
        <v>0.16363636363636364</v>
      </c>
      <c r="Y93">
        <f>IF(Table1[[#This Row],[Mitigations Utility (unclipped)]]&gt;1,1, IF(Table1[[#This Row],[Mitigations Utility (unclipped)]]&lt;0,0, Table1[[#This Row],[Mitigations Utility (unclipped)]]) )</f>
        <v>0.16363636363636364</v>
      </c>
      <c r="Z93">
        <f>SUM(Table1[[#This Row],[Num. CAR]:[Num. Splunk]])</f>
        <v>2</v>
      </c>
      <c r="AA93">
        <f>(Table1[[#This Row],[Total Detections]]-parameters!$D$4)/(parameters!$D$5-parameters!$D$4)</f>
        <v>0.02</v>
      </c>
      <c r="AB93">
        <f>IF(Table1[[#This Row],[Detections Utility (unclipped)]]&gt;1,1, IF(Table1[[#This Row],[Detections Utility (unclipped)]]&lt;0,0, Table1[[#This Row],[Detections Utility (unclipped)]]) )</f>
        <v>0.02</v>
      </c>
      <c r="AC93"/>
      <c r="AD93" s="85" t="s">
        <v>385</v>
      </c>
      <c r="AE93" s="30" t="str" cm="1">
        <f t="array" ref="AE93">IF(SUMPRODUCT(--(NOT(ISERR(SEARCH({"Process","Command","Script","WMI","Module","Pipe","Service"},AD93)))))&gt;0,"1","0")</f>
        <v>1</v>
      </c>
      <c r="AF93" s="30">
        <f>IF(AE93="1",'TOP 10 TECHNIQUES'!C$15,0)</f>
        <v>0</v>
      </c>
      <c r="AG93" s="30" t="str" cm="1">
        <f t="array" ref="AG93">IF(SUMPRODUCT(--(NOT(ISERR(SEARCH({"Network","Firewall"},AD93)))))&gt;0,"1","0")</f>
        <v>0</v>
      </c>
      <c r="AH93" s="30">
        <f>IF(AG93="1",'TOP 10 TECHNIQUES'!C$16,0)</f>
        <v>0</v>
      </c>
      <c r="AI93" s="30" t="str" cm="1">
        <f t="array" ref="AI93">IF(SUMPRODUCT(--(NOT(ISERR(SEARCH({"File","Group","Logon","Schedule","User","Registry","Active","Application"},AD93)))))&gt;0,"1","0")</f>
        <v>0</v>
      </c>
      <c r="AJ93" s="30">
        <f>IF(AI93="1",'TOP 10 TECHNIQUES'!C$17,0)</f>
        <v>0</v>
      </c>
      <c r="AK93" s="30" t="str" cm="1">
        <f t="array" ref="AK93">IF(SUMPRODUCT(--(NOT(ISERR(SEARCH({"Cloud","Cluster","Container","Image","Instance","Pod","Snapshot","Volume"},AD93)))))&gt;0,"1","0")</f>
        <v>0</v>
      </c>
      <c r="AL93" s="30">
        <f>IF(AK93="1",'TOP 10 TECHNIQUES'!C$18,0)</f>
        <v>0</v>
      </c>
      <c r="AM93" s="30" t="str" cm="1">
        <f t="array" ref="AM93">IF(SUMPRODUCT(--(NOT(ISERR(SEARCH({"Drive","Firmware","Host","Kernel"},AD93)))))&gt;0,"1","0")</f>
        <v>0</v>
      </c>
      <c r="AN93" s="30">
        <f>IF(AM93="1",'TOP 10 TECHNIQUES'!C$19,0)</f>
        <v>0</v>
      </c>
      <c r="AO93" s="63">
        <v>0</v>
      </c>
      <c r="AP93" s="30">
        <f>parameters!$J$21*Table1[[#This Row],[TAT Utility]]+parameters!$J$22*Table1[[#This Row],[Count Utility]]</f>
        <v>1.9523809523809523E-2</v>
      </c>
      <c r="AQ93" s="30">
        <f>(Table1[[#This Row],[Total Top Att&amp;ck Score ]]-parameters!$D$19)/(parameters!$D$20-parameters!$D$19)</f>
        <v>6.5079365079365084E-2</v>
      </c>
      <c r="AR93" s="30">
        <f>IF(Table1[[#This Row],[TAT Utility (unclipped)]]&gt;1,1, IF(Table1[[#This Row],[TAT Utility (unclipped)]]&lt;0,0, Table1[[#This Row],[TAT Utility (unclipped)]]) )</f>
        <v>6.5079365079365084E-2</v>
      </c>
      <c r="AS93" s="30">
        <f>(Table1[[#This Row],[Ransomware (Total '# of ATT&amp;CK Observations)]]-parameters!$D$21)/(parameters!$D$22-parameters!$D$21)</f>
        <v>0</v>
      </c>
      <c r="AT93" s="30">
        <f>IF(Table1[[#This Row],[Count Utility (unclipped)]]&gt;1,1, IF(Table1[[#This Row],[Count Utility (unclipped)]]&lt;0,0, Table1[[#This Row],[Count Utility (unclipped)]]) )</f>
        <v>0</v>
      </c>
      <c r="AU9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4" spans="1:47" ht="15.75">
      <c r="A94" s="30">
        <f>parameters!$J$21*Table1[[#This Row],[TAT Utility]]+parameters!$J$22*Table1[[#This Row],[Count Utility]]</f>
        <v>1.8571428571428572E-2</v>
      </c>
      <c r="B94" s="30">
        <f t="shared" si="1"/>
        <v>0.18571428571428572</v>
      </c>
      <c r="C94" s="30" t="s">
        <v>388</v>
      </c>
      <c r="D94" s="30" t="s">
        <v>374</v>
      </c>
      <c r="E94" s="30" t="s">
        <v>389</v>
      </c>
      <c r="F94" s="30">
        <v>1</v>
      </c>
      <c r="G94" s="30">
        <v>1</v>
      </c>
      <c r="H94" s="30">
        <f>parameters!$J$10*Table1[[#This Row],[Before Utility]]+parameters!$J$11*Table1[[#This Row],[After Utility]]</f>
        <v>0.1</v>
      </c>
      <c r="I94">
        <f>(Table1[[#This Row],[Num. TID Before]]-parameters!$D$8)/(parameters!$D$9-parameters!$D$8)</f>
        <v>0.1</v>
      </c>
      <c r="J94">
        <f>IF(Table1[[#This Row],[Before Utility (unclipped)]]&gt;1,1, IF(Table1[[#This Row],[Before Utility (unclipped)]]&lt;0,0, Table1[[#This Row],[Before Utility (unclipped)]]))</f>
        <v>0.1</v>
      </c>
      <c r="K94">
        <f>(Table1[[#This Row],[Num. TID After]]-parameters!$D$10)/(parameters!$D$11-parameters!$D$10)</f>
        <v>0.1</v>
      </c>
      <c r="L94">
        <f>IF(Table1[[#This Row],[After Utility (unclipped)]]&gt;1,1, IF(Table1[[#This Row],[After Utility (unclipped)]]&lt;0,0, Table1[[#This Row],[After Utility (unclipped)]]))</f>
        <v>0.1</v>
      </c>
      <c r="M94" s="30">
        <v>0</v>
      </c>
      <c r="N94" s="81">
        <v>0</v>
      </c>
      <c r="O94" s="81">
        <v>0</v>
      </c>
      <c r="P94" s="81">
        <v>0</v>
      </c>
      <c r="Q94" s="81">
        <v>0</v>
      </c>
      <c r="R94" s="36" t="s">
        <v>380</v>
      </c>
      <c r="S94" s="32">
        <v>3</v>
      </c>
      <c r="T94" s="34" t="s">
        <v>381</v>
      </c>
      <c r="U94" s="32">
        <v>6</v>
      </c>
      <c r="V94" s="30">
        <f>parameters!$J$4*Table1[[#This Row],[Mitigations Utility]] + parameters!$J$5*Table1[[#This Row],[Detections Utility]]</f>
        <v>8.5714285714285715E-2</v>
      </c>
      <c r="W94">
        <f>SUM(Table1[[#This Row],[Num. 800-53 (r5)]],Table1[[#This Row],[Num. CIS Controls]])</f>
        <v>9</v>
      </c>
      <c r="X94">
        <f>(Table1[[#This Row],[Total Mitigations]]-parameters!$D$2)/(parameters!$D$3-parameters!$D$2)</f>
        <v>0.16363636363636364</v>
      </c>
      <c r="Y94">
        <f>IF(Table1[[#This Row],[Mitigations Utility (unclipped)]]&gt;1,1, IF(Table1[[#This Row],[Mitigations Utility (unclipped)]]&lt;0,0, Table1[[#This Row],[Mitigations Utility (unclipped)]]) )</f>
        <v>0.16363636363636364</v>
      </c>
      <c r="Z94">
        <f>SUM(Table1[[#This Row],[Num. CAR]:[Num. Splunk]])</f>
        <v>0</v>
      </c>
      <c r="AA94">
        <f>(Table1[[#This Row],[Total Detections]]-parameters!$D$4)/(parameters!$D$5-parameters!$D$4)</f>
        <v>0</v>
      </c>
      <c r="AB94">
        <f>IF(Table1[[#This Row],[Detections Utility (unclipped)]]&gt;1,1, IF(Table1[[#This Row],[Detections Utility (unclipped)]]&lt;0,0, Table1[[#This Row],[Detections Utility (unclipped)]]) )</f>
        <v>0</v>
      </c>
      <c r="AC94"/>
      <c r="AD94" s="85" t="s">
        <v>385</v>
      </c>
      <c r="AE94" s="30" t="str" cm="1">
        <f t="array" ref="AE94">IF(SUMPRODUCT(--(NOT(ISERR(SEARCH({"Process","Command","Script","WMI","Module","Pipe","Service"},AD94)))))&gt;0,"1","0")</f>
        <v>1</v>
      </c>
      <c r="AF94" s="30">
        <f>IF(AE94="1",'TOP 10 TECHNIQUES'!C$15,0)</f>
        <v>0</v>
      </c>
      <c r="AG94" s="30" t="str" cm="1">
        <f t="array" ref="AG94">IF(SUMPRODUCT(--(NOT(ISERR(SEARCH({"Network","Firewall"},AD94)))))&gt;0,"1","0")</f>
        <v>0</v>
      </c>
      <c r="AH94" s="30">
        <f>IF(AG94="1",'TOP 10 TECHNIQUES'!C$16,0)</f>
        <v>0</v>
      </c>
      <c r="AI94" s="30" t="str" cm="1">
        <f t="array" ref="AI94">IF(SUMPRODUCT(--(NOT(ISERR(SEARCH({"File","Group","Logon","Schedule","User","Registry","Active","Application"},AD94)))))&gt;0,"1","0")</f>
        <v>0</v>
      </c>
      <c r="AJ94" s="30">
        <f>IF(AI94="1",'TOP 10 TECHNIQUES'!C$17,0)</f>
        <v>0</v>
      </c>
      <c r="AK94" s="30" t="str" cm="1">
        <f t="array" ref="AK94">IF(SUMPRODUCT(--(NOT(ISERR(SEARCH({"Cloud","Cluster","Container","Image","Instance","Pod","Snapshot","Volume"},AD94)))))&gt;0,"1","0")</f>
        <v>0</v>
      </c>
      <c r="AL94" s="30">
        <f>IF(AK94="1",'TOP 10 TECHNIQUES'!C$18,0)</f>
        <v>0</v>
      </c>
      <c r="AM94" s="30" t="str" cm="1">
        <f t="array" ref="AM94">IF(SUMPRODUCT(--(NOT(ISERR(SEARCH({"Drive","Firmware","Host","Kernel"},AD94)))))&gt;0,"1","0")</f>
        <v>0</v>
      </c>
      <c r="AN94" s="30">
        <f>IF(AM94="1",'TOP 10 TECHNIQUES'!C$19,0)</f>
        <v>0</v>
      </c>
      <c r="AO94" s="65">
        <v>0</v>
      </c>
      <c r="AP94" s="30">
        <f>parameters!$J$21*Table1[[#This Row],[TAT Utility]]+parameters!$J$22*Table1[[#This Row],[Count Utility]]</f>
        <v>1.8571428571428572E-2</v>
      </c>
      <c r="AQ94" s="30">
        <f>(Table1[[#This Row],[Total Top Att&amp;ck Score ]]-parameters!$D$19)/(parameters!$D$20-parameters!$D$19)</f>
        <v>6.1904761904761907E-2</v>
      </c>
      <c r="AR94" s="30">
        <f>IF(Table1[[#This Row],[TAT Utility (unclipped)]]&gt;1,1, IF(Table1[[#This Row],[TAT Utility (unclipped)]]&lt;0,0, Table1[[#This Row],[TAT Utility (unclipped)]]) )</f>
        <v>6.1904761904761907E-2</v>
      </c>
      <c r="AS94" s="30">
        <f>(Table1[[#This Row],[Ransomware (Total '# of ATT&amp;CK Observations)]]-parameters!$D$21)/(parameters!$D$22-parameters!$D$21)</f>
        <v>0</v>
      </c>
      <c r="AT94" s="30">
        <f>IF(Table1[[#This Row],[Count Utility (unclipped)]]&gt;1,1, IF(Table1[[#This Row],[Count Utility (unclipped)]]&lt;0,0, Table1[[#This Row],[Count Utility (unclipped)]]) )</f>
        <v>0</v>
      </c>
      <c r="AU9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5" spans="1:47" ht="15.75">
      <c r="A95" s="30">
        <f>parameters!$J$21*Table1[[#This Row],[TAT Utility]]+parameters!$J$22*Table1[[#This Row],[Count Utility]]</f>
        <v>5.1904761904761905E-2</v>
      </c>
      <c r="B95" s="30">
        <f t="shared" si="1"/>
        <v>0.18571428571428572</v>
      </c>
      <c r="C95" s="30" t="s">
        <v>390</v>
      </c>
      <c r="D95" s="30" t="s">
        <v>374</v>
      </c>
      <c r="E95" s="30" t="s">
        <v>391</v>
      </c>
      <c r="F95" s="30">
        <v>1</v>
      </c>
      <c r="G95" s="30">
        <v>1</v>
      </c>
      <c r="H95" s="30">
        <f>parameters!$J$10*Table1[[#This Row],[Before Utility]]+parameters!$J$11*Table1[[#This Row],[After Utility]]</f>
        <v>0.1</v>
      </c>
      <c r="I95">
        <f>(Table1[[#This Row],[Num. TID Before]]-parameters!$D$8)/(parameters!$D$9-parameters!$D$8)</f>
        <v>0.1</v>
      </c>
      <c r="J95">
        <f>IF(Table1[[#This Row],[Before Utility (unclipped)]]&gt;1,1, IF(Table1[[#This Row],[Before Utility (unclipped)]]&lt;0,0, Table1[[#This Row],[Before Utility (unclipped)]]))</f>
        <v>0.1</v>
      </c>
      <c r="K95">
        <f>(Table1[[#This Row],[Num. TID After]]-parameters!$D$10)/(parameters!$D$11-parameters!$D$10)</f>
        <v>0.1</v>
      </c>
      <c r="L95">
        <f>IF(Table1[[#This Row],[After Utility (unclipped)]]&gt;1,1, IF(Table1[[#This Row],[After Utility (unclipped)]]&lt;0,0, Table1[[#This Row],[After Utility (unclipped)]]))</f>
        <v>0.1</v>
      </c>
      <c r="M95" s="30">
        <v>0</v>
      </c>
      <c r="N95" s="81">
        <v>0</v>
      </c>
      <c r="O95" s="81">
        <v>0</v>
      </c>
      <c r="P95" s="81">
        <v>0</v>
      </c>
      <c r="Q95" s="81">
        <v>0</v>
      </c>
      <c r="R95" s="36" t="s">
        <v>380</v>
      </c>
      <c r="S95" s="32">
        <v>3</v>
      </c>
      <c r="T95" s="34" t="s">
        <v>381</v>
      </c>
      <c r="U95" s="32">
        <v>6</v>
      </c>
      <c r="V95" s="30">
        <f>parameters!$J$4*Table1[[#This Row],[Mitigations Utility]] + parameters!$J$5*Table1[[#This Row],[Detections Utility]]</f>
        <v>8.5714285714285715E-2</v>
      </c>
      <c r="W95">
        <f>SUM(Table1[[#This Row],[Num. 800-53 (r5)]],Table1[[#This Row],[Num. CIS Controls]])</f>
        <v>9</v>
      </c>
      <c r="X95">
        <f>(Table1[[#This Row],[Total Mitigations]]-parameters!$D$2)/(parameters!$D$3-parameters!$D$2)</f>
        <v>0.16363636363636364</v>
      </c>
      <c r="Y95">
        <f>IF(Table1[[#This Row],[Mitigations Utility (unclipped)]]&gt;1,1, IF(Table1[[#This Row],[Mitigations Utility (unclipped)]]&lt;0,0, Table1[[#This Row],[Mitigations Utility (unclipped)]]) )</f>
        <v>0.16363636363636364</v>
      </c>
      <c r="Z95">
        <f>SUM(Table1[[#This Row],[Num. CAR]:[Num. Splunk]])</f>
        <v>0</v>
      </c>
      <c r="AA95">
        <f>(Table1[[#This Row],[Total Detections]]-parameters!$D$4)/(parameters!$D$5-parameters!$D$4)</f>
        <v>0</v>
      </c>
      <c r="AB95">
        <f>IF(Table1[[#This Row],[Detections Utility (unclipped)]]&gt;1,1, IF(Table1[[#This Row],[Detections Utility (unclipped)]]&lt;0,0, Table1[[#This Row],[Detections Utility (unclipped)]]) )</f>
        <v>0</v>
      </c>
      <c r="AC95"/>
      <c r="AD95" s="85" t="s">
        <v>385</v>
      </c>
      <c r="AE95" s="30" t="str" cm="1">
        <f t="array" ref="AE95">IF(SUMPRODUCT(--(NOT(ISERR(SEARCH({"Process","Command","Script","WMI","Module","Pipe","Service"},AD95)))))&gt;0,"1","0")</f>
        <v>1</v>
      </c>
      <c r="AF95" s="30">
        <f>IF(AE95="1",'TOP 10 TECHNIQUES'!C$15,0)</f>
        <v>0</v>
      </c>
      <c r="AG95" s="30" t="str" cm="1">
        <f t="array" ref="AG95">IF(SUMPRODUCT(--(NOT(ISERR(SEARCH({"Network","Firewall"},AD95)))))&gt;0,"1","0")</f>
        <v>0</v>
      </c>
      <c r="AH95" s="30">
        <f>IF(AG95="1",'TOP 10 TECHNIQUES'!C$16,0)</f>
        <v>0</v>
      </c>
      <c r="AI95" s="30" t="str" cm="1">
        <f t="array" ref="AI95">IF(SUMPRODUCT(--(NOT(ISERR(SEARCH({"File","Group","Logon","Schedule","User","Registry","Active","Application"},AD95)))))&gt;0,"1","0")</f>
        <v>0</v>
      </c>
      <c r="AJ95" s="30">
        <f>IF(AI95="1",'TOP 10 TECHNIQUES'!C$17,0)</f>
        <v>0</v>
      </c>
      <c r="AK95" s="30" t="str" cm="1">
        <f t="array" ref="AK95">IF(SUMPRODUCT(--(NOT(ISERR(SEARCH({"Cloud","Cluster","Container","Image","Instance","Pod","Snapshot","Volume"},AD95)))))&gt;0,"1","0")</f>
        <v>0</v>
      </c>
      <c r="AL95" s="30">
        <f>IF(AK95="1",'TOP 10 TECHNIQUES'!C$18,0)</f>
        <v>0</v>
      </c>
      <c r="AM95" s="30" t="str" cm="1">
        <f t="array" ref="AM95">IF(SUMPRODUCT(--(NOT(ISERR(SEARCH({"Drive","Firmware","Host","Kernel"},AD95)))))&gt;0,"1","0")</f>
        <v>0</v>
      </c>
      <c r="AN95" s="30">
        <f>IF(AM95="1",'TOP 10 TECHNIQUES'!C$19,0)</f>
        <v>0</v>
      </c>
      <c r="AO95" s="63">
        <v>1</v>
      </c>
      <c r="AP95" s="30">
        <f>parameters!$J$21*Table1[[#This Row],[TAT Utility]]+parameters!$J$22*Table1[[#This Row],[Count Utility]]</f>
        <v>5.1904761904761905E-2</v>
      </c>
      <c r="AQ95" s="30">
        <f>(Table1[[#This Row],[Total Top Att&amp;ck Score ]]-parameters!$D$19)/(parameters!$D$20-parameters!$D$19)</f>
        <v>6.1904761904761907E-2</v>
      </c>
      <c r="AR95" s="30">
        <f>IF(Table1[[#This Row],[TAT Utility (unclipped)]]&gt;1,1, IF(Table1[[#This Row],[TAT Utility (unclipped)]]&lt;0,0, Table1[[#This Row],[TAT Utility (unclipped)]]) )</f>
        <v>6.1904761904761907E-2</v>
      </c>
      <c r="AS95" s="30">
        <f>(Table1[[#This Row],[Ransomware (Total '# of ATT&amp;CK Observations)]]-parameters!$D$21)/(parameters!$D$22-parameters!$D$21)</f>
        <v>4.7619047619047616E-2</v>
      </c>
      <c r="AT95" s="30">
        <f>IF(Table1[[#This Row],[Count Utility (unclipped)]]&gt;1,1, IF(Table1[[#This Row],[Count Utility (unclipped)]]&lt;0,0, Table1[[#This Row],[Count Utility (unclipped)]]) )</f>
        <v>4.7619047619047616E-2</v>
      </c>
      <c r="AU9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2.528344671201814E-2</v>
      </c>
    </row>
    <row r="96" spans="1:47" ht="15.75">
      <c r="A96" s="30">
        <f>parameters!$J$21*Table1[[#This Row],[TAT Utility]]+parameters!$J$22*Table1[[#This Row],[Count Utility]]</f>
        <v>3.0000000000000006E-2</v>
      </c>
      <c r="B96" s="30">
        <f t="shared" si="1"/>
        <v>0.30000000000000004</v>
      </c>
      <c r="C96" s="30" t="s">
        <v>392</v>
      </c>
      <c r="D96" s="30" t="s">
        <v>374</v>
      </c>
      <c r="E96" s="30" t="s">
        <v>393</v>
      </c>
      <c r="F96" s="30">
        <v>1</v>
      </c>
      <c r="G96" s="30">
        <v>1</v>
      </c>
      <c r="H96" s="30">
        <f>parameters!$J$10*Table1[[#This Row],[Before Utility]]+parameters!$J$11*Table1[[#This Row],[After Utility]]</f>
        <v>0.1</v>
      </c>
      <c r="I96">
        <f>(Table1[[#This Row],[Num. TID Before]]-parameters!$D$8)/(parameters!$D$9-parameters!$D$8)</f>
        <v>0.1</v>
      </c>
      <c r="J96">
        <f>IF(Table1[[#This Row],[Before Utility (unclipped)]]&gt;1,1, IF(Table1[[#This Row],[Before Utility (unclipped)]]&lt;0,0, Table1[[#This Row],[Before Utility (unclipped)]]))</f>
        <v>0.1</v>
      </c>
      <c r="K96">
        <f>(Table1[[#This Row],[Num. TID After]]-parameters!$D$10)/(parameters!$D$11-parameters!$D$10)</f>
        <v>0.1</v>
      </c>
      <c r="L96">
        <f>IF(Table1[[#This Row],[After Utility (unclipped)]]&gt;1,1, IF(Table1[[#This Row],[After Utility (unclipped)]]&lt;0,0, Table1[[#This Row],[After Utility (unclipped)]]))</f>
        <v>0.1</v>
      </c>
      <c r="M96" s="30">
        <v>0</v>
      </c>
      <c r="N96" s="81">
        <v>0</v>
      </c>
      <c r="O96" s="81">
        <v>0</v>
      </c>
      <c r="P96" s="81">
        <v>0</v>
      </c>
      <c r="Q96" s="81">
        <v>0</v>
      </c>
      <c r="R96" s="36" t="s">
        <v>375</v>
      </c>
      <c r="S96" s="32">
        <v>9</v>
      </c>
      <c r="T96" s="34" t="s">
        <v>376</v>
      </c>
      <c r="U96" s="32">
        <v>12</v>
      </c>
      <c r="V96" s="30">
        <f>parameters!$J$4*Table1[[#This Row],[Mitigations Utility]] + parameters!$J$5*Table1[[#This Row],[Detections Utility]]</f>
        <v>0.2</v>
      </c>
      <c r="W96">
        <f>SUM(Table1[[#This Row],[Num. 800-53 (r5)]],Table1[[#This Row],[Num. CIS Controls]])</f>
        <v>21</v>
      </c>
      <c r="X96">
        <f>(Table1[[#This Row],[Total Mitigations]]-parameters!$D$2)/(parameters!$D$3-parameters!$D$2)</f>
        <v>0.38181818181818183</v>
      </c>
      <c r="Y96">
        <f>IF(Table1[[#This Row],[Mitigations Utility (unclipped)]]&gt;1,1, IF(Table1[[#This Row],[Mitigations Utility (unclipped)]]&lt;0,0, Table1[[#This Row],[Mitigations Utility (unclipped)]]) )</f>
        <v>0.38181818181818183</v>
      </c>
      <c r="Z96">
        <f>SUM(Table1[[#This Row],[Num. CAR]:[Num. Splunk]])</f>
        <v>0</v>
      </c>
      <c r="AA96">
        <f>(Table1[[#This Row],[Total Detections]]-parameters!$D$4)/(parameters!$D$5-parameters!$D$4)</f>
        <v>0</v>
      </c>
      <c r="AB96">
        <f>IF(Table1[[#This Row],[Detections Utility (unclipped)]]&gt;1,1, IF(Table1[[#This Row],[Detections Utility (unclipped)]]&lt;0,0, Table1[[#This Row],[Detections Utility (unclipped)]]) )</f>
        <v>0</v>
      </c>
      <c r="AC96"/>
      <c r="AD96" s="85" t="s">
        <v>385</v>
      </c>
      <c r="AE96" s="30" t="str" cm="1">
        <f t="array" ref="AE96">IF(SUMPRODUCT(--(NOT(ISERR(SEARCH({"Process","Command","Script","WMI","Module","Pipe","Service"},AD96)))))&gt;0,"1","0")</f>
        <v>1</v>
      </c>
      <c r="AF96" s="30">
        <f>IF(AE96="1",'TOP 10 TECHNIQUES'!C$15,0)</f>
        <v>0</v>
      </c>
      <c r="AG96" s="30" t="str" cm="1">
        <f t="array" ref="AG96">IF(SUMPRODUCT(--(NOT(ISERR(SEARCH({"Network","Firewall"},AD96)))))&gt;0,"1","0")</f>
        <v>0</v>
      </c>
      <c r="AH96" s="30">
        <f>IF(AG96="1",'TOP 10 TECHNIQUES'!C$16,0)</f>
        <v>0</v>
      </c>
      <c r="AI96" s="30" t="str" cm="1">
        <f t="array" ref="AI96">IF(SUMPRODUCT(--(NOT(ISERR(SEARCH({"File","Group","Logon","Schedule","User","Registry","Active","Application"},AD96)))))&gt;0,"1","0")</f>
        <v>0</v>
      </c>
      <c r="AJ96" s="30">
        <f>IF(AI96="1",'TOP 10 TECHNIQUES'!C$17,0)</f>
        <v>0</v>
      </c>
      <c r="AK96" s="30" t="str" cm="1">
        <f t="array" ref="AK96">IF(SUMPRODUCT(--(NOT(ISERR(SEARCH({"Cloud","Cluster","Container","Image","Instance","Pod","Snapshot","Volume"},AD96)))))&gt;0,"1","0")</f>
        <v>0</v>
      </c>
      <c r="AL96" s="30">
        <f>IF(AK96="1",'TOP 10 TECHNIQUES'!C$18,0)</f>
        <v>0</v>
      </c>
      <c r="AM96" s="30" t="str" cm="1">
        <f t="array" ref="AM96">IF(SUMPRODUCT(--(NOT(ISERR(SEARCH({"Drive","Firmware","Host","Kernel"},AD96)))))&gt;0,"1","0")</f>
        <v>0</v>
      </c>
      <c r="AN96" s="30">
        <f>IF(AM96="1",'TOP 10 TECHNIQUES'!C$19,0)</f>
        <v>0</v>
      </c>
      <c r="AO96" s="65">
        <v>0</v>
      </c>
      <c r="AP96" s="30">
        <f>parameters!$J$21*Table1[[#This Row],[TAT Utility]]+parameters!$J$22*Table1[[#This Row],[Count Utility]]</f>
        <v>3.0000000000000006E-2</v>
      </c>
      <c r="AQ96" s="30">
        <f>(Table1[[#This Row],[Total Top Att&amp;ck Score ]]-parameters!$D$19)/(parameters!$D$20-parameters!$D$19)</f>
        <v>0.10000000000000002</v>
      </c>
      <c r="AR96" s="30">
        <f>IF(Table1[[#This Row],[TAT Utility (unclipped)]]&gt;1,1, IF(Table1[[#This Row],[TAT Utility (unclipped)]]&lt;0,0, Table1[[#This Row],[TAT Utility (unclipped)]]) )</f>
        <v>0.10000000000000002</v>
      </c>
      <c r="AS96" s="30">
        <f>(Table1[[#This Row],[Ransomware (Total '# of ATT&amp;CK Observations)]]-parameters!$D$21)/(parameters!$D$22-parameters!$D$21)</f>
        <v>0</v>
      </c>
      <c r="AT96" s="30">
        <f>IF(Table1[[#This Row],[Count Utility (unclipped)]]&gt;1,1, IF(Table1[[#This Row],[Count Utility (unclipped)]]&lt;0,0, Table1[[#This Row],[Count Utility (unclipped)]]) )</f>
        <v>0</v>
      </c>
      <c r="AU9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7" spans="1:47" ht="15.75">
      <c r="A97" s="30">
        <f>parameters!$J$21*Table1[[#This Row],[TAT Utility]]+parameters!$J$22*Table1[[#This Row],[Count Utility]]</f>
        <v>6.3568571428571419E-2</v>
      </c>
      <c r="B97" s="30">
        <f t="shared" si="1"/>
        <v>0.30235238095238093</v>
      </c>
      <c r="C97" s="30" t="s">
        <v>394</v>
      </c>
      <c r="D97" s="30" t="s">
        <v>374</v>
      </c>
      <c r="E97" s="30" t="s">
        <v>395</v>
      </c>
      <c r="F97" s="30">
        <v>1</v>
      </c>
      <c r="G97" s="30">
        <v>1</v>
      </c>
      <c r="H97" s="30">
        <f>parameters!$J$10*Table1[[#This Row],[Before Utility]]+parameters!$J$11*Table1[[#This Row],[After Utility]]</f>
        <v>0.1</v>
      </c>
      <c r="I97">
        <f>(Table1[[#This Row],[Num. TID Before]]-parameters!$D$8)/(parameters!$D$9-parameters!$D$8)</f>
        <v>0.1</v>
      </c>
      <c r="J97">
        <f>IF(Table1[[#This Row],[Before Utility (unclipped)]]&gt;1,1, IF(Table1[[#This Row],[Before Utility (unclipped)]]&lt;0,0, Table1[[#This Row],[Before Utility (unclipped)]]))</f>
        <v>0.1</v>
      </c>
      <c r="K97">
        <f>(Table1[[#This Row],[Num. TID After]]-parameters!$D$10)/(parameters!$D$11-parameters!$D$10)</f>
        <v>0.1</v>
      </c>
      <c r="L97">
        <f>IF(Table1[[#This Row],[After Utility (unclipped)]]&gt;1,1, IF(Table1[[#This Row],[After Utility (unclipped)]]&lt;0,0, Table1[[#This Row],[After Utility (unclipped)]]))</f>
        <v>0.1</v>
      </c>
      <c r="M97" s="30">
        <v>0</v>
      </c>
      <c r="N97" s="81">
        <v>0</v>
      </c>
      <c r="O97" s="81">
        <v>0</v>
      </c>
      <c r="P97" s="81">
        <v>0</v>
      </c>
      <c r="Q97" s="81">
        <v>0</v>
      </c>
      <c r="R97" s="36" t="s">
        <v>396</v>
      </c>
      <c r="S97" s="32">
        <v>7</v>
      </c>
      <c r="T97" s="34" t="s">
        <v>397</v>
      </c>
      <c r="U97" s="32">
        <v>9</v>
      </c>
      <c r="V97" s="30">
        <f>parameters!$J$4*Table1[[#This Row],[Mitigations Utility]] + parameters!$J$5*Table1[[#This Row],[Detections Utility]]</f>
        <v>0.15238095238095239</v>
      </c>
      <c r="W97">
        <f>SUM(Table1[[#This Row],[Num. 800-53 (r5)]],Table1[[#This Row],[Num. CIS Controls]])</f>
        <v>16</v>
      </c>
      <c r="X97">
        <f>(Table1[[#This Row],[Total Mitigations]]-parameters!$D$2)/(parameters!$D$3-parameters!$D$2)</f>
        <v>0.29090909090909089</v>
      </c>
      <c r="Y97">
        <f>IF(Table1[[#This Row],[Mitigations Utility (unclipped)]]&gt;1,1, IF(Table1[[#This Row],[Mitigations Utility (unclipped)]]&lt;0,0, Table1[[#This Row],[Mitigations Utility (unclipped)]]) )</f>
        <v>0.29090909090909089</v>
      </c>
      <c r="Z97">
        <f>SUM(Table1[[#This Row],[Num. CAR]:[Num. Splunk]])</f>
        <v>0</v>
      </c>
      <c r="AA97">
        <f>(Table1[[#This Row],[Total Detections]]-parameters!$D$4)/(parameters!$D$5-parameters!$D$4)</f>
        <v>0</v>
      </c>
      <c r="AB97">
        <f>IF(Table1[[#This Row],[Detections Utility (unclipped)]]&gt;1,1, IF(Table1[[#This Row],[Detections Utility (unclipped)]]&lt;0,0, Table1[[#This Row],[Detections Utility (unclipped)]]) )</f>
        <v>0</v>
      </c>
      <c r="AC97"/>
      <c r="AD97" s="85" t="s">
        <v>398</v>
      </c>
      <c r="AE97" s="30" t="str" cm="1">
        <f t="array" ref="AE97">IF(SUMPRODUCT(--(NOT(ISERR(SEARCH({"Process","Command","Script","WMI","Module","Pipe","Service"},AD97)))))&gt;0,"1","0")</f>
        <v>0</v>
      </c>
      <c r="AF97" s="30">
        <f>IF(AE97="1",'TOP 10 TECHNIQUES'!C$15,0)</f>
        <v>0</v>
      </c>
      <c r="AG97" s="30" t="str" cm="1">
        <f t="array" ref="AG97">IF(SUMPRODUCT(--(NOT(ISERR(SEARCH({"Network","Firewall"},AD97)))))&gt;0,"1","0")</f>
        <v>0</v>
      </c>
      <c r="AH97" s="30">
        <f>IF(AG97="1",'TOP 10 TECHNIQUES'!C$16,0)</f>
        <v>0</v>
      </c>
      <c r="AI97" s="30" t="str" cm="1">
        <f t="array" ref="AI97">IF(SUMPRODUCT(--(NOT(ISERR(SEARCH({"File","Group","Logon","Schedule","User","Registry","Active","Application"},AD97)))))&gt;0,"1","0")</f>
        <v>1</v>
      </c>
      <c r="AJ97" s="30">
        <f>IF(AI97="1",'TOP 10 TECHNIQUES'!C$17,0)</f>
        <v>0.19800000000000001</v>
      </c>
      <c r="AK97" s="30" t="str" cm="1">
        <f t="array" ref="AK97">IF(SUMPRODUCT(--(NOT(ISERR(SEARCH({"Cloud","Cluster","Container","Image","Instance","Pod","Snapshot","Volume"},AD97)))))&gt;0,"1","0")</f>
        <v>0</v>
      </c>
      <c r="AL97" s="30">
        <f>IF(AK97="1",'TOP 10 TECHNIQUES'!C$18,0)</f>
        <v>0</v>
      </c>
      <c r="AM97" s="30" t="str" cm="1">
        <f t="array" ref="AM97">IF(SUMPRODUCT(--(NOT(ISERR(SEARCH({"Drive","Firmware","Host","Kernel"},AD97)))))&gt;0,"1","0")</f>
        <v>0</v>
      </c>
      <c r="AN97" s="30">
        <f>IF(AM97="1",'TOP 10 TECHNIQUES'!C$19,0)</f>
        <v>0</v>
      </c>
      <c r="AO97" s="63">
        <v>1</v>
      </c>
      <c r="AP97" s="30">
        <f>parameters!$J$21*Table1[[#This Row],[TAT Utility]]+parameters!$J$22*Table1[[#This Row],[Count Utility]]</f>
        <v>6.3568571428571419E-2</v>
      </c>
      <c r="AQ97" s="30">
        <f>(Table1[[#This Row],[Total Top Att&amp;ck Score ]]-parameters!$D$19)/(parameters!$D$20-parameters!$D$19)</f>
        <v>0.10078412698412698</v>
      </c>
      <c r="AR97" s="30">
        <f>IF(Table1[[#This Row],[TAT Utility (unclipped)]]&gt;1,1, IF(Table1[[#This Row],[TAT Utility (unclipped)]]&lt;0,0, Table1[[#This Row],[TAT Utility (unclipped)]]) )</f>
        <v>0.10078412698412698</v>
      </c>
      <c r="AS97" s="30">
        <f>(Table1[[#This Row],[Ransomware (Total '# of ATT&amp;CK Observations)]]-parameters!$D$21)/(parameters!$D$22-parameters!$D$21)</f>
        <v>4.7619047619047616E-2</v>
      </c>
      <c r="AT97" s="30">
        <f>IF(Table1[[#This Row],[Count Utility (unclipped)]]&gt;1,1, IF(Table1[[#This Row],[Count Utility (unclipped)]]&lt;0,0, Table1[[#This Row],[Count Utility (unclipped)]]) )</f>
        <v>4.7619047619047616E-2</v>
      </c>
      <c r="AU9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2.620914588057445E-2</v>
      </c>
    </row>
    <row r="98" spans="1:47" ht="15.75">
      <c r="A98" s="30">
        <f>parameters!$J$21*Table1[[#This Row],[TAT Utility]]+parameters!$J$22*Table1[[#This Row],[Count Utility]]</f>
        <v>5.1904761904761905E-2</v>
      </c>
      <c r="B98" s="30">
        <f t="shared" si="1"/>
        <v>0.18571428571428572</v>
      </c>
      <c r="C98" s="30" t="s">
        <v>399</v>
      </c>
      <c r="D98" s="30" t="s">
        <v>374</v>
      </c>
      <c r="E98" s="30" t="s">
        <v>400</v>
      </c>
      <c r="F98" s="30">
        <v>1</v>
      </c>
      <c r="G98" s="30">
        <v>1</v>
      </c>
      <c r="H98" s="30">
        <f>parameters!$J$10*Table1[[#This Row],[Before Utility]]+parameters!$J$11*Table1[[#This Row],[After Utility]]</f>
        <v>0.1</v>
      </c>
      <c r="I98">
        <f>(Table1[[#This Row],[Num. TID Before]]-parameters!$D$8)/(parameters!$D$9-parameters!$D$8)</f>
        <v>0.1</v>
      </c>
      <c r="J98">
        <f>IF(Table1[[#This Row],[Before Utility (unclipped)]]&gt;1,1, IF(Table1[[#This Row],[Before Utility (unclipped)]]&lt;0,0, Table1[[#This Row],[Before Utility (unclipped)]]))</f>
        <v>0.1</v>
      </c>
      <c r="K98">
        <f>(Table1[[#This Row],[Num. TID After]]-parameters!$D$10)/(parameters!$D$11-parameters!$D$10)</f>
        <v>0.1</v>
      </c>
      <c r="L98">
        <f>IF(Table1[[#This Row],[After Utility (unclipped)]]&gt;1,1, IF(Table1[[#This Row],[After Utility (unclipped)]]&lt;0,0, Table1[[#This Row],[After Utility (unclipped)]]))</f>
        <v>0.1</v>
      </c>
      <c r="M98" s="30">
        <v>0</v>
      </c>
      <c r="N98" s="81">
        <v>0</v>
      </c>
      <c r="O98" s="81">
        <v>0</v>
      </c>
      <c r="P98" s="81">
        <v>0</v>
      </c>
      <c r="Q98" s="81">
        <v>0</v>
      </c>
      <c r="R98" s="34" t="s">
        <v>380</v>
      </c>
      <c r="S98" s="32">
        <v>3</v>
      </c>
      <c r="T98" s="34" t="s">
        <v>381</v>
      </c>
      <c r="U98" s="32">
        <v>6</v>
      </c>
      <c r="V98" s="30">
        <f>parameters!$J$4*Table1[[#This Row],[Mitigations Utility]] + parameters!$J$5*Table1[[#This Row],[Detections Utility]]</f>
        <v>8.5714285714285715E-2</v>
      </c>
      <c r="W98">
        <f>SUM(Table1[[#This Row],[Num. 800-53 (r5)]],Table1[[#This Row],[Num. CIS Controls]])</f>
        <v>9</v>
      </c>
      <c r="X98">
        <f>(Table1[[#This Row],[Total Mitigations]]-parameters!$D$2)/(parameters!$D$3-parameters!$D$2)</f>
        <v>0.16363636363636364</v>
      </c>
      <c r="Y98">
        <f>IF(Table1[[#This Row],[Mitigations Utility (unclipped)]]&gt;1,1, IF(Table1[[#This Row],[Mitigations Utility (unclipped)]]&lt;0,0, Table1[[#This Row],[Mitigations Utility (unclipped)]]) )</f>
        <v>0.16363636363636364</v>
      </c>
      <c r="Z98">
        <f>SUM(Table1[[#This Row],[Num. CAR]:[Num. Splunk]])</f>
        <v>0</v>
      </c>
      <c r="AA98">
        <f>(Table1[[#This Row],[Total Detections]]-parameters!$D$4)/(parameters!$D$5-parameters!$D$4)</f>
        <v>0</v>
      </c>
      <c r="AB98">
        <f>IF(Table1[[#This Row],[Detections Utility (unclipped)]]&gt;1,1, IF(Table1[[#This Row],[Detections Utility (unclipped)]]&lt;0,0, Table1[[#This Row],[Detections Utility (unclipped)]]) )</f>
        <v>0</v>
      </c>
      <c r="AC98"/>
      <c r="AD98" s="85" t="s">
        <v>401</v>
      </c>
      <c r="AE98" s="30" t="str" cm="1">
        <f t="array" ref="AE98">IF(SUMPRODUCT(--(NOT(ISERR(SEARCH({"Process","Command","Script","WMI","Module","Pipe","Service"},AD98)))))&gt;0,"1","0")</f>
        <v>1</v>
      </c>
      <c r="AF98" s="30">
        <f>IF(AE98="1",'TOP 10 TECHNIQUES'!C$15,0)</f>
        <v>0</v>
      </c>
      <c r="AG98" s="30" t="str" cm="1">
        <f t="array" ref="AG98">IF(SUMPRODUCT(--(NOT(ISERR(SEARCH({"Network","Firewall"},AD98)))))&gt;0,"1","0")</f>
        <v>0</v>
      </c>
      <c r="AH98" s="30">
        <f>IF(AG98="1",'TOP 10 TECHNIQUES'!C$16,0)</f>
        <v>0</v>
      </c>
      <c r="AI98" s="30" t="str" cm="1">
        <f t="array" ref="AI98">IF(SUMPRODUCT(--(NOT(ISERR(SEARCH({"File","Group","Logon","Schedule","User","Registry","Active","Application"},AD98)))))&gt;0,"1","0")</f>
        <v>0</v>
      </c>
      <c r="AJ98" s="30">
        <f>IF(AI98="1",'TOP 10 TECHNIQUES'!C$17,0)</f>
        <v>0</v>
      </c>
      <c r="AK98" s="30" t="str" cm="1">
        <f t="array" ref="AK98">IF(SUMPRODUCT(--(NOT(ISERR(SEARCH({"Cloud","Cluster","Container","Image","Instance","Pod","Snapshot","Volume"},AD98)))))&gt;0,"1","0")</f>
        <v>0</v>
      </c>
      <c r="AL98" s="30">
        <f>IF(AK98="1",'TOP 10 TECHNIQUES'!C$18,0)</f>
        <v>0</v>
      </c>
      <c r="AM98" s="30" t="str" cm="1">
        <f t="array" ref="AM98">IF(SUMPRODUCT(--(NOT(ISERR(SEARCH({"Drive","Firmware","Host","Kernel"},AD98)))))&gt;0,"1","0")</f>
        <v>0</v>
      </c>
      <c r="AN98" s="30">
        <f>IF(AM98="1",'TOP 10 TECHNIQUES'!C$19,0)</f>
        <v>0</v>
      </c>
      <c r="AO98" s="65">
        <v>1</v>
      </c>
      <c r="AP98" s="30">
        <f>parameters!$J$21*Table1[[#This Row],[TAT Utility]]+parameters!$J$22*Table1[[#This Row],[Count Utility]]</f>
        <v>5.1904761904761905E-2</v>
      </c>
      <c r="AQ98" s="30">
        <f>(Table1[[#This Row],[Total Top Att&amp;ck Score ]]-parameters!$D$19)/(parameters!$D$20-parameters!$D$19)</f>
        <v>6.1904761904761907E-2</v>
      </c>
      <c r="AR98" s="30">
        <f>IF(Table1[[#This Row],[TAT Utility (unclipped)]]&gt;1,1, IF(Table1[[#This Row],[TAT Utility (unclipped)]]&lt;0,0, Table1[[#This Row],[TAT Utility (unclipped)]]) )</f>
        <v>6.1904761904761907E-2</v>
      </c>
      <c r="AS98" s="30">
        <f>(Table1[[#This Row],[Ransomware (Total '# of ATT&amp;CK Observations)]]-parameters!$D$21)/(parameters!$D$22-parameters!$D$21)</f>
        <v>4.7619047619047616E-2</v>
      </c>
      <c r="AT98" s="30">
        <f>IF(Table1[[#This Row],[Count Utility (unclipped)]]&gt;1,1, IF(Table1[[#This Row],[Count Utility (unclipped)]]&lt;0,0, Table1[[#This Row],[Count Utility (unclipped)]]) )</f>
        <v>4.7619047619047616E-2</v>
      </c>
      <c r="AU9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2.528344671201814E-2</v>
      </c>
    </row>
    <row r="99" spans="1:47" ht="15.75">
      <c r="A99" s="30">
        <f>parameters!$J$21*Table1[[#This Row],[TAT Utility]]+parameters!$J$22*Table1[[#This Row],[Count Utility]]</f>
        <v>5.4285714285714284E-2</v>
      </c>
      <c r="B99" s="30">
        <f t="shared" si="1"/>
        <v>0.20952380952380953</v>
      </c>
      <c r="C99" s="30" t="s">
        <v>402</v>
      </c>
      <c r="D99" s="30" t="s">
        <v>374</v>
      </c>
      <c r="E99" s="30" t="s">
        <v>403</v>
      </c>
      <c r="F99" s="30">
        <v>1</v>
      </c>
      <c r="G99" s="30">
        <v>1</v>
      </c>
      <c r="H99" s="30">
        <f>parameters!$J$10*Table1[[#This Row],[Before Utility]]+parameters!$J$11*Table1[[#This Row],[After Utility]]</f>
        <v>0.1</v>
      </c>
      <c r="I99">
        <f>(Table1[[#This Row],[Num. TID Before]]-parameters!$D$8)/(parameters!$D$9-parameters!$D$8)</f>
        <v>0.1</v>
      </c>
      <c r="J99">
        <f>IF(Table1[[#This Row],[Before Utility (unclipped)]]&gt;1,1, IF(Table1[[#This Row],[Before Utility (unclipped)]]&lt;0,0, Table1[[#This Row],[Before Utility (unclipped)]]))</f>
        <v>0.1</v>
      </c>
      <c r="K99">
        <f>(Table1[[#This Row],[Num. TID After]]-parameters!$D$10)/(parameters!$D$11-parameters!$D$10)</f>
        <v>0.1</v>
      </c>
      <c r="L99">
        <f>IF(Table1[[#This Row],[After Utility (unclipped)]]&gt;1,1, IF(Table1[[#This Row],[After Utility (unclipped)]]&lt;0,0, Table1[[#This Row],[After Utility (unclipped)]]))</f>
        <v>0.1</v>
      </c>
      <c r="M99" s="30">
        <v>0</v>
      </c>
      <c r="N99" s="81">
        <v>1</v>
      </c>
      <c r="O99" s="81">
        <v>2</v>
      </c>
      <c r="P99" s="81">
        <v>2</v>
      </c>
      <c r="Q99" s="81">
        <v>0</v>
      </c>
      <c r="R99" s="36" t="s">
        <v>380</v>
      </c>
      <c r="S99" s="32">
        <v>3</v>
      </c>
      <c r="T99" s="34" t="s">
        <v>381</v>
      </c>
      <c r="U99" s="32">
        <v>6</v>
      </c>
      <c r="V99" s="30">
        <f>parameters!$J$4*Table1[[#This Row],[Mitigations Utility]] + parameters!$J$5*Table1[[#This Row],[Detections Utility]]</f>
        <v>0.10952380952380952</v>
      </c>
      <c r="W99">
        <f>SUM(Table1[[#This Row],[Num. 800-53 (r5)]],Table1[[#This Row],[Num. CIS Controls]])</f>
        <v>9</v>
      </c>
      <c r="X99">
        <f>(Table1[[#This Row],[Total Mitigations]]-parameters!$D$2)/(parameters!$D$3-parameters!$D$2)</f>
        <v>0.16363636363636364</v>
      </c>
      <c r="Y99">
        <f>IF(Table1[[#This Row],[Mitigations Utility (unclipped)]]&gt;1,1, IF(Table1[[#This Row],[Mitigations Utility (unclipped)]]&lt;0,0, Table1[[#This Row],[Mitigations Utility (unclipped)]]) )</f>
        <v>0.16363636363636364</v>
      </c>
      <c r="Z99">
        <f>SUM(Table1[[#This Row],[Num. CAR]:[Num. Splunk]])</f>
        <v>5</v>
      </c>
      <c r="AA99">
        <f>(Table1[[#This Row],[Total Detections]]-parameters!$D$4)/(parameters!$D$5-parameters!$D$4)</f>
        <v>0.05</v>
      </c>
      <c r="AB99">
        <f>IF(Table1[[#This Row],[Detections Utility (unclipped)]]&gt;1,1, IF(Table1[[#This Row],[Detections Utility (unclipped)]]&lt;0,0, Table1[[#This Row],[Detections Utility (unclipped)]]) )</f>
        <v>0.05</v>
      </c>
      <c r="AC99"/>
      <c r="AD99" s="85" t="s">
        <v>385</v>
      </c>
      <c r="AE99" s="30" t="str" cm="1">
        <f t="array" ref="AE99">IF(SUMPRODUCT(--(NOT(ISERR(SEARCH({"Process","Command","Script","WMI","Module","Pipe","Service"},AD99)))))&gt;0,"1","0")</f>
        <v>1</v>
      </c>
      <c r="AF99" s="30">
        <f>IF(AE99="1",'TOP 10 TECHNIQUES'!C$15,0)</f>
        <v>0</v>
      </c>
      <c r="AG99" s="30" t="str" cm="1">
        <f t="array" ref="AG99">IF(SUMPRODUCT(--(NOT(ISERR(SEARCH({"Network","Firewall"},AD99)))))&gt;0,"1","0")</f>
        <v>0</v>
      </c>
      <c r="AH99" s="30">
        <f>IF(AG99="1",'TOP 10 TECHNIQUES'!C$16,0)</f>
        <v>0</v>
      </c>
      <c r="AI99" s="30" t="str" cm="1">
        <f t="array" ref="AI99">IF(SUMPRODUCT(--(NOT(ISERR(SEARCH({"File","Group","Logon","Schedule","User","Registry","Active","Application"},AD99)))))&gt;0,"1","0")</f>
        <v>0</v>
      </c>
      <c r="AJ99" s="30">
        <f>IF(AI99="1",'TOP 10 TECHNIQUES'!C$17,0)</f>
        <v>0</v>
      </c>
      <c r="AK99" s="30" t="str" cm="1">
        <f t="array" ref="AK99">IF(SUMPRODUCT(--(NOT(ISERR(SEARCH({"Cloud","Cluster","Container","Image","Instance","Pod","Snapshot","Volume"},AD99)))))&gt;0,"1","0")</f>
        <v>0</v>
      </c>
      <c r="AL99" s="30">
        <f>IF(AK99="1",'TOP 10 TECHNIQUES'!C$18,0)</f>
        <v>0</v>
      </c>
      <c r="AM99" s="30" t="str" cm="1">
        <f t="array" ref="AM99">IF(SUMPRODUCT(--(NOT(ISERR(SEARCH({"Drive","Firmware","Host","Kernel"},AD99)))))&gt;0,"1","0")</f>
        <v>0</v>
      </c>
      <c r="AN99" s="30">
        <f>IF(AM99="1",'TOP 10 TECHNIQUES'!C$19,0)</f>
        <v>0</v>
      </c>
      <c r="AO99" s="63">
        <v>1</v>
      </c>
      <c r="AP99" s="30">
        <f>parameters!$J$21*Table1[[#This Row],[TAT Utility]]+parameters!$J$22*Table1[[#This Row],[Count Utility]]</f>
        <v>5.4285714285714284E-2</v>
      </c>
      <c r="AQ99" s="30">
        <f>(Table1[[#This Row],[Total Top Att&amp;ck Score ]]-parameters!$D$19)/(parameters!$D$20-parameters!$D$19)</f>
        <v>6.9841269841269843E-2</v>
      </c>
      <c r="AR99" s="30">
        <f>IF(Table1[[#This Row],[TAT Utility (unclipped)]]&gt;1,1, IF(Table1[[#This Row],[TAT Utility (unclipped)]]&lt;0,0, Table1[[#This Row],[TAT Utility (unclipped)]]) )</f>
        <v>6.9841269841269843E-2</v>
      </c>
      <c r="AS99" s="30">
        <f>(Table1[[#This Row],[Ransomware (Total '# of ATT&amp;CK Observations)]]-parameters!$D$21)/(parameters!$D$22-parameters!$D$21)</f>
        <v>4.7619047619047616E-2</v>
      </c>
      <c r="AT99" s="30">
        <f>IF(Table1[[#This Row],[Count Utility (unclipped)]]&gt;1,1, IF(Table1[[#This Row],[Count Utility (unclipped)]]&lt;0,0, Table1[[#This Row],[Count Utility (unclipped)]]) )</f>
        <v>4.7619047619047616E-2</v>
      </c>
      <c r="AU9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2.5472411186696901E-2</v>
      </c>
    </row>
    <row r="100" spans="1:47" ht="15.75">
      <c r="A100" s="30">
        <f>parameters!$J$21*Table1[[#This Row],[TAT Utility]]+parameters!$J$22*Table1[[#This Row],[Count Utility]]</f>
        <v>2.2248571428571427E-2</v>
      </c>
      <c r="B100" s="30">
        <f t="shared" si="1"/>
        <v>0.22248571428571429</v>
      </c>
      <c r="C100" s="30" t="s">
        <v>404</v>
      </c>
      <c r="D100" s="30" t="s">
        <v>374</v>
      </c>
      <c r="E100" s="30" t="s">
        <v>405</v>
      </c>
      <c r="F100" s="30">
        <v>1</v>
      </c>
      <c r="G100" s="30">
        <v>1</v>
      </c>
      <c r="H100" s="30">
        <f>parameters!$J$10*Table1[[#This Row],[Before Utility]]+parameters!$J$11*Table1[[#This Row],[After Utility]]</f>
        <v>0.1</v>
      </c>
      <c r="I100">
        <f>(Table1[[#This Row],[Num. TID Before]]-parameters!$D$8)/(parameters!$D$9-parameters!$D$8)</f>
        <v>0.1</v>
      </c>
      <c r="J100">
        <f>IF(Table1[[#This Row],[Before Utility (unclipped)]]&gt;1,1, IF(Table1[[#This Row],[Before Utility (unclipped)]]&lt;0,0, Table1[[#This Row],[Before Utility (unclipped)]]))</f>
        <v>0.1</v>
      </c>
      <c r="K100">
        <f>(Table1[[#This Row],[Num. TID After]]-parameters!$D$10)/(parameters!$D$11-parameters!$D$10)</f>
        <v>0.1</v>
      </c>
      <c r="L100">
        <f>IF(Table1[[#This Row],[After Utility (unclipped)]]&gt;1,1, IF(Table1[[#This Row],[After Utility (unclipped)]]&lt;0,0, Table1[[#This Row],[After Utility (unclipped)]]))</f>
        <v>0.1</v>
      </c>
      <c r="M100" s="30">
        <v>0</v>
      </c>
      <c r="N100" s="81">
        <v>0</v>
      </c>
      <c r="O100" s="81">
        <v>0</v>
      </c>
      <c r="P100" s="81">
        <v>0</v>
      </c>
      <c r="Q100" s="81">
        <v>0</v>
      </c>
      <c r="R100" s="36" t="s">
        <v>380</v>
      </c>
      <c r="S100" s="32">
        <v>3</v>
      </c>
      <c r="T100" s="34" t="s">
        <v>381</v>
      </c>
      <c r="U100" s="32">
        <v>6</v>
      </c>
      <c r="V100" s="30">
        <f>parameters!$J$4*Table1[[#This Row],[Mitigations Utility]] + parameters!$J$5*Table1[[#This Row],[Detections Utility]]</f>
        <v>8.5714285714285715E-2</v>
      </c>
      <c r="W100">
        <f>SUM(Table1[[#This Row],[Num. 800-53 (r5)]],Table1[[#This Row],[Num. CIS Controls]])</f>
        <v>9</v>
      </c>
      <c r="X100">
        <f>(Table1[[#This Row],[Total Mitigations]]-parameters!$D$2)/(parameters!$D$3-parameters!$D$2)</f>
        <v>0.16363636363636364</v>
      </c>
      <c r="Y100">
        <f>IF(Table1[[#This Row],[Mitigations Utility (unclipped)]]&gt;1,1, IF(Table1[[#This Row],[Mitigations Utility (unclipped)]]&lt;0,0, Table1[[#This Row],[Mitigations Utility (unclipped)]]) )</f>
        <v>0.16363636363636364</v>
      </c>
      <c r="Z100">
        <f>SUM(Table1[[#This Row],[Num. CAR]:[Num. Splunk]])</f>
        <v>0</v>
      </c>
      <c r="AA100">
        <f>(Table1[[#This Row],[Total Detections]]-parameters!$D$4)/(parameters!$D$5-parameters!$D$4)</f>
        <v>0</v>
      </c>
      <c r="AB100">
        <f>IF(Table1[[#This Row],[Detections Utility (unclipped)]]&gt;1,1, IF(Table1[[#This Row],[Detections Utility (unclipped)]]&lt;0,0, Table1[[#This Row],[Detections Utility (unclipped)]]) )</f>
        <v>0</v>
      </c>
      <c r="AC100"/>
      <c r="AD100" s="85" t="s">
        <v>406</v>
      </c>
      <c r="AE100" s="30" t="str" cm="1">
        <f t="array" ref="AE100">IF(SUMPRODUCT(--(NOT(ISERR(SEARCH({"Process","Command","Script","WMI","Module","Pipe","Service"},AD100)))))&gt;0,"1","0")</f>
        <v>1</v>
      </c>
      <c r="AF100" s="30">
        <f>IF(AE100="1",'TOP 10 TECHNIQUES'!C$15,0)</f>
        <v>0</v>
      </c>
      <c r="AG100" s="30" t="str" cm="1">
        <f t="array" ref="AG100">IF(SUMPRODUCT(--(NOT(ISERR(SEARCH({"Network","Firewall"},AD100)))))&gt;0,"1","0")</f>
        <v>0</v>
      </c>
      <c r="AH100" s="30">
        <f>IF(AG100="1",'TOP 10 TECHNIQUES'!C$16,0)</f>
        <v>0</v>
      </c>
      <c r="AI100" s="30" t="str" cm="1">
        <f t="array" ref="AI100">IF(SUMPRODUCT(--(NOT(ISERR(SEARCH({"File","Group","Logon","Schedule","User","Registry","Active","Application"},AD100)))))&gt;0,"1","0")</f>
        <v>1</v>
      </c>
      <c r="AJ100" s="30">
        <f>IF(AI100="1",'TOP 10 TECHNIQUES'!C$17,0)</f>
        <v>0.19800000000000001</v>
      </c>
      <c r="AK100" s="30" t="str" cm="1">
        <f t="array" ref="AK100">IF(SUMPRODUCT(--(NOT(ISERR(SEARCH({"Cloud","Cluster","Container","Image","Instance","Pod","Snapshot","Volume"},AD100)))))&gt;0,"1","0")</f>
        <v>0</v>
      </c>
      <c r="AL100" s="30">
        <f>IF(AK100="1",'TOP 10 TECHNIQUES'!C$18,0)</f>
        <v>0</v>
      </c>
      <c r="AM100" s="30" t="str" cm="1">
        <f t="array" ref="AM100">IF(SUMPRODUCT(--(NOT(ISERR(SEARCH({"Drive","Firmware","Host","Kernel"},AD100)))))&gt;0,"1","0")</f>
        <v>0</v>
      </c>
      <c r="AN100" s="30">
        <f>IF(AM100="1",'TOP 10 TECHNIQUES'!C$19,0)</f>
        <v>0</v>
      </c>
      <c r="AO100" s="65">
        <v>0</v>
      </c>
      <c r="AP100" s="30">
        <f>parameters!$J$21*Table1[[#This Row],[TAT Utility]]+parameters!$J$22*Table1[[#This Row],[Count Utility]]</f>
        <v>2.2248571428571427E-2</v>
      </c>
      <c r="AQ100" s="30">
        <f>(Table1[[#This Row],[Total Top Att&amp;ck Score ]]-parameters!$D$19)/(parameters!$D$20-parameters!$D$19)</f>
        <v>7.4161904761904762E-2</v>
      </c>
      <c r="AR100" s="30">
        <f>IF(Table1[[#This Row],[TAT Utility (unclipped)]]&gt;1,1, IF(Table1[[#This Row],[TAT Utility (unclipped)]]&lt;0,0, Table1[[#This Row],[TAT Utility (unclipped)]]) )</f>
        <v>7.4161904761904762E-2</v>
      </c>
      <c r="AS100" s="30">
        <f>(Table1[[#This Row],[Ransomware (Total '# of ATT&amp;CK Observations)]]-parameters!$D$21)/(parameters!$D$22-parameters!$D$21)</f>
        <v>0</v>
      </c>
      <c r="AT100" s="30">
        <f>IF(Table1[[#This Row],[Count Utility (unclipped)]]&gt;1,1, IF(Table1[[#This Row],[Count Utility (unclipped)]]&lt;0,0, Table1[[#This Row],[Count Utility (unclipped)]]) )</f>
        <v>0</v>
      </c>
      <c r="AU10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1" spans="1:47" ht="15.75">
      <c r="A101" s="30">
        <f>parameters!$J$21*Table1[[#This Row],[TAT Utility]]+parameters!$J$22*Table1[[#This Row],[Count Utility]]</f>
        <v>1.8571428571428572E-2</v>
      </c>
      <c r="B101" s="30">
        <f t="shared" si="1"/>
        <v>0.18571428571428572</v>
      </c>
      <c r="C101" s="30" t="s">
        <v>407</v>
      </c>
      <c r="D101" s="30" t="s">
        <v>374</v>
      </c>
      <c r="E101" s="30" t="s">
        <v>408</v>
      </c>
      <c r="F101" s="30">
        <v>1</v>
      </c>
      <c r="G101" s="30">
        <v>1</v>
      </c>
      <c r="H101" s="30">
        <f>parameters!$J$10*Table1[[#This Row],[Before Utility]]+parameters!$J$11*Table1[[#This Row],[After Utility]]</f>
        <v>0.1</v>
      </c>
      <c r="I101">
        <f>(Table1[[#This Row],[Num. TID Before]]-parameters!$D$8)/(parameters!$D$9-parameters!$D$8)</f>
        <v>0.1</v>
      </c>
      <c r="J101">
        <f>IF(Table1[[#This Row],[Before Utility (unclipped)]]&gt;1,1, IF(Table1[[#This Row],[Before Utility (unclipped)]]&lt;0,0, Table1[[#This Row],[Before Utility (unclipped)]]))</f>
        <v>0.1</v>
      </c>
      <c r="K101">
        <f>(Table1[[#This Row],[Num. TID After]]-parameters!$D$10)/(parameters!$D$11-parameters!$D$10)</f>
        <v>0.1</v>
      </c>
      <c r="L101">
        <f>IF(Table1[[#This Row],[After Utility (unclipped)]]&gt;1,1, IF(Table1[[#This Row],[After Utility (unclipped)]]&lt;0,0, Table1[[#This Row],[After Utility (unclipped)]]))</f>
        <v>0.1</v>
      </c>
      <c r="M101" s="30">
        <v>0</v>
      </c>
      <c r="N101" s="81">
        <v>0</v>
      </c>
      <c r="O101" s="81">
        <v>0</v>
      </c>
      <c r="P101" s="81">
        <v>0</v>
      </c>
      <c r="Q101" s="81">
        <v>0</v>
      </c>
      <c r="R101" s="36" t="s">
        <v>380</v>
      </c>
      <c r="S101" s="32">
        <v>3</v>
      </c>
      <c r="T101" s="34" t="s">
        <v>381</v>
      </c>
      <c r="U101" s="32">
        <v>6</v>
      </c>
      <c r="V101" s="30">
        <f>parameters!$J$4*Table1[[#This Row],[Mitigations Utility]] + parameters!$J$5*Table1[[#This Row],[Detections Utility]]</f>
        <v>8.5714285714285715E-2</v>
      </c>
      <c r="W101">
        <f>SUM(Table1[[#This Row],[Num. 800-53 (r5)]],Table1[[#This Row],[Num. CIS Controls]])</f>
        <v>9</v>
      </c>
      <c r="X101">
        <f>(Table1[[#This Row],[Total Mitigations]]-parameters!$D$2)/(parameters!$D$3-parameters!$D$2)</f>
        <v>0.16363636363636364</v>
      </c>
      <c r="Y101">
        <f>IF(Table1[[#This Row],[Mitigations Utility (unclipped)]]&gt;1,1, IF(Table1[[#This Row],[Mitigations Utility (unclipped)]]&lt;0,0, Table1[[#This Row],[Mitigations Utility (unclipped)]]) )</f>
        <v>0.16363636363636364</v>
      </c>
      <c r="Z101">
        <f>SUM(Table1[[#This Row],[Num. CAR]:[Num. Splunk]])</f>
        <v>0</v>
      </c>
      <c r="AA101">
        <f>(Table1[[#This Row],[Total Detections]]-parameters!$D$4)/(parameters!$D$5-parameters!$D$4)</f>
        <v>0</v>
      </c>
      <c r="AB101">
        <f>IF(Table1[[#This Row],[Detections Utility (unclipped)]]&gt;1,1, IF(Table1[[#This Row],[Detections Utility (unclipped)]]&lt;0,0, Table1[[#This Row],[Detections Utility (unclipped)]]) )</f>
        <v>0</v>
      </c>
      <c r="AC101"/>
      <c r="AD101" s="85" t="s">
        <v>409</v>
      </c>
      <c r="AE101" s="30" t="str" cm="1">
        <f t="array" ref="AE101">IF(SUMPRODUCT(--(NOT(ISERR(SEARCH({"Process","Command","Script","WMI","Module","Pipe","Service"},AD101)))))&gt;0,"1","0")</f>
        <v>1</v>
      </c>
      <c r="AF101" s="30">
        <f>IF(AE101="1",'TOP 10 TECHNIQUES'!C$15,0)</f>
        <v>0</v>
      </c>
      <c r="AG101" s="30" t="str" cm="1">
        <f t="array" ref="AG101">IF(SUMPRODUCT(--(NOT(ISERR(SEARCH({"Network","Firewall"},AD101)))))&gt;0,"1","0")</f>
        <v>0</v>
      </c>
      <c r="AH101" s="30">
        <f>IF(AG101="1",'TOP 10 TECHNIQUES'!C$16,0)</f>
        <v>0</v>
      </c>
      <c r="AI101" s="30" t="str" cm="1">
        <f t="array" ref="AI101">IF(SUMPRODUCT(--(NOT(ISERR(SEARCH({"File","Group","Logon","Schedule","User","Registry","Active","Application"},AD101)))))&gt;0,"1","0")</f>
        <v>0</v>
      </c>
      <c r="AJ101" s="30">
        <f>IF(AI101="1",'TOP 10 TECHNIQUES'!C$17,0)</f>
        <v>0</v>
      </c>
      <c r="AK101" s="30" t="str" cm="1">
        <f t="array" ref="AK101">IF(SUMPRODUCT(--(NOT(ISERR(SEARCH({"Cloud","Cluster","Container","Image","Instance","Pod","Snapshot","Volume"},AD101)))))&gt;0,"1","0")</f>
        <v>0</v>
      </c>
      <c r="AL101" s="30">
        <f>IF(AK101="1",'TOP 10 TECHNIQUES'!C$18,0)</f>
        <v>0</v>
      </c>
      <c r="AM101" s="30" t="str" cm="1">
        <f t="array" ref="AM101">IF(SUMPRODUCT(--(NOT(ISERR(SEARCH({"Drive","Firmware","Host","Kernel"},AD101)))))&gt;0,"1","0")</f>
        <v>0</v>
      </c>
      <c r="AN101" s="30">
        <f>IF(AM101="1",'TOP 10 TECHNIQUES'!C$19,0)</f>
        <v>0</v>
      </c>
      <c r="AO101" s="63">
        <v>0</v>
      </c>
      <c r="AP101" s="30">
        <f>parameters!$J$21*Table1[[#This Row],[TAT Utility]]+parameters!$J$22*Table1[[#This Row],[Count Utility]]</f>
        <v>1.8571428571428572E-2</v>
      </c>
      <c r="AQ101" s="30">
        <f>(Table1[[#This Row],[Total Top Att&amp;ck Score ]]-parameters!$D$19)/(parameters!$D$20-parameters!$D$19)</f>
        <v>6.1904761904761907E-2</v>
      </c>
      <c r="AR101" s="30">
        <f>IF(Table1[[#This Row],[TAT Utility (unclipped)]]&gt;1,1, IF(Table1[[#This Row],[TAT Utility (unclipped)]]&lt;0,0, Table1[[#This Row],[TAT Utility (unclipped)]]) )</f>
        <v>6.1904761904761907E-2</v>
      </c>
      <c r="AS101" s="30">
        <f>(Table1[[#This Row],[Ransomware (Total '# of ATT&amp;CK Observations)]]-parameters!$D$21)/(parameters!$D$22-parameters!$D$21)</f>
        <v>0</v>
      </c>
      <c r="AT101" s="30">
        <f>IF(Table1[[#This Row],[Count Utility (unclipped)]]&gt;1,1, IF(Table1[[#This Row],[Count Utility (unclipped)]]&lt;0,0, Table1[[#This Row],[Count Utility (unclipped)]]) )</f>
        <v>0</v>
      </c>
      <c r="AU10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2" spans="1:47" ht="15.75">
      <c r="A102" s="30">
        <f>parameters!$J$21*Table1[[#This Row],[TAT Utility]]+parameters!$J$22*Table1[[#This Row],[Count Utility]]</f>
        <v>0.01</v>
      </c>
      <c r="B102" s="30">
        <f>SUM(H102,M102,V102)*(1+SUM(AF102,AH102,AJ102,AL102,AN102))</f>
        <v>0.1</v>
      </c>
      <c r="C102" s="74" t="s">
        <v>410</v>
      </c>
      <c r="D102" s="74" t="s">
        <v>374</v>
      </c>
      <c r="E102" s="74" t="s">
        <v>411</v>
      </c>
      <c r="F102" s="30">
        <v>1</v>
      </c>
      <c r="G102" s="30">
        <v>1</v>
      </c>
      <c r="H102" s="30">
        <f>parameters!$J$10*Table1[[#This Row],[Before Utility]]+parameters!$J$11*Table1[[#This Row],[After Utility]]</f>
        <v>0.1</v>
      </c>
      <c r="I102" s="30">
        <f>(Table1[[#This Row],[Num. TID Before]]-parameters!$D$8)/(parameters!$D$9-parameters!$D$8)</f>
        <v>0.1</v>
      </c>
      <c r="J102" s="30">
        <f>IF(Table1[[#This Row],[Before Utility (unclipped)]]&gt;1,1, IF(Table1[[#This Row],[Before Utility (unclipped)]]&lt;0,0, Table1[[#This Row],[Before Utility (unclipped)]]))</f>
        <v>0.1</v>
      </c>
      <c r="K102" s="30">
        <f>(Table1[[#This Row],[Num. TID After]]-parameters!$D$10)/(parameters!$D$11-parameters!$D$10)</f>
        <v>0.1</v>
      </c>
      <c r="L102" s="30">
        <f>IF(Table1[[#This Row],[After Utility (unclipped)]]&gt;1,1, IF(Table1[[#This Row],[After Utility (unclipped)]]&lt;0,0, Table1[[#This Row],[After Utility (unclipped)]]))</f>
        <v>0.1</v>
      </c>
      <c r="M102" s="30">
        <v>0</v>
      </c>
      <c r="N102" s="81">
        <v>0</v>
      </c>
      <c r="O102" s="81">
        <v>0</v>
      </c>
      <c r="P102" s="81">
        <v>0</v>
      </c>
      <c r="Q102" s="81">
        <v>0</v>
      </c>
      <c r="R102" s="36"/>
      <c r="T102" s="34"/>
      <c r="V102" s="41">
        <f>parameters!$J$4*Table1[[#This Row],[Mitigations Utility]] + parameters!$J$5*Table1[[#This Row],[Detections Utility]]</f>
        <v>0</v>
      </c>
      <c r="W102" s="30">
        <f>SUM(Table1[[#This Row],[Num. 800-53 (r5)]],Table1[[#This Row],[Num. CIS Controls]])</f>
        <v>0</v>
      </c>
      <c r="X102" s="30">
        <f>(Table1[[#This Row],[Total Mitigations]]-parameters!$D$2)/(parameters!$D$3-parameters!$D$2)</f>
        <v>0</v>
      </c>
      <c r="Y102" s="30">
        <f>IF(Table1[[#This Row],[Mitigations Utility (unclipped)]]&gt;1,1, IF(Table1[[#This Row],[Mitigations Utility (unclipped)]]&lt;0,0, Table1[[#This Row],[Mitigations Utility (unclipped)]]) )</f>
        <v>0</v>
      </c>
      <c r="Z102" s="30">
        <f>SUM(Table1[[#This Row],[Num. CAR]:[Num. Splunk]])</f>
        <v>0</v>
      </c>
      <c r="AA102" s="30">
        <f>(Table1[[#This Row],[Total Detections]]-parameters!$D$4)/(parameters!$D$5-parameters!$D$4)</f>
        <v>0</v>
      </c>
      <c r="AB102" s="30">
        <f>IF(Table1[[#This Row],[Detections Utility (unclipped)]]&gt;1,1, IF(Table1[[#This Row],[Detections Utility (unclipped)]]&lt;0,0, Table1[[#This Row],[Detections Utility (unclipped)]]) )</f>
        <v>0</v>
      </c>
      <c r="AC102"/>
      <c r="AD102" s="85" t="s">
        <v>412</v>
      </c>
      <c r="AE102" s="30" t="str" cm="1">
        <f t="array" ref="AE102">IF(SUMPRODUCT(--(NOT(ISERR(SEARCH({"Process","Command","Script","WMI","Module","Pipe","Service"},AD102)))))&gt;0,"1","0")</f>
        <v>1</v>
      </c>
      <c r="AF102" s="30">
        <f>IF(AE102="1",'TOP 10 TECHNIQUES'!C$15,0)</f>
        <v>0</v>
      </c>
      <c r="AG102" s="30" t="str" cm="1">
        <f t="array" ref="AG102">IF(SUMPRODUCT(--(NOT(ISERR(SEARCH({"Network","Firewall"},AD102)))))&gt;0,"1","0")</f>
        <v>0</v>
      </c>
      <c r="AH102" s="30">
        <f>IF(AG102="1",'TOP 10 TECHNIQUES'!C$16,0)</f>
        <v>0</v>
      </c>
      <c r="AI102" s="30" t="str" cm="1">
        <f t="array" ref="AI102">IF(SUMPRODUCT(--(NOT(ISERR(SEARCH({"File","Group","Logon","Schedule","User","Registry","Active","Application"},AD102)))))&gt;0,"1","0")</f>
        <v>0</v>
      </c>
      <c r="AJ102" s="30">
        <f>IF(AI102="1",'TOP 10 TECHNIQUES'!C$17,0)</f>
        <v>0</v>
      </c>
      <c r="AK102" s="30" t="str" cm="1">
        <f t="array" ref="AK102">IF(SUMPRODUCT(--(NOT(ISERR(SEARCH({"Cloud","Cluster","Container","Image","Instance","Pod","Snapshot","Volume"},AD102)))))&gt;0,"1","0")</f>
        <v>0</v>
      </c>
      <c r="AL102" s="30">
        <f>IF(AK102="1",'TOP 10 TECHNIQUES'!C$18,0)</f>
        <v>0</v>
      </c>
      <c r="AM102" s="30" t="str" cm="1">
        <f t="array" ref="AM102">IF(SUMPRODUCT(--(NOT(ISERR(SEARCH({"Drive","Firmware","Host","Kernel"},AD102)))))&gt;0,"1","0")</f>
        <v>0</v>
      </c>
      <c r="AN102" s="30">
        <f>IF(AM102="1",'TOP 10 TECHNIQUES'!C$19,0)</f>
        <v>0</v>
      </c>
      <c r="AO102" s="63"/>
      <c r="AP102" s="30">
        <f>parameters!$J$21*Table1[[#This Row],[TAT Utility]]+parameters!$J$22*Table1[[#This Row],[Count Utility]]</f>
        <v>0.01</v>
      </c>
      <c r="AQ102" s="30">
        <f>(Table1[[#This Row],[Total Top Att&amp;ck Score ]]-parameters!$D$19)/(parameters!$D$20-parameters!$D$19)</f>
        <v>3.3333333333333333E-2</v>
      </c>
      <c r="AR102" s="30">
        <f>IF(Table1[[#This Row],[TAT Utility (unclipped)]]&gt;1,1, IF(Table1[[#This Row],[TAT Utility (unclipped)]]&lt;0,0, Table1[[#This Row],[TAT Utility (unclipped)]]) )</f>
        <v>3.3333333333333333E-2</v>
      </c>
      <c r="AS102" s="30">
        <f>(Table1[[#This Row],[Ransomware (Total '# of ATT&amp;CK Observations)]]-parameters!$D$21)/(parameters!$D$22-parameters!$D$21)</f>
        <v>0</v>
      </c>
      <c r="AT102" s="30">
        <f>IF(Table1[[#This Row],[Count Utility (unclipped)]]&gt;1,1, IF(Table1[[#This Row],[Count Utility (unclipped)]]&lt;0,0, Table1[[#This Row],[Count Utility (unclipped)]]) )</f>
        <v>0</v>
      </c>
      <c r="AU10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3" spans="1:47" ht="15.75">
      <c r="A103" s="30">
        <f>parameters!$J$21*Table1[[#This Row],[TAT Utility]]+parameters!$J$22*Table1[[#This Row],[Count Utility]]</f>
        <v>0.14119560691009522</v>
      </c>
      <c r="B103" s="30">
        <f t="shared" si="1"/>
        <v>0.74528940243428554</v>
      </c>
      <c r="C103" s="30" t="s">
        <v>413</v>
      </c>
      <c r="D103" s="30" t="s">
        <v>414</v>
      </c>
      <c r="E103" s="30" t="s">
        <v>72</v>
      </c>
      <c r="F103" s="30">
        <v>4</v>
      </c>
      <c r="G103" s="30">
        <v>3</v>
      </c>
      <c r="H103" s="30">
        <f>parameters!$J$10*Table1[[#This Row],[Before Utility]]+parameters!$J$11*Table1[[#This Row],[After Utility]]</f>
        <v>0.35</v>
      </c>
      <c r="I103">
        <f>(Table1[[#This Row],[Num. TID Before]]-parameters!$D$8)/(parameters!$D$9-parameters!$D$8)</f>
        <v>0.4</v>
      </c>
      <c r="J103">
        <f>IF(Table1[[#This Row],[Before Utility (unclipped)]]&gt;1,1, IF(Table1[[#This Row],[Before Utility (unclipped)]]&lt;0,0, Table1[[#This Row],[Before Utility (unclipped)]]))</f>
        <v>0.4</v>
      </c>
      <c r="K103">
        <f>(Table1[[#This Row],[Num. TID After]]-parameters!$D$10)/(parameters!$D$11-parameters!$D$10)</f>
        <v>0.3</v>
      </c>
      <c r="L103">
        <f>IF(Table1[[#This Row],[After Utility (unclipped)]]&gt;1,1, IF(Table1[[#This Row],[After Utility (unclipped)]]&lt;0,0, Table1[[#This Row],[After Utility (unclipped)]]))</f>
        <v>0.3</v>
      </c>
      <c r="M103" s="57">
        <v>0.25782564000000002</v>
      </c>
      <c r="N103" s="81">
        <v>0</v>
      </c>
      <c r="O103" s="81">
        <v>0</v>
      </c>
      <c r="P103" s="81">
        <v>2</v>
      </c>
      <c r="Q103" s="81">
        <v>1</v>
      </c>
      <c r="R103" s="34"/>
      <c r="S103" s="32">
        <v>0</v>
      </c>
      <c r="T103" s="34"/>
      <c r="U103" s="32">
        <v>0</v>
      </c>
      <c r="V103" s="30">
        <f>parameters!$J$4*Table1[[#This Row],[Mitigations Utility]] + parameters!$J$5*Table1[[#This Row],[Detections Utility]]</f>
        <v>1.4285714285714284E-2</v>
      </c>
      <c r="W103">
        <f>SUM(Table1[[#This Row],[Num. 800-53 (r5)]],Table1[[#This Row],[Num. CIS Controls]])</f>
        <v>0</v>
      </c>
      <c r="X103">
        <f>(Table1[[#This Row],[Total Mitigations]]-parameters!$D$2)/(parameters!$D$3-parameters!$D$2)</f>
        <v>0</v>
      </c>
      <c r="Y103">
        <f>IF(Table1[[#This Row],[Mitigations Utility (unclipped)]]&gt;1,1, IF(Table1[[#This Row],[Mitigations Utility (unclipped)]]&lt;0,0, Table1[[#This Row],[Mitigations Utility (unclipped)]]) )</f>
        <v>0</v>
      </c>
      <c r="Z103">
        <f>SUM(Table1[[#This Row],[Num. CAR]:[Num. Splunk]])</f>
        <v>3</v>
      </c>
      <c r="AA103">
        <f>(Table1[[#This Row],[Total Detections]]-parameters!$D$4)/(parameters!$D$5-parameters!$D$4)</f>
        <v>0.03</v>
      </c>
      <c r="AB103">
        <f>IF(Table1[[#This Row],[Detections Utility (unclipped)]]&gt;1,1, IF(Table1[[#This Row],[Detections Utility (unclipped)]]&lt;0,0, Table1[[#This Row],[Detections Utility (unclipped)]]) )</f>
        <v>0.03</v>
      </c>
      <c r="AC103"/>
      <c r="AD103" s="85" t="s">
        <v>415</v>
      </c>
      <c r="AE103" s="30" t="str" cm="1">
        <f t="array" ref="AE103">IF(SUMPRODUCT(--(NOT(ISERR(SEARCH({"Process","Command","Script","WMI","Module","Pipe","Service"},AD103)))))&gt;0,"1","0")</f>
        <v>1</v>
      </c>
      <c r="AF103" s="30">
        <f>IF(AE103="1",'TOP 10 TECHNIQUES'!C$15,0)</f>
        <v>0</v>
      </c>
      <c r="AG103" s="30" t="str" cm="1">
        <f t="array" ref="AG103">IF(SUMPRODUCT(--(NOT(ISERR(SEARCH({"Network","Firewall"},AD103)))))&gt;0,"1","0")</f>
        <v>0</v>
      </c>
      <c r="AH103" s="30">
        <f>IF(AG103="1",'TOP 10 TECHNIQUES'!C$16,0)</f>
        <v>0</v>
      </c>
      <c r="AI103" s="30" t="str" cm="1">
        <f t="array" ref="AI103">IF(SUMPRODUCT(--(NOT(ISERR(SEARCH({"File","Group","Logon","Schedule","User","Registry","Active","Application"},AD103)))))&gt;0,"1","0")</f>
        <v>1</v>
      </c>
      <c r="AJ103" s="30">
        <f>IF(AI103="1",'TOP 10 TECHNIQUES'!C$17,0)</f>
        <v>0.19800000000000001</v>
      </c>
      <c r="AK103" s="30" t="str" cm="1">
        <f t="array" ref="AK103">IF(SUMPRODUCT(--(NOT(ISERR(SEARCH({"Cloud","Cluster","Container","Image","Instance","Pod","Snapshot","Volume"},AD103)))))&gt;0,"1","0")</f>
        <v>0</v>
      </c>
      <c r="AL103" s="30">
        <f>IF(AK103="1",'TOP 10 TECHNIQUES'!C$18,0)</f>
        <v>0</v>
      </c>
      <c r="AM103" s="30" t="str" cm="1">
        <f t="array" ref="AM103">IF(SUMPRODUCT(--(NOT(ISERR(SEARCH({"Drive","Firmware","Host","Kernel"},AD103)))))&gt;0,"1","0")</f>
        <v>1</v>
      </c>
      <c r="AN103" s="30">
        <f>IF(AM103="1",'TOP 10 TECHNIQUES'!C$19,0)</f>
        <v>0</v>
      </c>
      <c r="AO103" s="65">
        <v>2</v>
      </c>
      <c r="AP103" s="30">
        <f>parameters!$J$21*Table1[[#This Row],[TAT Utility]]+parameters!$J$22*Table1[[#This Row],[Count Utility]]</f>
        <v>0.14119560691009522</v>
      </c>
      <c r="AQ103" s="30">
        <f>(Table1[[#This Row],[Total Top Att&amp;ck Score ]]-parameters!$D$19)/(parameters!$D$20-parameters!$D$19)</f>
        <v>0.24842980081142851</v>
      </c>
      <c r="AR103" s="30">
        <f>IF(Table1[[#This Row],[TAT Utility (unclipped)]]&gt;1,1, IF(Table1[[#This Row],[TAT Utility (unclipped)]]&lt;0,0, Table1[[#This Row],[TAT Utility (unclipped)]]) )</f>
        <v>0.24842980081142851</v>
      </c>
      <c r="AS103" s="30">
        <f>(Table1[[#This Row],[Ransomware (Total '# of ATT&amp;CK Observations)]]-parameters!$D$21)/(parameters!$D$22-parameters!$D$21)</f>
        <v>9.5238095238095233E-2</v>
      </c>
      <c r="AT103" s="30">
        <f>IF(Table1[[#This Row],[Count Utility (unclipped)]]&gt;1,1, IF(Table1[[#This Row],[Count Utility (unclipped)]]&lt;0,0, Table1[[#This Row],[Count Utility (unclipped)]]) )</f>
        <v>9.5238095238095233E-2</v>
      </c>
      <c r="AU10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5.9449038133877544E-2</v>
      </c>
    </row>
    <row r="104" spans="1:47" ht="15.75">
      <c r="A104" s="30">
        <f>parameters!$J$21*Table1[[#This Row],[TAT Utility]]+parameters!$J$22*Table1[[#This Row],[Count Utility]]</f>
        <v>4.6454285714285712E-2</v>
      </c>
      <c r="B104" s="30">
        <f t="shared" si="1"/>
        <v>0.1312095238095238</v>
      </c>
      <c r="C104" s="30" t="s">
        <v>416</v>
      </c>
      <c r="D104" s="30" t="s">
        <v>414</v>
      </c>
      <c r="E104" s="30" t="s">
        <v>417</v>
      </c>
      <c r="F104" s="30">
        <v>1</v>
      </c>
      <c r="G104" s="30">
        <v>1</v>
      </c>
      <c r="H104" s="30">
        <f>parameters!$J$10*Table1[[#This Row],[Before Utility]]+parameters!$J$11*Table1[[#This Row],[After Utility]]</f>
        <v>0.1</v>
      </c>
      <c r="I104">
        <f>(Table1[[#This Row],[Num. TID Before]]-parameters!$D$8)/(parameters!$D$9-parameters!$D$8)</f>
        <v>0.1</v>
      </c>
      <c r="J104">
        <f>IF(Table1[[#This Row],[Before Utility (unclipped)]]&gt;1,1, IF(Table1[[#This Row],[Before Utility (unclipped)]]&lt;0,0, Table1[[#This Row],[Before Utility (unclipped)]]))</f>
        <v>0.1</v>
      </c>
      <c r="K104">
        <f>(Table1[[#This Row],[Num. TID After]]-parameters!$D$10)/(parameters!$D$11-parameters!$D$10)</f>
        <v>0.1</v>
      </c>
      <c r="L104">
        <f>IF(Table1[[#This Row],[After Utility (unclipped)]]&gt;1,1, IF(Table1[[#This Row],[After Utility (unclipped)]]&lt;0,0, Table1[[#This Row],[After Utility (unclipped)]]))</f>
        <v>0.1</v>
      </c>
      <c r="M104" s="30">
        <v>0</v>
      </c>
      <c r="N104" s="81">
        <v>0</v>
      </c>
      <c r="O104" s="81">
        <v>2</v>
      </c>
      <c r="P104" s="81">
        <v>0</v>
      </c>
      <c r="Q104" s="81">
        <v>0</v>
      </c>
      <c r="R104" s="34"/>
      <c r="S104" s="32">
        <v>0</v>
      </c>
      <c r="T104" s="34"/>
      <c r="U104" s="32">
        <v>0</v>
      </c>
      <c r="V104" s="30">
        <f>parameters!$J$4*Table1[[#This Row],[Mitigations Utility]] + parameters!$J$5*Table1[[#This Row],[Detections Utility]]</f>
        <v>9.5238095238095229E-3</v>
      </c>
      <c r="W104">
        <f>SUM(Table1[[#This Row],[Num. 800-53 (r5)]],Table1[[#This Row],[Num. CIS Controls]])</f>
        <v>0</v>
      </c>
      <c r="X104">
        <f>(Table1[[#This Row],[Total Mitigations]]-parameters!$D$2)/(parameters!$D$3-parameters!$D$2)</f>
        <v>0</v>
      </c>
      <c r="Y104">
        <f>IF(Table1[[#This Row],[Mitigations Utility (unclipped)]]&gt;1,1, IF(Table1[[#This Row],[Mitigations Utility (unclipped)]]&lt;0,0, Table1[[#This Row],[Mitigations Utility (unclipped)]]) )</f>
        <v>0</v>
      </c>
      <c r="Z104">
        <f>SUM(Table1[[#This Row],[Num. CAR]:[Num. Splunk]])</f>
        <v>2</v>
      </c>
      <c r="AA104">
        <f>(Table1[[#This Row],[Total Detections]]-parameters!$D$4)/(parameters!$D$5-parameters!$D$4)</f>
        <v>0.02</v>
      </c>
      <c r="AB104">
        <f>IF(Table1[[#This Row],[Detections Utility (unclipped)]]&gt;1,1, IF(Table1[[#This Row],[Detections Utility (unclipped)]]&lt;0,0, Table1[[#This Row],[Detections Utility (unclipped)]]) )</f>
        <v>0.02</v>
      </c>
      <c r="AC104"/>
      <c r="AD104" s="85" t="s">
        <v>418</v>
      </c>
      <c r="AE104" s="30" t="str" cm="1">
        <f t="array" ref="AE104">IF(SUMPRODUCT(--(NOT(ISERR(SEARCH({"Process","Command","Script","WMI","Module","Pipe","Service"},AD104)))))&gt;0,"1","0")</f>
        <v>1</v>
      </c>
      <c r="AF104" s="30">
        <f>IF(AE104="1",'TOP 10 TECHNIQUES'!C$15,0)</f>
        <v>0</v>
      </c>
      <c r="AG104" s="30" t="str" cm="1">
        <f t="array" ref="AG104">IF(SUMPRODUCT(--(NOT(ISERR(SEARCH({"Network","Firewall"},AD104)))))&gt;0,"1","0")</f>
        <v>0</v>
      </c>
      <c r="AH104" s="30">
        <f>IF(AG104="1",'TOP 10 TECHNIQUES'!C$16,0)</f>
        <v>0</v>
      </c>
      <c r="AI104" s="30" t="str" cm="1">
        <f t="array" ref="AI104">IF(SUMPRODUCT(--(NOT(ISERR(SEARCH({"File","Group","Logon","Schedule","User","Registry","Active","Application"},AD104)))))&gt;0,"1","0")</f>
        <v>1</v>
      </c>
      <c r="AJ104" s="30">
        <f>IF(AI104="1",'TOP 10 TECHNIQUES'!C$17,0)</f>
        <v>0.19800000000000001</v>
      </c>
      <c r="AK104" s="30" t="str" cm="1">
        <f t="array" ref="AK104">IF(SUMPRODUCT(--(NOT(ISERR(SEARCH({"Cloud","Cluster","Container","Image","Instance","Pod","Snapshot","Volume"},AD104)))))&gt;0,"1","0")</f>
        <v>0</v>
      </c>
      <c r="AL104" s="30">
        <f>IF(AK104="1",'TOP 10 TECHNIQUES'!C$18,0)</f>
        <v>0</v>
      </c>
      <c r="AM104" s="30" t="str" cm="1">
        <f t="array" ref="AM104">IF(SUMPRODUCT(--(NOT(ISERR(SEARCH({"Drive","Firmware","Host","Kernel"},AD104)))))&gt;0,"1","0")</f>
        <v>1</v>
      </c>
      <c r="AN104" s="30">
        <f>IF(AM104="1",'TOP 10 TECHNIQUES'!C$19,0)</f>
        <v>0</v>
      </c>
      <c r="AO104" s="63">
        <v>1</v>
      </c>
      <c r="AP104" s="30">
        <f>parameters!$J$21*Table1[[#This Row],[TAT Utility]]+parameters!$J$22*Table1[[#This Row],[Count Utility]]</f>
        <v>4.6454285714285712E-2</v>
      </c>
      <c r="AQ104" s="30">
        <f>(Table1[[#This Row],[Total Top Att&amp;ck Score ]]-parameters!$D$19)/(parameters!$D$20-parameters!$D$19)</f>
        <v>4.3736507936507935E-2</v>
      </c>
      <c r="AR104" s="30">
        <f>IF(Table1[[#This Row],[TAT Utility (unclipped)]]&gt;1,1, IF(Table1[[#This Row],[TAT Utility (unclipped)]]&lt;0,0, Table1[[#This Row],[TAT Utility (unclipped)]]) )</f>
        <v>4.3736507936507935E-2</v>
      </c>
      <c r="AS104" s="30">
        <f>(Table1[[#This Row],[Ransomware (Total '# of ATT&amp;CK Observations)]]-parameters!$D$21)/(parameters!$D$22-parameters!$D$21)</f>
        <v>4.7619047619047616E-2</v>
      </c>
      <c r="AT104" s="30">
        <f>IF(Table1[[#This Row],[Count Utility (unclipped)]]&gt;1,1, IF(Table1[[#This Row],[Count Utility (unclipped)]]&lt;0,0, Table1[[#This Row],[Count Utility (unclipped)]]) )</f>
        <v>4.7619047619047616E-2</v>
      </c>
      <c r="AU10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2.4850869236583521E-2</v>
      </c>
    </row>
    <row r="105" spans="1:47" ht="15.75">
      <c r="A105" s="30">
        <f>parameters!$J$21*Table1[[#This Row],[TAT Utility]]+parameters!$J$22*Table1[[#This Row],[Count Utility]]</f>
        <v>1.9047619047619046E-2</v>
      </c>
      <c r="B105" s="30">
        <f t="shared" si="1"/>
        <v>0.19047619047619047</v>
      </c>
      <c r="C105" s="30" t="s">
        <v>419</v>
      </c>
      <c r="D105" s="30" t="s">
        <v>414</v>
      </c>
      <c r="E105" s="30" t="s">
        <v>420</v>
      </c>
      <c r="F105" s="30">
        <v>1</v>
      </c>
      <c r="G105" s="30">
        <v>1</v>
      </c>
      <c r="H105" s="30">
        <f>parameters!$J$10*Table1[[#This Row],[Before Utility]]+parameters!$J$11*Table1[[#This Row],[After Utility]]</f>
        <v>0.1</v>
      </c>
      <c r="I105">
        <f>(Table1[[#This Row],[Num. TID Before]]-parameters!$D$8)/(parameters!$D$9-parameters!$D$8)</f>
        <v>0.1</v>
      </c>
      <c r="J105">
        <f>IF(Table1[[#This Row],[Before Utility (unclipped)]]&gt;1,1, IF(Table1[[#This Row],[Before Utility (unclipped)]]&lt;0,0, Table1[[#This Row],[Before Utility (unclipped)]]))</f>
        <v>0.1</v>
      </c>
      <c r="K105">
        <f>(Table1[[#This Row],[Num. TID After]]-parameters!$D$10)/(parameters!$D$11-parameters!$D$10)</f>
        <v>0.1</v>
      </c>
      <c r="L105">
        <f>IF(Table1[[#This Row],[After Utility (unclipped)]]&gt;1,1, IF(Table1[[#This Row],[After Utility (unclipped)]]&lt;0,0, Table1[[#This Row],[After Utility (unclipped)]]))</f>
        <v>0.1</v>
      </c>
      <c r="M105" s="30">
        <v>0</v>
      </c>
      <c r="N105" s="81">
        <v>0</v>
      </c>
      <c r="O105" s="81">
        <v>3</v>
      </c>
      <c r="P105" s="81">
        <v>1</v>
      </c>
      <c r="Q105" s="81">
        <v>1</v>
      </c>
      <c r="R105" s="36" t="s">
        <v>421</v>
      </c>
      <c r="S105" s="32">
        <v>3</v>
      </c>
      <c r="T105" s="34" t="s">
        <v>422</v>
      </c>
      <c r="U105" s="32">
        <v>4</v>
      </c>
      <c r="V105" s="30">
        <f>parameters!$J$4*Table1[[#This Row],[Mitigations Utility]] + parameters!$J$5*Table1[[#This Row],[Detections Utility]]</f>
        <v>9.0476190476190474E-2</v>
      </c>
      <c r="W105">
        <f>SUM(Table1[[#This Row],[Num. 800-53 (r5)]],Table1[[#This Row],[Num. CIS Controls]])</f>
        <v>7</v>
      </c>
      <c r="X105">
        <f>(Table1[[#This Row],[Total Mitigations]]-parameters!$D$2)/(parameters!$D$3-parameters!$D$2)</f>
        <v>0.12727272727272726</v>
      </c>
      <c r="Y105">
        <f>IF(Table1[[#This Row],[Mitigations Utility (unclipped)]]&gt;1,1, IF(Table1[[#This Row],[Mitigations Utility (unclipped)]]&lt;0,0, Table1[[#This Row],[Mitigations Utility (unclipped)]]) )</f>
        <v>0.12727272727272726</v>
      </c>
      <c r="Z105">
        <f>SUM(Table1[[#This Row],[Num. CAR]:[Num. Splunk]])</f>
        <v>5</v>
      </c>
      <c r="AA105">
        <f>(Table1[[#This Row],[Total Detections]]-parameters!$D$4)/(parameters!$D$5-parameters!$D$4)</f>
        <v>0.05</v>
      </c>
      <c r="AB105">
        <f>IF(Table1[[#This Row],[Detections Utility (unclipped)]]&gt;1,1, IF(Table1[[#This Row],[Detections Utility (unclipped)]]&lt;0,0, Table1[[#This Row],[Detections Utility (unclipped)]]) )</f>
        <v>0.05</v>
      </c>
      <c r="AC105"/>
      <c r="AD105" s="85" t="s">
        <v>423</v>
      </c>
      <c r="AE105" s="30" t="str" cm="1">
        <f t="array" ref="AE105">IF(SUMPRODUCT(--(NOT(ISERR(SEARCH({"Process","Command","Script","WMI","Module","Pipe","Service"},AD105)))))&gt;0,"1","0")</f>
        <v>1</v>
      </c>
      <c r="AF105" s="30">
        <f>IF(AE105="1",'TOP 10 TECHNIQUES'!C$15,0)</f>
        <v>0</v>
      </c>
      <c r="AG105" s="30" t="str" cm="1">
        <f t="array" ref="AG105">IF(SUMPRODUCT(--(NOT(ISERR(SEARCH({"Network","Firewall"},AD105)))))&gt;0,"1","0")</f>
        <v>0</v>
      </c>
      <c r="AH105" s="30">
        <f>IF(AG105="1",'TOP 10 TECHNIQUES'!C$16,0)</f>
        <v>0</v>
      </c>
      <c r="AI105" s="30" t="str" cm="1">
        <f t="array" ref="AI105">IF(SUMPRODUCT(--(NOT(ISERR(SEARCH({"File","Group","Logon","Schedule","User","Registry","Active","Application"},AD105)))))&gt;0,"1","0")</f>
        <v>0</v>
      </c>
      <c r="AJ105" s="30">
        <f>IF(AI105="1",'TOP 10 TECHNIQUES'!C$17,0)</f>
        <v>0</v>
      </c>
      <c r="AK105" s="30" t="str" cm="1">
        <f t="array" ref="AK105">IF(SUMPRODUCT(--(NOT(ISERR(SEARCH({"Cloud","Cluster","Container","Image","Instance","Pod","Snapshot","Volume"},AD105)))))&gt;0,"1","0")</f>
        <v>0</v>
      </c>
      <c r="AL105" s="30">
        <f>IF(AK105="1",'TOP 10 TECHNIQUES'!C$18,0)</f>
        <v>0</v>
      </c>
      <c r="AM105" s="30" t="str" cm="1">
        <f t="array" ref="AM105">IF(SUMPRODUCT(--(NOT(ISERR(SEARCH({"Drive","Firmware","Host","Kernel"},AD105)))))&gt;0,"1","0")</f>
        <v>0</v>
      </c>
      <c r="AN105" s="30">
        <f>IF(AM105="1",'TOP 10 TECHNIQUES'!C$19,0)</f>
        <v>0</v>
      </c>
      <c r="AO105" s="65">
        <v>0</v>
      </c>
      <c r="AP105" s="30">
        <f>parameters!$J$21*Table1[[#This Row],[TAT Utility]]+parameters!$J$22*Table1[[#This Row],[Count Utility]]</f>
        <v>1.9047619047619046E-2</v>
      </c>
      <c r="AQ105" s="30">
        <f>(Table1[[#This Row],[Total Top Att&amp;ck Score ]]-parameters!$D$19)/(parameters!$D$20-parameters!$D$19)</f>
        <v>6.3492063492063489E-2</v>
      </c>
      <c r="AR105" s="30">
        <f>IF(Table1[[#This Row],[TAT Utility (unclipped)]]&gt;1,1, IF(Table1[[#This Row],[TAT Utility (unclipped)]]&lt;0,0, Table1[[#This Row],[TAT Utility (unclipped)]]) )</f>
        <v>6.3492063492063489E-2</v>
      </c>
      <c r="AS105" s="30">
        <f>(Table1[[#This Row],[Ransomware (Total '# of ATT&amp;CK Observations)]]-parameters!$D$21)/(parameters!$D$22-parameters!$D$21)</f>
        <v>0</v>
      </c>
      <c r="AT105" s="30">
        <f>IF(Table1[[#This Row],[Count Utility (unclipped)]]&gt;1,1, IF(Table1[[#This Row],[Count Utility (unclipped)]]&lt;0,0, Table1[[#This Row],[Count Utility (unclipped)]]) )</f>
        <v>0</v>
      </c>
      <c r="AU10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6" spans="1:47" ht="15.75">
      <c r="A106" s="30">
        <f>parameters!$J$21*Table1[[#This Row],[TAT Utility]]+parameters!$J$22*Table1[[#This Row],[Count Utility]]</f>
        <v>2.7953333333333327E-2</v>
      </c>
      <c r="B106" s="30">
        <f t="shared" si="1"/>
        <v>0.2795333333333333</v>
      </c>
      <c r="C106" s="30" t="s">
        <v>424</v>
      </c>
      <c r="D106" s="30" t="s">
        <v>414</v>
      </c>
      <c r="E106" s="30" t="s">
        <v>425</v>
      </c>
      <c r="F106" s="30">
        <v>1</v>
      </c>
      <c r="G106" s="30">
        <v>1</v>
      </c>
      <c r="H106" s="30">
        <f>parameters!$J$10*Table1[[#This Row],[Before Utility]]+parameters!$J$11*Table1[[#This Row],[After Utility]]</f>
        <v>0.1</v>
      </c>
      <c r="I106">
        <f>(Table1[[#This Row],[Num. TID Before]]-parameters!$D$8)/(parameters!$D$9-parameters!$D$8)</f>
        <v>0.1</v>
      </c>
      <c r="J106">
        <f>IF(Table1[[#This Row],[Before Utility (unclipped)]]&gt;1,1, IF(Table1[[#This Row],[Before Utility (unclipped)]]&lt;0,0, Table1[[#This Row],[Before Utility (unclipped)]]))</f>
        <v>0.1</v>
      </c>
      <c r="K106">
        <f>(Table1[[#This Row],[Num. TID After]]-parameters!$D$10)/(parameters!$D$11-parameters!$D$10)</f>
        <v>0.1</v>
      </c>
      <c r="L106">
        <f>IF(Table1[[#This Row],[After Utility (unclipped)]]&gt;1,1, IF(Table1[[#This Row],[After Utility (unclipped)]]&lt;0,0, Table1[[#This Row],[After Utility (unclipped)]]))</f>
        <v>0.1</v>
      </c>
      <c r="M106" s="30">
        <v>0</v>
      </c>
      <c r="N106" s="81">
        <v>0</v>
      </c>
      <c r="O106" s="81">
        <v>0</v>
      </c>
      <c r="P106" s="81">
        <v>0</v>
      </c>
      <c r="Q106" s="81">
        <v>0</v>
      </c>
      <c r="R106" s="36" t="s">
        <v>426</v>
      </c>
      <c r="S106" s="32">
        <v>7</v>
      </c>
      <c r="T106" s="34" t="s">
        <v>427</v>
      </c>
      <c r="U106" s="32">
        <v>7</v>
      </c>
      <c r="V106" s="30">
        <f>parameters!$J$4*Table1[[#This Row],[Mitigations Utility]] + parameters!$J$5*Table1[[#This Row],[Detections Utility]]</f>
        <v>0.13333333333333333</v>
      </c>
      <c r="W106">
        <f>SUM(Table1[[#This Row],[Num. 800-53 (r5)]],Table1[[#This Row],[Num. CIS Controls]])</f>
        <v>14</v>
      </c>
      <c r="X106">
        <f>(Table1[[#This Row],[Total Mitigations]]-parameters!$D$2)/(parameters!$D$3-parameters!$D$2)</f>
        <v>0.25454545454545452</v>
      </c>
      <c r="Y106">
        <f>IF(Table1[[#This Row],[Mitigations Utility (unclipped)]]&gt;1,1, IF(Table1[[#This Row],[Mitigations Utility (unclipped)]]&lt;0,0, Table1[[#This Row],[Mitigations Utility (unclipped)]]) )</f>
        <v>0.25454545454545452</v>
      </c>
      <c r="Z106">
        <f>SUM(Table1[[#This Row],[Num. CAR]:[Num. Splunk]])</f>
        <v>0</v>
      </c>
      <c r="AA106">
        <f>(Table1[[#This Row],[Total Detections]]-parameters!$D$4)/(parameters!$D$5-parameters!$D$4)</f>
        <v>0</v>
      </c>
      <c r="AB106">
        <f>IF(Table1[[#This Row],[Detections Utility (unclipped)]]&gt;1,1, IF(Table1[[#This Row],[Detections Utility (unclipped)]]&lt;0,0, Table1[[#This Row],[Detections Utility (unclipped)]]) )</f>
        <v>0</v>
      </c>
      <c r="AC106"/>
      <c r="AD106" s="85" t="s">
        <v>398</v>
      </c>
      <c r="AE106" s="30" t="str" cm="1">
        <f t="array" ref="AE106">IF(SUMPRODUCT(--(NOT(ISERR(SEARCH({"Process","Command","Script","WMI","Module","Pipe","Service"},AD106)))))&gt;0,"1","0")</f>
        <v>0</v>
      </c>
      <c r="AF106" s="30">
        <f>IF(AE106="1",'TOP 10 TECHNIQUES'!C$15,0)</f>
        <v>0</v>
      </c>
      <c r="AG106" s="30" t="str" cm="1">
        <f t="array" ref="AG106">IF(SUMPRODUCT(--(NOT(ISERR(SEARCH({"Network","Firewall"},AD106)))))&gt;0,"1","0")</f>
        <v>0</v>
      </c>
      <c r="AH106" s="30">
        <f>IF(AG106="1",'TOP 10 TECHNIQUES'!C$16,0)</f>
        <v>0</v>
      </c>
      <c r="AI106" s="30" t="str" cm="1">
        <f t="array" ref="AI106">IF(SUMPRODUCT(--(NOT(ISERR(SEARCH({"File","Group","Logon","Schedule","User","Registry","Active","Application"},AD106)))))&gt;0,"1","0")</f>
        <v>1</v>
      </c>
      <c r="AJ106" s="30">
        <f>IF(AI106="1",'TOP 10 TECHNIQUES'!C$17,0)</f>
        <v>0.19800000000000001</v>
      </c>
      <c r="AK106" s="30" t="str" cm="1">
        <f t="array" ref="AK106">IF(SUMPRODUCT(--(NOT(ISERR(SEARCH({"Cloud","Cluster","Container","Image","Instance","Pod","Snapshot","Volume"},AD106)))))&gt;0,"1","0")</f>
        <v>0</v>
      </c>
      <c r="AL106" s="30">
        <f>IF(AK106="1",'TOP 10 TECHNIQUES'!C$18,0)</f>
        <v>0</v>
      </c>
      <c r="AM106" s="30" t="str" cm="1">
        <f t="array" ref="AM106">IF(SUMPRODUCT(--(NOT(ISERR(SEARCH({"Drive","Firmware","Host","Kernel"},AD106)))))&gt;0,"1","0")</f>
        <v>0</v>
      </c>
      <c r="AN106" s="30">
        <f>IF(AM106="1",'TOP 10 TECHNIQUES'!C$19,0)</f>
        <v>0</v>
      </c>
      <c r="AO106" s="63">
        <v>0</v>
      </c>
      <c r="AP106" s="30">
        <f>parameters!$J$21*Table1[[#This Row],[TAT Utility]]+parameters!$J$22*Table1[[#This Row],[Count Utility]]</f>
        <v>2.7953333333333327E-2</v>
      </c>
      <c r="AQ106" s="30">
        <f>(Table1[[#This Row],[Total Top Att&amp;ck Score ]]-parameters!$D$19)/(parameters!$D$20-parameters!$D$19)</f>
        <v>9.3177777777777762E-2</v>
      </c>
      <c r="AR106" s="30">
        <f>IF(Table1[[#This Row],[TAT Utility (unclipped)]]&gt;1,1, IF(Table1[[#This Row],[TAT Utility (unclipped)]]&lt;0,0, Table1[[#This Row],[TAT Utility (unclipped)]]) )</f>
        <v>9.3177777777777762E-2</v>
      </c>
      <c r="AS106" s="30">
        <f>(Table1[[#This Row],[Ransomware (Total '# of ATT&amp;CK Observations)]]-parameters!$D$21)/(parameters!$D$22-parameters!$D$21)</f>
        <v>0</v>
      </c>
      <c r="AT106" s="30">
        <f>IF(Table1[[#This Row],[Count Utility (unclipped)]]&gt;1,1, IF(Table1[[#This Row],[Count Utility (unclipped)]]&lt;0,0, Table1[[#This Row],[Count Utility (unclipped)]]) )</f>
        <v>0</v>
      </c>
      <c r="AU10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7" spans="1:47" ht="15.75">
      <c r="A107" s="30">
        <f>parameters!$J$21*Table1[[#This Row],[TAT Utility]]+parameters!$J$22*Table1[[#This Row],[Count Utility]]</f>
        <v>0.01</v>
      </c>
      <c r="B107" s="30">
        <f t="shared" si="1"/>
        <v>0.1</v>
      </c>
      <c r="C107" s="30" t="s">
        <v>428</v>
      </c>
      <c r="D107" s="30" t="s">
        <v>414</v>
      </c>
      <c r="E107" s="30" t="s">
        <v>429</v>
      </c>
      <c r="F107" s="30">
        <v>1</v>
      </c>
      <c r="G107" s="30">
        <v>1</v>
      </c>
      <c r="H107" s="30">
        <f>parameters!$J$10*Table1[[#This Row],[Before Utility]]+parameters!$J$11*Table1[[#This Row],[After Utility]]</f>
        <v>0.1</v>
      </c>
      <c r="I107">
        <f>(Table1[[#This Row],[Num. TID Before]]-parameters!$D$8)/(parameters!$D$9-parameters!$D$8)</f>
        <v>0.1</v>
      </c>
      <c r="J107">
        <f>IF(Table1[[#This Row],[Before Utility (unclipped)]]&gt;1,1, IF(Table1[[#This Row],[Before Utility (unclipped)]]&lt;0,0, Table1[[#This Row],[Before Utility (unclipped)]]))</f>
        <v>0.1</v>
      </c>
      <c r="K107">
        <f>(Table1[[#This Row],[Num. TID After]]-parameters!$D$10)/(parameters!$D$11-parameters!$D$10)</f>
        <v>0.1</v>
      </c>
      <c r="L107">
        <f>IF(Table1[[#This Row],[After Utility (unclipped)]]&gt;1,1, IF(Table1[[#This Row],[After Utility (unclipped)]]&lt;0,0, Table1[[#This Row],[After Utility (unclipped)]]))</f>
        <v>0.1</v>
      </c>
      <c r="M107" s="30">
        <v>0</v>
      </c>
      <c r="N107" s="81">
        <v>0</v>
      </c>
      <c r="O107" s="81">
        <v>0</v>
      </c>
      <c r="P107" s="81">
        <v>0</v>
      </c>
      <c r="Q107" s="81">
        <v>0</v>
      </c>
      <c r="R107" s="34"/>
      <c r="S107" s="32">
        <v>0</v>
      </c>
      <c r="T107" s="34"/>
      <c r="U107" s="32">
        <v>0</v>
      </c>
      <c r="V107" s="30">
        <f>parameters!$J$4*Table1[[#This Row],[Mitigations Utility]] + parameters!$J$5*Table1[[#This Row],[Detections Utility]]</f>
        <v>0</v>
      </c>
      <c r="W107">
        <f>SUM(Table1[[#This Row],[Num. 800-53 (r5)]],Table1[[#This Row],[Num. CIS Controls]])</f>
        <v>0</v>
      </c>
      <c r="X107">
        <f>(Table1[[#This Row],[Total Mitigations]]-parameters!$D$2)/(parameters!$D$3-parameters!$D$2)</f>
        <v>0</v>
      </c>
      <c r="Y107">
        <f>IF(Table1[[#This Row],[Mitigations Utility (unclipped)]]&gt;1,1, IF(Table1[[#This Row],[Mitigations Utility (unclipped)]]&lt;0,0, Table1[[#This Row],[Mitigations Utility (unclipped)]]) )</f>
        <v>0</v>
      </c>
      <c r="Z107">
        <f>SUM(Table1[[#This Row],[Num. CAR]:[Num. Splunk]])</f>
        <v>0</v>
      </c>
      <c r="AA107">
        <f>(Table1[[#This Row],[Total Detections]]-parameters!$D$4)/(parameters!$D$5-parameters!$D$4)</f>
        <v>0</v>
      </c>
      <c r="AB107">
        <f>IF(Table1[[#This Row],[Detections Utility (unclipped)]]&gt;1,1, IF(Table1[[#This Row],[Detections Utility (unclipped)]]&lt;0,0, Table1[[#This Row],[Detections Utility (unclipped)]]) )</f>
        <v>0</v>
      </c>
      <c r="AC107"/>
      <c r="AD107" s="85" t="s">
        <v>430</v>
      </c>
      <c r="AE107" s="30" t="str" cm="1">
        <f t="array" ref="AE107">IF(SUMPRODUCT(--(NOT(ISERR(SEARCH({"Process","Command","Script","WMI","Module","Pipe","Service"},AD107)))))&gt;0,"1","0")</f>
        <v>1</v>
      </c>
      <c r="AF107" s="30">
        <f>IF(AE107="1",'TOP 10 TECHNIQUES'!C$15,0)</f>
        <v>0</v>
      </c>
      <c r="AG107" s="30" t="str" cm="1">
        <f t="array" ref="AG107">IF(SUMPRODUCT(--(NOT(ISERR(SEARCH({"Network","Firewall"},AD107)))))&gt;0,"1","0")</f>
        <v>0</v>
      </c>
      <c r="AH107" s="30">
        <f>IF(AG107="1",'TOP 10 TECHNIQUES'!C$16,0)</f>
        <v>0</v>
      </c>
      <c r="AI107" s="30" t="str" cm="1">
        <f t="array" ref="AI107">IF(SUMPRODUCT(--(NOT(ISERR(SEARCH({"File","Group","Logon","Schedule","User","Registry","Active","Application"},AD107)))))&gt;0,"1","0")</f>
        <v>0</v>
      </c>
      <c r="AJ107" s="30">
        <f>IF(AI107="1",'TOP 10 TECHNIQUES'!C$17,0)</f>
        <v>0</v>
      </c>
      <c r="AK107" s="30" t="str" cm="1">
        <f t="array" ref="AK107">IF(SUMPRODUCT(--(NOT(ISERR(SEARCH({"Cloud","Cluster","Container","Image","Instance","Pod","Snapshot","Volume"},AD107)))))&gt;0,"1","0")</f>
        <v>0</v>
      </c>
      <c r="AL107" s="30">
        <f>IF(AK107="1",'TOP 10 TECHNIQUES'!C$18,0)</f>
        <v>0</v>
      </c>
      <c r="AM107" s="30" t="str" cm="1">
        <f t="array" ref="AM107">IF(SUMPRODUCT(--(NOT(ISERR(SEARCH({"Drive","Firmware","Host","Kernel"},AD107)))))&gt;0,"1","0")</f>
        <v>0</v>
      </c>
      <c r="AN107" s="30">
        <f>IF(AM107="1",'TOP 10 TECHNIQUES'!C$19,0)</f>
        <v>0</v>
      </c>
      <c r="AO107" s="65">
        <v>0</v>
      </c>
      <c r="AP107" s="30">
        <f>parameters!$J$21*Table1[[#This Row],[TAT Utility]]+parameters!$J$22*Table1[[#This Row],[Count Utility]]</f>
        <v>0.01</v>
      </c>
      <c r="AQ107" s="30">
        <f>(Table1[[#This Row],[Total Top Att&amp;ck Score ]]-parameters!$D$19)/(parameters!$D$20-parameters!$D$19)</f>
        <v>3.3333333333333333E-2</v>
      </c>
      <c r="AR107" s="30">
        <f>IF(Table1[[#This Row],[TAT Utility (unclipped)]]&gt;1,1, IF(Table1[[#This Row],[TAT Utility (unclipped)]]&lt;0,0, Table1[[#This Row],[TAT Utility (unclipped)]]) )</f>
        <v>3.3333333333333333E-2</v>
      </c>
      <c r="AS107" s="30">
        <f>(Table1[[#This Row],[Ransomware (Total '# of ATT&amp;CK Observations)]]-parameters!$D$21)/(parameters!$D$22-parameters!$D$21)</f>
        <v>0</v>
      </c>
      <c r="AT107" s="30">
        <f>IF(Table1[[#This Row],[Count Utility (unclipped)]]&gt;1,1, IF(Table1[[#This Row],[Count Utility (unclipped)]]&lt;0,0, Table1[[#This Row],[Count Utility (unclipped)]]) )</f>
        <v>0</v>
      </c>
      <c r="AU10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8" spans="1:47" ht="15.75">
      <c r="A108" s="30">
        <f>parameters!$J$21*Table1[[#This Row],[TAT Utility]]+parameters!$J$22*Table1[[#This Row],[Count Utility]]</f>
        <v>0.29272970695238093</v>
      </c>
      <c r="B108" s="30">
        <f t="shared" si="1"/>
        <v>0.2606304028571429</v>
      </c>
      <c r="C108" s="30" t="s">
        <v>431</v>
      </c>
      <c r="D108" s="30" t="s">
        <v>432</v>
      </c>
      <c r="E108" s="30" t="s">
        <v>72</v>
      </c>
      <c r="F108" s="30">
        <v>1</v>
      </c>
      <c r="G108" s="30">
        <v>1</v>
      </c>
      <c r="H108" s="30">
        <f>parameters!$J$10*Table1[[#This Row],[Before Utility]]+parameters!$J$11*Table1[[#This Row],[After Utility]]</f>
        <v>0.1</v>
      </c>
      <c r="I108">
        <f>(Table1[[#This Row],[Num. TID Before]]-parameters!$D$8)/(parameters!$D$9-parameters!$D$8)</f>
        <v>0.1</v>
      </c>
      <c r="J108">
        <f>IF(Table1[[#This Row],[Before Utility (unclipped)]]&gt;1,1, IF(Table1[[#This Row],[Before Utility (unclipped)]]&lt;0,0, Table1[[#This Row],[Before Utility (unclipped)]]))</f>
        <v>0.1</v>
      </c>
      <c r="K108">
        <f>(Table1[[#This Row],[Num. TID After]]-parameters!$D$10)/(parameters!$D$11-parameters!$D$10)</f>
        <v>0.1</v>
      </c>
      <c r="L108">
        <f>IF(Table1[[#This Row],[After Utility (unclipped)]]&gt;1,1, IF(Table1[[#This Row],[After Utility (unclipped)]]&lt;0,0, Table1[[#This Row],[After Utility (unclipped)]]))</f>
        <v>0.1</v>
      </c>
      <c r="M108" s="57">
        <v>0.11777326</v>
      </c>
      <c r="N108" s="81">
        <v>2</v>
      </c>
      <c r="O108" s="81">
        <v>5</v>
      </c>
      <c r="P108" s="81">
        <v>2</v>
      </c>
      <c r="Q108" s="81">
        <v>0</v>
      </c>
      <c r="R108" s="34"/>
      <c r="S108" s="32">
        <v>0</v>
      </c>
      <c r="T108" s="34"/>
      <c r="U108" s="32">
        <v>0</v>
      </c>
      <c r="V108" s="30">
        <f>parameters!$J$4*Table1[[#This Row],[Mitigations Utility]] + parameters!$J$5*Table1[[#This Row],[Detections Utility]]</f>
        <v>4.2857142857142851E-2</v>
      </c>
      <c r="W108">
        <f>SUM(Table1[[#This Row],[Num. 800-53 (r5)]],Table1[[#This Row],[Num. CIS Controls]])</f>
        <v>0</v>
      </c>
      <c r="X108">
        <f>(Table1[[#This Row],[Total Mitigations]]-parameters!$D$2)/(parameters!$D$3-parameters!$D$2)</f>
        <v>0</v>
      </c>
      <c r="Y108">
        <f>IF(Table1[[#This Row],[Mitigations Utility (unclipped)]]&gt;1,1, IF(Table1[[#This Row],[Mitigations Utility (unclipped)]]&lt;0,0, Table1[[#This Row],[Mitigations Utility (unclipped)]]) )</f>
        <v>0</v>
      </c>
      <c r="Z108">
        <f>SUM(Table1[[#This Row],[Num. CAR]:[Num. Splunk]])</f>
        <v>9</v>
      </c>
      <c r="AA108">
        <f>(Table1[[#This Row],[Total Detections]]-parameters!$D$4)/(parameters!$D$5-parameters!$D$4)</f>
        <v>0.09</v>
      </c>
      <c r="AB108">
        <f>IF(Table1[[#This Row],[Detections Utility (unclipped)]]&gt;1,1, IF(Table1[[#This Row],[Detections Utility (unclipped)]]&lt;0,0, Table1[[#This Row],[Detections Utility (unclipped)]]) )</f>
        <v>0.09</v>
      </c>
      <c r="AC108"/>
      <c r="AD108" s="85" t="s">
        <v>132</v>
      </c>
      <c r="AE108" s="30" t="str" cm="1">
        <f t="array" ref="AE108">IF(SUMPRODUCT(--(NOT(ISERR(SEARCH({"Process","Command","Script","WMI","Module","Pipe","Service"},AD108)))))&gt;0,"1","0")</f>
        <v>1</v>
      </c>
      <c r="AF108" s="30">
        <f>IF(AE108="1",'TOP 10 TECHNIQUES'!C$15,0)</f>
        <v>0</v>
      </c>
      <c r="AG108" s="30" t="str" cm="1">
        <f t="array" ref="AG108">IF(SUMPRODUCT(--(NOT(ISERR(SEARCH({"Network","Firewall"},AD108)))))&gt;0,"1","0")</f>
        <v>0</v>
      </c>
      <c r="AH108" s="30">
        <f>IF(AG108="1",'TOP 10 TECHNIQUES'!C$16,0)</f>
        <v>0</v>
      </c>
      <c r="AI108" s="30" t="str" cm="1">
        <f t="array" ref="AI108">IF(SUMPRODUCT(--(NOT(ISERR(SEARCH({"File","Group","Logon","Schedule","User","Registry","Active","Application"},AD108)))))&gt;0,"1","0")</f>
        <v>0</v>
      </c>
      <c r="AJ108" s="30">
        <f>IF(AI108="1",'TOP 10 TECHNIQUES'!C$17,0)</f>
        <v>0</v>
      </c>
      <c r="AK108" s="30" t="str" cm="1">
        <f t="array" ref="AK108">IF(SUMPRODUCT(--(NOT(ISERR(SEARCH({"Cloud","Cluster","Container","Image","Instance","Pod","Snapshot","Volume"},AD108)))))&gt;0,"1","0")</f>
        <v>0</v>
      </c>
      <c r="AL108" s="30">
        <f>IF(AK108="1",'TOP 10 TECHNIQUES'!C$18,0)</f>
        <v>0</v>
      </c>
      <c r="AM108" s="30" t="str" cm="1">
        <f t="array" ref="AM108">IF(SUMPRODUCT(--(NOT(ISERR(SEARCH({"Drive","Firmware","Host","Kernel"},AD108)))))&gt;0,"1","0")</f>
        <v>0</v>
      </c>
      <c r="AN108" s="30">
        <f>IF(AM108="1",'TOP 10 TECHNIQUES'!C$19,0)</f>
        <v>0</v>
      </c>
      <c r="AO108" s="63">
        <v>8</v>
      </c>
      <c r="AP108" s="30">
        <f>parameters!$J$21*Table1[[#This Row],[TAT Utility]]+parameters!$J$22*Table1[[#This Row],[Count Utility]]</f>
        <v>0.29272970695238093</v>
      </c>
      <c r="AQ108" s="30">
        <f>(Table1[[#This Row],[Total Top Att&amp;ck Score ]]-parameters!$D$19)/(parameters!$D$20-parameters!$D$19)</f>
        <v>8.687680095238097E-2</v>
      </c>
      <c r="AR108" s="30">
        <f>IF(Table1[[#This Row],[TAT Utility (unclipped)]]&gt;1,1, IF(Table1[[#This Row],[TAT Utility (unclipped)]]&lt;0,0, Table1[[#This Row],[TAT Utility (unclipped)]]) )</f>
        <v>8.687680095238097E-2</v>
      </c>
      <c r="AS108" s="30">
        <f>(Table1[[#This Row],[Ransomware (Total '# of ATT&amp;CK Observations)]]-parameters!$D$21)/(parameters!$D$22-parameters!$D$21)</f>
        <v>0.38095238095238093</v>
      </c>
      <c r="AT108" s="30">
        <f>IF(Table1[[#This Row],[Count Utility (unclipped)]]&gt;1,1, IF(Table1[[#This Row],[Count Utility (unclipped)]]&lt;0,0, Table1[[#This Row],[Count Utility (unclipped)]]) )</f>
        <v>0.38095238095238093</v>
      </c>
      <c r="AU10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0.20702415256235826</v>
      </c>
    </row>
    <row r="109" spans="1:47" ht="15.75">
      <c r="A109" s="30">
        <f>parameters!$J$21*Table1[[#This Row],[TAT Utility]]+parameters!$J$22*Table1[[#This Row],[Count Utility]]</f>
        <v>0.45809523809523811</v>
      </c>
      <c r="B109" s="30">
        <f t="shared" si="1"/>
        <v>2.9142857142857141</v>
      </c>
      <c r="C109" s="30" t="s">
        <v>433</v>
      </c>
      <c r="D109" s="30" t="s">
        <v>434</v>
      </c>
      <c r="E109" s="30" t="s">
        <v>72</v>
      </c>
      <c r="F109" s="30">
        <v>10</v>
      </c>
      <c r="G109" s="30">
        <v>15</v>
      </c>
      <c r="H109" s="30">
        <f>parameters!$J$10*Table1[[#This Row],[Before Utility]]+parameters!$J$11*Table1[[#This Row],[After Utility]]</f>
        <v>1</v>
      </c>
      <c r="I109">
        <f>(Table1[[#This Row],[Num. TID Before]]-parameters!$D$8)/(parameters!$D$9-parameters!$D$8)</f>
        <v>1</v>
      </c>
      <c r="J109">
        <f>IF(Table1[[#This Row],[Before Utility (unclipped)]]&gt;1,1, IF(Table1[[#This Row],[Before Utility (unclipped)]]&lt;0,0, Table1[[#This Row],[Before Utility (unclipped)]]))</f>
        <v>1</v>
      </c>
      <c r="K109">
        <f>(Table1[[#This Row],[Num. TID After]]-parameters!$D$10)/(parameters!$D$11-parameters!$D$10)</f>
        <v>1.5</v>
      </c>
      <c r="L109">
        <f>IF(Table1[[#This Row],[After Utility (unclipped)]]&gt;1,1, IF(Table1[[#This Row],[After Utility (unclipped)]]&lt;0,0, Table1[[#This Row],[After Utility (unclipped)]]))</f>
        <v>1</v>
      </c>
      <c r="M109" s="57">
        <v>1</v>
      </c>
      <c r="N109" s="81">
        <v>1</v>
      </c>
      <c r="O109" s="81">
        <v>51</v>
      </c>
      <c r="P109" s="81">
        <v>64</v>
      </c>
      <c r="Q109" s="81">
        <v>57</v>
      </c>
      <c r="R109" s="36" t="s">
        <v>435</v>
      </c>
      <c r="S109" s="32">
        <v>22</v>
      </c>
      <c r="T109" s="34" t="s">
        <v>436</v>
      </c>
      <c r="U109" s="32">
        <v>24</v>
      </c>
      <c r="V109" s="30">
        <f>parameters!$J$4*Table1[[#This Row],[Mitigations Utility]] + parameters!$J$5*Table1[[#This Row],[Detections Utility]]</f>
        <v>0.91428571428571426</v>
      </c>
      <c r="W109">
        <f>SUM(Table1[[#This Row],[Num. 800-53 (r5)]],Table1[[#This Row],[Num. CIS Controls]])</f>
        <v>46</v>
      </c>
      <c r="X109">
        <f>(Table1[[#This Row],[Total Mitigations]]-parameters!$D$2)/(parameters!$D$3-parameters!$D$2)</f>
        <v>0.83636363636363631</v>
      </c>
      <c r="Y109">
        <f>IF(Table1[[#This Row],[Mitigations Utility (unclipped)]]&gt;1,1, IF(Table1[[#This Row],[Mitigations Utility (unclipped)]]&lt;0,0, Table1[[#This Row],[Mitigations Utility (unclipped)]]) )</f>
        <v>0.83636363636363631</v>
      </c>
      <c r="Z109">
        <f>SUM(Table1[[#This Row],[Num. CAR]:[Num. Splunk]])</f>
        <v>173</v>
      </c>
      <c r="AA109">
        <f>(Table1[[#This Row],[Total Detections]]-parameters!$D$4)/(parameters!$D$5-parameters!$D$4)</f>
        <v>1.73</v>
      </c>
      <c r="AB109">
        <f>IF(Table1[[#This Row],[Detections Utility (unclipped)]]&gt;1,1, IF(Table1[[#This Row],[Detections Utility (unclipped)]]&lt;0,0, Table1[[#This Row],[Detections Utility (unclipped)]]) )</f>
        <v>1</v>
      </c>
      <c r="AC109"/>
      <c r="AD109" s="85" t="s">
        <v>437</v>
      </c>
      <c r="AE109" s="30" t="str" cm="1">
        <f t="array" ref="AE109">IF(SUMPRODUCT(--(NOT(ISERR(SEARCH({"Process","Command","Script","WMI","Module","Pipe","Service"},AD109)))))&gt;0,"1","0")</f>
        <v>1</v>
      </c>
      <c r="AF109" s="30">
        <f>IF(AE109="1",'TOP 10 TECHNIQUES'!C$15,0)</f>
        <v>0</v>
      </c>
      <c r="AG109" s="30" t="str" cm="1">
        <f t="array" ref="AG109">IF(SUMPRODUCT(--(NOT(ISERR(SEARCH({"Network","Firewall"},AD109)))))&gt;0,"1","0")</f>
        <v>0</v>
      </c>
      <c r="AH109" s="30">
        <f>IF(AG109="1",'TOP 10 TECHNIQUES'!C$16,0)</f>
        <v>0</v>
      </c>
      <c r="AI109" s="30" t="str" cm="1">
        <f t="array" ref="AI109">IF(SUMPRODUCT(--(NOT(ISERR(SEARCH({"File","Group","Logon","Schedule","User","Registry","Active","Application"},AD109)))))&gt;0,"1","0")</f>
        <v>0</v>
      </c>
      <c r="AJ109" s="30">
        <f>IF(AI109="1",'TOP 10 TECHNIQUES'!C$17,0)</f>
        <v>0</v>
      </c>
      <c r="AK109" s="30" t="str" cm="1">
        <f t="array" ref="AK109">IF(SUMPRODUCT(--(NOT(ISERR(SEARCH({"Cloud","Cluster","Container","Image","Instance","Pod","Snapshot","Volume"},AD109)))))&gt;0,"1","0")</f>
        <v>0</v>
      </c>
      <c r="AL109" s="30">
        <f>IF(AK109="1",'TOP 10 TECHNIQUES'!C$18,0)</f>
        <v>0</v>
      </c>
      <c r="AM109" s="30" t="str" cm="1">
        <f t="array" ref="AM109">IF(SUMPRODUCT(--(NOT(ISERR(SEARCH({"Drive","Firmware","Host","Kernel"},AD109)))))&gt;0,"1","0")</f>
        <v>0</v>
      </c>
      <c r="AN109" s="30">
        <f>IF(AM109="1",'TOP 10 TECHNIQUES'!C$19,0)</f>
        <v>0</v>
      </c>
      <c r="AO109" s="65">
        <v>5</v>
      </c>
      <c r="AP109" s="30">
        <f>parameters!$J$21*Table1[[#This Row],[TAT Utility]]+parameters!$J$22*Table1[[#This Row],[Count Utility]]</f>
        <v>0.45809523809523811</v>
      </c>
      <c r="AQ109" s="30">
        <f>(Table1[[#This Row],[Total Top Att&amp;ck Score ]]-parameters!$D$19)/(parameters!$D$20-parameters!$D$19)</f>
        <v>0.97142857142857142</v>
      </c>
      <c r="AR109" s="30">
        <f>IF(Table1[[#This Row],[TAT Utility (unclipped)]]&gt;1,1, IF(Table1[[#This Row],[TAT Utility (unclipped)]]&lt;0,0, Table1[[#This Row],[TAT Utility (unclipped)]]) )</f>
        <v>0.97142857142857142</v>
      </c>
      <c r="AS109" s="30">
        <f>(Table1[[#This Row],[Ransomware (Total '# of ATT&amp;CK Observations)]]-parameters!$D$21)/(parameters!$D$22-parameters!$D$21)</f>
        <v>0.23809523809523808</v>
      </c>
      <c r="AT109" s="30">
        <f>IF(Table1[[#This Row],[Count Utility (unclipped)]]&gt;1,1, IF(Table1[[#This Row],[Count Utility (unclipped)]]&lt;0,0, Table1[[#This Row],[Count Utility (unclipped)]]) )</f>
        <v>0.23809523809523808</v>
      </c>
      <c r="AU10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0.23469387755102039</v>
      </c>
    </row>
    <row r="110" spans="1:47" ht="15.75">
      <c r="A110" s="30">
        <f>parameters!$J$21*Table1[[#This Row],[TAT Utility]]+parameters!$J$22*Table1[[#This Row],[Count Utility]]</f>
        <v>0.36142857142857143</v>
      </c>
      <c r="B110" s="30">
        <f t="shared" si="1"/>
        <v>0.94761904761904758</v>
      </c>
      <c r="C110" s="30" t="s">
        <v>438</v>
      </c>
      <c r="D110" s="30" t="s">
        <v>434</v>
      </c>
      <c r="E110" s="30" t="s">
        <v>439</v>
      </c>
      <c r="F110" s="30">
        <v>1</v>
      </c>
      <c r="G110" s="30">
        <v>1</v>
      </c>
      <c r="H110" s="30">
        <f>parameters!$J$10*Table1[[#This Row],[Before Utility]]+parameters!$J$11*Table1[[#This Row],[After Utility]]</f>
        <v>0.1</v>
      </c>
      <c r="I110">
        <f>(Table1[[#This Row],[Num. TID Before]]-parameters!$D$8)/(parameters!$D$9-parameters!$D$8)</f>
        <v>0.1</v>
      </c>
      <c r="J110">
        <f>IF(Table1[[#This Row],[Before Utility (unclipped)]]&gt;1,1, IF(Table1[[#This Row],[Before Utility (unclipped)]]&lt;0,0, Table1[[#This Row],[Before Utility (unclipped)]]))</f>
        <v>0.1</v>
      </c>
      <c r="K110">
        <f>(Table1[[#This Row],[Num. TID After]]-parameters!$D$10)/(parameters!$D$11-parameters!$D$10)</f>
        <v>0.1</v>
      </c>
      <c r="L110">
        <f>IF(Table1[[#This Row],[After Utility (unclipped)]]&gt;1,1, IF(Table1[[#This Row],[After Utility (unclipped)]]&lt;0,0, Table1[[#This Row],[After Utility (unclipped)]]))</f>
        <v>0.1</v>
      </c>
      <c r="M110" s="30">
        <v>0</v>
      </c>
      <c r="N110" s="81">
        <v>3</v>
      </c>
      <c r="O110" s="81">
        <v>181</v>
      </c>
      <c r="P110" s="81">
        <v>7</v>
      </c>
      <c r="Q110" s="81">
        <v>32</v>
      </c>
      <c r="R110" s="36" t="s">
        <v>440</v>
      </c>
      <c r="S110" s="32">
        <v>20</v>
      </c>
      <c r="T110" s="34" t="s">
        <v>441</v>
      </c>
      <c r="U110" s="32">
        <v>19</v>
      </c>
      <c r="V110" s="30">
        <f>parameters!$J$4*Table1[[#This Row],[Mitigations Utility]] + parameters!$J$5*Table1[[#This Row],[Detections Utility]]</f>
        <v>0.84761904761904761</v>
      </c>
      <c r="W110">
        <f>SUM(Table1[[#This Row],[Num. 800-53 (r5)]],Table1[[#This Row],[Num. CIS Controls]])</f>
        <v>39</v>
      </c>
      <c r="X110">
        <f>(Table1[[#This Row],[Total Mitigations]]-parameters!$D$2)/(parameters!$D$3-parameters!$D$2)</f>
        <v>0.70909090909090911</v>
      </c>
      <c r="Y110">
        <f>IF(Table1[[#This Row],[Mitigations Utility (unclipped)]]&gt;1,1, IF(Table1[[#This Row],[Mitigations Utility (unclipped)]]&lt;0,0, Table1[[#This Row],[Mitigations Utility (unclipped)]]) )</f>
        <v>0.70909090909090911</v>
      </c>
      <c r="Z110">
        <f>SUM(Table1[[#This Row],[Num. CAR]:[Num. Splunk]])</f>
        <v>223</v>
      </c>
      <c r="AA110">
        <f>(Table1[[#This Row],[Total Detections]]-parameters!$D$4)/(parameters!$D$5-parameters!$D$4)</f>
        <v>2.23</v>
      </c>
      <c r="AB110">
        <f>IF(Table1[[#This Row],[Detections Utility (unclipped)]]&gt;1,1, IF(Table1[[#This Row],[Detections Utility (unclipped)]]&lt;0,0, Table1[[#This Row],[Detections Utility (unclipped)]]) )</f>
        <v>1</v>
      </c>
      <c r="AC110"/>
      <c r="AD110" s="85" t="s">
        <v>437</v>
      </c>
      <c r="AE110" s="30" t="str" cm="1">
        <f t="array" ref="AE110">IF(SUMPRODUCT(--(NOT(ISERR(SEARCH({"Process","Command","Script","WMI","Module","Pipe","Service"},AD110)))))&gt;0,"1","0")</f>
        <v>1</v>
      </c>
      <c r="AF110" s="30">
        <f>IF(AE110="1",'TOP 10 TECHNIQUES'!C$15,0)</f>
        <v>0</v>
      </c>
      <c r="AG110" s="30" t="str" cm="1">
        <f t="array" ref="AG110">IF(SUMPRODUCT(--(NOT(ISERR(SEARCH({"Network","Firewall"},AD110)))))&gt;0,"1","0")</f>
        <v>0</v>
      </c>
      <c r="AH110" s="30">
        <f>IF(AG110="1",'TOP 10 TECHNIQUES'!C$16,0)</f>
        <v>0</v>
      </c>
      <c r="AI110" s="30" t="str" cm="1">
        <f t="array" ref="AI110">IF(SUMPRODUCT(--(NOT(ISERR(SEARCH({"File","Group","Logon","Schedule","User","Registry","Active","Application"},AD110)))))&gt;0,"1","0")</f>
        <v>0</v>
      </c>
      <c r="AJ110" s="30">
        <f>IF(AI110="1",'TOP 10 TECHNIQUES'!C$17,0)</f>
        <v>0</v>
      </c>
      <c r="AK110" s="30" t="str" cm="1">
        <f t="array" ref="AK110">IF(SUMPRODUCT(--(NOT(ISERR(SEARCH({"Cloud","Cluster","Container","Image","Instance","Pod","Snapshot","Volume"},AD110)))))&gt;0,"1","0")</f>
        <v>0</v>
      </c>
      <c r="AL110" s="30">
        <f>IF(AK110="1",'TOP 10 TECHNIQUES'!C$18,0)</f>
        <v>0</v>
      </c>
      <c r="AM110" s="30" t="str" cm="1">
        <f t="array" ref="AM110">IF(SUMPRODUCT(--(NOT(ISERR(SEARCH({"Drive","Firmware","Host","Kernel"},AD110)))))&gt;0,"1","0")</f>
        <v>0</v>
      </c>
      <c r="AN110" s="30">
        <f>IF(AM110="1",'TOP 10 TECHNIQUES'!C$19,0)</f>
        <v>0</v>
      </c>
      <c r="AO110" s="63">
        <v>8</v>
      </c>
      <c r="AP110" s="30">
        <f>parameters!$J$21*Table1[[#This Row],[TAT Utility]]+parameters!$J$22*Table1[[#This Row],[Count Utility]]</f>
        <v>0.36142857142857143</v>
      </c>
      <c r="AQ110" s="30">
        <f>(Table1[[#This Row],[Total Top Att&amp;ck Score ]]-parameters!$D$19)/(parameters!$D$20-parameters!$D$19)</f>
        <v>0.31587301587301586</v>
      </c>
      <c r="AR110" s="30">
        <f>IF(Table1[[#This Row],[TAT Utility (unclipped)]]&gt;1,1, IF(Table1[[#This Row],[TAT Utility (unclipped)]]&lt;0,0, Table1[[#This Row],[TAT Utility (unclipped)]]) )</f>
        <v>0.31587301587301586</v>
      </c>
      <c r="AS110" s="30">
        <f>(Table1[[#This Row],[Ransomware (Total '# of ATT&amp;CK Observations)]]-parameters!$D$21)/(parameters!$D$22-parameters!$D$21)</f>
        <v>0.38095238095238093</v>
      </c>
      <c r="AT110" s="30">
        <f>IF(Table1[[#This Row],[Count Utility (unclipped)]]&gt;1,1, IF(Table1[[#This Row],[Count Utility (unclipped)]]&lt;0,0, Table1[[#This Row],[Count Utility (unclipped)]]) )</f>
        <v>0.38095238095238093</v>
      </c>
      <c r="AU1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0.25064247921390775</v>
      </c>
    </row>
    <row r="111" spans="1:47" ht="15.75">
      <c r="A111" s="30">
        <f>parameters!$J$21*Table1[[#This Row],[TAT Utility]]+parameters!$J$22*Table1[[#This Row],[Count Utility]]</f>
        <v>3.0000000000000006E-2</v>
      </c>
      <c r="B111" s="30">
        <f t="shared" si="1"/>
        <v>0.30000000000000004</v>
      </c>
      <c r="C111" s="30" t="s">
        <v>442</v>
      </c>
      <c r="D111" s="30" t="s">
        <v>434</v>
      </c>
      <c r="E111" s="30" t="s">
        <v>443</v>
      </c>
      <c r="F111" s="30">
        <v>1</v>
      </c>
      <c r="G111" s="30">
        <v>1</v>
      </c>
      <c r="H111" s="30">
        <f>parameters!$J$10*Table1[[#This Row],[Before Utility]]+parameters!$J$11*Table1[[#This Row],[After Utility]]</f>
        <v>0.1</v>
      </c>
      <c r="I111">
        <f>(Table1[[#This Row],[Num. TID Before]]-parameters!$D$8)/(parameters!$D$9-parameters!$D$8)</f>
        <v>0.1</v>
      </c>
      <c r="J111">
        <f>IF(Table1[[#This Row],[Before Utility (unclipped)]]&gt;1,1, IF(Table1[[#This Row],[Before Utility (unclipped)]]&lt;0,0, Table1[[#This Row],[Before Utility (unclipped)]]))</f>
        <v>0.1</v>
      </c>
      <c r="K111">
        <f>(Table1[[#This Row],[Num. TID After]]-parameters!$D$10)/(parameters!$D$11-parameters!$D$10)</f>
        <v>0.1</v>
      </c>
      <c r="L111">
        <f>IF(Table1[[#This Row],[After Utility (unclipped)]]&gt;1,1, IF(Table1[[#This Row],[After Utility (unclipped)]]&lt;0,0, Table1[[#This Row],[After Utility (unclipped)]]))</f>
        <v>0.1</v>
      </c>
      <c r="M111" s="30">
        <v>0</v>
      </c>
      <c r="N111" s="81">
        <v>0</v>
      </c>
      <c r="O111" s="81">
        <v>2</v>
      </c>
      <c r="P111" s="81">
        <v>2</v>
      </c>
      <c r="Q111" s="81">
        <v>0</v>
      </c>
      <c r="R111" s="36" t="s">
        <v>444</v>
      </c>
      <c r="S111" s="32">
        <v>3</v>
      </c>
      <c r="T111" s="34" t="s">
        <v>445</v>
      </c>
      <c r="U111" s="32">
        <v>16</v>
      </c>
      <c r="V111" s="30">
        <f>parameters!$J$4*Table1[[#This Row],[Mitigations Utility]] + parameters!$J$5*Table1[[#This Row],[Detections Utility]]</f>
        <v>0.2</v>
      </c>
      <c r="W111">
        <f>SUM(Table1[[#This Row],[Num. 800-53 (r5)]],Table1[[#This Row],[Num. CIS Controls]])</f>
        <v>19</v>
      </c>
      <c r="X111">
        <f>(Table1[[#This Row],[Total Mitigations]]-parameters!$D$2)/(parameters!$D$3-parameters!$D$2)</f>
        <v>0.34545454545454546</v>
      </c>
      <c r="Y111">
        <f>IF(Table1[[#This Row],[Mitigations Utility (unclipped)]]&gt;1,1, IF(Table1[[#This Row],[Mitigations Utility (unclipped)]]&lt;0,0, Table1[[#This Row],[Mitigations Utility (unclipped)]]) )</f>
        <v>0.34545454545454546</v>
      </c>
      <c r="Z111">
        <f>SUM(Table1[[#This Row],[Num. CAR]:[Num. Splunk]])</f>
        <v>4</v>
      </c>
      <c r="AA111">
        <f>(Table1[[#This Row],[Total Detections]]-parameters!$D$4)/(parameters!$D$5-parameters!$D$4)</f>
        <v>0.04</v>
      </c>
      <c r="AB111">
        <f>IF(Table1[[#This Row],[Detections Utility (unclipped)]]&gt;1,1, IF(Table1[[#This Row],[Detections Utility (unclipped)]]&lt;0,0, Table1[[#This Row],[Detections Utility (unclipped)]]) )</f>
        <v>0.04</v>
      </c>
      <c r="AC111"/>
      <c r="AD111" s="85" t="s">
        <v>132</v>
      </c>
      <c r="AE111" s="30" t="str" cm="1">
        <f t="array" ref="AE111">IF(SUMPRODUCT(--(NOT(ISERR(SEARCH({"Process","Command","Script","WMI","Module","Pipe","Service"},AD111)))))&gt;0,"1","0")</f>
        <v>1</v>
      </c>
      <c r="AF111" s="30">
        <f>IF(AE111="1",'TOP 10 TECHNIQUES'!C$15,0)</f>
        <v>0</v>
      </c>
      <c r="AG111" s="30" t="str" cm="1">
        <f t="array" ref="AG111">IF(SUMPRODUCT(--(NOT(ISERR(SEARCH({"Network","Firewall"},AD111)))))&gt;0,"1","0")</f>
        <v>0</v>
      </c>
      <c r="AH111" s="30">
        <f>IF(AG111="1",'TOP 10 TECHNIQUES'!C$16,0)</f>
        <v>0</v>
      </c>
      <c r="AI111" s="30" t="str" cm="1">
        <f t="array" ref="AI111">IF(SUMPRODUCT(--(NOT(ISERR(SEARCH({"File","Group","Logon","Schedule","User","Registry","Active","Application"},AD111)))))&gt;0,"1","0")</f>
        <v>0</v>
      </c>
      <c r="AJ111" s="30">
        <f>IF(AI111="1",'TOP 10 TECHNIQUES'!C$17,0)</f>
        <v>0</v>
      </c>
      <c r="AK111" s="30" t="str" cm="1">
        <f t="array" ref="AK111">IF(SUMPRODUCT(--(NOT(ISERR(SEARCH({"Cloud","Cluster","Container","Image","Instance","Pod","Snapshot","Volume"},AD111)))))&gt;0,"1","0")</f>
        <v>0</v>
      </c>
      <c r="AL111" s="30">
        <f>IF(AK111="1",'TOP 10 TECHNIQUES'!C$18,0)</f>
        <v>0</v>
      </c>
      <c r="AM111" s="30" t="str" cm="1">
        <f t="array" ref="AM111">IF(SUMPRODUCT(--(NOT(ISERR(SEARCH({"Drive","Firmware","Host","Kernel"},AD111)))))&gt;0,"1","0")</f>
        <v>0</v>
      </c>
      <c r="AN111" s="30">
        <f>IF(AM111="1",'TOP 10 TECHNIQUES'!C$19,0)</f>
        <v>0</v>
      </c>
      <c r="AO111" s="65">
        <v>0</v>
      </c>
      <c r="AP111" s="30">
        <f>parameters!$J$21*Table1[[#This Row],[TAT Utility]]+parameters!$J$22*Table1[[#This Row],[Count Utility]]</f>
        <v>3.0000000000000006E-2</v>
      </c>
      <c r="AQ111" s="30">
        <f>(Table1[[#This Row],[Total Top Att&amp;ck Score ]]-parameters!$D$19)/(parameters!$D$20-parameters!$D$19)</f>
        <v>0.10000000000000002</v>
      </c>
      <c r="AR111" s="30">
        <f>IF(Table1[[#This Row],[TAT Utility (unclipped)]]&gt;1,1, IF(Table1[[#This Row],[TAT Utility (unclipped)]]&lt;0,0, Table1[[#This Row],[TAT Utility (unclipped)]]) )</f>
        <v>0.10000000000000002</v>
      </c>
      <c r="AS111" s="30">
        <f>(Table1[[#This Row],[Ransomware (Total '# of ATT&amp;CK Observations)]]-parameters!$D$21)/(parameters!$D$22-parameters!$D$21)</f>
        <v>0</v>
      </c>
      <c r="AT111" s="30">
        <f>IF(Table1[[#This Row],[Count Utility (unclipped)]]&gt;1,1, IF(Table1[[#This Row],[Count Utility (unclipped)]]&lt;0,0, Table1[[#This Row],[Count Utility (unclipped)]]) )</f>
        <v>0</v>
      </c>
      <c r="AU11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2" spans="1:47" ht="15.75">
      <c r="A112" s="30">
        <f>parameters!$J$21*Table1[[#This Row],[TAT Utility]]+parameters!$J$22*Table1[[#This Row],[Count Utility]]</f>
        <v>0.27095238095238094</v>
      </c>
      <c r="B112" s="30">
        <f t="shared" si="1"/>
        <v>0.37619047619047619</v>
      </c>
      <c r="C112" s="30" t="s">
        <v>446</v>
      </c>
      <c r="D112" s="30" t="s">
        <v>434</v>
      </c>
      <c r="E112" s="30" t="s">
        <v>447</v>
      </c>
      <c r="F112" s="30">
        <v>1</v>
      </c>
      <c r="G112" s="30">
        <v>1</v>
      </c>
      <c r="H112" s="30">
        <f>parameters!$J$10*Table1[[#This Row],[Before Utility]]+parameters!$J$11*Table1[[#This Row],[After Utility]]</f>
        <v>0.1</v>
      </c>
      <c r="I112">
        <f>(Table1[[#This Row],[Num. TID Before]]-parameters!$D$8)/(parameters!$D$9-parameters!$D$8)</f>
        <v>0.1</v>
      </c>
      <c r="J112">
        <f>IF(Table1[[#This Row],[Before Utility (unclipped)]]&gt;1,1, IF(Table1[[#This Row],[Before Utility (unclipped)]]&lt;0,0, Table1[[#This Row],[Before Utility (unclipped)]]))</f>
        <v>0.1</v>
      </c>
      <c r="K112">
        <f>(Table1[[#This Row],[Num. TID After]]-parameters!$D$10)/(parameters!$D$11-parameters!$D$10)</f>
        <v>0.1</v>
      </c>
      <c r="L112">
        <f>IF(Table1[[#This Row],[After Utility (unclipped)]]&gt;1,1, IF(Table1[[#This Row],[After Utility (unclipped)]]&lt;0,0, Table1[[#This Row],[After Utility (unclipped)]]))</f>
        <v>0.1</v>
      </c>
      <c r="M112" s="30">
        <v>0</v>
      </c>
      <c r="N112" s="81">
        <v>2</v>
      </c>
      <c r="O112" s="81">
        <v>21</v>
      </c>
      <c r="P112" s="81">
        <v>0</v>
      </c>
      <c r="Q112" s="81">
        <v>9</v>
      </c>
      <c r="R112" s="36" t="s">
        <v>448</v>
      </c>
      <c r="S112" s="32">
        <v>2</v>
      </c>
      <c r="T112" s="34" t="s">
        <v>449</v>
      </c>
      <c r="U112" s="32">
        <v>11</v>
      </c>
      <c r="V112" s="30">
        <f>parameters!$J$4*Table1[[#This Row],[Mitigations Utility]] + parameters!$J$5*Table1[[#This Row],[Detections Utility]]</f>
        <v>0.27619047619047621</v>
      </c>
      <c r="W112">
        <f>SUM(Table1[[#This Row],[Num. 800-53 (r5)]],Table1[[#This Row],[Num. CIS Controls]])</f>
        <v>13</v>
      </c>
      <c r="X112">
        <f>(Table1[[#This Row],[Total Mitigations]]-parameters!$D$2)/(parameters!$D$3-parameters!$D$2)</f>
        <v>0.23636363636363636</v>
      </c>
      <c r="Y112">
        <f>IF(Table1[[#This Row],[Mitigations Utility (unclipped)]]&gt;1,1, IF(Table1[[#This Row],[Mitigations Utility (unclipped)]]&lt;0,0, Table1[[#This Row],[Mitigations Utility (unclipped)]]) )</f>
        <v>0.23636363636363636</v>
      </c>
      <c r="Z112">
        <f>SUM(Table1[[#This Row],[Num. CAR]:[Num. Splunk]])</f>
        <v>32</v>
      </c>
      <c r="AA112">
        <f>(Table1[[#This Row],[Total Detections]]-parameters!$D$4)/(parameters!$D$5-parameters!$D$4)</f>
        <v>0.32</v>
      </c>
      <c r="AB112">
        <f>IF(Table1[[#This Row],[Detections Utility (unclipped)]]&gt;1,1, IF(Table1[[#This Row],[Detections Utility (unclipped)]]&lt;0,0, Table1[[#This Row],[Detections Utility (unclipped)]]) )</f>
        <v>0.32</v>
      </c>
      <c r="AC112"/>
      <c r="AD112" s="85" t="s">
        <v>160</v>
      </c>
      <c r="AE112" s="30" t="str" cm="1">
        <f t="array" ref="AE112">IF(SUMPRODUCT(--(NOT(ISERR(SEARCH({"Process","Command","Script","WMI","Module","Pipe","Service"},AD112)))))&gt;0,"1","0")</f>
        <v>1</v>
      </c>
      <c r="AF112" s="30">
        <f>IF(AE112="1",'TOP 10 TECHNIQUES'!C$15,0)</f>
        <v>0</v>
      </c>
      <c r="AG112" s="30" t="str" cm="1">
        <f t="array" ref="AG112">IF(SUMPRODUCT(--(NOT(ISERR(SEARCH({"Network","Firewall"},AD112)))))&gt;0,"1","0")</f>
        <v>0</v>
      </c>
      <c r="AH112" s="30">
        <f>IF(AG112="1",'TOP 10 TECHNIQUES'!C$16,0)</f>
        <v>0</v>
      </c>
      <c r="AI112" s="30" t="str" cm="1">
        <f t="array" ref="AI112">IF(SUMPRODUCT(--(NOT(ISERR(SEARCH({"File","Group","Logon","Schedule","User","Registry","Active","Application"},AD112)))))&gt;0,"1","0")</f>
        <v>0</v>
      </c>
      <c r="AJ112" s="30">
        <f>IF(AI112="1",'TOP 10 TECHNIQUES'!C$17,0)</f>
        <v>0</v>
      </c>
      <c r="AK112" s="30" t="str" cm="1">
        <f t="array" ref="AK112">IF(SUMPRODUCT(--(NOT(ISERR(SEARCH({"Cloud","Cluster","Container","Image","Instance","Pod","Snapshot","Volume"},AD112)))))&gt;0,"1","0")</f>
        <v>0</v>
      </c>
      <c r="AL112" s="30">
        <f>IF(AK112="1",'TOP 10 TECHNIQUES'!C$18,0)</f>
        <v>0</v>
      </c>
      <c r="AM112" s="30" t="str" cm="1">
        <f t="array" ref="AM112">IF(SUMPRODUCT(--(NOT(ISERR(SEARCH({"Drive","Firmware","Host","Kernel"},AD112)))))&gt;0,"1","0")</f>
        <v>0</v>
      </c>
      <c r="AN112" s="30">
        <f>IF(AM112="1",'TOP 10 TECHNIQUES'!C$19,0)</f>
        <v>0</v>
      </c>
      <c r="AO112" s="63">
        <v>7</v>
      </c>
      <c r="AP112" s="30">
        <f>parameters!$J$21*Table1[[#This Row],[TAT Utility]]+parameters!$J$22*Table1[[#This Row],[Count Utility]]</f>
        <v>0.27095238095238094</v>
      </c>
      <c r="AQ112" s="30">
        <f>(Table1[[#This Row],[Total Top Att&amp;ck Score ]]-parameters!$D$19)/(parameters!$D$20-parameters!$D$19)</f>
        <v>0.1253968253968254</v>
      </c>
      <c r="AR112" s="30">
        <f>IF(Table1[[#This Row],[TAT Utility (unclipped)]]&gt;1,1, IF(Table1[[#This Row],[TAT Utility (unclipped)]]&lt;0,0, Table1[[#This Row],[TAT Utility (unclipped)]]) )</f>
        <v>0.1253968253968254</v>
      </c>
      <c r="AS112" s="30">
        <f>(Table1[[#This Row],[Ransomware (Total '# of ATT&amp;CK Observations)]]-parameters!$D$21)/(parameters!$D$22-parameters!$D$21)</f>
        <v>0.33333333333333331</v>
      </c>
      <c r="AT112" s="30">
        <f>IF(Table1[[#This Row],[Count Utility (unclipped)]]&gt;1,1, IF(Table1[[#This Row],[Count Utility (unclipped)]]&lt;0,0, Table1[[#This Row],[Count Utility (unclipped)]]) )</f>
        <v>0.33333333333333331</v>
      </c>
      <c r="AU11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0.18756613756613755</v>
      </c>
    </row>
    <row r="113" spans="1:47" ht="15.75">
      <c r="A113" s="30">
        <f>parameters!$J$21*Table1[[#This Row],[TAT Utility]]+parameters!$J$22*Table1[[#This Row],[Count Utility]]</f>
        <v>6.9523809523809516E-2</v>
      </c>
      <c r="B113" s="30">
        <f t="shared" si="1"/>
        <v>0.36190476190476184</v>
      </c>
      <c r="C113" s="30" t="s">
        <v>450</v>
      </c>
      <c r="D113" s="30" t="s">
        <v>434</v>
      </c>
      <c r="E113" s="30" t="s">
        <v>451</v>
      </c>
      <c r="F113" s="30">
        <v>1</v>
      </c>
      <c r="G113" s="30">
        <v>1</v>
      </c>
      <c r="H113" s="30">
        <f>parameters!$J$10*Table1[[#This Row],[Before Utility]]+parameters!$J$11*Table1[[#This Row],[After Utility]]</f>
        <v>0.1</v>
      </c>
      <c r="I113">
        <f>(Table1[[#This Row],[Num. TID Before]]-parameters!$D$8)/(parameters!$D$9-parameters!$D$8)</f>
        <v>0.1</v>
      </c>
      <c r="J113">
        <f>IF(Table1[[#This Row],[Before Utility (unclipped)]]&gt;1,1, IF(Table1[[#This Row],[Before Utility (unclipped)]]&lt;0,0, Table1[[#This Row],[Before Utility (unclipped)]]))</f>
        <v>0.1</v>
      </c>
      <c r="K113">
        <f>(Table1[[#This Row],[Num. TID After]]-parameters!$D$10)/(parameters!$D$11-parameters!$D$10)</f>
        <v>0.1</v>
      </c>
      <c r="L113">
        <f>IF(Table1[[#This Row],[After Utility (unclipped)]]&gt;1,1, IF(Table1[[#This Row],[After Utility (unclipped)]]&lt;0,0, Table1[[#This Row],[After Utility (unclipped)]]))</f>
        <v>0.1</v>
      </c>
      <c r="M113" s="30">
        <v>0</v>
      </c>
      <c r="N113" s="81">
        <v>0</v>
      </c>
      <c r="O113" s="81">
        <v>8</v>
      </c>
      <c r="P113" s="81">
        <v>18</v>
      </c>
      <c r="Q113" s="81">
        <v>3</v>
      </c>
      <c r="R113" s="36" t="s">
        <v>448</v>
      </c>
      <c r="S113" s="32">
        <v>2</v>
      </c>
      <c r="T113" s="34" t="s">
        <v>449</v>
      </c>
      <c r="U113" s="32">
        <v>11</v>
      </c>
      <c r="V113" s="30">
        <f>parameters!$J$4*Table1[[#This Row],[Mitigations Utility]] + parameters!$J$5*Table1[[#This Row],[Detections Utility]]</f>
        <v>0.26190476190476186</v>
      </c>
      <c r="W113">
        <f>SUM(Table1[[#This Row],[Num. 800-53 (r5)]],Table1[[#This Row],[Num. CIS Controls]])</f>
        <v>13</v>
      </c>
      <c r="X113">
        <f>(Table1[[#This Row],[Total Mitigations]]-parameters!$D$2)/(parameters!$D$3-parameters!$D$2)</f>
        <v>0.23636363636363636</v>
      </c>
      <c r="Y113">
        <f>IF(Table1[[#This Row],[Mitigations Utility (unclipped)]]&gt;1,1, IF(Table1[[#This Row],[Mitigations Utility (unclipped)]]&lt;0,0, Table1[[#This Row],[Mitigations Utility (unclipped)]]) )</f>
        <v>0.23636363636363636</v>
      </c>
      <c r="Z113">
        <f>SUM(Table1[[#This Row],[Num. CAR]:[Num. Splunk]])</f>
        <v>29</v>
      </c>
      <c r="AA113">
        <f>(Table1[[#This Row],[Total Detections]]-parameters!$D$4)/(parameters!$D$5-parameters!$D$4)</f>
        <v>0.28999999999999998</v>
      </c>
      <c r="AB113">
        <f>IF(Table1[[#This Row],[Detections Utility (unclipped)]]&gt;1,1, IF(Table1[[#This Row],[Detections Utility (unclipped)]]&lt;0,0, Table1[[#This Row],[Detections Utility (unclipped)]]) )</f>
        <v>0.28999999999999998</v>
      </c>
      <c r="AC113"/>
      <c r="AD113" s="85" t="s">
        <v>160</v>
      </c>
      <c r="AE113" s="30" t="str" cm="1">
        <f t="array" ref="AE113">IF(SUMPRODUCT(--(NOT(ISERR(SEARCH({"Process","Command","Script","WMI","Module","Pipe","Service"},AD113)))))&gt;0,"1","0")</f>
        <v>1</v>
      </c>
      <c r="AF113" s="30">
        <f>IF(AE113="1",'TOP 10 TECHNIQUES'!C$15,0)</f>
        <v>0</v>
      </c>
      <c r="AG113" s="30" t="str" cm="1">
        <f t="array" ref="AG113">IF(SUMPRODUCT(--(NOT(ISERR(SEARCH({"Network","Firewall"},AD113)))))&gt;0,"1","0")</f>
        <v>0</v>
      </c>
      <c r="AH113" s="30">
        <f>IF(AG113="1",'TOP 10 TECHNIQUES'!C$16,0)</f>
        <v>0</v>
      </c>
      <c r="AI113" s="30" t="str" cm="1">
        <f t="array" ref="AI113">IF(SUMPRODUCT(--(NOT(ISERR(SEARCH({"File","Group","Logon","Schedule","User","Registry","Active","Application"},AD113)))))&gt;0,"1","0")</f>
        <v>0</v>
      </c>
      <c r="AJ113" s="30">
        <f>IF(AI113="1",'TOP 10 TECHNIQUES'!C$17,0)</f>
        <v>0</v>
      </c>
      <c r="AK113" s="30" t="str" cm="1">
        <f t="array" ref="AK113">IF(SUMPRODUCT(--(NOT(ISERR(SEARCH({"Cloud","Cluster","Container","Image","Instance","Pod","Snapshot","Volume"},AD113)))))&gt;0,"1","0")</f>
        <v>0</v>
      </c>
      <c r="AL113" s="30">
        <f>IF(AK113="1",'TOP 10 TECHNIQUES'!C$18,0)</f>
        <v>0</v>
      </c>
      <c r="AM113" s="30" t="str" cm="1">
        <f t="array" ref="AM113">IF(SUMPRODUCT(--(NOT(ISERR(SEARCH({"Drive","Firmware","Host","Kernel"},AD113)))))&gt;0,"1","0")</f>
        <v>0</v>
      </c>
      <c r="AN113" s="30">
        <f>IF(AM113="1",'TOP 10 TECHNIQUES'!C$19,0)</f>
        <v>0</v>
      </c>
      <c r="AO113" s="65">
        <v>1</v>
      </c>
      <c r="AP113" s="30">
        <f>parameters!$J$21*Table1[[#This Row],[TAT Utility]]+parameters!$J$22*Table1[[#This Row],[Count Utility]]</f>
        <v>6.9523809523809516E-2</v>
      </c>
      <c r="AQ113" s="30">
        <f>(Table1[[#This Row],[Total Top Att&amp;ck Score ]]-parameters!$D$19)/(parameters!$D$20-parameters!$D$19)</f>
        <v>0.12063492063492061</v>
      </c>
      <c r="AR113" s="30">
        <f>IF(Table1[[#This Row],[TAT Utility (unclipped)]]&gt;1,1, IF(Table1[[#This Row],[TAT Utility (unclipped)]]&lt;0,0, Table1[[#This Row],[TAT Utility (unclipped)]]) )</f>
        <v>0.12063492063492061</v>
      </c>
      <c r="AS113" s="30">
        <f>(Table1[[#This Row],[Ransomware (Total '# of ATT&amp;CK Observations)]]-parameters!$D$21)/(parameters!$D$22-parameters!$D$21)</f>
        <v>4.7619047619047616E-2</v>
      </c>
      <c r="AT113" s="30">
        <f>IF(Table1[[#This Row],[Count Utility (unclipped)]]&gt;1,1, IF(Table1[[#This Row],[Count Utility (unclipped)]]&lt;0,0, Table1[[#This Row],[Count Utility (unclipped)]]) )</f>
        <v>4.7619047619047616E-2</v>
      </c>
      <c r="AU11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2.6681783824640967E-2</v>
      </c>
    </row>
    <row r="114" spans="1:47" ht="15.75">
      <c r="A114" s="30">
        <f>parameters!$J$21*Table1[[#This Row],[TAT Utility]]+parameters!$J$22*Table1[[#This Row],[Count Utility]]</f>
        <v>0.11904761904761904</v>
      </c>
      <c r="B114" s="30">
        <f t="shared" si="1"/>
        <v>0.52380952380952384</v>
      </c>
      <c r="C114" s="30" t="s">
        <v>452</v>
      </c>
      <c r="D114" s="30" t="s">
        <v>434</v>
      </c>
      <c r="E114" s="30" t="s">
        <v>453</v>
      </c>
      <c r="F114" s="30">
        <v>1</v>
      </c>
      <c r="G114" s="30">
        <v>1</v>
      </c>
      <c r="H114" s="30">
        <f>parameters!$J$10*Table1[[#This Row],[Before Utility]]+parameters!$J$11*Table1[[#This Row],[After Utility]]</f>
        <v>0.1</v>
      </c>
      <c r="I114">
        <f>(Table1[[#This Row],[Num. TID Before]]-parameters!$D$8)/(parameters!$D$9-parameters!$D$8)</f>
        <v>0.1</v>
      </c>
      <c r="J114">
        <f>IF(Table1[[#This Row],[Before Utility (unclipped)]]&gt;1,1, IF(Table1[[#This Row],[Before Utility (unclipped)]]&lt;0,0, Table1[[#This Row],[Before Utility (unclipped)]]))</f>
        <v>0.1</v>
      </c>
      <c r="K114">
        <f>(Table1[[#This Row],[Num. TID After]]-parameters!$D$10)/(parameters!$D$11-parameters!$D$10)</f>
        <v>0.1</v>
      </c>
      <c r="L114">
        <f>IF(Table1[[#This Row],[After Utility (unclipped)]]&gt;1,1, IF(Table1[[#This Row],[After Utility (unclipped)]]&lt;0,0, Table1[[#This Row],[After Utility (unclipped)]]))</f>
        <v>0.1</v>
      </c>
      <c r="M114" s="30">
        <v>0</v>
      </c>
      <c r="N114" s="81">
        <v>1</v>
      </c>
      <c r="O114" s="81">
        <v>18</v>
      </c>
      <c r="P114" s="81">
        <v>0</v>
      </c>
      <c r="Q114" s="81">
        <v>4</v>
      </c>
      <c r="R114" s="36" t="s">
        <v>454</v>
      </c>
      <c r="S114" s="32">
        <v>16</v>
      </c>
      <c r="T114" s="34" t="s">
        <v>455</v>
      </c>
      <c r="U114" s="32">
        <v>17</v>
      </c>
      <c r="V114" s="30">
        <f>parameters!$J$4*Table1[[#This Row],[Mitigations Utility]] + parameters!$J$5*Table1[[#This Row],[Detections Utility]]</f>
        <v>0.4238095238095238</v>
      </c>
      <c r="W114">
        <f>SUM(Table1[[#This Row],[Num. 800-53 (r5)]],Table1[[#This Row],[Num. CIS Controls]])</f>
        <v>33</v>
      </c>
      <c r="X114">
        <f>(Table1[[#This Row],[Total Mitigations]]-parameters!$D$2)/(parameters!$D$3-parameters!$D$2)</f>
        <v>0.6</v>
      </c>
      <c r="Y114">
        <f>IF(Table1[[#This Row],[Mitigations Utility (unclipped)]]&gt;1,1, IF(Table1[[#This Row],[Mitigations Utility (unclipped)]]&lt;0,0, Table1[[#This Row],[Mitigations Utility (unclipped)]]) )</f>
        <v>0.6</v>
      </c>
      <c r="Z114">
        <f>SUM(Table1[[#This Row],[Num. CAR]:[Num. Splunk]])</f>
        <v>23</v>
      </c>
      <c r="AA114">
        <f>(Table1[[#This Row],[Total Detections]]-parameters!$D$4)/(parameters!$D$5-parameters!$D$4)</f>
        <v>0.23</v>
      </c>
      <c r="AB114">
        <f>IF(Table1[[#This Row],[Detections Utility (unclipped)]]&gt;1,1, IF(Table1[[#This Row],[Detections Utility (unclipped)]]&lt;0,0, Table1[[#This Row],[Detections Utility (unclipped)]]) )</f>
        <v>0.23</v>
      </c>
      <c r="AC114"/>
      <c r="AD114" s="85" t="s">
        <v>456</v>
      </c>
      <c r="AE114" s="30" t="str" cm="1">
        <f t="array" ref="AE114">IF(SUMPRODUCT(--(NOT(ISERR(SEARCH({"Process","Command","Script","WMI","Module","Pipe","Service"},AD114)))))&gt;0,"1","0")</f>
        <v>1</v>
      </c>
      <c r="AF114" s="30">
        <f>IF(AE114="1",'TOP 10 TECHNIQUES'!C$15,0)</f>
        <v>0</v>
      </c>
      <c r="AG114" s="30" t="str" cm="1">
        <f t="array" ref="AG114">IF(SUMPRODUCT(--(NOT(ISERR(SEARCH({"Network","Firewall"},AD114)))))&gt;0,"1","0")</f>
        <v>0</v>
      </c>
      <c r="AH114" s="30">
        <f>IF(AG114="1",'TOP 10 TECHNIQUES'!C$16,0)</f>
        <v>0</v>
      </c>
      <c r="AI114" s="30" t="str" cm="1">
        <f t="array" ref="AI114">IF(SUMPRODUCT(--(NOT(ISERR(SEARCH({"File","Group","Logon","Schedule","User","Registry","Active","Application"},AD114)))))&gt;0,"1","0")</f>
        <v>0</v>
      </c>
      <c r="AJ114" s="30">
        <f>IF(AI114="1",'TOP 10 TECHNIQUES'!C$17,0)</f>
        <v>0</v>
      </c>
      <c r="AK114" s="30" t="str" cm="1">
        <f t="array" ref="AK114">IF(SUMPRODUCT(--(NOT(ISERR(SEARCH({"Cloud","Cluster","Container","Image","Instance","Pod","Snapshot","Volume"},AD114)))))&gt;0,"1","0")</f>
        <v>0</v>
      </c>
      <c r="AL114" s="30">
        <f>IF(AK114="1",'TOP 10 TECHNIQUES'!C$18,0)</f>
        <v>0</v>
      </c>
      <c r="AM114" s="30" t="str" cm="1">
        <f t="array" ref="AM114">IF(SUMPRODUCT(--(NOT(ISERR(SEARCH({"Drive","Firmware","Host","Kernel"},AD114)))))&gt;0,"1","0")</f>
        <v>0</v>
      </c>
      <c r="AN114" s="30">
        <f>IF(AM114="1",'TOP 10 TECHNIQUES'!C$19,0)</f>
        <v>0</v>
      </c>
      <c r="AO114" s="63">
        <v>2</v>
      </c>
      <c r="AP114" s="30">
        <f>parameters!$J$21*Table1[[#This Row],[TAT Utility]]+parameters!$J$22*Table1[[#This Row],[Count Utility]]</f>
        <v>0.11904761904761904</v>
      </c>
      <c r="AQ114" s="30">
        <f>(Table1[[#This Row],[Total Top Att&amp;ck Score ]]-parameters!$D$19)/(parameters!$D$20-parameters!$D$19)</f>
        <v>0.17460317460317462</v>
      </c>
      <c r="AR114" s="30">
        <f>IF(Table1[[#This Row],[TAT Utility (unclipped)]]&gt;1,1, IF(Table1[[#This Row],[TAT Utility (unclipped)]]&lt;0,0, Table1[[#This Row],[TAT Utility (unclipped)]]) )</f>
        <v>0.17460317460317462</v>
      </c>
      <c r="AS114" s="30">
        <f>(Table1[[#This Row],[Ransomware (Total '# of ATT&amp;CK Observations)]]-parameters!$D$21)/(parameters!$D$22-parameters!$D$21)</f>
        <v>9.5238095238095233E-2</v>
      </c>
      <c r="AT114" s="30">
        <f>IF(Table1[[#This Row],[Count Utility (unclipped)]]&gt;1,1, IF(Table1[[#This Row],[Count Utility (unclipped)]]&lt;0,0, Table1[[#This Row],[Count Utility (unclipped)]]) )</f>
        <v>9.5238095238095233E-2</v>
      </c>
      <c r="AU11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5.5933484504913075E-2</v>
      </c>
    </row>
    <row r="115" spans="1:47" ht="15.75">
      <c r="A115" s="30">
        <f>parameters!$J$21*Table1[[#This Row],[TAT Utility]]+parameters!$J$22*Table1[[#This Row],[Count Utility]]</f>
        <v>0.10714285714285714</v>
      </c>
      <c r="B115" s="30">
        <f t="shared" si="1"/>
        <v>0.40476190476190477</v>
      </c>
      <c r="C115" s="30" t="s">
        <v>457</v>
      </c>
      <c r="D115" s="30" t="s">
        <v>434</v>
      </c>
      <c r="E115" s="30" t="s">
        <v>458</v>
      </c>
      <c r="F115" s="30">
        <v>1</v>
      </c>
      <c r="G115" s="30">
        <v>1</v>
      </c>
      <c r="H115" s="30">
        <f>parameters!$J$10*Table1[[#This Row],[Before Utility]]+parameters!$J$11*Table1[[#This Row],[After Utility]]</f>
        <v>0.1</v>
      </c>
      <c r="I115">
        <f>(Table1[[#This Row],[Num. TID Before]]-parameters!$D$8)/(parameters!$D$9-parameters!$D$8)</f>
        <v>0.1</v>
      </c>
      <c r="J115">
        <f>IF(Table1[[#This Row],[Before Utility (unclipped)]]&gt;1,1, IF(Table1[[#This Row],[Before Utility (unclipped)]]&lt;0,0, Table1[[#This Row],[Before Utility (unclipped)]]))</f>
        <v>0.1</v>
      </c>
      <c r="K115">
        <f>(Table1[[#This Row],[Num. TID After]]-parameters!$D$10)/(parameters!$D$11-parameters!$D$10)</f>
        <v>0.1</v>
      </c>
      <c r="L115">
        <f>IF(Table1[[#This Row],[After Utility (unclipped)]]&gt;1,1, IF(Table1[[#This Row],[After Utility (unclipped)]]&lt;0,0, Table1[[#This Row],[After Utility (unclipped)]]))</f>
        <v>0.1</v>
      </c>
      <c r="M115" s="30">
        <v>0</v>
      </c>
      <c r="N115" s="81">
        <v>0</v>
      </c>
      <c r="O115" s="81">
        <v>2</v>
      </c>
      <c r="P115" s="81">
        <v>2</v>
      </c>
      <c r="Q115" s="81">
        <v>0</v>
      </c>
      <c r="R115" s="36" t="s">
        <v>459</v>
      </c>
      <c r="S115" s="32">
        <v>15</v>
      </c>
      <c r="T115" s="34" t="s">
        <v>460</v>
      </c>
      <c r="U115" s="32">
        <v>15</v>
      </c>
      <c r="V115" s="30">
        <f>parameters!$J$4*Table1[[#This Row],[Mitigations Utility]] + parameters!$J$5*Table1[[#This Row],[Detections Utility]]</f>
        <v>0.30476190476190473</v>
      </c>
      <c r="W115">
        <f>SUM(Table1[[#This Row],[Num. 800-53 (r5)]],Table1[[#This Row],[Num. CIS Controls]])</f>
        <v>30</v>
      </c>
      <c r="X115">
        <f>(Table1[[#This Row],[Total Mitigations]]-parameters!$D$2)/(parameters!$D$3-parameters!$D$2)</f>
        <v>0.54545454545454541</v>
      </c>
      <c r="Y115">
        <f>IF(Table1[[#This Row],[Mitigations Utility (unclipped)]]&gt;1,1, IF(Table1[[#This Row],[Mitigations Utility (unclipped)]]&lt;0,0, Table1[[#This Row],[Mitigations Utility (unclipped)]]) )</f>
        <v>0.54545454545454541</v>
      </c>
      <c r="Z115">
        <f>SUM(Table1[[#This Row],[Num. CAR]:[Num. Splunk]])</f>
        <v>4</v>
      </c>
      <c r="AA115">
        <f>(Table1[[#This Row],[Total Detections]]-parameters!$D$4)/(parameters!$D$5-parameters!$D$4)</f>
        <v>0.04</v>
      </c>
      <c r="AB115">
        <f>IF(Table1[[#This Row],[Detections Utility (unclipped)]]&gt;1,1, IF(Table1[[#This Row],[Detections Utility (unclipped)]]&lt;0,0, Table1[[#This Row],[Detections Utility (unclipped)]]) )</f>
        <v>0.04</v>
      </c>
      <c r="AC115"/>
      <c r="AD115" s="85" t="s">
        <v>160</v>
      </c>
      <c r="AE115" s="30" t="str" cm="1">
        <f t="array" ref="AE115">IF(SUMPRODUCT(--(NOT(ISERR(SEARCH({"Process","Command","Script","WMI","Module","Pipe","Service"},AD115)))))&gt;0,"1","0")</f>
        <v>1</v>
      </c>
      <c r="AF115" s="30">
        <f>IF(AE115="1",'TOP 10 TECHNIQUES'!C$15,0)</f>
        <v>0</v>
      </c>
      <c r="AG115" s="30" t="str" cm="1">
        <f t="array" ref="AG115">IF(SUMPRODUCT(--(NOT(ISERR(SEARCH({"Network","Firewall"},AD115)))))&gt;0,"1","0")</f>
        <v>0</v>
      </c>
      <c r="AH115" s="30">
        <f>IF(AG115="1",'TOP 10 TECHNIQUES'!C$16,0)</f>
        <v>0</v>
      </c>
      <c r="AI115" s="30" t="str" cm="1">
        <f t="array" ref="AI115">IF(SUMPRODUCT(--(NOT(ISERR(SEARCH({"File","Group","Logon","Schedule","User","Registry","Active","Application"},AD115)))))&gt;0,"1","0")</f>
        <v>0</v>
      </c>
      <c r="AJ115" s="30">
        <f>IF(AI115="1",'TOP 10 TECHNIQUES'!C$17,0)</f>
        <v>0</v>
      </c>
      <c r="AK115" s="30" t="str" cm="1">
        <f t="array" ref="AK115">IF(SUMPRODUCT(--(NOT(ISERR(SEARCH({"Cloud","Cluster","Container","Image","Instance","Pod","Snapshot","Volume"},AD115)))))&gt;0,"1","0")</f>
        <v>0</v>
      </c>
      <c r="AL115" s="30">
        <f>IF(AK115="1",'TOP 10 TECHNIQUES'!C$18,0)</f>
        <v>0</v>
      </c>
      <c r="AM115" s="30" t="str" cm="1">
        <f t="array" ref="AM115">IF(SUMPRODUCT(--(NOT(ISERR(SEARCH({"Drive","Firmware","Host","Kernel"},AD115)))))&gt;0,"1","0")</f>
        <v>0</v>
      </c>
      <c r="AN115" s="30">
        <f>IF(AM115="1",'TOP 10 TECHNIQUES'!C$19,0)</f>
        <v>0</v>
      </c>
      <c r="AO115" s="65">
        <v>2</v>
      </c>
      <c r="AP115" s="30">
        <f>parameters!$J$21*Table1[[#This Row],[TAT Utility]]+parameters!$J$22*Table1[[#This Row],[Count Utility]]</f>
        <v>0.10714285714285714</v>
      </c>
      <c r="AQ115" s="30">
        <f>(Table1[[#This Row],[Total Top Att&amp;ck Score ]]-parameters!$D$19)/(parameters!$D$20-parameters!$D$19)</f>
        <v>0.13492063492063491</v>
      </c>
      <c r="AR115" s="30">
        <f>IF(Table1[[#This Row],[TAT Utility (unclipped)]]&gt;1,1, IF(Table1[[#This Row],[TAT Utility (unclipped)]]&lt;0,0, Table1[[#This Row],[TAT Utility (unclipped)]]) )</f>
        <v>0.13492063492063491</v>
      </c>
      <c r="AS115" s="30">
        <f>(Table1[[#This Row],[Ransomware (Total '# of ATT&amp;CK Observations)]]-parameters!$D$21)/(parameters!$D$22-parameters!$D$21)</f>
        <v>9.5238095238095233E-2</v>
      </c>
      <c r="AT115" s="30">
        <f>IF(Table1[[#This Row],[Count Utility (unclipped)]]&gt;1,1, IF(Table1[[#This Row],[Count Utility (unclipped)]]&lt;0,0, Table1[[#This Row],[Count Utility (unclipped)]]) )</f>
        <v>9.5238095238095233E-2</v>
      </c>
      <c r="AU11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5.4043839758125468E-2</v>
      </c>
    </row>
    <row r="116" spans="1:47" ht="15.75">
      <c r="A116" s="30">
        <f>parameters!$J$21*Table1[[#This Row],[TAT Utility]]+parameters!$J$22*Table1[[#This Row],[Count Utility]]</f>
        <v>0.11095238095238094</v>
      </c>
      <c r="B116" s="30">
        <f t="shared" si="1"/>
        <v>0.44285714285714284</v>
      </c>
      <c r="C116" s="30" t="s">
        <v>461</v>
      </c>
      <c r="D116" s="30" t="s">
        <v>434</v>
      </c>
      <c r="E116" s="30" t="s">
        <v>462</v>
      </c>
      <c r="F116" s="30">
        <v>1</v>
      </c>
      <c r="G116" s="30">
        <v>1</v>
      </c>
      <c r="H116" s="30">
        <f>parameters!$J$10*Table1[[#This Row],[Before Utility]]+parameters!$J$11*Table1[[#This Row],[After Utility]]</f>
        <v>0.1</v>
      </c>
      <c r="I116">
        <f>(Table1[[#This Row],[Num. TID Before]]-parameters!$D$8)/(parameters!$D$9-parameters!$D$8)</f>
        <v>0.1</v>
      </c>
      <c r="J116">
        <f>IF(Table1[[#This Row],[Before Utility (unclipped)]]&gt;1,1, IF(Table1[[#This Row],[Before Utility (unclipped)]]&lt;0,0, Table1[[#This Row],[Before Utility (unclipped)]]))</f>
        <v>0.1</v>
      </c>
      <c r="K116">
        <f>(Table1[[#This Row],[Num. TID After]]-parameters!$D$10)/(parameters!$D$11-parameters!$D$10)</f>
        <v>0.1</v>
      </c>
      <c r="L116">
        <f>IF(Table1[[#This Row],[After Utility (unclipped)]]&gt;1,1, IF(Table1[[#This Row],[After Utility (unclipped)]]&lt;0,0, Table1[[#This Row],[After Utility (unclipped)]]))</f>
        <v>0.1</v>
      </c>
      <c r="M116" s="30">
        <v>0</v>
      </c>
      <c r="N116" s="81">
        <v>0</v>
      </c>
      <c r="O116" s="81">
        <v>13</v>
      </c>
      <c r="P116" s="81">
        <v>3</v>
      </c>
      <c r="Q116" s="81">
        <v>4</v>
      </c>
      <c r="R116" s="36" t="s">
        <v>463</v>
      </c>
      <c r="S116" s="32">
        <v>10</v>
      </c>
      <c r="T116" s="34" t="s">
        <v>464</v>
      </c>
      <c r="U116" s="32">
        <v>16</v>
      </c>
      <c r="V116" s="30">
        <f>parameters!$J$4*Table1[[#This Row],[Mitigations Utility]] + parameters!$J$5*Table1[[#This Row],[Detections Utility]]</f>
        <v>0.34285714285714286</v>
      </c>
      <c r="W116">
        <f>SUM(Table1[[#This Row],[Num. 800-53 (r5)]],Table1[[#This Row],[Num. CIS Controls]])</f>
        <v>26</v>
      </c>
      <c r="X116">
        <f>(Table1[[#This Row],[Total Mitigations]]-parameters!$D$2)/(parameters!$D$3-parameters!$D$2)</f>
        <v>0.47272727272727272</v>
      </c>
      <c r="Y116">
        <f>IF(Table1[[#This Row],[Mitigations Utility (unclipped)]]&gt;1,1, IF(Table1[[#This Row],[Mitigations Utility (unclipped)]]&lt;0,0, Table1[[#This Row],[Mitigations Utility (unclipped)]]) )</f>
        <v>0.47272727272727272</v>
      </c>
      <c r="Z116">
        <f>SUM(Table1[[#This Row],[Num. CAR]:[Num. Splunk]])</f>
        <v>20</v>
      </c>
      <c r="AA116">
        <f>(Table1[[#This Row],[Total Detections]]-parameters!$D$4)/(parameters!$D$5-parameters!$D$4)</f>
        <v>0.2</v>
      </c>
      <c r="AB116">
        <f>IF(Table1[[#This Row],[Detections Utility (unclipped)]]&gt;1,1, IF(Table1[[#This Row],[Detections Utility (unclipped)]]&lt;0,0, Table1[[#This Row],[Detections Utility (unclipped)]]) )</f>
        <v>0.2</v>
      </c>
      <c r="AC116"/>
      <c r="AD116" s="85" t="s">
        <v>456</v>
      </c>
      <c r="AE116" s="30" t="str" cm="1">
        <f t="array" ref="AE116">IF(SUMPRODUCT(--(NOT(ISERR(SEARCH({"Process","Command","Script","WMI","Module","Pipe","Service"},AD116)))))&gt;0,"1","0")</f>
        <v>1</v>
      </c>
      <c r="AF116" s="30">
        <f>IF(AE116="1",'TOP 10 TECHNIQUES'!C$15,0)</f>
        <v>0</v>
      </c>
      <c r="AG116" s="30" t="str" cm="1">
        <f t="array" ref="AG116">IF(SUMPRODUCT(--(NOT(ISERR(SEARCH({"Network","Firewall"},AD116)))))&gt;0,"1","0")</f>
        <v>0</v>
      </c>
      <c r="AH116" s="30">
        <f>IF(AG116="1",'TOP 10 TECHNIQUES'!C$16,0)</f>
        <v>0</v>
      </c>
      <c r="AI116" s="30" t="str" cm="1">
        <f t="array" ref="AI116">IF(SUMPRODUCT(--(NOT(ISERR(SEARCH({"File","Group","Logon","Schedule","User","Registry","Active","Application"},AD116)))))&gt;0,"1","0")</f>
        <v>0</v>
      </c>
      <c r="AJ116" s="30">
        <f>IF(AI116="1",'TOP 10 TECHNIQUES'!C$17,0)</f>
        <v>0</v>
      </c>
      <c r="AK116" s="30" t="str" cm="1">
        <f t="array" ref="AK116">IF(SUMPRODUCT(--(NOT(ISERR(SEARCH({"Cloud","Cluster","Container","Image","Instance","Pod","Snapshot","Volume"},AD116)))))&gt;0,"1","0")</f>
        <v>0</v>
      </c>
      <c r="AL116" s="30">
        <f>IF(AK116="1",'TOP 10 TECHNIQUES'!C$18,0)</f>
        <v>0</v>
      </c>
      <c r="AM116" s="30" t="str" cm="1">
        <f t="array" ref="AM116">IF(SUMPRODUCT(--(NOT(ISERR(SEARCH({"Drive","Firmware","Host","Kernel"},AD116)))))&gt;0,"1","0")</f>
        <v>0</v>
      </c>
      <c r="AN116" s="30">
        <f>IF(AM116="1",'TOP 10 TECHNIQUES'!C$19,0)</f>
        <v>0</v>
      </c>
      <c r="AO116" s="63">
        <v>2</v>
      </c>
      <c r="AP116" s="30">
        <f>parameters!$J$21*Table1[[#This Row],[TAT Utility]]+parameters!$J$22*Table1[[#This Row],[Count Utility]]</f>
        <v>0.11095238095238094</v>
      </c>
      <c r="AQ116" s="30">
        <f>(Table1[[#This Row],[Total Top Att&amp;ck Score ]]-parameters!$D$19)/(parameters!$D$20-parameters!$D$19)</f>
        <v>0.14761904761904762</v>
      </c>
      <c r="AR116" s="30">
        <f>IF(Table1[[#This Row],[TAT Utility (unclipped)]]&gt;1,1, IF(Table1[[#This Row],[TAT Utility (unclipped)]]&lt;0,0, Table1[[#This Row],[TAT Utility (unclipped)]]) )</f>
        <v>0.14761904761904762</v>
      </c>
      <c r="AS116" s="30">
        <f>(Table1[[#This Row],[Ransomware (Total '# of ATT&amp;CK Observations)]]-parameters!$D$21)/(parameters!$D$22-parameters!$D$21)</f>
        <v>9.5238095238095233E-2</v>
      </c>
      <c r="AT116" s="30">
        <f>IF(Table1[[#This Row],[Count Utility (unclipped)]]&gt;1,1, IF(Table1[[#This Row],[Count Utility (unclipped)]]&lt;0,0, Table1[[#This Row],[Count Utility (unclipped)]]) )</f>
        <v>9.5238095238095233E-2</v>
      </c>
      <c r="AU11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5.4648526077097505E-2</v>
      </c>
    </row>
    <row r="117" spans="1:47" ht="15.75">
      <c r="A117" s="30">
        <f>parameters!$J$21*Table1[[#This Row],[TAT Utility]]+parameters!$J$22*Table1[[#This Row],[Count Utility]]</f>
        <v>3.380952380952381E-2</v>
      </c>
      <c r="B117" s="30">
        <f t="shared" si="1"/>
        <v>0.33809523809523812</v>
      </c>
      <c r="C117" s="30" t="s">
        <v>465</v>
      </c>
      <c r="D117" s="30" t="s">
        <v>434</v>
      </c>
      <c r="E117" s="30" t="s">
        <v>466</v>
      </c>
      <c r="F117" s="30">
        <v>1</v>
      </c>
      <c r="G117" s="30">
        <v>1</v>
      </c>
      <c r="H117" s="30">
        <f>parameters!$J$10*Table1[[#This Row],[Before Utility]]+parameters!$J$11*Table1[[#This Row],[After Utility]]</f>
        <v>0.1</v>
      </c>
      <c r="I117">
        <f>(Table1[[#This Row],[Num. TID Before]]-parameters!$D$8)/(parameters!$D$9-parameters!$D$8)</f>
        <v>0.1</v>
      </c>
      <c r="J117">
        <f>IF(Table1[[#This Row],[Before Utility (unclipped)]]&gt;1,1, IF(Table1[[#This Row],[Before Utility (unclipped)]]&lt;0,0, Table1[[#This Row],[Before Utility (unclipped)]]))</f>
        <v>0.1</v>
      </c>
      <c r="K117">
        <f>(Table1[[#This Row],[Num. TID After]]-parameters!$D$10)/(parameters!$D$11-parameters!$D$10)</f>
        <v>0.1</v>
      </c>
      <c r="L117">
        <f>IF(Table1[[#This Row],[After Utility (unclipped)]]&gt;1,1, IF(Table1[[#This Row],[After Utility (unclipped)]]&lt;0,0, Table1[[#This Row],[After Utility (unclipped)]]))</f>
        <v>0.1</v>
      </c>
      <c r="M117" s="30">
        <v>0</v>
      </c>
      <c r="N117" s="81">
        <v>0</v>
      </c>
      <c r="O117" s="81">
        <v>0</v>
      </c>
      <c r="P117" s="81">
        <v>0</v>
      </c>
      <c r="Q117" s="81">
        <v>0</v>
      </c>
      <c r="R117" s="36" t="s">
        <v>467</v>
      </c>
      <c r="S117" s="32">
        <v>10</v>
      </c>
      <c r="T117" s="34" t="s">
        <v>468</v>
      </c>
      <c r="U117" s="32">
        <v>15</v>
      </c>
      <c r="V117" s="30">
        <f>parameters!$J$4*Table1[[#This Row],[Mitigations Utility]] + parameters!$J$5*Table1[[#This Row],[Detections Utility]]</f>
        <v>0.23809523809523811</v>
      </c>
      <c r="W117">
        <f>SUM(Table1[[#This Row],[Num. 800-53 (r5)]],Table1[[#This Row],[Num. CIS Controls]])</f>
        <v>25</v>
      </c>
      <c r="X117">
        <f>(Table1[[#This Row],[Total Mitigations]]-parameters!$D$2)/(parameters!$D$3-parameters!$D$2)</f>
        <v>0.45454545454545453</v>
      </c>
      <c r="Y117">
        <f>IF(Table1[[#This Row],[Mitigations Utility (unclipped)]]&gt;1,1, IF(Table1[[#This Row],[Mitigations Utility (unclipped)]]&lt;0,0, Table1[[#This Row],[Mitigations Utility (unclipped)]]) )</f>
        <v>0.45454545454545453</v>
      </c>
      <c r="Z117">
        <f>SUM(Table1[[#This Row],[Num. CAR]:[Num. Splunk]])</f>
        <v>0</v>
      </c>
      <c r="AA117">
        <f>(Table1[[#This Row],[Total Detections]]-parameters!$D$4)/(parameters!$D$5-parameters!$D$4)</f>
        <v>0</v>
      </c>
      <c r="AB117">
        <f>IF(Table1[[#This Row],[Detections Utility (unclipped)]]&gt;1,1, IF(Table1[[#This Row],[Detections Utility (unclipped)]]&lt;0,0, Table1[[#This Row],[Detections Utility (unclipped)]]) )</f>
        <v>0</v>
      </c>
      <c r="AC117"/>
      <c r="AD117" s="85" t="s">
        <v>112</v>
      </c>
      <c r="AE117" s="30" t="str" cm="1">
        <f t="array" ref="AE117">IF(SUMPRODUCT(--(NOT(ISERR(SEARCH({"Process","Command","Script","WMI","Module","Pipe","Service"},AD117)))))&gt;0,"1","0")</f>
        <v>1</v>
      </c>
      <c r="AF117" s="30">
        <f>IF(AE117="1",'TOP 10 TECHNIQUES'!C$15,0)</f>
        <v>0</v>
      </c>
      <c r="AG117" s="30" t="str" cm="1">
        <f t="array" ref="AG117">IF(SUMPRODUCT(--(NOT(ISERR(SEARCH({"Network","Firewall"},AD117)))))&gt;0,"1","0")</f>
        <v>0</v>
      </c>
      <c r="AH117" s="30">
        <f>IF(AG117="1",'TOP 10 TECHNIQUES'!C$16,0)</f>
        <v>0</v>
      </c>
      <c r="AI117" s="30" t="str" cm="1">
        <f t="array" ref="AI117">IF(SUMPRODUCT(--(NOT(ISERR(SEARCH({"File","Group","Logon","Schedule","User","Registry","Active","Application"},AD117)))))&gt;0,"1","0")</f>
        <v>0</v>
      </c>
      <c r="AJ117" s="30">
        <f>IF(AI117="1",'TOP 10 TECHNIQUES'!C$17,0)</f>
        <v>0</v>
      </c>
      <c r="AK117" s="30" t="str" cm="1">
        <f t="array" ref="AK117">IF(SUMPRODUCT(--(NOT(ISERR(SEARCH({"Cloud","Cluster","Container","Image","Instance","Pod","Snapshot","Volume"},AD117)))))&gt;0,"1","0")</f>
        <v>0</v>
      </c>
      <c r="AL117" s="30">
        <f>IF(AK117="1",'TOP 10 TECHNIQUES'!C$18,0)</f>
        <v>0</v>
      </c>
      <c r="AM117" s="30" t="str" cm="1">
        <f t="array" ref="AM117">IF(SUMPRODUCT(--(NOT(ISERR(SEARCH({"Drive","Firmware","Host","Kernel"},AD117)))))&gt;0,"1","0")</f>
        <v>0</v>
      </c>
      <c r="AN117" s="30">
        <f>IF(AM117="1",'TOP 10 TECHNIQUES'!C$19,0)</f>
        <v>0</v>
      </c>
      <c r="AO117" s="62">
        <v>0</v>
      </c>
      <c r="AP117" s="30">
        <f>parameters!$J$21*Table1[[#This Row],[TAT Utility]]+parameters!$J$22*Table1[[#This Row],[Count Utility]]</f>
        <v>3.380952380952381E-2</v>
      </c>
      <c r="AQ117" s="30">
        <f>(Table1[[#This Row],[Total Top Att&amp;ck Score ]]-parameters!$D$19)/(parameters!$D$20-parameters!$D$19)</f>
        <v>0.1126984126984127</v>
      </c>
      <c r="AR117" s="30">
        <f>IF(Table1[[#This Row],[TAT Utility (unclipped)]]&gt;1,1, IF(Table1[[#This Row],[TAT Utility (unclipped)]]&lt;0,0, Table1[[#This Row],[TAT Utility (unclipped)]]) )</f>
        <v>0.1126984126984127</v>
      </c>
      <c r="AS117" s="30">
        <f>(Table1[[#This Row],[Ransomware (Total '# of ATT&amp;CK Observations)]]-parameters!$D$21)/(parameters!$D$22-parameters!$D$21)</f>
        <v>0</v>
      </c>
      <c r="AT117" s="30">
        <f>IF(Table1[[#This Row],[Count Utility (unclipped)]]&gt;1,1, IF(Table1[[#This Row],[Count Utility (unclipped)]]&lt;0,0, Table1[[#This Row],[Count Utility (unclipped)]]) )</f>
        <v>0</v>
      </c>
      <c r="AU11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8" spans="1:47" ht="15.75">
      <c r="A118" s="30">
        <f>parameters!$J$21*Table1[[#This Row],[TAT Utility]]+parameters!$J$22*Table1[[#This Row],[Count Utility]]</f>
        <v>1.1979999999999999E-2</v>
      </c>
      <c r="B118" s="30">
        <f t="shared" si="1"/>
        <v>0.1198</v>
      </c>
      <c r="C118" s="30" t="s">
        <v>469</v>
      </c>
      <c r="D118" s="30" t="s">
        <v>470</v>
      </c>
      <c r="E118" s="30" t="s">
        <v>72</v>
      </c>
      <c r="F118" s="30">
        <v>1</v>
      </c>
      <c r="G118" s="30">
        <v>1</v>
      </c>
      <c r="H118" s="30">
        <f>parameters!$J$10*Table1[[#This Row],[Before Utility]]+parameters!$J$11*Table1[[#This Row],[After Utility]]</f>
        <v>0.1</v>
      </c>
      <c r="I118">
        <f>(Table1[[#This Row],[Num. TID Before]]-parameters!$D$8)/(parameters!$D$9-parameters!$D$8)</f>
        <v>0.1</v>
      </c>
      <c r="J118">
        <f>IF(Table1[[#This Row],[Before Utility (unclipped)]]&gt;1,1, IF(Table1[[#This Row],[Before Utility (unclipped)]]&lt;0,0, Table1[[#This Row],[Before Utility (unclipped)]]))</f>
        <v>0.1</v>
      </c>
      <c r="K118">
        <f>(Table1[[#This Row],[Num. TID After]]-parameters!$D$10)/(parameters!$D$11-parameters!$D$10)</f>
        <v>0.1</v>
      </c>
      <c r="L118">
        <f>IF(Table1[[#This Row],[After Utility (unclipped)]]&gt;1,1, IF(Table1[[#This Row],[After Utility (unclipped)]]&lt;0,0, Table1[[#This Row],[After Utility (unclipped)]]))</f>
        <v>0.1</v>
      </c>
      <c r="M118" s="30">
        <v>0</v>
      </c>
      <c r="N118" s="81">
        <v>0</v>
      </c>
      <c r="O118" s="81">
        <v>0</v>
      </c>
      <c r="P118" s="81">
        <v>0</v>
      </c>
      <c r="Q118" s="81">
        <v>0</v>
      </c>
      <c r="R118" s="34"/>
      <c r="S118" s="32">
        <v>0</v>
      </c>
      <c r="T118" s="34"/>
      <c r="U118" s="32">
        <v>0</v>
      </c>
      <c r="V118" s="30">
        <f>parameters!$J$4*Table1[[#This Row],[Mitigations Utility]] + parameters!$J$5*Table1[[#This Row],[Detections Utility]]</f>
        <v>0</v>
      </c>
      <c r="W118">
        <f>SUM(Table1[[#This Row],[Num. 800-53 (r5)]],Table1[[#This Row],[Num. CIS Controls]])</f>
        <v>0</v>
      </c>
      <c r="X118">
        <f>(Table1[[#This Row],[Total Mitigations]]-parameters!$D$2)/(parameters!$D$3-parameters!$D$2)</f>
        <v>0</v>
      </c>
      <c r="Y118">
        <f>IF(Table1[[#This Row],[Mitigations Utility (unclipped)]]&gt;1,1, IF(Table1[[#This Row],[Mitigations Utility (unclipped)]]&lt;0,0, Table1[[#This Row],[Mitigations Utility (unclipped)]]) )</f>
        <v>0</v>
      </c>
      <c r="Z118">
        <f>SUM(Table1[[#This Row],[Num. CAR]:[Num. Splunk]])</f>
        <v>0</v>
      </c>
      <c r="AA118">
        <f>(Table1[[#This Row],[Total Detections]]-parameters!$D$4)/(parameters!$D$5-parameters!$D$4)</f>
        <v>0</v>
      </c>
      <c r="AB118">
        <f>IF(Table1[[#This Row],[Detections Utility (unclipped)]]&gt;1,1, IF(Table1[[#This Row],[Detections Utility (unclipped)]]&lt;0,0, Table1[[#This Row],[Detections Utility (unclipped)]]) )</f>
        <v>0</v>
      </c>
      <c r="AC118" t="s">
        <v>210</v>
      </c>
      <c r="AD118" s="85" t="s">
        <v>471</v>
      </c>
      <c r="AE118" s="30" t="str" cm="1">
        <f t="array" ref="AE118">IF(SUMPRODUCT(--(NOT(ISERR(SEARCH({"Process","Command","Script","WMI","Module","Pipe","Service"},AD118)))))&gt;0,"1","0")</f>
        <v>1</v>
      </c>
      <c r="AF118" s="30">
        <f>IF(AE118="1",'TOP 10 TECHNIQUES'!C$15,0)</f>
        <v>0</v>
      </c>
      <c r="AG118" s="30" t="str" cm="1">
        <f t="array" ref="AG118">IF(SUMPRODUCT(--(NOT(ISERR(SEARCH({"Network","Firewall"},AD118)))))&gt;0,"1","0")</f>
        <v>1</v>
      </c>
      <c r="AH118" s="30">
        <f>IF(AG118="1",'TOP 10 TECHNIQUES'!C$16,0)</f>
        <v>0</v>
      </c>
      <c r="AI118" s="30" t="str" cm="1">
        <f t="array" ref="AI118">IF(SUMPRODUCT(--(NOT(ISERR(SEARCH({"File","Group","Logon","Schedule","User","Registry","Active","Application"},AD118)))))&gt;0,"1","0")</f>
        <v>1</v>
      </c>
      <c r="AJ118" s="30">
        <f>IF(AI118="1",'TOP 10 TECHNIQUES'!C$17,0)</f>
        <v>0.19800000000000001</v>
      </c>
      <c r="AK118" s="30" t="str" cm="1">
        <f t="array" ref="AK118">IF(SUMPRODUCT(--(NOT(ISERR(SEARCH({"Cloud","Cluster","Container","Image","Instance","Pod","Snapshot","Volume"},AD118)))))&gt;0,"1","0")</f>
        <v>0</v>
      </c>
      <c r="AL118" s="30">
        <f>IF(AK118="1",'TOP 10 TECHNIQUES'!C$18,0)</f>
        <v>0</v>
      </c>
      <c r="AM118" s="30" t="str" cm="1">
        <f t="array" ref="AM118">IF(SUMPRODUCT(--(NOT(ISERR(SEARCH({"Drive","Firmware","Host","Kernel"},AD118)))))&gt;0,"1","0")</f>
        <v>0</v>
      </c>
      <c r="AN118" s="30">
        <f>IF(AM118="1",'TOP 10 TECHNIQUES'!C$19,0)</f>
        <v>0</v>
      </c>
      <c r="AP118" s="30">
        <f>parameters!$J$21*Table1[[#This Row],[TAT Utility]]+parameters!$J$22*Table1[[#This Row],[Count Utility]]</f>
        <v>1.1979999999999999E-2</v>
      </c>
      <c r="AQ118" s="30">
        <f>(Table1[[#This Row],[Total Top Att&amp;ck Score ]]-parameters!$D$19)/(parameters!$D$20-parameters!$D$19)</f>
        <v>3.9933333333333335E-2</v>
      </c>
      <c r="AR118" s="30">
        <f>IF(Table1[[#This Row],[TAT Utility (unclipped)]]&gt;1,1, IF(Table1[[#This Row],[TAT Utility (unclipped)]]&lt;0,0, Table1[[#This Row],[TAT Utility (unclipped)]]) )</f>
        <v>3.9933333333333335E-2</v>
      </c>
      <c r="AS118" s="30">
        <f>(Table1[[#This Row],[Ransomware (Total '# of ATT&amp;CK Observations)]]-parameters!$D$21)/(parameters!$D$22-parameters!$D$21)</f>
        <v>0</v>
      </c>
      <c r="AT118" s="30">
        <f>IF(Table1[[#This Row],[Count Utility (unclipped)]]&gt;1,1, IF(Table1[[#This Row],[Count Utility (unclipped)]]&lt;0,0, Table1[[#This Row],[Count Utility (unclipped)]]) )</f>
        <v>0</v>
      </c>
      <c r="AU11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9" spans="1:47" ht="15.75">
      <c r="A119" s="30">
        <f>parameters!$J$21*Table1[[#This Row],[TAT Utility]]+parameters!$J$22*Table1[[#This Row],[Count Utility]]</f>
        <v>0.01</v>
      </c>
      <c r="B119" s="30">
        <f t="shared" si="1"/>
        <v>0.1</v>
      </c>
      <c r="C119" s="30" t="s">
        <v>472</v>
      </c>
      <c r="D119" s="30" t="s">
        <v>473</v>
      </c>
      <c r="E119" s="30" t="s">
        <v>72</v>
      </c>
      <c r="F119" s="30">
        <v>1</v>
      </c>
      <c r="G119" s="30">
        <v>1</v>
      </c>
      <c r="H119" s="30">
        <f>parameters!$J$10*Table1[[#This Row],[Before Utility]]+parameters!$J$11*Table1[[#This Row],[After Utility]]</f>
        <v>0.1</v>
      </c>
      <c r="I119">
        <f>(Table1[[#This Row],[Num. TID Before]]-parameters!$D$8)/(parameters!$D$9-parameters!$D$8)</f>
        <v>0.1</v>
      </c>
      <c r="J119">
        <f>IF(Table1[[#This Row],[Before Utility (unclipped)]]&gt;1,1, IF(Table1[[#This Row],[Before Utility (unclipped)]]&lt;0,0, Table1[[#This Row],[Before Utility (unclipped)]]))</f>
        <v>0.1</v>
      </c>
      <c r="K119">
        <f>(Table1[[#This Row],[Num. TID After]]-parameters!$D$10)/(parameters!$D$11-parameters!$D$10)</f>
        <v>0.1</v>
      </c>
      <c r="L119">
        <f>IF(Table1[[#This Row],[After Utility (unclipped)]]&gt;1,1, IF(Table1[[#This Row],[After Utility (unclipped)]]&lt;0,0, Table1[[#This Row],[After Utility (unclipped)]]))</f>
        <v>0.1</v>
      </c>
      <c r="M119" s="30">
        <v>0</v>
      </c>
      <c r="N119" s="81">
        <v>0</v>
      </c>
      <c r="O119" s="81">
        <v>0</v>
      </c>
      <c r="P119" s="81">
        <v>0</v>
      </c>
      <c r="Q119" s="81">
        <v>0</v>
      </c>
      <c r="R119" s="34"/>
      <c r="S119" s="32">
        <v>0</v>
      </c>
      <c r="T119" s="34"/>
      <c r="U119" s="32">
        <v>0</v>
      </c>
      <c r="V119" s="30">
        <f>parameters!$J$4*Table1[[#This Row],[Mitigations Utility]] + parameters!$J$5*Table1[[#This Row],[Detections Utility]]</f>
        <v>0</v>
      </c>
      <c r="W119">
        <f>SUM(Table1[[#This Row],[Num. 800-53 (r5)]],Table1[[#This Row],[Num. CIS Controls]])</f>
        <v>0</v>
      </c>
      <c r="X119">
        <f>(Table1[[#This Row],[Total Mitigations]]-parameters!$D$2)/(parameters!$D$3-parameters!$D$2)</f>
        <v>0</v>
      </c>
      <c r="Y119">
        <f>IF(Table1[[#This Row],[Mitigations Utility (unclipped)]]&gt;1,1, IF(Table1[[#This Row],[Mitigations Utility (unclipped)]]&lt;0,0, Table1[[#This Row],[Mitigations Utility (unclipped)]]) )</f>
        <v>0</v>
      </c>
      <c r="Z119">
        <f>SUM(Table1[[#This Row],[Num. CAR]:[Num. Splunk]])</f>
        <v>0</v>
      </c>
      <c r="AA119">
        <f>(Table1[[#This Row],[Total Detections]]-parameters!$D$4)/(parameters!$D$5-parameters!$D$4)</f>
        <v>0</v>
      </c>
      <c r="AB119">
        <f>IF(Table1[[#This Row],[Detections Utility (unclipped)]]&gt;1,1, IF(Table1[[#This Row],[Detections Utility (unclipped)]]&lt;0,0, Table1[[#This Row],[Detections Utility (unclipped)]]) )</f>
        <v>0</v>
      </c>
      <c r="AC119" t="s">
        <v>210</v>
      </c>
      <c r="AD119" s="85" t="s">
        <v>474</v>
      </c>
      <c r="AE119" s="30" t="str" cm="1">
        <f t="array" ref="AE119">IF(SUMPRODUCT(--(NOT(ISERR(SEARCH({"Process","Command","Script","WMI","Module","Pipe","Service"},AD119)))))&gt;0,"1","0")</f>
        <v>1</v>
      </c>
      <c r="AF119" s="30">
        <f>IF(AE119="1",'TOP 10 TECHNIQUES'!C$15,0)</f>
        <v>0</v>
      </c>
      <c r="AG119" s="30" t="str" cm="1">
        <f t="array" ref="AG119">IF(SUMPRODUCT(--(NOT(ISERR(SEARCH({"Network","Firewall"},AD119)))))&gt;0,"1","0")</f>
        <v>0</v>
      </c>
      <c r="AH119" s="30">
        <f>IF(AG119="1",'TOP 10 TECHNIQUES'!C$16,0)</f>
        <v>0</v>
      </c>
      <c r="AI119" s="30" t="str" cm="1">
        <f t="array" ref="AI119">IF(SUMPRODUCT(--(NOT(ISERR(SEARCH({"File","Group","Logon","Schedule","User","Registry","Active","Application"},AD119)))))&gt;0,"1","0")</f>
        <v>0</v>
      </c>
      <c r="AJ119" s="30">
        <f>IF(AI119="1",'TOP 10 TECHNIQUES'!C$17,0)</f>
        <v>0</v>
      </c>
      <c r="AK119" s="30" t="str" cm="1">
        <f t="array" ref="AK119">IF(SUMPRODUCT(--(NOT(ISERR(SEARCH({"Cloud","Cluster","Container","Image","Instance","Pod","Snapshot","Volume"},AD119)))))&gt;0,"1","0")</f>
        <v>0</v>
      </c>
      <c r="AL119" s="30">
        <f>IF(AK119="1",'TOP 10 TECHNIQUES'!C$18,0)</f>
        <v>0</v>
      </c>
      <c r="AM119" s="30" t="str" cm="1">
        <f t="array" ref="AM119">IF(SUMPRODUCT(--(NOT(ISERR(SEARCH({"Drive","Firmware","Host","Kernel"},AD119)))))&gt;0,"1","0")</f>
        <v>0</v>
      </c>
      <c r="AN119" s="30">
        <f>IF(AM119="1",'TOP 10 TECHNIQUES'!C$19,0)</f>
        <v>0</v>
      </c>
      <c r="AP119" s="30">
        <f>parameters!$J$21*Table1[[#This Row],[TAT Utility]]+parameters!$J$22*Table1[[#This Row],[Count Utility]]</f>
        <v>0.01</v>
      </c>
      <c r="AQ119" s="30">
        <f>(Table1[[#This Row],[Total Top Att&amp;ck Score ]]-parameters!$D$19)/(parameters!$D$20-parameters!$D$19)</f>
        <v>3.3333333333333333E-2</v>
      </c>
      <c r="AR119" s="30">
        <f>IF(Table1[[#This Row],[TAT Utility (unclipped)]]&gt;1,1, IF(Table1[[#This Row],[TAT Utility (unclipped)]]&lt;0,0, Table1[[#This Row],[TAT Utility (unclipped)]]) )</f>
        <v>3.3333333333333333E-2</v>
      </c>
      <c r="AS119" s="30">
        <f>(Table1[[#This Row],[Ransomware (Total '# of ATT&amp;CK Observations)]]-parameters!$D$21)/(parameters!$D$22-parameters!$D$21)</f>
        <v>0</v>
      </c>
      <c r="AT119" s="30">
        <f>IF(Table1[[#This Row],[Count Utility (unclipped)]]&gt;1,1, IF(Table1[[#This Row],[Count Utility (unclipped)]]&lt;0,0, Table1[[#This Row],[Count Utility (unclipped)]]) )</f>
        <v>0</v>
      </c>
      <c r="AU11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0" spans="1:47" ht="15.75">
      <c r="A120" s="30">
        <f>parameters!$J$21*Table1[[#This Row],[TAT Utility]]+parameters!$J$22*Table1[[#This Row],[Count Utility]]</f>
        <v>1.1979999999999999E-2</v>
      </c>
      <c r="B120" s="30">
        <f t="shared" si="1"/>
        <v>0.1198</v>
      </c>
      <c r="C120" s="30" t="s">
        <v>475</v>
      </c>
      <c r="D120" s="30" t="s">
        <v>476</v>
      </c>
      <c r="E120" s="30" t="s">
        <v>72</v>
      </c>
      <c r="F120" s="30">
        <v>1</v>
      </c>
      <c r="G120" s="30">
        <v>1</v>
      </c>
      <c r="H120" s="30">
        <f>parameters!$J$10*Table1[[#This Row],[Before Utility]]+parameters!$J$11*Table1[[#This Row],[After Utility]]</f>
        <v>0.1</v>
      </c>
      <c r="I120">
        <f>(Table1[[#This Row],[Num. TID Before]]-parameters!$D$8)/(parameters!$D$9-parameters!$D$8)</f>
        <v>0.1</v>
      </c>
      <c r="J120">
        <f>IF(Table1[[#This Row],[Before Utility (unclipped)]]&gt;1,1, IF(Table1[[#This Row],[Before Utility (unclipped)]]&lt;0,0, Table1[[#This Row],[Before Utility (unclipped)]]))</f>
        <v>0.1</v>
      </c>
      <c r="K120">
        <f>(Table1[[#This Row],[Num. TID After]]-parameters!$D$10)/(parameters!$D$11-parameters!$D$10)</f>
        <v>0.1</v>
      </c>
      <c r="L120">
        <f>IF(Table1[[#This Row],[After Utility (unclipped)]]&gt;1,1, IF(Table1[[#This Row],[After Utility (unclipped)]]&lt;0,0, Table1[[#This Row],[After Utility (unclipped)]]))</f>
        <v>0.1</v>
      </c>
      <c r="M120" s="30">
        <v>0</v>
      </c>
      <c r="N120" s="81">
        <v>0</v>
      </c>
      <c r="O120" s="81">
        <v>0</v>
      </c>
      <c r="P120" s="81">
        <v>0</v>
      </c>
      <c r="Q120" s="81">
        <v>0</v>
      </c>
      <c r="R120" s="34"/>
      <c r="S120" s="32">
        <v>0</v>
      </c>
      <c r="T120" s="34"/>
      <c r="U120" s="32">
        <v>0</v>
      </c>
      <c r="V120" s="30">
        <f>parameters!$J$4*Table1[[#This Row],[Mitigations Utility]] + parameters!$J$5*Table1[[#This Row],[Detections Utility]]</f>
        <v>0</v>
      </c>
      <c r="W120">
        <f>SUM(Table1[[#This Row],[Num. 800-53 (r5)]],Table1[[#This Row],[Num. CIS Controls]])</f>
        <v>0</v>
      </c>
      <c r="X120">
        <f>(Table1[[#This Row],[Total Mitigations]]-parameters!$D$2)/(parameters!$D$3-parameters!$D$2)</f>
        <v>0</v>
      </c>
      <c r="Y120">
        <f>IF(Table1[[#This Row],[Mitigations Utility (unclipped)]]&gt;1,1, IF(Table1[[#This Row],[Mitigations Utility (unclipped)]]&lt;0,0, Table1[[#This Row],[Mitigations Utility (unclipped)]]) )</f>
        <v>0</v>
      </c>
      <c r="Z120">
        <f>SUM(Table1[[#This Row],[Num. CAR]:[Num. Splunk]])</f>
        <v>0</v>
      </c>
      <c r="AA120">
        <f>(Table1[[#This Row],[Total Detections]]-parameters!$D$4)/(parameters!$D$5-parameters!$D$4)</f>
        <v>0</v>
      </c>
      <c r="AB120">
        <f>IF(Table1[[#This Row],[Detections Utility (unclipped)]]&gt;1,1, IF(Table1[[#This Row],[Detections Utility (unclipped)]]&lt;0,0, Table1[[#This Row],[Detections Utility (unclipped)]]) )</f>
        <v>0</v>
      </c>
      <c r="AC120" t="s">
        <v>210</v>
      </c>
      <c r="AD120" s="85" t="s">
        <v>477</v>
      </c>
      <c r="AE120" s="30" t="str" cm="1">
        <f t="array" ref="AE120">IF(SUMPRODUCT(--(NOT(ISERR(SEARCH({"Process","Command","Script","WMI","Module","Pipe","Service"},AD120)))))&gt;0,"1","0")</f>
        <v>1</v>
      </c>
      <c r="AF120" s="30">
        <f>IF(AE120="1",'TOP 10 TECHNIQUES'!C$15,0)</f>
        <v>0</v>
      </c>
      <c r="AG120" s="30" t="str" cm="1">
        <f t="array" ref="AG120">IF(SUMPRODUCT(--(NOT(ISERR(SEARCH({"Network","Firewall"},AD120)))))&gt;0,"1","0")</f>
        <v>0</v>
      </c>
      <c r="AH120" s="30">
        <f>IF(AG120="1",'TOP 10 TECHNIQUES'!C$16,0)</f>
        <v>0</v>
      </c>
      <c r="AI120" s="30" t="str" cm="1">
        <f t="array" ref="AI120">IF(SUMPRODUCT(--(NOT(ISERR(SEARCH({"File","Group","Logon","Schedule","User","Registry","Active","Application"},AD120)))))&gt;0,"1","0")</f>
        <v>1</v>
      </c>
      <c r="AJ120" s="30">
        <f>IF(AI120="1",'TOP 10 TECHNIQUES'!C$17,0)</f>
        <v>0.19800000000000001</v>
      </c>
      <c r="AK120" s="30" t="str" cm="1">
        <f t="array" ref="AK120">IF(SUMPRODUCT(--(NOT(ISERR(SEARCH({"Cloud","Cluster","Container","Image","Instance","Pod","Snapshot","Volume"},AD120)))))&gt;0,"1","0")</f>
        <v>0</v>
      </c>
      <c r="AL120" s="30">
        <f>IF(AK120="1",'TOP 10 TECHNIQUES'!C$18,0)</f>
        <v>0</v>
      </c>
      <c r="AM120" s="30" t="str" cm="1">
        <f t="array" ref="AM120">IF(SUMPRODUCT(--(NOT(ISERR(SEARCH({"Drive","Firmware","Host","Kernel"},AD120)))))&gt;0,"1","0")</f>
        <v>0</v>
      </c>
      <c r="AN120" s="30">
        <f>IF(AM120="1",'TOP 10 TECHNIQUES'!C$19,0)</f>
        <v>0</v>
      </c>
      <c r="AP120" s="30">
        <f>parameters!$J$21*Table1[[#This Row],[TAT Utility]]+parameters!$J$22*Table1[[#This Row],[Count Utility]]</f>
        <v>1.1979999999999999E-2</v>
      </c>
      <c r="AQ120" s="30">
        <f>(Table1[[#This Row],[Total Top Att&amp;ck Score ]]-parameters!$D$19)/(parameters!$D$20-parameters!$D$19)</f>
        <v>3.9933333333333335E-2</v>
      </c>
      <c r="AR120" s="30">
        <f>IF(Table1[[#This Row],[TAT Utility (unclipped)]]&gt;1,1, IF(Table1[[#This Row],[TAT Utility (unclipped)]]&lt;0,0, Table1[[#This Row],[TAT Utility (unclipped)]]) )</f>
        <v>3.9933333333333335E-2</v>
      </c>
      <c r="AS120" s="30">
        <f>(Table1[[#This Row],[Ransomware (Total '# of ATT&amp;CK Observations)]]-parameters!$D$21)/(parameters!$D$22-parameters!$D$21)</f>
        <v>0</v>
      </c>
      <c r="AT120" s="30">
        <f>IF(Table1[[#This Row],[Count Utility (unclipped)]]&gt;1,1, IF(Table1[[#This Row],[Count Utility (unclipped)]]&lt;0,0, Table1[[#This Row],[Count Utility (unclipped)]]) )</f>
        <v>0</v>
      </c>
      <c r="AU12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1" spans="1:47" ht="15.75">
      <c r="A121" s="30">
        <f>parameters!$J$21*Table1[[#This Row],[TAT Utility]]+parameters!$J$22*Table1[[#This Row],[Count Utility]]</f>
        <v>0.1590315058095238</v>
      </c>
      <c r="B121" s="30">
        <f t="shared" si="1"/>
        <v>0.92364839142857136</v>
      </c>
      <c r="C121" s="30" t="s">
        <v>478</v>
      </c>
      <c r="D121" s="30" t="s">
        <v>479</v>
      </c>
      <c r="E121" s="30" t="s">
        <v>72</v>
      </c>
      <c r="F121" s="30">
        <v>5</v>
      </c>
      <c r="G121" s="30">
        <v>2</v>
      </c>
      <c r="H121" s="30">
        <f>parameters!$J$10*Table1[[#This Row],[Before Utility]]+parameters!$J$11*Table1[[#This Row],[After Utility]]</f>
        <v>0.35</v>
      </c>
      <c r="I121">
        <f>(Table1[[#This Row],[Num. TID Before]]-parameters!$D$8)/(parameters!$D$9-parameters!$D$8)</f>
        <v>0.5</v>
      </c>
      <c r="J121">
        <f>IF(Table1[[#This Row],[Before Utility (unclipped)]]&gt;1,1, IF(Table1[[#This Row],[Before Utility (unclipped)]]&lt;0,0, Table1[[#This Row],[Before Utility (unclipped)]]))</f>
        <v>0.5</v>
      </c>
      <c r="K121">
        <f>(Table1[[#This Row],[Num. TID After]]-parameters!$D$10)/(parameters!$D$11-parameters!$D$10)</f>
        <v>0.2</v>
      </c>
      <c r="L121">
        <f>IF(Table1[[#This Row],[After Utility (unclipped)]]&gt;1,1, IF(Table1[[#This Row],[After Utility (unclipped)]]&lt;0,0, Table1[[#This Row],[After Utility (unclipped)]]))</f>
        <v>0.2</v>
      </c>
      <c r="M121" s="57">
        <v>2.21982E-3</v>
      </c>
      <c r="N121" s="81">
        <v>1</v>
      </c>
      <c r="O121" s="81">
        <v>25</v>
      </c>
      <c r="P121" s="81">
        <v>18</v>
      </c>
      <c r="Q121" s="81">
        <v>10</v>
      </c>
      <c r="R121" s="36" t="s">
        <v>480</v>
      </c>
      <c r="S121" s="32">
        <v>8</v>
      </c>
      <c r="T121" s="34" t="s">
        <v>481</v>
      </c>
      <c r="U121" s="32">
        <v>25</v>
      </c>
      <c r="V121" s="30">
        <f>parameters!$J$4*Table1[[#This Row],[Mitigations Utility]] + parameters!$J$5*Table1[[#This Row],[Detections Utility]]</f>
        <v>0.5714285714285714</v>
      </c>
      <c r="W121">
        <f>SUM(Table1[[#This Row],[Num. 800-53 (r5)]],Table1[[#This Row],[Num. CIS Controls]])</f>
        <v>33</v>
      </c>
      <c r="X121">
        <f>(Table1[[#This Row],[Total Mitigations]]-parameters!$D$2)/(parameters!$D$3-parameters!$D$2)</f>
        <v>0.6</v>
      </c>
      <c r="Y121">
        <f>IF(Table1[[#This Row],[Mitigations Utility (unclipped)]]&gt;1,1, IF(Table1[[#This Row],[Mitigations Utility (unclipped)]]&lt;0,0, Table1[[#This Row],[Mitigations Utility (unclipped)]]) )</f>
        <v>0.6</v>
      </c>
      <c r="Z121">
        <f>SUM(Table1[[#This Row],[Num. CAR]:[Num. Splunk]])</f>
        <v>54</v>
      </c>
      <c r="AA121">
        <f>(Table1[[#This Row],[Total Detections]]-parameters!$D$4)/(parameters!$D$5-parameters!$D$4)</f>
        <v>0.54</v>
      </c>
      <c r="AB121">
        <f>IF(Table1[[#This Row],[Detections Utility (unclipped)]]&gt;1,1, IF(Table1[[#This Row],[Detections Utility (unclipped)]]&lt;0,0, Table1[[#This Row],[Detections Utility (unclipped)]]) )</f>
        <v>0.54</v>
      </c>
      <c r="AC121"/>
      <c r="AD121" s="85" t="s">
        <v>482</v>
      </c>
      <c r="AE121" s="30" t="str" cm="1">
        <f t="array" ref="AE121">IF(SUMPRODUCT(--(NOT(ISERR(SEARCH({"Process","Command","Script","WMI","Module","Pipe","Service"},AD121)))))&gt;0,"1","0")</f>
        <v>1</v>
      </c>
      <c r="AF121" s="30">
        <f>IF(AE121="1",'TOP 10 TECHNIQUES'!C$15,0)</f>
        <v>0</v>
      </c>
      <c r="AG121" s="30" t="str" cm="1">
        <f t="array" ref="AG121">IF(SUMPRODUCT(--(NOT(ISERR(SEARCH({"Network","Firewall"},AD121)))))&gt;0,"1","0")</f>
        <v>0</v>
      </c>
      <c r="AH121" s="30">
        <f>IF(AG121="1",'TOP 10 TECHNIQUES'!C$16,0)</f>
        <v>0</v>
      </c>
      <c r="AI121" s="30" t="str" cm="1">
        <f t="array" ref="AI121">IF(SUMPRODUCT(--(NOT(ISERR(SEARCH({"File","Group","Logon","Schedule","User","Registry","Active","Application"},AD121)))))&gt;0,"1","0")</f>
        <v>0</v>
      </c>
      <c r="AJ121" s="30">
        <f>IF(AI121="1",'TOP 10 TECHNIQUES'!C$17,0)</f>
        <v>0</v>
      </c>
      <c r="AK121" s="30" t="str" cm="1">
        <f t="array" ref="AK121">IF(SUMPRODUCT(--(NOT(ISERR(SEARCH({"Cloud","Cluster","Container","Image","Instance","Pod","Snapshot","Volume"},AD121)))))&gt;0,"1","0")</f>
        <v>0</v>
      </c>
      <c r="AL121" s="30">
        <f>IF(AK121="1",'TOP 10 TECHNIQUES'!C$18,0)</f>
        <v>0</v>
      </c>
      <c r="AM121" s="30" t="str" cm="1">
        <f t="array" ref="AM121">IF(SUMPRODUCT(--(NOT(ISERR(SEARCH({"Drive","Firmware","Host","Kernel"},AD121)))))&gt;0,"1","0")</f>
        <v>1</v>
      </c>
      <c r="AN121" s="30">
        <f>IF(AM121="1",'TOP 10 TECHNIQUES'!C$19,0)</f>
        <v>0</v>
      </c>
      <c r="AO121" s="61">
        <v>2</v>
      </c>
      <c r="AP121" s="30">
        <f>parameters!$J$21*Table1[[#This Row],[TAT Utility]]+parameters!$J$22*Table1[[#This Row],[Count Utility]]</f>
        <v>0.1590315058095238</v>
      </c>
      <c r="AQ121" s="30">
        <f>(Table1[[#This Row],[Total Top Att&amp;ck Score ]]-parameters!$D$19)/(parameters!$D$20-parameters!$D$19)</f>
        <v>0.3078827971428571</v>
      </c>
      <c r="AR121" s="30">
        <f>IF(Table1[[#This Row],[TAT Utility (unclipped)]]&gt;1,1, IF(Table1[[#This Row],[TAT Utility (unclipped)]]&lt;0,0, Table1[[#This Row],[TAT Utility (unclipped)]]) )</f>
        <v>0.3078827971428571</v>
      </c>
      <c r="AS121" s="30">
        <f>(Table1[[#This Row],[Ransomware (Total '# of ATT&amp;CK Observations)]]-parameters!$D$21)/(parameters!$D$22-parameters!$D$21)</f>
        <v>9.5238095238095233E-2</v>
      </c>
      <c r="AT121" s="30">
        <f>IF(Table1[[#This Row],[Count Utility (unclipped)]]&gt;1,1, IF(Table1[[#This Row],[Count Utility (unclipped)]]&lt;0,0, Table1[[#This Row],[Count Utility (unclipped)]]) )</f>
        <v>9.5238095238095233E-2</v>
      </c>
      <c r="AU12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6.228013319727891E-2</v>
      </c>
    </row>
    <row r="122" spans="1:47" ht="15.75">
      <c r="A122" s="30">
        <f>parameters!$J$21*Table1[[#This Row],[TAT Utility]]+parameters!$J$22*Table1[[#This Row],[Count Utility]]</f>
        <v>3.2317674202761902E-2</v>
      </c>
      <c r="B122" s="30">
        <f t="shared" si="1"/>
        <v>0.32317674202761904</v>
      </c>
      <c r="C122" s="30" t="s">
        <v>483</v>
      </c>
      <c r="D122" s="30" t="s">
        <v>484</v>
      </c>
      <c r="E122" s="30" t="s">
        <v>72</v>
      </c>
      <c r="F122" s="30">
        <v>1</v>
      </c>
      <c r="G122" s="30">
        <v>1</v>
      </c>
      <c r="H122" s="30">
        <f>parameters!$J$10*Table1[[#This Row],[Before Utility]]+parameters!$J$11*Table1[[#This Row],[After Utility]]</f>
        <v>0.1</v>
      </c>
      <c r="I122">
        <f>(Table1[[#This Row],[Num. TID Before]]-parameters!$D$8)/(parameters!$D$9-parameters!$D$8)</f>
        <v>0.1</v>
      </c>
      <c r="J122">
        <f>IF(Table1[[#This Row],[Before Utility (unclipped)]]&gt;1,1, IF(Table1[[#This Row],[Before Utility (unclipped)]]&lt;0,0, Table1[[#This Row],[Before Utility (unclipped)]]))</f>
        <v>0.1</v>
      </c>
      <c r="K122">
        <f>(Table1[[#This Row],[Num. TID After]]-parameters!$D$10)/(parameters!$D$11-parameters!$D$10)</f>
        <v>0.1</v>
      </c>
      <c r="L122">
        <f>IF(Table1[[#This Row],[After Utility (unclipped)]]&gt;1,1, IF(Table1[[#This Row],[After Utility (unclipped)]]&lt;0,0, Table1[[#This Row],[After Utility (unclipped)]]))</f>
        <v>0.1</v>
      </c>
      <c r="M122" s="57">
        <v>2.2144509999999999E-2</v>
      </c>
      <c r="N122" s="81">
        <v>0</v>
      </c>
      <c r="O122" s="81">
        <v>1</v>
      </c>
      <c r="P122" s="81">
        <v>5</v>
      </c>
      <c r="Q122" s="81">
        <v>25</v>
      </c>
      <c r="R122" s="34"/>
      <c r="S122" s="32">
        <v>0</v>
      </c>
      <c r="T122" s="34"/>
      <c r="U122" s="32">
        <v>0</v>
      </c>
      <c r="V122" s="30">
        <f>parameters!$J$4*Table1[[#This Row],[Mitigations Utility]] + parameters!$J$5*Table1[[#This Row],[Detections Utility]]</f>
        <v>0.14761904761904762</v>
      </c>
      <c r="W122">
        <f>SUM(Table1[[#This Row],[Num. 800-53 (r5)]],Table1[[#This Row],[Num. CIS Controls]])</f>
        <v>0</v>
      </c>
      <c r="X122">
        <f>(Table1[[#This Row],[Total Mitigations]]-parameters!$D$2)/(parameters!$D$3-parameters!$D$2)</f>
        <v>0</v>
      </c>
      <c r="Y122">
        <f>IF(Table1[[#This Row],[Mitigations Utility (unclipped)]]&gt;1,1, IF(Table1[[#This Row],[Mitigations Utility (unclipped)]]&lt;0,0, Table1[[#This Row],[Mitigations Utility (unclipped)]]) )</f>
        <v>0</v>
      </c>
      <c r="Z122">
        <f>SUM(Table1[[#This Row],[Num. CAR]:[Num. Splunk]])</f>
        <v>31</v>
      </c>
      <c r="AA122">
        <f>(Table1[[#This Row],[Total Detections]]-parameters!$D$4)/(parameters!$D$5-parameters!$D$4)</f>
        <v>0.31</v>
      </c>
      <c r="AB122">
        <f>IF(Table1[[#This Row],[Detections Utility (unclipped)]]&gt;1,1, IF(Table1[[#This Row],[Detections Utility (unclipped)]]&lt;0,0, Table1[[#This Row],[Detections Utility (unclipped)]]) )</f>
        <v>0.31</v>
      </c>
      <c r="AC122"/>
      <c r="AD122" s="85" t="s">
        <v>485</v>
      </c>
      <c r="AE122" s="30" t="str" cm="1">
        <f t="array" ref="AE122">IF(SUMPRODUCT(--(NOT(ISERR(SEARCH({"Process","Command","Script","WMI","Module","Pipe","Service"},AD122)))))&gt;0,"1","0")</f>
        <v>1</v>
      </c>
      <c r="AF122" s="30">
        <f>IF(AE122="1",'TOP 10 TECHNIQUES'!C$15,0)</f>
        <v>0</v>
      </c>
      <c r="AG122" s="30" t="str" cm="1">
        <f t="array" ref="AG122">IF(SUMPRODUCT(--(NOT(ISERR(SEARCH({"Network","Firewall"},AD122)))))&gt;0,"1","0")</f>
        <v>0</v>
      </c>
      <c r="AH122" s="30">
        <f>IF(AG122="1",'TOP 10 TECHNIQUES'!C$16,0)</f>
        <v>0</v>
      </c>
      <c r="AI122" s="30" t="str" cm="1">
        <f t="array" ref="AI122">IF(SUMPRODUCT(--(NOT(ISERR(SEARCH({"File","Group","Logon","Schedule","User","Registry","Active","Application"},AD122)))))&gt;0,"1","0")</f>
        <v>1</v>
      </c>
      <c r="AJ122" s="30">
        <f>IF(AI122="1",'TOP 10 TECHNIQUES'!C$17,0)</f>
        <v>0.19800000000000001</v>
      </c>
      <c r="AK122" s="30" t="str" cm="1">
        <f t="array" ref="AK122">IF(SUMPRODUCT(--(NOT(ISERR(SEARCH({"Cloud","Cluster","Container","Image","Instance","Pod","Snapshot","Volume"},AD122)))))&gt;0,"1","0")</f>
        <v>0</v>
      </c>
      <c r="AL122" s="30">
        <f>IF(AK122="1",'TOP 10 TECHNIQUES'!C$18,0)</f>
        <v>0</v>
      </c>
      <c r="AM122" s="30" t="str" cm="1">
        <f t="array" ref="AM122">IF(SUMPRODUCT(--(NOT(ISERR(SEARCH({"Drive","Firmware","Host","Kernel"},AD122)))))&gt;0,"1","0")</f>
        <v>0</v>
      </c>
      <c r="AN122" s="30">
        <f>IF(AM122="1",'TOP 10 TECHNIQUES'!C$19,0)</f>
        <v>0</v>
      </c>
      <c r="AO122" s="62">
        <v>0</v>
      </c>
      <c r="AP122" s="30">
        <f>parameters!$J$21*Table1[[#This Row],[TAT Utility]]+parameters!$J$22*Table1[[#This Row],[Count Utility]]</f>
        <v>3.2317674202761902E-2</v>
      </c>
      <c r="AQ122" s="30">
        <f>(Table1[[#This Row],[Total Top Att&amp;ck Score ]]-parameters!$D$19)/(parameters!$D$20-parameters!$D$19)</f>
        <v>0.10772558067587301</v>
      </c>
      <c r="AR122" s="30">
        <f>IF(Table1[[#This Row],[TAT Utility (unclipped)]]&gt;1,1, IF(Table1[[#This Row],[TAT Utility (unclipped)]]&lt;0,0, Table1[[#This Row],[TAT Utility (unclipped)]]) )</f>
        <v>0.10772558067587301</v>
      </c>
      <c r="AS122" s="30">
        <f>(Table1[[#This Row],[Ransomware (Total '# of ATT&amp;CK Observations)]]-parameters!$D$21)/(parameters!$D$22-parameters!$D$21)</f>
        <v>0</v>
      </c>
      <c r="AT122" s="30">
        <f>IF(Table1[[#This Row],[Count Utility (unclipped)]]&gt;1,1, IF(Table1[[#This Row],[Count Utility (unclipped)]]&lt;0,0, Table1[[#This Row],[Count Utility (unclipped)]]) )</f>
        <v>0</v>
      </c>
      <c r="AU12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3" spans="1:47" ht="15.75">
      <c r="A123" s="30">
        <f>parameters!$J$21*Table1[[#This Row],[TAT Utility]]+parameters!$J$22*Table1[[#This Row],[Count Utility]]</f>
        <v>2.8523809523809524E-2</v>
      </c>
      <c r="B123" s="30">
        <f t="shared" si="1"/>
        <v>0.28523809523809524</v>
      </c>
      <c r="C123" s="30" t="s">
        <v>486</v>
      </c>
      <c r="D123" s="30" t="s">
        <v>484</v>
      </c>
      <c r="E123" s="30" t="s">
        <v>487</v>
      </c>
      <c r="F123" s="30">
        <v>1</v>
      </c>
      <c r="G123" s="30">
        <v>1</v>
      </c>
      <c r="H123" s="30">
        <f>parameters!$J$10*Table1[[#This Row],[Before Utility]]+parameters!$J$11*Table1[[#This Row],[After Utility]]</f>
        <v>0.1</v>
      </c>
      <c r="I123">
        <f>(Table1[[#This Row],[Num. TID Before]]-parameters!$D$8)/(parameters!$D$9-parameters!$D$8)</f>
        <v>0.1</v>
      </c>
      <c r="J123">
        <f>IF(Table1[[#This Row],[Before Utility (unclipped)]]&gt;1,1, IF(Table1[[#This Row],[Before Utility (unclipped)]]&lt;0,0, Table1[[#This Row],[Before Utility (unclipped)]]))</f>
        <v>0.1</v>
      </c>
      <c r="K123">
        <f>(Table1[[#This Row],[Num. TID After]]-parameters!$D$10)/(parameters!$D$11-parameters!$D$10)</f>
        <v>0.1</v>
      </c>
      <c r="L123">
        <f>IF(Table1[[#This Row],[After Utility (unclipped)]]&gt;1,1, IF(Table1[[#This Row],[After Utility (unclipped)]]&lt;0,0, Table1[[#This Row],[After Utility (unclipped)]]))</f>
        <v>0.1</v>
      </c>
      <c r="M123" s="30">
        <v>0</v>
      </c>
      <c r="N123" s="81">
        <v>3</v>
      </c>
      <c r="O123" s="81">
        <v>14</v>
      </c>
      <c r="P123" s="81">
        <v>1</v>
      </c>
      <c r="Q123" s="81">
        <v>11</v>
      </c>
      <c r="R123" s="34"/>
      <c r="S123" s="32">
        <v>0</v>
      </c>
      <c r="T123" s="34"/>
      <c r="U123" s="32">
        <v>0</v>
      </c>
      <c r="V123" s="30">
        <f>parameters!$J$4*Table1[[#This Row],[Mitigations Utility]] + parameters!$J$5*Table1[[#This Row],[Detections Utility]]</f>
        <v>0.13809523809523808</v>
      </c>
      <c r="W123">
        <f>SUM(Table1[[#This Row],[Num. 800-53 (r5)]],Table1[[#This Row],[Num. CIS Controls]])</f>
        <v>0</v>
      </c>
      <c r="X123">
        <f>(Table1[[#This Row],[Total Mitigations]]-parameters!$D$2)/(parameters!$D$3-parameters!$D$2)</f>
        <v>0</v>
      </c>
      <c r="Y123">
        <f>IF(Table1[[#This Row],[Mitigations Utility (unclipped)]]&gt;1,1, IF(Table1[[#This Row],[Mitigations Utility (unclipped)]]&lt;0,0, Table1[[#This Row],[Mitigations Utility (unclipped)]]) )</f>
        <v>0</v>
      </c>
      <c r="Z123">
        <f>SUM(Table1[[#This Row],[Num. CAR]:[Num. Splunk]])</f>
        <v>29</v>
      </c>
      <c r="AA123">
        <f>(Table1[[#This Row],[Total Detections]]-parameters!$D$4)/(parameters!$D$5-parameters!$D$4)</f>
        <v>0.28999999999999998</v>
      </c>
      <c r="AB123">
        <f>IF(Table1[[#This Row],[Detections Utility (unclipped)]]&gt;1,1, IF(Table1[[#This Row],[Detections Utility (unclipped)]]&lt;0,0, Table1[[#This Row],[Detections Utility (unclipped)]]) )</f>
        <v>0.28999999999999998</v>
      </c>
      <c r="AC123"/>
      <c r="AD123" s="85" t="s">
        <v>488</v>
      </c>
      <c r="AE123" s="30" t="str" cm="1">
        <f t="array" ref="AE123">IF(SUMPRODUCT(--(NOT(ISERR(SEARCH({"Process","Command","Script","WMI","Module","Pipe","Service"},AD123)))))&gt;0,"1","0")</f>
        <v>1</v>
      </c>
      <c r="AF123" s="30">
        <f>IF(AE123="1",'TOP 10 TECHNIQUES'!C$15,0)</f>
        <v>0</v>
      </c>
      <c r="AG123" s="30" t="str" cm="1">
        <f t="array" ref="AG123">IF(SUMPRODUCT(--(NOT(ISERR(SEARCH({"Network","Firewall"},AD123)))))&gt;0,"1","0")</f>
        <v>0</v>
      </c>
      <c r="AH123" s="30">
        <f>IF(AG123="1",'TOP 10 TECHNIQUES'!C$16,0)</f>
        <v>0</v>
      </c>
      <c r="AI123" s="30" t="str" cm="1">
        <f t="array" ref="AI123">IF(SUMPRODUCT(--(NOT(ISERR(SEARCH({"File","Group","Logon","Schedule","User","Registry","Active","Application"},AD123)))))&gt;0,"1","0")</f>
        <v>1</v>
      </c>
      <c r="AJ123" s="30">
        <f>IF(AI123="1",'TOP 10 TECHNIQUES'!C$17,0)</f>
        <v>0.19800000000000001</v>
      </c>
      <c r="AK123" s="30" t="str" cm="1">
        <f t="array" ref="AK123">IF(SUMPRODUCT(--(NOT(ISERR(SEARCH({"Cloud","Cluster","Container","Image","Instance","Pod","Snapshot","Volume"},AD123)))))&gt;0,"1","0")</f>
        <v>0</v>
      </c>
      <c r="AL123" s="30">
        <f>IF(AK123="1",'TOP 10 TECHNIQUES'!C$18,0)</f>
        <v>0</v>
      </c>
      <c r="AM123" s="30" t="str" cm="1">
        <f t="array" ref="AM123">IF(SUMPRODUCT(--(NOT(ISERR(SEARCH({"Drive","Firmware","Host","Kernel"},AD123)))))&gt;0,"1","0")</f>
        <v>0</v>
      </c>
      <c r="AN123" s="30">
        <f>IF(AM123="1",'TOP 10 TECHNIQUES'!C$19,0)</f>
        <v>0</v>
      </c>
      <c r="AO123" s="61">
        <v>0</v>
      </c>
      <c r="AP123" s="30">
        <f>parameters!$J$21*Table1[[#This Row],[TAT Utility]]+parameters!$J$22*Table1[[#This Row],[Count Utility]]</f>
        <v>2.8523809523809524E-2</v>
      </c>
      <c r="AQ123" s="30">
        <f>(Table1[[#This Row],[Total Top Att&amp;ck Score ]]-parameters!$D$19)/(parameters!$D$20-parameters!$D$19)</f>
        <v>9.5079365079365083E-2</v>
      </c>
      <c r="AR123" s="30">
        <f>IF(Table1[[#This Row],[TAT Utility (unclipped)]]&gt;1,1, IF(Table1[[#This Row],[TAT Utility (unclipped)]]&lt;0,0, Table1[[#This Row],[TAT Utility (unclipped)]]) )</f>
        <v>9.5079365079365083E-2</v>
      </c>
      <c r="AS123" s="30">
        <f>(Table1[[#This Row],[Ransomware (Total '# of ATT&amp;CK Observations)]]-parameters!$D$21)/(parameters!$D$22-parameters!$D$21)</f>
        <v>0</v>
      </c>
      <c r="AT123" s="30">
        <f>IF(Table1[[#This Row],[Count Utility (unclipped)]]&gt;1,1, IF(Table1[[#This Row],[Count Utility (unclipped)]]&lt;0,0, Table1[[#This Row],[Count Utility (unclipped)]]) )</f>
        <v>0</v>
      </c>
      <c r="AU12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4" spans="1:47" ht="15.75">
      <c r="A124" s="30">
        <f>parameters!$J$21*Table1[[#This Row],[TAT Utility]]+parameters!$J$22*Table1[[#This Row],[Count Utility]]</f>
        <v>6.4139047619047609E-2</v>
      </c>
      <c r="B124" s="30">
        <f t="shared" si="1"/>
        <v>0.30805714285714281</v>
      </c>
      <c r="C124" s="30" t="s">
        <v>489</v>
      </c>
      <c r="D124" s="30" t="s">
        <v>484</v>
      </c>
      <c r="E124" s="30" t="s">
        <v>490</v>
      </c>
      <c r="F124" s="30">
        <v>1</v>
      </c>
      <c r="G124" s="30">
        <v>1</v>
      </c>
      <c r="H124" s="30">
        <f>parameters!$J$10*Table1[[#This Row],[Before Utility]]+parameters!$J$11*Table1[[#This Row],[After Utility]]</f>
        <v>0.1</v>
      </c>
      <c r="I124">
        <f>(Table1[[#This Row],[Num. TID Before]]-parameters!$D$8)/(parameters!$D$9-parameters!$D$8)</f>
        <v>0.1</v>
      </c>
      <c r="J124">
        <f>IF(Table1[[#This Row],[Before Utility (unclipped)]]&gt;1,1, IF(Table1[[#This Row],[Before Utility (unclipped)]]&lt;0,0, Table1[[#This Row],[Before Utility (unclipped)]]))</f>
        <v>0.1</v>
      </c>
      <c r="K124">
        <f>(Table1[[#This Row],[Num. TID After]]-parameters!$D$10)/(parameters!$D$11-parameters!$D$10)</f>
        <v>0.1</v>
      </c>
      <c r="L124">
        <f>IF(Table1[[#This Row],[After Utility (unclipped)]]&gt;1,1, IF(Table1[[#This Row],[After Utility (unclipped)]]&lt;0,0, Table1[[#This Row],[After Utility (unclipped)]]))</f>
        <v>0.1</v>
      </c>
      <c r="M124" s="30">
        <v>0</v>
      </c>
      <c r="N124" s="81">
        <v>3</v>
      </c>
      <c r="O124" s="81">
        <v>10</v>
      </c>
      <c r="P124" s="81">
        <v>2</v>
      </c>
      <c r="Q124" s="81">
        <v>18</v>
      </c>
      <c r="R124" s="34"/>
      <c r="S124" s="32">
        <v>0</v>
      </c>
      <c r="T124" s="34"/>
      <c r="U124" s="32">
        <v>0</v>
      </c>
      <c r="V124" s="30">
        <f>parameters!$J$4*Table1[[#This Row],[Mitigations Utility]] + parameters!$J$5*Table1[[#This Row],[Detections Utility]]</f>
        <v>0.15714285714285714</v>
      </c>
      <c r="W124">
        <f>SUM(Table1[[#This Row],[Num. 800-53 (r5)]],Table1[[#This Row],[Num. CIS Controls]])</f>
        <v>0</v>
      </c>
      <c r="X124">
        <f>(Table1[[#This Row],[Total Mitigations]]-parameters!$D$2)/(parameters!$D$3-parameters!$D$2)</f>
        <v>0</v>
      </c>
      <c r="Y124">
        <f>IF(Table1[[#This Row],[Mitigations Utility (unclipped)]]&gt;1,1, IF(Table1[[#This Row],[Mitigations Utility (unclipped)]]&lt;0,0, Table1[[#This Row],[Mitigations Utility (unclipped)]]) )</f>
        <v>0</v>
      </c>
      <c r="Z124">
        <f>SUM(Table1[[#This Row],[Num. CAR]:[Num. Splunk]])</f>
        <v>33</v>
      </c>
      <c r="AA124">
        <f>(Table1[[#This Row],[Total Detections]]-parameters!$D$4)/(parameters!$D$5-parameters!$D$4)</f>
        <v>0.33</v>
      </c>
      <c r="AB124">
        <f>IF(Table1[[#This Row],[Detections Utility (unclipped)]]&gt;1,1, IF(Table1[[#This Row],[Detections Utility (unclipped)]]&lt;0,0, Table1[[#This Row],[Detections Utility (unclipped)]]) )</f>
        <v>0.33</v>
      </c>
      <c r="AC124"/>
      <c r="AD124" s="85" t="s">
        <v>488</v>
      </c>
      <c r="AE124" s="30" t="str" cm="1">
        <f t="array" ref="AE124">IF(SUMPRODUCT(--(NOT(ISERR(SEARCH({"Process","Command","Script","WMI","Module","Pipe","Service"},AD124)))))&gt;0,"1","0")</f>
        <v>1</v>
      </c>
      <c r="AF124" s="30">
        <f>IF(AE124="1",'TOP 10 TECHNIQUES'!C$15,0)</f>
        <v>0</v>
      </c>
      <c r="AG124" s="30" t="str" cm="1">
        <f t="array" ref="AG124">IF(SUMPRODUCT(--(NOT(ISERR(SEARCH({"Network","Firewall"},AD124)))))&gt;0,"1","0")</f>
        <v>0</v>
      </c>
      <c r="AH124" s="30">
        <f>IF(AG124="1",'TOP 10 TECHNIQUES'!C$16,0)</f>
        <v>0</v>
      </c>
      <c r="AI124" s="30" t="str" cm="1">
        <f t="array" ref="AI124">IF(SUMPRODUCT(--(NOT(ISERR(SEARCH({"File","Group","Logon","Schedule","User","Registry","Active","Application"},AD124)))))&gt;0,"1","0")</f>
        <v>1</v>
      </c>
      <c r="AJ124" s="30">
        <f>IF(AI124="1",'TOP 10 TECHNIQUES'!C$17,0)</f>
        <v>0.19800000000000001</v>
      </c>
      <c r="AK124" s="30" t="str" cm="1">
        <f t="array" ref="AK124">IF(SUMPRODUCT(--(NOT(ISERR(SEARCH({"Cloud","Cluster","Container","Image","Instance","Pod","Snapshot","Volume"},AD124)))))&gt;0,"1","0")</f>
        <v>0</v>
      </c>
      <c r="AL124" s="30">
        <f>IF(AK124="1",'TOP 10 TECHNIQUES'!C$18,0)</f>
        <v>0</v>
      </c>
      <c r="AM124" s="30" t="str" cm="1">
        <f t="array" ref="AM124">IF(SUMPRODUCT(--(NOT(ISERR(SEARCH({"Drive","Firmware","Host","Kernel"},AD124)))))&gt;0,"1","0")</f>
        <v>0</v>
      </c>
      <c r="AN124" s="30">
        <f>IF(AM124="1",'TOP 10 TECHNIQUES'!C$19,0)</f>
        <v>0</v>
      </c>
      <c r="AO124" s="62">
        <v>1</v>
      </c>
      <c r="AP124" s="30">
        <f>parameters!$J$21*Table1[[#This Row],[TAT Utility]]+parameters!$J$22*Table1[[#This Row],[Count Utility]]</f>
        <v>6.4139047619047609E-2</v>
      </c>
      <c r="AQ124" s="30">
        <f>(Table1[[#This Row],[Total Top Att&amp;ck Score ]]-parameters!$D$19)/(parameters!$D$20-parameters!$D$19)</f>
        <v>0.10268571428571427</v>
      </c>
      <c r="AR124" s="30">
        <f>IF(Table1[[#This Row],[TAT Utility (unclipped)]]&gt;1,1, IF(Table1[[#This Row],[TAT Utility (unclipped)]]&lt;0,0, Table1[[#This Row],[TAT Utility (unclipped)]]) )</f>
        <v>0.10268571428571427</v>
      </c>
      <c r="AS124" s="30">
        <f>(Table1[[#This Row],[Ransomware (Total '# of ATT&amp;CK Observations)]]-parameters!$D$21)/(parameters!$D$22-parameters!$D$21)</f>
        <v>4.7619047619047616E-2</v>
      </c>
      <c r="AT124" s="30">
        <f>IF(Table1[[#This Row],[Count Utility (unclipped)]]&gt;1,1, IF(Table1[[#This Row],[Count Utility (unclipped)]]&lt;0,0, Table1[[#This Row],[Count Utility (unclipped)]]) )</f>
        <v>4.7619047619047616E-2</v>
      </c>
      <c r="AU12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2.625442176870748E-2</v>
      </c>
    </row>
    <row r="125" spans="1:47" ht="15.75">
      <c r="A125" s="30">
        <f>parameters!$J$21*Table1[[#This Row],[TAT Utility]]+parameters!$J$22*Table1[[#This Row],[Count Utility]]</f>
        <v>1.255047619047619E-2</v>
      </c>
      <c r="B125" s="30">
        <f t="shared" si="1"/>
        <v>0.1255047619047619</v>
      </c>
      <c r="C125" s="30" t="s">
        <v>491</v>
      </c>
      <c r="D125" s="30" t="s">
        <v>484</v>
      </c>
      <c r="E125" s="30" t="s">
        <v>492</v>
      </c>
      <c r="F125" s="30">
        <v>1</v>
      </c>
      <c r="G125" s="30">
        <v>1</v>
      </c>
      <c r="H125" s="30">
        <f>parameters!$J$10*Table1[[#This Row],[Before Utility]]+parameters!$J$11*Table1[[#This Row],[After Utility]]</f>
        <v>0.1</v>
      </c>
      <c r="I125">
        <f>(Table1[[#This Row],[Num. TID Before]]-parameters!$D$8)/(parameters!$D$9-parameters!$D$8)</f>
        <v>0.1</v>
      </c>
      <c r="J125">
        <f>IF(Table1[[#This Row],[Before Utility (unclipped)]]&gt;1,1, IF(Table1[[#This Row],[Before Utility (unclipped)]]&lt;0,0, Table1[[#This Row],[Before Utility (unclipped)]]))</f>
        <v>0.1</v>
      </c>
      <c r="K125">
        <f>(Table1[[#This Row],[Num. TID After]]-parameters!$D$10)/(parameters!$D$11-parameters!$D$10)</f>
        <v>0.1</v>
      </c>
      <c r="L125">
        <f>IF(Table1[[#This Row],[After Utility (unclipped)]]&gt;1,1, IF(Table1[[#This Row],[After Utility (unclipped)]]&lt;0,0, Table1[[#This Row],[After Utility (unclipped)]]))</f>
        <v>0.1</v>
      </c>
      <c r="M125" s="30">
        <v>0</v>
      </c>
      <c r="N125" s="81">
        <v>0</v>
      </c>
      <c r="O125" s="81">
        <v>0</v>
      </c>
      <c r="P125" s="81">
        <v>0</v>
      </c>
      <c r="Q125" s="81">
        <v>1</v>
      </c>
      <c r="R125" s="34"/>
      <c r="S125" s="32">
        <v>0</v>
      </c>
      <c r="T125" s="34"/>
      <c r="U125" s="32">
        <v>0</v>
      </c>
      <c r="V125" s="30">
        <f>parameters!$J$4*Table1[[#This Row],[Mitigations Utility]] + parameters!$J$5*Table1[[#This Row],[Detections Utility]]</f>
        <v>4.7619047619047615E-3</v>
      </c>
      <c r="W125">
        <f>SUM(Table1[[#This Row],[Num. 800-53 (r5)]],Table1[[#This Row],[Num. CIS Controls]])</f>
        <v>0</v>
      </c>
      <c r="X125">
        <f>(Table1[[#This Row],[Total Mitigations]]-parameters!$D$2)/(parameters!$D$3-parameters!$D$2)</f>
        <v>0</v>
      </c>
      <c r="Y125">
        <f>IF(Table1[[#This Row],[Mitigations Utility (unclipped)]]&gt;1,1, IF(Table1[[#This Row],[Mitigations Utility (unclipped)]]&lt;0,0, Table1[[#This Row],[Mitigations Utility (unclipped)]]) )</f>
        <v>0</v>
      </c>
      <c r="Z125">
        <f>SUM(Table1[[#This Row],[Num. CAR]:[Num. Splunk]])</f>
        <v>1</v>
      </c>
      <c r="AA125">
        <f>(Table1[[#This Row],[Total Detections]]-parameters!$D$4)/(parameters!$D$5-parameters!$D$4)</f>
        <v>0.01</v>
      </c>
      <c r="AB125">
        <f>IF(Table1[[#This Row],[Detections Utility (unclipped)]]&gt;1,1, IF(Table1[[#This Row],[Detections Utility (unclipped)]]&lt;0,0, Table1[[#This Row],[Detections Utility (unclipped)]]) )</f>
        <v>0.01</v>
      </c>
      <c r="AC125"/>
      <c r="AD125" s="85" t="s">
        <v>485</v>
      </c>
      <c r="AE125" s="30" t="str" cm="1">
        <f t="array" ref="AE125">IF(SUMPRODUCT(--(NOT(ISERR(SEARCH({"Process","Command","Script","WMI","Module","Pipe","Service"},AD125)))))&gt;0,"1","0")</f>
        <v>1</v>
      </c>
      <c r="AF125" s="30">
        <f>IF(AE125="1",'TOP 10 TECHNIQUES'!C$15,0)</f>
        <v>0</v>
      </c>
      <c r="AG125" s="30" t="str" cm="1">
        <f t="array" ref="AG125">IF(SUMPRODUCT(--(NOT(ISERR(SEARCH({"Network","Firewall"},AD125)))))&gt;0,"1","0")</f>
        <v>0</v>
      </c>
      <c r="AH125" s="30">
        <f>IF(AG125="1",'TOP 10 TECHNIQUES'!C$16,0)</f>
        <v>0</v>
      </c>
      <c r="AI125" s="30" t="str" cm="1">
        <f t="array" ref="AI125">IF(SUMPRODUCT(--(NOT(ISERR(SEARCH({"File","Group","Logon","Schedule","User","Registry","Active","Application"},AD125)))))&gt;0,"1","0")</f>
        <v>1</v>
      </c>
      <c r="AJ125" s="30">
        <f>IF(AI125="1",'TOP 10 TECHNIQUES'!C$17,0)</f>
        <v>0.19800000000000001</v>
      </c>
      <c r="AK125" s="30" t="str" cm="1">
        <f t="array" ref="AK125">IF(SUMPRODUCT(--(NOT(ISERR(SEARCH({"Cloud","Cluster","Container","Image","Instance","Pod","Snapshot","Volume"},AD125)))))&gt;0,"1","0")</f>
        <v>0</v>
      </c>
      <c r="AL125" s="30">
        <f>IF(AK125="1",'TOP 10 TECHNIQUES'!C$18,0)</f>
        <v>0</v>
      </c>
      <c r="AM125" s="30" t="str" cm="1">
        <f t="array" ref="AM125">IF(SUMPRODUCT(--(NOT(ISERR(SEARCH({"Drive","Firmware","Host","Kernel"},AD125)))))&gt;0,"1","0")</f>
        <v>0</v>
      </c>
      <c r="AN125" s="30">
        <f>IF(AM125="1",'TOP 10 TECHNIQUES'!C$19,0)</f>
        <v>0</v>
      </c>
      <c r="AO125" s="61">
        <v>0</v>
      </c>
      <c r="AP125" s="30">
        <f>parameters!$J$21*Table1[[#This Row],[TAT Utility]]+parameters!$J$22*Table1[[#This Row],[Count Utility]]</f>
        <v>1.255047619047619E-2</v>
      </c>
      <c r="AQ125" s="30">
        <f>(Table1[[#This Row],[Total Top Att&amp;ck Score ]]-parameters!$D$19)/(parameters!$D$20-parameters!$D$19)</f>
        <v>4.1834920634920635E-2</v>
      </c>
      <c r="AR125" s="30">
        <f>IF(Table1[[#This Row],[TAT Utility (unclipped)]]&gt;1,1, IF(Table1[[#This Row],[TAT Utility (unclipped)]]&lt;0,0, Table1[[#This Row],[TAT Utility (unclipped)]]) )</f>
        <v>4.1834920634920635E-2</v>
      </c>
      <c r="AS125" s="30">
        <f>(Table1[[#This Row],[Ransomware (Total '# of ATT&amp;CK Observations)]]-parameters!$D$21)/(parameters!$D$22-parameters!$D$21)</f>
        <v>0</v>
      </c>
      <c r="AT125" s="30">
        <f>IF(Table1[[#This Row],[Count Utility (unclipped)]]&gt;1,1, IF(Table1[[#This Row],[Count Utility (unclipped)]]&lt;0,0, Table1[[#This Row],[Count Utility (unclipped)]]) )</f>
        <v>0</v>
      </c>
      <c r="AU12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6" spans="1:47" ht="15.75">
      <c r="A126" s="30">
        <f>parameters!$J$21*Table1[[#This Row],[TAT Utility]]+parameters!$J$22*Table1[[#This Row],[Count Utility]]</f>
        <v>0.25526745369199999</v>
      </c>
      <c r="B126" s="30">
        <f t="shared" si="1"/>
        <v>1.5526745369200001</v>
      </c>
      <c r="C126" s="30" t="s">
        <v>493</v>
      </c>
      <c r="D126" s="30" t="s">
        <v>494</v>
      </c>
      <c r="E126" s="30" t="s">
        <v>72</v>
      </c>
      <c r="F126" s="30">
        <v>1</v>
      </c>
      <c r="G126" s="30">
        <v>1</v>
      </c>
      <c r="H126" s="30">
        <f>parameters!$J$10*Table1[[#This Row],[Before Utility]]+parameters!$J$11*Table1[[#This Row],[After Utility]]</f>
        <v>0.1</v>
      </c>
      <c r="I126">
        <f>(Table1[[#This Row],[Num. TID Before]]-parameters!$D$8)/(parameters!$D$9-parameters!$D$8)</f>
        <v>0.1</v>
      </c>
      <c r="J126">
        <f>IF(Table1[[#This Row],[Before Utility (unclipped)]]&gt;1,1, IF(Table1[[#This Row],[Before Utility (unclipped)]]&lt;0,0, Table1[[#This Row],[Before Utility (unclipped)]]))</f>
        <v>0.1</v>
      </c>
      <c r="K126">
        <f>(Table1[[#This Row],[Num. TID After]]-parameters!$D$10)/(parameters!$D$11-parameters!$D$10)</f>
        <v>0.1</v>
      </c>
      <c r="L126">
        <f>IF(Table1[[#This Row],[After Utility (unclipped)]]&gt;1,1, IF(Table1[[#This Row],[After Utility (unclipped)]]&lt;0,0, Table1[[#This Row],[After Utility (unclipped)]]))</f>
        <v>0.1</v>
      </c>
      <c r="M126" s="57">
        <v>0.59605554000000005</v>
      </c>
      <c r="N126" s="81">
        <v>0</v>
      </c>
      <c r="O126" s="81">
        <v>13</v>
      </c>
      <c r="P126" s="81">
        <v>14</v>
      </c>
      <c r="Q126" s="81">
        <v>23</v>
      </c>
      <c r="R126" s="36" t="s">
        <v>495</v>
      </c>
      <c r="S126" s="32">
        <v>17</v>
      </c>
      <c r="T126" s="34" t="s">
        <v>496</v>
      </c>
      <c r="U126" s="32">
        <v>21</v>
      </c>
      <c r="V126" s="30">
        <f>parameters!$J$4*Table1[[#This Row],[Mitigations Utility]] + parameters!$J$5*Table1[[#This Row],[Detections Utility]]</f>
        <v>0.60000000000000009</v>
      </c>
      <c r="W126">
        <f>SUM(Table1[[#This Row],[Num. 800-53 (r5)]],Table1[[#This Row],[Num. CIS Controls]])</f>
        <v>38</v>
      </c>
      <c r="X126">
        <f>(Table1[[#This Row],[Total Mitigations]]-parameters!$D$2)/(parameters!$D$3-parameters!$D$2)</f>
        <v>0.69090909090909092</v>
      </c>
      <c r="Y126">
        <f>IF(Table1[[#This Row],[Mitigations Utility (unclipped)]]&gt;1,1, IF(Table1[[#This Row],[Mitigations Utility (unclipped)]]&lt;0,0, Table1[[#This Row],[Mitigations Utility (unclipped)]]) )</f>
        <v>0.69090909090909092</v>
      </c>
      <c r="Z126">
        <f>SUM(Table1[[#This Row],[Num. CAR]:[Num. Splunk]])</f>
        <v>50</v>
      </c>
      <c r="AA126">
        <f>(Table1[[#This Row],[Total Detections]]-parameters!$D$4)/(parameters!$D$5-parameters!$D$4)</f>
        <v>0.5</v>
      </c>
      <c r="AB126">
        <f>IF(Table1[[#This Row],[Detections Utility (unclipped)]]&gt;1,1, IF(Table1[[#This Row],[Detections Utility (unclipped)]]&lt;0,0, Table1[[#This Row],[Detections Utility (unclipped)]]) )</f>
        <v>0.5</v>
      </c>
      <c r="AC126"/>
      <c r="AD126" s="85" t="s">
        <v>497</v>
      </c>
      <c r="AE126" s="30" t="str" cm="1">
        <f t="array" ref="AE126">IF(SUMPRODUCT(--(NOT(ISERR(SEARCH({"Process","Command","Script","WMI","Module","Pipe","Service"},AD126)))))&gt;0,"1","0")</f>
        <v>1</v>
      </c>
      <c r="AF126" s="30">
        <f>IF(AE126="1",'TOP 10 TECHNIQUES'!C$15,0)</f>
        <v>0</v>
      </c>
      <c r="AG126" s="30" t="str" cm="1">
        <f t="array" ref="AG126">IF(SUMPRODUCT(--(NOT(ISERR(SEARCH({"Network","Firewall"},AD126)))))&gt;0,"1","0")</f>
        <v>1</v>
      </c>
      <c r="AH126" s="30">
        <f>IF(AG126="1",'TOP 10 TECHNIQUES'!C$16,0)</f>
        <v>0</v>
      </c>
      <c r="AI126" s="30" t="str" cm="1">
        <f t="array" ref="AI126">IF(SUMPRODUCT(--(NOT(ISERR(SEARCH({"File","Group","Logon","Schedule","User","Registry","Active","Application"},AD126)))))&gt;0,"1","0")</f>
        <v>1</v>
      </c>
      <c r="AJ126" s="30">
        <f>IF(AI126="1",'TOP 10 TECHNIQUES'!C$17,0)</f>
        <v>0.19800000000000001</v>
      </c>
      <c r="AK126" s="30" t="str" cm="1">
        <f t="array" ref="AK126">IF(SUMPRODUCT(--(NOT(ISERR(SEARCH({"Cloud","Cluster","Container","Image","Instance","Pod","Snapshot","Volume"},AD126)))))&gt;0,"1","0")</f>
        <v>0</v>
      </c>
      <c r="AL126" s="30">
        <f>IF(AK126="1",'TOP 10 TECHNIQUES'!C$18,0)</f>
        <v>0</v>
      </c>
      <c r="AM126" s="30" t="str" cm="1">
        <f t="array" ref="AM126">IF(SUMPRODUCT(--(NOT(ISERR(SEARCH({"Drive","Firmware","Host","Kernel"},AD126)))))&gt;0,"1","0")</f>
        <v>0</v>
      </c>
      <c r="AN126" s="30">
        <f>IF(AM126="1",'TOP 10 TECHNIQUES'!C$19,0)</f>
        <v>0</v>
      </c>
      <c r="AO126" s="62">
        <v>3</v>
      </c>
      <c r="AP126" s="30">
        <f>parameters!$J$21*Table1[[#This Row],[TAT Utility]]+parameters!$J$22*Table1[[#This Row],[Count Utility]]</f>
        <v>0.25526745369199999</v>
      </c>
      <c r="AQ126" s="30">
        <f>(Table1[[#This Row],[Total Top Att&amp;ck Score ]]-parameters!$D$19)/(parameters!$D$20-parameters!$D$19)</f>
        <v>0.51755817897333334</v>
      </c>
      <c r="AR126" s="30">
        <f>IF(Table1[[#This Row],[TAT Utility (unclipped)]]&gt;1,1, IF(Table1[[#This Row],[TAT Utility (unclipped)]]&lt;0,0, Table1[[#This Row],[TAT Utility (unclipped)]]) )</f>
        <v>0.51755817897333334</v>
      </c>
      <c r="AS126" s="30">
        <f>(Table1[[#This Row],[Ransomware (Total '# of ATT&amp;CK Observations)]]-parameters!$D$21)/(parameters!$D$22-parameters!$D$21)</f>
        <v>0.14285714285714285</v>
      </c>
      <c r="AT126" s="30">
        <f>IF(Table1[[#This Row],[Count Utility (unclipped)]]&gt;1,1, IF(Table1[[#This Row],[Count Utility (unclipped)]]&lt;0,0, Table1[[#This Row],[Count Utility (unclipped)]]) )</f>
        <v>0.14285714285714285</v>
      </c>
      <c r="AU12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0.10839701278380953</v>
      </c>
    </row>
    <row r="127" spans="1:47" ht="15.75">
      <c r="A127" s="30">
        <f>parameters!$J$21*Table1[[#This Row],[TAT Utility]]+parameters!$J$22*Table1[[#This Row],[Count Utility]]</f>
        <v>6.6175238095238093E-2</v>
      </c>
      <c r="B127" s="30">
        <f t="shared" si="1"/>
        <v>0.66175238095238098</v>
      </c>
      <c r="C127" s="30" t="s">
        <v>498</v>
      </c>
      <c r="D127" s="30" t="s">
        <v>494</v>
      </c>
      <c r="E127" s="30" t="s">
        <v>499</v>
      </c>
      <c r="F127" s="30">
        <v>1</v>
      </c>
      <c r="G127" s="30">
        <v>1</v>
      </c>
      <c r="H127" s="30">
        <f>parameters!$J$10*Table1[[#This Row],[Before Utility]]+parameters!$J$11*Table1[[#This Row],[After Utility]]</f>
        <v>0.1</v>
      </c>
      <c r="I127">
        <f>(Table1[[#This Row],[Num. TID Before]]-parameters!$D$8)/(parameters!$D$9-parameters!$D$8)</f>
        <v>0.1</v>
      </c>
      <c r="J127">
        <f>IF(Table1[[#This Row],[Before Utility (unclipped)]]&gt;1,1, IF(Table1[[#This Row],[Before Utility (unclipped)]]&lt;0,0, Table1[[#This Row],[Before Utility (unclipped)]]))</f>
        <v>0.1</v>
      </c>
      <c r="K127">
        <f>(Table1[[#This Row],[Num. TID After]]-parameters!$D$10)/(parameters!$D$11-parameters!$D$10)</f>
        <v>0.1</v>
      </c>
      <c r="L127">
        <f>IF(Table1[[#This Row],[After Utility (unclipped)]]&gt;1,1, IF(Table1[[#This Row],[After Utility (unclipped)]]&lt;0,0, Table1[[#This Row],[After Utility (unclipped)]]))</f>
        <v>0.1</v>
      </c>
      <c r="M127" s="30">
        <v>0</v>
      </c>
      <c r="N127" s="81">
        <v>2</v>
      </c>
      <c r="O127" s="81">
        <v>8</v>
      </c>
      <c r="P127" s="81">
        <v>3</v>
      </c>
      <c r="Q127" s="81">
        <v>6</v>
      </c>
      <c r="R127" s="36" t="s">
        <v>495</v>
      </c>
      <c r="S127" s="32">
        <v>17</v>
      </c>
      <c r="T127" s="34" t="s">
        <v>496</v>
      </c>
      <c r="U127" s="32">
        <v>21</v>
      </c>
      <c r="V127" s="30">
        <f>parameters!$J$4*Table1[[#This Row],[Mitigations Utility]] + parameters!$J$5*Table1[[#This Row],[Detections Utility]]</f>
        <v>0.45238095238095244</v>
      </c>
      <c r="W127">
        <f>SUM(Table1[[#This Row],[Num. 800-53 (r5)]],Table1[[#This Row],[Num. CIS Controls]])</f>
        <v>38</v>
      </c>
      <c r="X127">
        <f>(Table1[[#This Row],[Total Mitigations]]-parameters!$D$2)/(parameters!$D$3-parameters!$D$2)</f>
        <v>0.69090909090909092</v>
      </c>
      <c r="Y127">
        <f>IF(Table1[[#This Row],[Mitigations Utility (unclipped)]]&gt;1,1, IF(Table1[[#This Row],[Mitigations Utility (unclipped)]]&lt;0,0, Table1[[#This Row],[Mitigations Utility (unclipped)]]) )</f>
        <v>0.69090909090909092</v>
      </c>
      <c r="Z127">
        <f>SUM(Table1[[#This Row],[Num. CAR]:[Num. Splunk]])</f>
        <v>19</v>
      </c>
      <c r="AA127">
        <f>(Table1[[#This Row],[Total Detections]]-parameters!$D$4)/(parameters!$D$5-parameters!$D$4)</f>
        <v>0.19</v>
      </c>
      <c r="AB127">
        <f>IF(Table1[[#This Row],[Detections Utility (unclipped)]]&gt;1,1, IF(Table1[[#This Row],[Detections Utility (unclipped)]]&lt;0,0, Table1[[#This Row],[Detections Utility (unclipped)]]) )</f>
        <v>0.19</v>
      </c>
      <c r="AC127"/>
      <c r="AD127" s="85" t="s">
        <v>500</v>
      </c>
      <c r="AE127" s="30" t="str" cm="1">
        <f t="array" ref="AE127">IF(SUMPRODUCT(--(NOT(ISERR(SEARCH({"Process","Command","Script","WMI","Module","Pipe","Service"},AD127)))))&gt;0,"1","0")</f>
        <v>1</v>
      </c>
      <c r="AF127" s="30">
        <f>IF(AE127="1",'TOP 10 TECHNIQUES'!C$15,0)</f>
        <v>0</v>
      </c>
      <c r="AG127" s="30" t="str" cm="1">
        <f t="array" ref="AG127">IF(SUMPRODUCT(--(NOT(ISERR(SEARCH({"Network","Firewall"},AD127)))))&gt;0,"1","0")</f>
        <v>0</v>
      </c>
      <c r="AH127" s="30">
        <f>IF(AG127="1",'TOP 10 TECHNIQUES'!C$16,0)</f>
        <v>0</v>
      </c>
      <c r="AI127" s="30" t="str" cm="1">
        <f t="array" ref="AI127">IF(SUMPRODUCT(--(NOT(ISERR(SEARCH({"File","Group","Logon","Schedule","User","Registry","Active","Application"},AD127)))))&gt;0,"1","0")</f>
        <v>1</v>
      </c>
      <c r="AJ127" s="30">
        <f>IF(AI127="1",'TOP 10 TECHNIQUES'!C$17,0)</f>
        <v>0.19800000000000001</v>
      </c>
      <c r="AK127" s="30" t="str" cm="1">
        <f t="array" ref="AK127">IF(SUMPRODUCT(--(NOT(ISERR(SEARCH({"Cloud","Cluster","Container","Image","Instance","Pod","Snapshot","Volume"},AD127)))))&gt;0,"1","0")</f>
        <v>0</v>
      </c>
      <c r="AL127" s="30">
        <f>IF(AK127="1",'TOP 10 TECHNIQUES'!C$18,0)</f>
        <v>0</v>
      </c>
      <c r="AM127" s="30" t="str" cm="1">
        <f t="array" ref="AM127">IF(SUMPRODUCT(--(NOT(ISERR(SEARCH({"Drive","Firmware","Host","Kernel"},AD127)))))&gt;0,"1","0")</f>
        <v>0</v>
      </c>
      <c r="AN127" s="30">
        <f>IF(AM127="1",'TOP 10 TECHNIQUES'!C$19,0)</f>
        <v>0</v>
      </c>
      <c r="AO127" s="61">
        <v>0</v>
      </c>
      <c r="AP127" s="30">
        <f>parameters!$J$21*Table1[[#This Row],[TAT Utility]]+parameters!$J$22*Table1[[#This Row],[Count Utility]]</f>
        <v>6.6175238095238093E-2</v>
      </c>
      <c r="AQ127" s="30">
        <f>(Table1[[#This Row],[Total Top Att&amp;ck Score ]]-parameters!$D$19)/(parameters!$D$20-parameters!$D$19)</f>
        <v>0.22058412698412699</v>
      </c>
      <c r="AR127" s="30">
        <f>IF(Table1[[#This Row],[TAT Utility (unclipped)]]&gt;1,1, IF(Table1[[#This Row],[TAT Utility (unclipped)]]&lt;0,0, Table1[[#This Row],[TAT Utility (unclipped)]]) )</f>
        <v>0.22058412698412699</v>
      </c>
      <c r="AS127" s="30">
        <f>(Table1[[#This Row],[Ransomware (Total '# of ATT&amp;CK Observations)]]-parameters!$D$21)/(parameters!$D$22-parameters!$D$21)</f>
        <v>0</v>
      </c>
      <c r="AT127" s="30">
        <f>IF(Table1[[#This Row],[Count Utility (unclipped)]]&gt;1,1, IF(Table1[[#This Row],[Count Utility (unclipped)]]&lt;0,0, Table1[[#This Row],[Count Utility (unclipped)]]) )</f>
        <v>0</v>
      </c>
      <c r="AU12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8" spans="1:47" ht="15.75">
      <c r="A128" s="30">
        <f>parameters!$J$21*Table1[[#This Row],[TAT Utility]]+parameters!$J$22*Table1[[#This Row],[Count Utility]]</f>
        <v>5.6477142857142858E-2</v>
      </c>
      <c r="B128" s="30">
        <f t="shared" si="1"/>
        <v>0.56477142857142859</v>
      </c>
      <c r="C128" s="30" t="s">
        <v>501</v>
      </c>
      <c r="D128" s="30" t="s">
        <v>494</v>
      </c>
      <c r="E128" s="30" t="s">
        <v>502</v>
      </c>
      <c r="F128" s="30">
        <v>1</v>
      </c>
      <c r="G128" s="30">
        <v>1</v>
      </c>
      <c r="H128" s="30">
        <f>parameters!$J$10*Table1[[#This Row],[Before Utility]]+parameters!$J$11*Table1[[#This Row],[After Utility]]</f>
        <v>0.1</v>
      </c>
      <c r="I128">
        <f>(Table1[[#This Row],[Num. TID Before]]-parameters!$D$8)/(parameters!$D$9-parameters!$D$8)</f>
        <v>0.1</v>
      </c>
      <c r="J128">
        <f>IF(Table1[[#This Row],[Before Utility (unclipped)]]&gt;1,1, IF(Table1[[#This Row],[Before Utility (unclipped)]]&lt;0,0, Table1[[#This Row],[Before Utility (unclipped)]]))</f>
        <v>0.1</v>
      </c>
      <c r="K128">
        <f>(Table1[[#This Row],[Num. TID After]]-parameters!$D$10)/(parameters!$D$11-parameters!$D$10)</f>
        <v>0.1</v>
      </c>
      <c r="L128">
        <f>IF(Table1[[#This Row],[After Utility (unclipped)]]&gt;1,1, IF(Table1[[#This Row],[After Utility (unclipped)]]&lt;0,0, Table1[[#This Row],[After Utility (unclipped)]]))</f>
        <v>0.1</v>
      </c>
      <c r="M128" s="30">
        <v>0</v>
      </c>
      <c r="N128" s="81">
        <v>0</v>
      </c>
      <c r="O128" s="81">
        <v>3</v>
      </c>
      <c r="P128" s="81">
        <v>1</v>
      </c>
      <c r="Q128" s="81">
        <v>0</v>
      </c>
      <c r="R128" s="36" t="s">
        <v>503</v>
      </c>
      <c r="S128" s="32">
        <v>16</v>
      </c>
      <c r="T128" s="34" t="s">
        <v>496</v>
      </c>
      <c r="U128" s="32">
        <v>21</v>
      </c>
      <c r="V128" s="30">
        <f>parameters!$J$4*Table1[[#This Row],[Mitigations Utility]] + parameters!$J$5*Table1[[#This Row],[Detections Utility]]</f>
        <v>0.37142857142857144</v>
      </c>
      <c r="W128">
        <f>SUM(Table1[[#This Row],[Num. 800-53 (r5)]],Table1[[#This Row],[Num. CIS Controls]])</f>
        <v>37</v>
      </c>
      <c r="X128">
        <f>(Table1[[#This Row],[Total Mitigations]]-parameters!$D$2)/(parameters!$D$3-parameters!$D$2)</f>
        <v>0.67272727272727273</v>
      </c>
      <c r="Y128">
        <f>IF(Table1[[#This Row],[Mitigations Utility (unclipped)]]&gt;1,1, IF(Table1[[#This Row],[Mitigations Utility (unclipped)]]&lt;0,0, Table1[[#This Row],[Mitigations Utility (unclipped)]]) )</f>
        <v>0.67272727272727273</v>
      </c>
      <c r="Z128">
        <f>SUM(Table1[[#This Row],[Num. CAR]:[Num. Splunk]])</f>
        <v>4</v>
      </c>
      <c r="AA128">
        <f>(Table1[[#This Row],[Total Detections]]-parameters!$D$4)/(parameters!$D$5-parameters!$D$4)</f>
        <v>0.04</v>
      </c>
      <c r="AB128">
        <f>IF(Table1[[#This Row],[Detections Utility (unclipped)]]&gt;1,1, IF(Table1[[#This Row],[Detections Utility (unclipped)]]&lt;0,0, Table1[[#This Row],[Detections Utility (unclipped)]]) )</f>
        <v>0.04</v>
      </c>
      <c r="AC128"/>
      <c r="AD128" s="85" t="s">
        <v>477</v>
      </c>
      <c r="AE128" s="30" t="str" cm="1">
        <f t="array" ref="AE128">IF(SUMPRODUCT(--(NOT(ISERR(SEARCH({"Process","Command","Script","WMI","Module","Pipe","Service"},AD128)))))&gt;0,"1","0")</f>
        <v>1</v>
      </c>
      <c r="AF128" s="30">
        <f>IF(AE128="1",'TOP 10 TECHNIQUES'!C$15,0)</f>
        <v>0</v>
      </c>
      <c r="AG128" s="30" t="str" cm="1">
        <f t="array" ref="AG128">IF(SUMPRODUCT(--(NOT(ISERR(SEARCH({"Network","Firewall"},AD128)))))&gt;0,"1","0")</f>
        <v>0</v>
      </c>
      <c r="AH128" s="30">
        <f>IF(AG128="1",'TOP 10 TECHNIQUES'!C$16,0)</f>
        <v>0</v>
      </c>
      <c r="AI128" s="30" t="str" cm="1">
        <f t="array" ref="AI128">IF(SUMPRODUCT(--(NOT(ISERR(SEARCH({"File","Group","Logon","Schedule","User","Registry","Active","Application"},AD128)))))&gt;0,"1","0")</f>
        <v>1</v>
      </c>
      <c r="AJ128" s="30">
        <f>IF(AI128="1",'TOP 10 TECHNIQUES'!C$17,0)</f>
        <v>0.19800000000000001</v>
      </c>
      <c r="AK128" s="30" t="str" cm="1">
        <f t="array" ref="AK128">IF(SUMPRODUCT(--(NOT(ISERR(SEARCH({"Cloud","Cluster","Container","Image","Instance","Pod","Snapshot","Volume"},AD128)))))&gt;0,"1","0")</f>
        <v>0</v>
      </c>
      <c r="AL128" s="30">
        <f>IF(AK128="1",'TOP 10 TECHNIQUES'!C$18,0)</f>
        <v>0</v>
      </c>
      <c r="AM128" s="30" t="str" cm="1">
        <f t="array" ref="AM128">IF(SUMPRODUCT(--(NOT(ISERR(SEARCH({"Drive","Firmware","Host","Kernel"},AD128)))))&gt;0,"1","0")</f>
        <v>0</v>
      </c>
      <c r="AN128" s="30">
        <f>IF(AM128="1",'TOP 10 TECHNIQUES'!C$19,0)</f>
        <v>0</v>
      </c>
      <c r="AO128" s="62">
        <v>0</v>
      </c>
      <c r="AP128" s="30">
        <f>parameters!$J$21*Table1[[#This Row],[TAT Utility]]+parameters!$J$22*Table1[[#This Row],[Count Utility]]</f>
        <v>5.6477142857142858E-2</v>
      </c>
      <c r="AQ128" s="30">
        <f>(Table1[[#This Row],[Total Top Att&amp;ck Score ]]-parameters!$D$19)/(parameters!$D$20-parameters!$D$19)</f>
        <v>0.18825714285714287</v>
      </c>
      <c r="AR128" s="30">
        <f>IF(Table1[[#This Row],[TAT Utility (unclipped)]]&gt;1,1, IF(Table1[[#This Row],[TAT Utility (unclipped)]]&lt;0,0, Table1[[#This Row],[TAT Utility (unclipped)]]) )</f>
        <v>0.18825714285714287</v>
      </c>
      <c r="AS128" s="30">
        <f>(Table1[[#This Row],[Ransomware (Total '# of ATT&amp;CK Observations)]]-parameters!$D$21)/(parameters!$D$22-parameters!$D$21)</f>
        <v>0</v>
      </c>
      <c r="AT128" s="30">
        <f>IF(Table1[[#This Row],[Count Utility (unclipped)]]&gt;1,1, IF(Table1[[#This Row],[Count Utility (unclipped)]]&lt;0,0, Table1[[#This Row],[Count Utility (unclipped)]]) )</f>
        <v>0</v>
      </c>
      <c r="AU12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9" spans="1:47" ht="15.75">
      <c r="A129" s="30">
        <f>parameters!$J$21*Table1[[#This Row],[TAT Utility]]+parameters!$J$22*Table1[[#This Row],[Count Utility]]</f>
        <v>3.5940000000000007E-2</v>
      </c>
      <c r="B129" s="30">
        <f t="shared" si="1"/>
        <v>0.35940000000000005</v>
      </c>
      <c r="C129" s="30" t="s">
        <v>504</v>
      </c>
      <c r="D129" s="30" t="s">
        <v>494</v>
      </c>
      <c r="E129" s="30" t="s">
        <v>505</v>
      </c>
      <c r="F129" s="30">
        <v>1</v>
      </c>
      <c r="G129" s="30">
        <v>1</v>
      </c>
      <c r="H129" s="30">
        <f>parameters!$J$10*Table1[[#This Row],[Before Utility]]+parameters!$J$11*Table1[[#This Row],[After Utility]]</f>
        <v>0.1</v>
      </c>
      <c r="I129">
        <f>(Table1[[#This Row],[Num. TID Before]]-parameters!$D$8)/(parameters!$D$9-parameters!$D$8)</f>
        <v>0.1</v>
      </c>
      <c r="J129">
        <f>IF(Table1[[#This Row],[Before Utility (unclipped)]]&gt;1,1, IF(Table1[[#This Row],[Before Utility (unclipped)]]&lt;0,0, Table1[[#This Row],[Before Utility (unclipped)]]))</f>
        <v>0.1</v>
      </c>
      <c r="K129">
        <f>(Table1[[#This Row],[Num. TID After]]-parameters!$D$10)/(parameters!$D$11-parameters!$D$10)</f>
        <v>0.1</v>
      </c>
      <c r="L129">
        <f>IF(Table1[[#This Row],[After Utility (unclipped)]]&gt;1,1, IF(Table1[[#This Row],[After Utility (unclipped)]]&lt;0,0, Table1[[#This Row],[After Utility (unclipped)]]))</f>
        <v>0.1</v>
      </c>
      <c r="M129" s="30">
        <v>0</v>
      </c>
      <c r="N129" s="81">
        <v>1</v>
      </c>
      <c r="O129" s="81">
        <v>7</v>
      </c>
      <c r="P129" s="81">
        <v>2</v>
      </c>
      <c r="Q129" s="81">
        <v>0</v>
      </c>
      <c r="R129" s="36" t="s">
        <v>506</v>
      </c>
      <c r="S129" s="32">
        <v>6</v>
      </c>
      <c r="T129" s="34" t="s">
        <v>507</v>
      </c>
      <c r="U129" s="32">
        <v>10</v>
      </c>
      <c r="V129" s="30">
        <f>parameters!$J$4*Table1[[#This Row],[Mitigations Utility]] + parameters!$J$5*Table1[[#This Row],[Detections Utility]]</f>
        <v>0.2</v>
      </c>
      <c r="W129">
        <f>SUM(Table1[[#This Row],[Num. 800-53 (r5)]],Table1[[#This Row],[Num. CIS Controls]])</f>
        <v>16</v>
      </c>
      <c r="X129">
        <f>(Table1[[#This Row],[Total Mitigations]]-parameters!$D$2)/(parameters!$D$3-parameters!$D$2)</f>
        <v>0.29090909090909089</v>
      </c>
      <c r="Y129">
        <f>IF(Table1[[#This Row],[Mitigations Utility (unclipped)]]&gt;1,1, IF(Table1[[#This Row],[Mitigations Utility (unclipped)]]&lt;0,0, Table1[[#This Row],[Mitigations Utility (unclipped)]]) )</f>
        <v>0.29090909090909089</v>
      </c>
      <c r="Z129">
        <f>SUM(Table1[[#This Row],[Num. CAR]:[Num. Splunk]])</f>
        <v>10</v>
      </c>
      <c r="AA129">
        <f>(Table1[[#This Row],[Total Detections]]-parameters!$D$4)/(parameters!$D$5-parameters!$D$4)</f>
        <v>0.1</v>
      </c>
      <c r="AB129">
        <f>IF(Table1[[#This Row],[Detections Utility (unclipped)]]&gt;1,1, IF(Table1[[#This Row],[Detections Utility (unclipped)]]&lt;0,0, Table1[[#This Row],[Detections Utility (unclipped)]]) )</f>
        <v>0.1</v>
      </c>
      <c r="AC129"/>
      <c r="AD129" s="85" t="s">
        <v>508</v>
      </c>
      <c r="AE129" s="30" t="str" cm="1">
        <f t="array" ref="AE129">IF(SUMPRODUCT(--(NOT(ISERR(SEARCH({"Process","Command","Script","WMI","Module","Pipe","Service"},AD129)))))&gt;0,"1","0")</f>
        <v>1</v>
      </c>
      <c r="AF129" s="30">
        <f>IF(AE129="1",'TOP 10 TECHNIQUES'!C$15,0)</f>
        <v>0</v>
      </c>
      <c r="AG129" s="30" t="str" cm="1">
        <f t="array" ref="AG129">IF(SUMPRODUCT(--(NOT(ISERR(SEARCH({"Network","Firewall"},AD129)))))&gt;0,"1","0")</f>
        <v>0</v>
      </c>
      <c r="AH129" s="30">
        <f>IF(AG129="1",'TOP 10 TECHNIQUES'!C$16,0)</f>
        <v>0</v>
      </c>
      <c r="AI129" s="30" t="str" cm="1">
        <f t="array" ref="AI129">IF(SUMPRODUCT(--(NOT(ISERR(SEARCH({"File","Group","Logon","Schedule","User","Registry","Active","Application"},AD129)))))&gt;0,"1","0")</f>
        <v>1</v>
      </c>
      <c r="AJ129" s="30">
        <f>IF(AI129="1",'TOP 10 TECHNIQUES'!C$17,0)</f>
        <v>0.19800000000000001</v>
      </c>
      <c r="AK129" s="30" t="str" cm="1">
        <f t="array" ref="AK129">IF(SUMPRODUCT(--(NOT(ISERR(SEARCH({"Cloud","Cluster","Container","Image","Instance","Pod","Snapshot","Volume"},AD129)))))&gt;0,"1","0")</f>
        <v>0</v>
      </c>
      <c r="AL129" s="30">
        <f>IF(AK129="1",'TOP 10 TECHNIQUES'!C$18,0)</f>
        <v>0</v>
      </c>
      <c r="AM129" s="30" t="str" cm="1">
        <f t="array" ref="AM129">IF(SUMPRODUCT(--(NOT(ISERR(SEARCH({"Drive","Firmware","Host","Kernel"},AD129)))))&gt;0,"1","0")</f>
        <v>0</v>
      </c>
      <c r="AN129" s="30">
        <f>IF(AM129="1",'TOP 10 TECHNIQUES'!C$19,0)</f>
        <v>0</v>
      </c>
      <c r="AO129" s="61">
        <v>0</v>
      </c>
      <c r="AP129" s="30">
        <f>parameters!$J$21*Table1[[#This Row],[TAT Utility]]+parameters!$J$22*Table1[[#This Row],[Count Utility]]</f>
        <v>3.5940000000000007E-2</v>
      </c>
      <c r="AQ129" s="30">
        <f>(Table1[[#This Row],[Total Top Att&amp;ck Score ]]-parameters!$D$19)/(parameters!$D$20-parameters!$D$19)</f>
        <v>0.11980000000000002</v>
      </c>
      <c r="AR129" s="30">
        <f>IF(Table1[[#This Row],[TAT Utility (unclipped)]]&gt;1,1, IF(Table1[[#This Row],[TAT Utility (unclipped)]]&lt;0,0, Table1[[#This Row],[TAT Utility (unclipped)]]) )</f>
        <v>0.11980000000000002</v>
      </c>
      <c r="AS129" s="30">
        <f>(Table1[[#This Row],[Ransomware (Total '# of ATT&amp;CK Observations)]]-parameters!$D$21)/(parameters!$D$22-parameters!$D$21)</f>
        <v>0</v>
      </c>
      <c r="AT129" s="30">
        <f>IF(Table1[[#This Row],[Count Utility (unclipped)]]&gt;1,1, IF(Table1[[#This Row],[Count Utility (unclipped)]]&lt;0,0, Table1[[#This Row],[Count Utility (unclipped)]]) )</f>
        <v>0</v>
      </c>
      <c r="AU12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0" spans="1:47" ht="15.75">
      <c r="A130" s="30">
        <f>parameters!$J$21*Table1[[#This Row],[TAT Utility]]+parameters!$J$22*Table1[[#This Row],[Count Utility]]</f>
        <v>0.19462000000000002</v>
      </c>
      <c r="B130" s="30">
        <f t="shared" si="1"/>
        <v>0.2795333333333333</v>
      </c>
      <c r="C130" s="30" t="s">
        <v>509</v>
      </c>
      <c r="D130" s="30" t="s">
        <v>494</v>
      </c>
      <c r="E130" s="30" t="s">
        <v>510</v>
      </c>
      <c r="F130" s="30">
        <v>1</v>
      </c>
      <c r="G130" s="30">
        <v>1</v>
      </c>
      <c r="H130" s="30">
        <f>parameters!$J$10*Table1[[#This Row],[Before Utility]]+parameters!$J$11*Table1[[#This Row],[After Utility]]</f>
        <v>0.1</v>
      </c>
      <c r="I130">
        <f>(Table1[[#This Row],[Num. TID Before]]-parameters!$D$8)/(parameters!$D$9-parameters!$D$8)</f>
        <v>0.1</v>
      </c>
      <c r="J130">
        <f>IF(Table1[[#This Row],[Before Utility (unclipped)]]&gt;1,1, IF(Table1[[#This Row],[Before Utility (unclipped)]]&lt;0,0, Table1[[#This Row],[Before Utility (unclipped)]]))</f>
        <v>0.1</v>
      </c>
      <c r="K130">
        <f>(Table1[[#This Row],[Num. TID After]]-parameters!$D$10)/(parameters!$D$11-parameters!$D$10)</f>
        <v>0.1</v>
      </c>
      <c r="L130">
        <f>IF(Table1[[#This Row],[After Utility (unclipped)]]&gt;1,1, IF(Table1[[#This Row],[After Utility (unclipped)]]&lt;0,0, Table1[[#This Row],[After Utility (unclipped)]]))</f>
        <v>0.1</v>
      </c>
      <c r="M130" s="30">
        <v>0</v>
      </c>
      <c r="N130" s="81">
        <v>0</v>
      </c>
      <c r="O130" s="81">
        <v>12</v>
      </c>
      <c r="P130" s="81">
        <v>4</v>
      </c>
      <c r="Q130" s="81">
        <v>12</v>
      </c>
      <c r="R130" s="34"/>
      <c r="S130" s="32">
        <v>0</v>
      </c>
      <c r="T130" s="34"/>
      <c r="U130" s="32">
        <v>0</v>
      </c>
      <c r="V130" s="30">
        <f>parameters!$J$4*Table1[[#This Row],[Mitigations Utility]] + parameters!$J$5*Table1[[#This Row],[Detections Utility]]</f>
        <v>0.13333333333333333</v>
      </c>
      <c r="W130">
        <f>SUM(Table1[[#This Row],[Num. 800-53 (r5)]],Table1[[#This Row],[Num. CIS Controls]])</f>
        <v>0</v>
      </c>
      <c r="X130">
        <f>(Table1[[#This Row],[Total Mitigations]]-parameters!$D$2)/(parameters!$D$3-parameters!$D$2)</f>
        <v>0</v>
      </c>
      <c r="Y130">
        <f>IF(Table1[[#This Row],[Mitigations Utility (unclipped)]]&gt;1,1, IF(Table1[[#This Row],[Mitigations Utility (unclipped)]]&lt;0,0, Table1[[#This Row],[Mitigations Utility (unclipped)]]) )</f>
        <v>0</v>
      </c>
      <c r="Z130">
        <f>SUM(Table1[[#This Row],[Num. CAR]:[Num. Splunk]])</f>
        <v>28</v>
      </c>
      <c r="AA130">
        <f>(Table1[[#This Row],[Total Detections]]-parameters!$D$4)/(parameters!$D$5-parameters!$D$4)</f>
        <v>0.28000000000000003</v>
      </c>
      <c r="AB130">
        <f>IF(Table1[[#This Row],[Detections Utility (unclipped)]]&gt;1,1, IF(Table1[[#This Row],[Detections Utility (unclipped)]]&lt;0,0, Table1[[#This Row],[Detections Utility (unclipped)]]) )</f>
        <v>0.28000000000000003</v>
      </c>
      <c r="AC130"/>
      <c r="AD130" s="85" t="s">
        <v>511</v>
      </c>
      <c r="AE130" s="30" t="str" cm="1">
        <f t="array" ref="AE130">IF(SUMPRODUCT(--(NOT(ISERR(SEARCH({"Process","Command","Script","WMI","Module","Pipe","Service"},AD130)))))&gt;0,"1","0")</f>
        <v>1</v>
      </c>
      <c r="AF130" s="30">
        <f>IF(AE130="1",'TOP 10 TECHNIQUES'!C$15,0)</f>
        <v>0</v>
      </c>
      <c r="AG130" s="30" t="str" cm="1">
        <f t="array" ref="AG130">IF(SUMPRODUCT(--(NOT(ISERR(SEARCH({"Network","Firewall"},AD130)))))&gt;0,"1","0")</f>
        <v>0</v>
      </c>
      <c r="AH130" s="30">
        <f>IF(AG130="1",'TOP 10 TECHNIQUES'!C$16,0)</f>
        <v>0</v>
      </c>
      <c r="AI130" s="30" t="str" cm="1">
        <f t="array" ref="AI130">IF(SUMPRODUCT(--(NOT(ISERR(SEARCH({"File","Group","Logon","Schedule","User","Registry","Active","Application"},AD130)))))&gt;0,"1","0")</f>
        <v>1</v>
      </c>
      <c r="AJ130" s="30">
        <f>IF(AI130="1",'TOP 10 TECHNIQUES'!C$17,0)</f>
        <v>0.19800000000000001</v>
      </c>
      <c r="AK130" s="30" t="str" cm="1">
        <f t="array" ref="AK130">IF(SUMPRODUCT(--(NOT(ISERR(SEARCH({"Cloud","Cluster","Container","Image","Instance","Pod","Snapshot","Volume"},AD130)))))&gt;0,"1","0")</f>
        <v>0</v>
      </c>
      <c r="AL130" s="30">
        <f>IF(AK130="1",'TOP 10 TECHNIQUES'!C$18,0)</f>
        <v>0</v>
      </c>
      <c r="AM130" s="30" t="str" cm="1">
        <f t="array" ref="AM130">IF(SUMPRODUCT(--(NOT(ISERR(SEARCH({"Drive","Firmware","Host","Kernel"},AD130)))))&gt;0,"1","0")</f>
        <v>0</v>
      </c>
      <c r="AN130" s="30">
        <f>IF(AM130="1",'TOP 10 TECHNIQUES'!C$19,0)</f>
        <v>0</v>
      </c>
      <c r="AO130" s="62">
        <v>5</v>
      </c>
      <c r="AP130" s="30">
        <f>parameters!$J$21*Table1[[#This Row],[TAT Utility]]+parameters!$J$22*Table1[[#This Row],[Count Utility]]</f>
        <v>0.19462000000000002</v>
      </c>
      <c r="AQ130" s="30">
        <f>(Table1[[#This Row],[Total Top Att&amp;ck Score ]]-parameters!$D$19)/(parameters!$D$20-parameters!$D$19)</f>
        <v>9.3177777777777762E-2</v>
      </c>
      <c r="AR130" s="30">
        <f>IF(Table1[[#This Row],[TAT Utility (unclipped)]]&gt;1,1, IF(Table1[[#This Row],[TAT Utility (unclipped)]]&lt;0,0, Table1[[#This Row],[TAT Utility (unclipped)]]) )</f>
        <v>9.3177777777777762E-2</v>
      </c>
      <c r="AS130" s="30">
        <f>(Table1[[#This Row],[Ransomware (Total '# of ATT&amp;CK Observations)]]-parameters!$D$21)/(parameters!$D$22-parameters!$D$21)</f>
        <v>0.23809523809523808</v>
      </c>
      <c r="AT130" s="30">
        <f>IF(Table1[[#This Row],[Count Utility (unclipped)]]&gt;1,1, IF(Table1[[#This Row],[Count Utility (unclipped)]]&lt;0,0, Table1[[#This Row],[Count Utility (unclipped)]]) )</f>
        <v>0.23809523809523808</v>
      </c>
      <c r="AU13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0.13014021164021164</v>
      </c>
    </row>
    <row r="131" spans="1:47" ht="15.75">
      <c r="A131" s="30">
        <f>parameters!$J$21*Table1[[#This Row],[TAT Utility]]+parameters!$J$22*Table1[[#This Row],[Count Utility]]</f>
        <v>1.4832380952380951E-2</v>
      </c>
      <c r="B131" s="30">
        <f t="shared" si="1"/>
        <v>0.14832380952380952</v>
      </c>
      <c r="C131" s="30" t="s">
        <v>512</v>
      </c>
      <c r="D131" s="30" t="s">
        <v>494</v>
      </c>
      <c r="E131" s="30" t="s">
        <v>513</v>
      </c>
      <c r="F131" s="30">
        <v>1</v>
      </c>
      <c r="G131" s="30">
        <v>1</v>
      </c>
      <c r="H131" s="30">
        <f>parameters!$J$10*Table1[[#This Row],[Before Utility]]+parameters!$J$11*Table1[[#This Row],[After Utility]]</f>
        <v>0.1</v>
      </c>
      <c r="I131">
        <f>(Table1[[#This Row],[Num. TID Before]]-parameters!$D$8)/(parameters!$D$9-parameters!$D$8)</f>
        <v>0.1</v>
      </c>
      <c r="J131">
        <f>IF(Table1[[#This Row],[Before Utility (unclipped)]]&gt;1,1, IF(Table1[[#This Row],[Before Utility (unclipped)]]&lt;0,0, Table1[[#This Row],[Before Utility (unclipped)]]))</f>
        <v>0.1</v>
      </c>
      <c r="K131">
        <f>(Table1[[#This Row],[Num. TID After]]-parameters!$D$10)/(parameters!$D$11-parameters!$D$10)</f>
        <v>0.1</v>
      </c>
      <c r="L131">
        <f>IF(Table1[[#This Row],[After Utility (unclipped)]]&gt;1,1, IF(Table1[[#This Row],[After Utility (unclipped)]]&lt;0,0, Table1[[#This Row],[After Utility (unclipped)]]))</f>
        <v>0.1</v>
      </c>
      <c r="M131" s="30">
        <v>0</v>
      </c>
      <c r="N131" s="81">
        <v>1</v>
      </c>
      <c r="O131" s="81">
        <v>3</v>
      </c>
      <c r="P131" s="81">
        <v>0</v>
      </c>
      <c r="Q131" s="81">
        <v>1</v>
      </c>
      <c r="R131" s="34"/>
      <c r="S131" s="32">
        <v>0</v>
      </c>
      <c r="T131" s="34"/>
      <c r="U131" s="32">
        <v>0</v>
      </c>
      <c r="V131" s="30">
        <f>parameters!$J$4*Table1[[#This Row],[Mitigations Utility]] + parameters!$J$5*Table1[[#This Row],[Detections Utility]]</f>
        <v>2.3809523809523808E-2</v>
      </c>
      <c r="W131">
        <f>SUM(Table1[[#This Row],[Num. 800-53 (r5)]],Table1[[#This Row],[Num. CIS Controls]])</f>
        <v>0</v>
      </c>
      <c r="X131">
        <f>(Table1[[#This Row],[Total Mitigations]]-parameters!$D$2)/(parameters!$D$3-parameters!$D$2)</f>
        <v>0</v>
      </c>
      <c r="Y131">
        <f>IF(Table1[[#This Row],[Mitigations Utility (unclipped)]]&gt;1,1, IF(Table1[[#This Row],[Mitigations Utility (unclipped)]]&lt;0,0, Table1[[#This Row],[Mitigations Utility (unclipped)]]) )</f>
        <v>0</v>
      </c>
      <c r="Z131">
        <f>SUM(Table1[[#This Row],[Num. CAR]:[Num. Splunk]])</f>
        <v>5</v>
      </c>
      <c r="AA131">
        <f>(Table1[[#This Row],[Total Detections]]-parameters!$D$4)/(parameters!$D$5-parameters!$D$4)</f>
        <v>0.05</v>
      </c>
      <c r="AB131">
        <f>IF(Table1[[#This Row],[Detections Utility (unclipped)]]&gt;1,1, IF(Table1[[#This Row],[Detections Utility (unclipped)]]&lt;0,0, Table1[[#This Row],[Detections Utility (unclipped)]]) )</f>
        <v>0.05</v>
      </c>
      <c r="AC131"/>
      <c r="AD131" s="85" t="s">
        <v>514</v>
      </c>
      <c r="AE131" s="30" t="str" cm="1">
        <f t="array" ref="AE131">IF(SUMPRODUCT(--(NOT(ISERR(SEARCH({"Process","Command","Script","WMI","Module","Pipe","Service"},AD131)))))&gt;0,"1","0")</f>
        <v>1</v>
      </c>
      <c r="AF131" s="30">
        <f>IF(AE131="1",'TOP 10 TECHNIQUES'!C$15,0)</f>
        <v>0</v>
      </c>
      <c r="AG131" s="30" t="str" cm="1">
        <f t="array" ref="AG131">IF(SUMPRODUCT(--(NOT(ISERR(SEARCH({"Network","Firewall"},AD131)))))&gt;0,"1","0")</f>
        <v>1</v>
      </c>
      <c r="AH131" s="30">
        <f>IF(AG131="1",'TOP 10 TECHNIQUES'!C$16,0)</f>
        <v>0</v>
      </c>
      <c r="AI131" s="30" t="str" cm="1">
        <f t="array" ref="AI131">IF(SUMPRODUCT(--(NOT(ISERR(SEARCH({"File","Group","Logon","Schedule","User","Registry","Active","Application"},AD131)))))&gt;0,"1","0")</f>
        <v>1</v>
      </c>
      <c r="AJ131" s="30">
        <f>IF(AI131="1",'TOP 10 TECHNIQUES'!C$17,0)</f>
        <v>0.19800000000000001</v>
      </c>
      <c r="AK131" s="30" t="str" cm="1">
        <f t="array" ref="AK131">IF(SUMPRODUCT(--(NOT(ISERR(SEARCH({"Cloud","Cluster","Container","Image","Instance","Pod","Snapshot","Volume"},AD131)))))&gt;0,"1","0")</f>
        <v>0</v>
      </c>
      <c r="AL131" s="30">
        <f>IF(AK131="1",'TOP 10 TECHNIQUES'!C$18,0)</f>
        <v>0</v>
      </c>
      <c r="AM131" s="30" t="str" cm="1">
        <f t="array" ref="AM131">IF(SUMPRODUCT(--(NOT(ISERR(SEARCH({"Drive","Firmware","Host","Kernel"},AD131)))))&gt;0,"1","0")</f>
        <v>0</v>
      </c>
      <c r="AN131" s="30">
        <f>IF(AM131="1",'TOP 10 TECHNIQUES'!C$19,0)</f>
        <v>0</v>
      </c>
      <c r="AO131" s="61">
        <v>0</v>
      </c>
      <c r="AP131" s="30">
        <f>parameters!$J$21*Table1[[#This Row],[TAT Utility]]+parameters!$J$22*Table1[[#This Row],[Count Utility]]</f>
        <v>1.4832380952380951E-2</v>
      </c>
      <c r="AQ131" s="30">
        <f>(Table1[[#This Row],[Total Top Att&amp;ck Score ]]-parameters!$D$19)/(parameters!$D$20-parameters!$D$19)</f>
        <v>4.9441269841269841E-2</v>
      </c>
      <c r="AR131" s="30">
        <f>IF(Table1[[#This Row],[TAT Utility (unclipped)]]&gt;1,1, IF(Table1[[#This Row],[TAT Utility (unclipped)]]&lt;0,0, Table1[[#This Row],[TAT Utility (unclipped)]]) )</f>
        <v>4.9441269841269841E-2</v>
      </c>
      <c r="AS131" s="30">
        <f>(Table1[[#This Row],[Ransomware (Total '# of ATT&amp;CK Observations)]]-parameters!$D$21)/(parameters!$D$22-parameters!$D$21)</f>
        <v>0</v>
      </c>
      <c r="AT131" s="30">
        <f>IF(Table1[[#This Row],[Count Utility (unclipped)]]&gt;1,1, IF(Table1[[#This Row],[Count Utility (unclipped)]]&lt;0,0, Table1[[#This Row],[Count Utility (unclipped)]]) )</f>
        <v>0</v>
      </c>
      <c r="AU13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2" spans="1:47" ht="15.75">
      <c r="A132" s="30">
        <f>parameters!$J$21*Table1[[#This Row],[TAT Utility]]+parameters!$J$22*Table1[[#This Row],[Count Utility]]</f>
        <v>1.540285714285714E-2</v>
      </c>
      <c r="B132" s="30">
        <f t="shared" si="1"/>
        <v>0.1540285714285714</v>
      </c>
      <c r="C132" s="30" t="s">
        <v>515</v>
      </c>
      <c r="D132" s="30" t="s">
        <v>494</v>
      </c>
      <c r="E132" s="30" t="s">
        <v>516</v>
      </c>
      <c r="F132" s="30">
        <v>1</v>
      </c>
      <c r="G132" s="30">
        <v>1</v>
      </c>
      <c r="H132" s="30">
        <f>parameters!$J$10*Table1[[#This Row],[Before Utility]]+parameters!$J$11*Table1[[#This Row],[After Utility]]</f>
        <v>0.1</v>
      </c>
      <c r="I132">
        <f>(Table1[[#This Row],[Num. TID Before]]-parameters!$D$8)/(parameters!$D$9-parameters!$D$8)</f>
        <v>0.1</v>
      </c>
      <c r="J132">
        <f>IF(Table1[[#This Row],[Before Utility (unclipped)]]&gt;1,1, IF(Table1[[#This Row],[Before Utility (unclipped)]]&lt;0,0, Table1[[#This Row],[Before Utility (unclipped)]]))</f>
        <v>0.1</v>
      </c>
      <c r="K132">
        <f>(Table1[[#This Row],[Num. TID After]]-parameters!$D$10)/(parameters!$D$11-parameters!$D$10)</f>
        <v>0.1</v>
      </c>
      <c r="L132">
        <f>IF(Table1[[#This Row],[After Utility (unclipped)]]&gt;1,1, IF(Table1[[#This Row],[After Utility (unclipped)]]&lt;0,0, Table1[[#This Row],[After Utility (unclipped)]]))</f>
        <v>0.1</v>
      </c>
      <c r="M132" s="30">
        <v>0</v>
      </c>
      <c r="N132" s="81">
        <v>0</v>
      </c>
      <c r="O132" s="81">
        <v>5</v>
      </c>
      <c r="P132" s="81">
        <v>1</v>
      </c>
      <c r="Q132" s="81">
        <v>0</v>
      </c>
      <c r="R132" s="34"/>
      <c r="S132" s="32">
        <v>0</v>
      </c>
      <c r="T132" s="34"/>
      <c r="U132" s="32">
        <v>0</v>
      </c>
      <c r="V132" s="30">
        <f>parameters!$J$4*Table1[[#This Row],[Mitigations Utility]] + parameters!$J$5*Table1[[#This Row],[Detections Utility]]</f>
        <v>2.8571428571428567E-2</v>
      </c>
      <c r="W132">
        <f>SUM(Table1[[#This Row],[Num. 800-53 (r5)]],Table1[[#This Row],[Num. CIS Controls]])</f>
        <v>0</v>
      </c>
      <c r="X132">
        <f>(Table1[[#This Row],[Total Mitigations]]-parameters!$D$2)/(parameters!$D$3-parameters!$D$2)</f>
        <v>0</v>
      </c>
      <c r="Y132">
        <f>IF(Table1[[#This Row],[Mitigations Utility (unclipped)]]&gt;1,1, IF(Table1[[#This Row],[Mitigations Utility (unclipped)]]&lt;0,0, Table1[[#This Row],[Mitigations Utility (unclipped)]]) )</f>
        <v>0</v>
      </c>
      <c r="Z132">
        <f>SUM(Table1[[#This Row],[Num. CAR]:[Num. Splunk]])</f>
        <v>6</v>
      </c>
      <c r="AA132">
        <f>(Table1[[#This Row],[Total Detections]]-parameters!$D$4)/(parameters!$D$5-parameters!$D$4)</f>
        <v>0.06</v>
      </c>
      <c r="AB132">
        <f>IF(Table1[[#This Row],[Detections Utility (unclipped)]]&gt;1,1, IF(Table1[[#This Row],[Detections Utility (unclipped)]]&lt;0,0, Table1[[#This Row],[Detections Utility (unclipped)]]) )</f>
        <v>0.06</v>
      </c>
      <c r="AC132"/>
      <c r="AD132" s="85" t="s">
        <v>517</v>
      </c>
      <c r="AE132" s="30" t="str" cm="1">
        <f t="array" ref="AE132">IF(SUMPRODUCT(--(NOT(ISERR(SEARCH({"Process","Command","Script","WMI","Module","Pipe","Service"},AD132)))))&gt;0,"1","0")</f>
        <v>0</v>
      </c>
      <c r="AF132" s="30">
        <f>IF(AE132="1",'TOP 10 TECHNIQUES'!C$15,0)</f>
        <v>0</v>
      </c>
      <c r="AG132" s="30" t="str" cm="1">
        <f t="array" ref="AG132">IF(SUMPRODUCT(--(NOT(ISERR(SEARCH({"Network","Firewall"},AD132)))))&gt;0,"1","0")</f>
        <v>0</v>
      </c>
      <c r="AH132" s="30">
        <f>IF(AG132="1",'TOP 10 TECHNIQUES'!C$16,0)</f>
        <v>0</v>
      </c>
      <c r="AI132" s="30" t="str" cm="1">
        <f t="array" ref="AI132">IF(SUMPRODUCT(--(NOT(ISERR(SEARCH({"File","Group","Logon","Schedule","User","Registry","Active","Application"},AD132)))))&gt;0,"1","0")</f>
        <v>1</v>
      </c>
      <c r="AJ132" s="30">
        <f>IF(AI132="1",'TOP 10 TECHNIQUES'!C$17,0)</f>
        <v>0.19800000000000001</v>
      </c>
      <c r="AK132" s="30" t="str" cm="1">
        <f t="array" ref="AK132">IF(SUMPRODUCT(--(NOT(ISERR(SEARCH({"Cloud","Cluster","Container","Image","Instance","Pod","Snapshot","Volume"},AD132)))))&gt;0,"1","0")</f>
        <v>0</v>
      </c>
      <c r="AL132" s="30">
        <f>IF(AK132="1",'TOP 10 TECHNIQUES'!C$18,0)</f>
        <v>0</v>
      </c>
      <c r="AM132" s="30" t="str" cm="1">
        <f t="array" ref="AM132">IF(SUMPRODUCT(--(NOT(ISERR(SEARCH({"Drive","Firmware","Host","Kernel"},AD132)))))&gt;0,"1","0")</f>
        <v>0</v>
      </c>
      <c r="AN132" s="30">
        <f>IF(AM132="1",'TOP 10 TECHNIQUES'!C$19,0)</f>
        <v>0</v>
      </c>
      <c r="AO132" s="62">
        <v>0</v>
      </c>
      <c r="AP132" s="30">
        <f>parameters!$J$21*Table1[[#This Row],[TAT Utility]]+parameters!$J$22*Table1[[#This Row],[Count Utility]]</f>
        <v>1.540285714285714E-2</v>
      </c>
      <c r="AQ132" s="30">
        <f>(Table1[[#This Row],[Total Top Att&amp;ck Score ]]-parameters!$D$19)/(parameters!$D$20-parameters!$D$19)</f>
        <v>5.1342857142857135E-2</v>
      </c>
      <c r="AR132" s="30">
        <f>IF(Table1[[#This Row],[TAT Utility (unclipped)]]&gt;1,1, IF(Table1[[#This Row],[TAT Utility (unclipped)]]&lt;0,0, Table1[[#This Row],[TAT Utility (unclipped)]]) )</f>
        <v>5.1342857142857135E-2</v>
      </c>
      <c r="AS132" s="30">
        <f>(Table1[[#This Row],[Ransomware (Total '# of ATT&amp;CK Observations)]]-parameters!$D$21)/(parameters!$D$22-parameters!$D$21)</f>
        <v>0</v>
      </c>
      <c r="AT132" s="30">
        <f>IF(Table1[[#This Row],[Count Utility (unclipped)]]&gt;1,1, IF(Table1[[#This Row],[Count Utility (unclipped)]]&lt;0,0, Table1[[#This Row],[Count Utility (unclipped)]]) )</f>
        <v>0</v>
      </c>
      <c r="AU13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3" spans="1:47" ht="15.75">
      <c r="A133" s="30">
        <f>parameters!$J$21*Table1[[#This Row],[TAT Utility]]+parameters!$J$22*Table1[[#This Row],[Count Utility]]</f>
        <v>2.7382857142857139E-2</v>
      </c>
      <c r="B133" s="30">
        <f>SUM(H133,M133,V133)*(1+SUM(AF133,AH133,AJ133,AL133,AN133))</f>
        <v>0.27382857142857142</v>
      </c>
      <c r="C133" s="71" t="s">
        <v>518</v>
      </c>
      <c r="D133" s="72" t="s">
        <v>519</v>
      </c>
      <c r="E133" s="72" t="s">
        <v>520</v>
      </c>
      <c r="F133" s="30">
        <v>1</v>
      </c>
      <c r="G133" s="30">
        <v>1</v>
      </c>
      <c r="H133" s="30">
        <f>parameters!$J$10*Table1[[#This Row],[Before Utility]]+parameters!$J$11*Table1[[#This Row],[After Utility]]</f>
        <v>0.1</v>
      </c>
      <c r="I133" s="30">
        <f>(Table1[[#This Row],[Num. TID Before]]-parameters!$D$8)/(parameters!$D$9-parameters!$D$8)</f>
        <v>0.1</v>
      </c>
      <c r="J133" s="30">
        <f>IF(Table1[[#This Row],[Before Utility (unclipped)]]&gt;1,1, IF(Table1[[#This Row],[Before Utility (unclipped)]]&lt;0,0, Table1[[#This Row],[Before Utility (unclipped)]]))</f>
        <v>0.1</v>
      </c>
      <c r="K133" s="30">
        <f>(Table1[[#This Row],[Num. TID After]]-parameters!$D$10)/(parameters!$D$11-parameters!$D$10)</f>
        <v>0.1</v>
      </c>
      <c r="L133" s="30">
        <f>IF(Table1[[#This Row],[After Utility (unclipped)]]&gt;1,1, IF(Table1[[#This Row],[After Utility (unclipped)]]&lt;0,0, Table1[[#This Row],[After Utility (unclipped)]]))</f>
        <v>0.1</v>
      </c>
      <c r="M133" s="30">
        <v>0</v>
      </c>
      <c r="N133" s="81">
        <v>0</v>
      </c>
      <c r="O133" s="81">
        <v>6</v>
      </c>
      <c r="P133" s="81">
        <v>11</v>
      </c>
      <c r="Q133" s="81">
        <v>10</v>
      </c>
      <c r="R133" s="34"/>
      <c r="T133" s="34"/>
      <c r="V133" s="41">
        <f>parameters!$J$4*Table1[[#This Row],[Mitigations Utility]] + parameters!$J$5*Table1[[#This Row],[Detections Utility]]</f>
        <v>0.12857142857142859</v>
      </c>
      <c r="W133" s="30">
        <f>SUM(Table1[[#This Row],[Num. 800-53 (r5)]],Table1[[#This Row],[Num. CIS Controls]])</f>
        <v>0</v>
      </c>
      <c r="X133" s="30">
        <f>(Table1[[#This Row],[Total Mitigations]]-parameters!$D$2)/(parameters!$D$3-parameters!$D$2)</f>
        <v>0</v>
      </c>
      <c r="Y133" s="30">
        <f>IF(Table1[[#This Row],[Mitigations Utility (unclipped)]]&gt;1,1, IF(Table1[[#This Row],[Mitigations Utility (unclipped)]]&lt;0,0, Table1[[#This Row],[Mitigations Utility (unclipped)]]) )</f>
        <v>0</v>
      </c>
      <c r="Z133" s="30">
        <f>SUM(Table1[[#This Row],[Num. CAR]:[Num. Splunk]])</f>
        <v>27</v>
      </c>
      <c r="AA133" s="30">
        <f>(Table1[[#This Row],[Total Detections]]-parameters!$D$4)/(parameters!$D$5-parameters!$D$4)</f>
        <v>0.27</v>
      </c>
      <c r="AB133" s="30">
        <f>IF(Table1[[#This Row],[Detections Utility (unclipped)]]&gt;1,1, IF(Table1[[#This Row],[Detections Utility (unclipped)]]&lt;0,0, Table1[[#This Row],[Detections Utility (unclipped)]]) )</f>
        <v>0.27</v>
      </c>
      <c r="AC133"/>
      <c r="AD133" s="85" t="s">
        <v>521</v>
      </c>
      <c r="AE133" s="30" t="str" cm="1">
        <f t="array" ref="AE133">IF(SUMPRODUCT(--(NOT(ISERR(SEARCH({"Process","Command","Script","WMI","Module","Pipe","Service"},AD133)))))&gt;0,"1","0")</f>
        <v>1</v>
      </c>
      <c r="AF133" s="30">
        <f>IF(AE133="1",'TOP 10 TECHNIQUES'!C$15,0)</f>
        <v>0</v>
      </c>
      <c r="AG133" s="30" t="str" cm="1">
        <f t="array" ref="AG133">IF(SUMPRODUCT(--(NOT(ISERR(SEARCH({"Network","Firewall"},AD133)))))&gt;0,"1","0")</f>
        <v>1</v>
      </c>
      <c r="AH133" s="30">
        <f>IF(AG133="1",'TOP 10 TECHNIQUES'!C$16,0)</f>
        <v>0</v>
      </c>
      <c r="AI133" s="30" t="str" cm="1">
        <f t="array" ref="AI133">IF(SUMPRODUCT(--(NOT(ISERR(SEARCH({"File","Group","Logon","Schedule","User","Registry","Active","Application"},AD133)))))&gt;0,"1","0")</f>
        <v>1</v>
      </c>
      <c r="AJ133" s="30">
        <f>IF(AI133="1",'TOP 10 TECHNIQUES'!C$17,0)</f>
        <v>0.19800000000000001</v>
      </c>
      <c r="AK133" s="30" t="str" cm="1">
        <f t="array" ref="AK133">IF(SUMPRODUCT(--(NOT(ISERR(SEARCH({"Cloud","Cluster","Container","Image","Instance","Pod","Snapshot","Volume"},AD133)))))&gt;0,"1","0")</f>
        <v>0</v>
      </c>
      <c r="AL133" s="30">
        <f>IF(AK133="1",'TOP 10 TECHNIQUES'!C$18,0)</f>
        <v>0</v>
      </c>
      <c r="AM133" s="30" t="str" cm="1">
        <f t="array" ref="AM133">IF(SUMPRODUCT(--(NOT(ISERR(SEARCH({"Drive","Firmware","Host","Kernel"},AD133)))))&gt;0,"1","0")</f>
        <v>0</v>
      </c>
      <c r="AN133" s="30">
        <f>IF(AM133="1",'TOP 10 TECHNIQUES'!C$19,0)</f>
        <v>0</v>
      </c>
      <c r="AO133" s="62"/>
      <c r="AP133" s="30">
        <f>parameters!$J$21*Table1[[#This Row],[TAT Utility]]+parameters!$J$22*Table1[[#This Row],[Count Utility]]</f>
        <v>2.7382857142857139E-2</v>
      </c>
      <c r="AQ133" s="30">
        <f>(Table1[[#This Row],[Total Top Att&amp;ck Score ]]-parameters!$D$19)/(parameters!$D$20-parameters!$D$19)</f>
        <v>9.1276190476190469E-2</v>
      </c>
      <c r="AR133" s="30">
        <f>IF(Table1[[#This Row],[TAT Utility (unclipped)]]&gt;1,1, IF(Table1[[#This Row],[TAT Utility (unclipped)]]&lt;0,0, Table1[[#This Row],[TAT Utility (unclipped)]]) )</f>
        <v>9.1276190476190469E-2</v>
      </c>
      <c r="AS133" s="30">
        <f>(Table1[[#This Row],[Ransomware (Total '# of ATT&amp;CK Observations)]]-parameters!$D$21)/(parameters!$D$22-parameters!$D$21)</f>
        <v>0</v>
      </c>
      <c r="AT133" s="30">
        <f>IF(Table1[[#This Row],[Count Utility (unclipped)]]&gt;1,1, IF(Table1[[#This Row],[Count Utility (unclipped)]]&lt;0,0, Table1[[#This Row],[Count Utility (unclipped)]]) )</f>
        <v>0</v>
      </c>
      <c r="AU13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4" spans="1:47" ht="15.75">
      <c r="A134" s="30">
        <f>parameters!$J$21*Table1[[#This Row],[TAT Utility]]+parameters!$J$22*Table1[[#This Row],[Count Utility]]</f>
        <v>3.1376190476190474E-2</v>
      </c>
      <c r="B134" s="30">
        <f>SUM(H134,M134,V134)*(1+SUM(AF134,AH134,AJ134,AL134,AN134))</f>
        <v>0.31376190476190474</v>
      </c>
      <c r="C134" s="71" t="s">
        <v>522</v>
      </c>
      <c r="D134" s="73" t="s">
        <v>519</v>
      </c>
      <c r="E134" s="73" t="s">
        <v>523</v>
      </c>
      <c r="F134" s="30">
        <v>1</v>
      </c>
      <c r="G134" s="30">
        <v>1</v>
      </c>
      <c r="H134" s="30">
        <f>parameters!$J$10*Table1[[#This Row],[Before Utility]]+parameters!$J$11*Table1[[#This Row],[After Utility]]</f>
        <v>0.1</v>
      </c>
      <c r="I134" s="30">
        <f>(Table1[[#This Row],[Num. TID Before]]-parameters!$D$8)/(parameters!$D$9-parameters!$D$8)</f>
        <v>0.1</v>
      </c>
      <c r="J134" s="30">
        <f>IF(Table1[[#This Row],[Before Utility (unclipped)]]&gt;1,1, IF(Table1[[#This Row],[Before Utility (unclipped)]]&lt;0,0, Table1[[#This Row],[Before Utility (unclipped)]]))</f>
        <v>0.1</v>
      </c>
      <c r="K134" s="30">
        <f>(Table1[[#This Row],[Num. TID After]]-parameters!$D$10)/(parameters!$D$11-parameters!$D$10)</f>
        <v>0.1</v>
      </c>
      <c r="L134" s="30">
        <f>IF(Table1[[#This Row],[After Utility (unclipped)]]&gt;1,1, IF(Table1[[#This Row],[After Utility (unclipped)]]&lt;0,0, Table1[[#This Row],[After Utility (unclipped)]]))</f>
        <v>0.1</v>
      </c>
      <c r="M134" s="30">
        <v>0</v>
      </c>
      <c r="N134" s="81">
        <v>0</v>
      </c>
      <c r="O134" s="81">
        <v>29</v>
      </c>
      <c r="P134" s="81">
        <v>3</v>
      </c>
      <c r="Q134" s="81">
        <v>2</v>
      </c>
      <c r="R134" s="34"/>
      <c r="T134" s="34"/>
      <c r="V134" s="41">
        <f>parameters!$J$4*Table1[[#This Row],[Mitigations Utility]] + parameters!$J$5*Table1[[#This Row],[Detections Utility]]</f>
        <v>0.16190476190476191</v>
      </c>
      <c r="W134" s="30">
        <f>SUM(Table1[[#This Row],[Num. 800-53 (r5)]],Table1[[#This Row],[Num. CIS Controls]])</f>
        <v>0</v>
      </c>
      <c r="X134" s="30">
        <f>(Table1[[#This Row],[Total Mitigations]]-parameters!$D$2)/(parameters!$D$3-parameters!$D$2)</f>
        <v>0</v>
      </c>
      <c r="Y134" s="30">
        <f>IF(Table1[[#This Row],[Mitigations Utility (unclipped)]]&gt;1,1, IF(Table1[[#This Row],[Mitigations Utility (unclipped)]]&lt;0,0, Table1[[#This Row],[Mitigations Utility (unclipped)]]) )</f>
        <v>0</v>
      </c>
      <c r="Z134" s="30">
        <f>SUM(Table1[[#This Row],[Num. CAR]:[Num. Splunk]])</f>
        <v>34</v>
      </c>
      <c r="AA134" s="30">
        <f>(Table1[[#This Row],[Total Detections]]-parameters!$D$4)/(parameters!$D$5-parameters!$D$4)</f>
        <v>0.34</v>
      </c>
      <c r="AB134" s="30">
        <f>IF(Table1[[#This Row],[Detections Utility (unclipped)]]&gt;1,1, IF(Table1[[#This Row],[Detections Utility (unclipped)]]&lt;0,0, Table1[[#This Row],[Detections Utility (unclipped)]]) )</f>
        <v>0.34</v>
      </c>
      <c r="AC134"/>
      <c r="AD134" s="85" t="s">
        <v>524</v>
      </c>
      <c r="AE134" s="30" t="str" cm="1">
        <f t="array" ref="AE134">IF(SUMPRODUCT(--(NOT(ISERR(SEARCH({"Process","Command","Script","WMI","Module","Pipe","Service"},AD134)))))&gt;0,"1","0")</f>
        <v>1</v>
      </c>
      <c r="AF134" s="30">
        <f>IF(AE134="1",'TOP 10 TECHNIQUES'!C$15,0)</f>
        <v>0</v>
      </c>
      <c r="AG134" s="30" t="str" cm="1">
        <f t="array" ref="AG134">IF(SUMPRODUCT(--(NOT(ISERR(SEARCH({"Network","Firewall"},AD134)))))&gt;0,"1","0")</f>
        <v>0</v>
      </c>
      <c r="AH134" s="30">
        <f>IF(AG134="1",'TOP 10 TECHNIQUES'!C$16,0)</f>
        <v>0</v>
      </c>
      <c r="AI134" s="30" t="str" cm="1">
        <f t="array" ref="AI134">IF(SUMPRODUCT(--(NOT(ISERR(SEARCH({"File","Group","Logon","Schedule","User","Registry","Active","Application"},AD134)))))&gt;0,"1","0")</f>
        <v>1</v>
      </c>
      <c r="AJ134" s="30">
        <f>IF(AI134="1",'TOP 10 TECHNIQUES'!C$17,0)</f>
        <v>0.19800000000000001</v>
      </c>
      <c r="AK134" s="30" t="str" cm="1">
        <f t="array" ref="AK134">IF(SUMPRODUCT(--(NOT(ISERR(SEARCH({"Cloud","Cluster","Container","Image","Instance","Pod","Snapshot","Volume"},AD134)))))&gt;0,"1","0")</f>
        <v>0</v>
      </c>
      <c r="AL134" s="30">
        <f>IF(AK134="1",'TOP 10 TECHNIQUES'!C$18,0)</f>
        <v>0</v>
      </c>
      <c r="AM134" s="30" t="str" cm="1">
        <f t="array" ref="AM134">IF(SUMPRODUCT(--(NOT(ISERR(SEARCH({"Drive","Firmware","Host","Kernel"},AD134)))))&gt;0,"1","0")</f>
        <v>0</v>
      </c>
      <c r="AN134" s="30">
        <f>IF(AM134="1",'TOP 10 TECHNIQUES'!C$19,0)</f>
        <v>0</v>
      </c>
      <c r="AO134" s="62"/>
      <c r="AP134" s="30">
        <f>parameters!$J$21*Table1[[#This Row],[TAT Utility]]+parameters!$J$22*Table1[[#This Row],[Count Utility]]</f>
        <v>3.1376190476190474E-2</v>
      </c>
      <c r="AQ134" s="30">
        <f>(Table1[[#This Row],[Total Top Att&amp;ck Score ]]-parameters!$D$19)/(parameters!$D$20-parameters!$D$19)</f>
        <v>0.10458730158730158</v>
      </c>
      <c r="AR134" s="30">
        <f>IF(Table1[[#This Row],[TAT Utility (unclipped)]]&gt;1,1, IF(Table1[[#This Row],[TAT Utility (unclipped)]]&lt;0,0, Table1[[#This Row],[TAT Utility (unclipped)]]) )</f>
        <v>0.10458730158730158</v>
      </c>
      <c r="AS134" s="30">
        <f>(Table1[[#This Row],[Ransomware (Total '# of ATT&amp;CK Observations)]]-parameters!$D$21)/(parameters!$D$22-parameters!$D$21)</f>
        <v>0</v>
      </c>
      <c r="AT134" s="30">
        <f>IF(Table1[[#This Row],[Count Utility (unclipped)]]&gt;1,1, IF(Table1[[#This Row],[Count Utility (unclipped)]]&lt;0,0, Table1[[#This Row],[Count Utility (unclipped)]]) )</f>
        <v>0</v>
      </c>
      <c r="AU13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5" spans="1:47" ht="15.75">
      <c r="A135" s="30">
        <f>parameters!$J$21*Table1[[#This Row],[TAT Utility]]+parameters!$J$22*Table1[[#This Row],[Count Utility]]</f>
        <v>1.255047619047619E-2</v>
      </c>
      <c r="B135" s="30">
        <f>SUM(H135,M135,V135)*(1+SUM(AF135,AH135,AJ135,AL135,AN135))</f>
        <v>0.1255047619047619</v>
      </c>
      <c r="C135" s="71" t="s">
        <v>525</v>
      </c>
      <c r="D135" s="72" t="s">
        <v>519</v>
      </c>
      <c r="E135" s="72" t="s">
        <v>526</v>
      </c>
      <c r="F135" s="30">
        <v>1</v>
      </c>
      <c r="G135" s="30">
        <v>1</v>
      </c>
      <c r="H135" s="30">
        <f>parameters!$J$10*Table1[[#This Row],[Before Utility]]+parameters!$J$11*Table1[[#This Row],[After Utility]]</f>
        <v>0.1</v>
      </c>
      <c r="I135" s="30">
        <f>(Table1[[#This Row],[Num. TID Before]]-parameters!$D$8)/(parameters!$D$9-parameters!$D$8)</f>
        <v>0.1</v>
      </c>
      <c r="J135" s="30">
        <f>IF(Table1[[#This Row],[Before Utility (unclipped)]]&gt;1,1, IF(Table1[[#This Row],[Before Utility (unclipped)]]&lt;0,0, Table1[[#This Row],[Before Utility (unclipped)]]))</f>
        <v>0.1</v>
      </c>
      <c r="K135" s="30">
        <f>(Table1[[#This Row],[Num. TID After]]-parameters!$D$10)/(parameters!$D$11-parameters!$D$10)</f>
        <v>0.1</v>
      </c>
      <c r="L135" s="30">
        <f>IF(Table1[[#This Row],[After Utility (unclipped)]]&gt;1,1, IF(Table1[[#This Row],[After Utility (unclipped)]]&lt;0,0, Table1[[#This Row],[After Utility (unclipped)]]))</f>
        <v>0.1</v>
      </c>
      <c r="M135" s="30">
        <v>0</v>
      </c>
      <c r="N135" s="81">
        <v>0</v>
      </c>
      <c r="O135" s="81">
        <v>0</v>
      </c>
      <c r="P135" s="81">
        <v>0</v>
      </c>
      <c r="Q135" s="81">
        <v>1</v>
      </c>
      <c r="R135" s="34"/>
      <c r="T135" s="34"/>
      <c r="V135" s="41">
        <f>parameters!$J$4*Table1[[#This Row],[Mitigations Utility]] + parameters!$J$5*Table1[[#This Row],[Detections Utility]]</f>
        <v>4.7619047619047615E-3</v>
      </c>
      <c r="W135" s="30">
        <f>SUM(Table1[[#This Row],[Num. 800-53 (r5)]],Table1[[#This Row],[Num. CIS Controls]])</f>
        <v>0</v>
      </c>
      <c r="X135" s="30">
        <f>(Table1[[#This Row],[Total Mitigations]]-parameters!$D$2)/(parameters!$D$3-parameters!$D$2)</f>
        <v>0</v>
      </c>
      <c r="Y135" s="30">
        <f>IF(Table1[[#This Row],[Mitigations Utility (unclipped)]]&gt;1,1, IF(Table1[[#This Row],[Mitigations Utility (unclipped)]]&lt;0,0, Table1[[#This Row],[Mitigations Utility (unclipped)]]) )</f>
        <v>0</v>
      </c>
      <c r="Z135" s="30">
        <f>SUM(Table1[[#This Row],[Num. CAR]:[Num. Splunk]])</f>
        <v>1</v>
      </c>
      <c r="AA135" s="30">
        <f>(Table1[[#This Row],[Total Detections]]-parameters!$D$4)/(parameters!$D$5-parameters!$D$4)</f>
        <v>0.01</v>
      </c>
      <c r="AB135" s="30">
        <f>IF(Table1[[#This Row],[Detections Utility (unclipped)]]&gt;1,1, IF(Table1[[#This Row],[Detections Utility (unclipped)]]&lt;0,0, Table1[[#This Row],[Detections Utility (unclipped)]]) )</f>
        <v>0.01</v>
      </c>
      <c r="AC135"/>
      <c r="AD135" s="85" t="s">
        <v>527</v>
      </c>
      <c r="AE135" s="30" t="str" cm="1">
        <f t="array" ref="AE135">IF(SUMPRODUCT(--(NOT(ISERR(SEARCH({"Process","Command","Script","WMI","Module","Pipe","Service"},AD135)))))&gt;0,"1","0")</f>
        <v>1</v>
      </c>
      <c r="AF135" s="30">
        <f>IF(AE135="1",'TOP 10 TECHNIQUES'!C$15,0)</f>
        <v>0</v>
      </c>
      <c r="AG135" s="30" t="str" cm="1">
        <f t="array" ref="AG135">IF(SUMPRODUCT(--(NOT(ISERR(SEARCH({"Network","Firewall"},AD135)))))&gt;0,"1","0")</f>
        <v>0</v>
      </c>
      <c r="AH135" s="30">
        <f>IF(AG135="1",'TOP 10 TECHNIQUES'!C$16,0)</f>
        <v>0</v>
      </c>
      <c r="AI135" s="30" t="str" cm="1">
        <f t="array" ref="AI135">IF(SUMPRODUCT(--(NOT(ISERR(SEARCH({"File","Group","Logon","Schedule","User","Registry","Active","Application"},AD135)))))&gt;0,"1","0")</f>
        <v>1</v>
      </c>
      <c r="AJ135" s="30">
        <f>IF(AI135="1",'TOP 10 TECHNIQUES'!C$17,0)</f>
        <v>0.19800000000000001</v>
      </c>
      <c r="AK135" s="30" t="str" cm="1">
        <f t="array" ref="AK135">IF(SUMPRODUCT(--(NOT(ISERR(SEARCH({"Cloud","Cluster","Container","Image","Instance","Pod","Snapshot","Volume"},AD135)))))&gt;0,"1","0")</f>
        <v>0</v>
      </c>
      <c r="AL135" s="30">
        <f>IF(AK135="1",'TOP 10 TECHNIQUES'!C$18,0)</f>
        <v>0</v>
      </c>
      <c r="AM135" s="30" t="str" cm="1">
        <f t="array" ref="AM135">IF(SUMPRODUCT(--(NOT(ISERR(SEARCH({"Drive","Firmware","Host","Kernel"},AD135)))))&gt;0,"1","0")</f>
        <v>0</v>
      </c>
      <c r="AN135" s="30">
        <f>IF(AM135="1",'TOP 10 TECHNIQUES'!C$19,0)</f>
        <v>0</v>
      </c>
      <c r="AO135" s="62"/>
      <c r="AP135" s="30">
        <f>parameters!$J$21*Table1[[#This Row],[TAT Utility]]+parameters!$J$22*Table1[[#This Row],[Count Utility]]</f>
        <v>1.255047619047619E-2</v>
      </c>
      <c r="AQ135" s="30">
        <f>(Table1[[#This Row],[Total Top Att&amp;ck Score ]]-parameters!$D$19)/(parameters!$D$20-parameters!$D$19)</f>
        <v>4.1834920634920635E-2</v>
      </c>
      <c r="AR135" s="30">
        <f>IF(Table1[[#This Row],[TAT Utility (unclipped)]]&gt;1,1, IF(Table1[[#This Row],[TAT Utility (unclipped)]]&lt;0,0, Table1[[#This Row],[TAT Utility (unclipped)]]) )</f>
        <v>4.1834920634920635E-2</v>
      </c>
      <c r="AS135" s="30">
        <f>(Table1[[#This Row],[Ransomware (Total '# of ATT&amp;CK Observations)]]-parameters!$D$21)/(parameters!$D$22-parameters!$D$21)</f>
        <v>0</v>
      </c>
      <c r="AT135" s="30">
        <f>IF(Table1[[#This Row],[Count Utility (unclipped)]]&gt;1,1, IF(Table1[[#This Row],[Count Utility (unclipped)]]&lt;0,0, Table1[[#This Row],[Count Utility (unclipped)]]) )</f>
        <v>0</v>
      </c>
      <c r="AU13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6" spans="1:47" ht="15.75">
      <c r="A136" s="30">
        <f>parameters!$J$21*Table1[[#This Row],[TAT Utility]]+parameters!$J$22*Table1[[#This Row],[Count Utility]]</f>
        <v>0.24477722728571433</v>
      </c>
      <c r="B136" s="30">
        <f t="shared" si="1"/>
        <v>0.7811056061904762</v>
      </c>
      <c r="C136" s="30" t="s">
        <v>528</v>
      </c>
      <c r="D136" s="30" t="s">
        <v>529</v>
      </c>
      <c r="E136" s="30" t="s">
        <v>72</v>
      </c>
      <c r="F136" s="30">
        <v>5</v>
      </c>
      <c r="G136" s="30">
        <v>5</v>
      </c>
      <c r="H136" s="30">
        <f>parameters!$J$10*Table1[[#This Row],[Before Utility]]+parameters!$J$11*Table1[[#This Row],[After Utility]]</f>
        <v>0.5</v>
      </c>
      <c r="I136">
        <f>(Table1[[#This Row],[Num. TID Before]]-parameters!$D$8)/(parameters!$D$9-parameters!$D$8)</f>
        <v>0.5</v>
      </c>
      <c r="J136">
        <f>IF(Table1[[#This Row],[Before Utility (unclipped)]]&gt;1,1, IF(Table1[[#This Row],[Before Utility (unclipped)]]&lt;0,0, Table1[[#This Row],[Before Utility (unclipped)]]))</f>
        <v>0.5</v>
      </c>
      <c r="K136">
        <f>(Table1[[#This Row],[Num. TID After]]-parameters!$D$10)/(parameters!$D$11-parameters!$D$10)</f>
        <v>0.5</v>
      </c>
      <c r="L136">
        <f>IF(Table1[[#This Row],[After Utility (unclipped)]]&gt;1,1, IF(Table1[[#This Row],[After Utility (unclipped)]]&lt;0,0, Table1[[#This Row],[After Utility (unclipped)]]))</f>
        <v>0.5</v>
      </c>
      <c r="M136" s="57">
        <v>0.10491513</v>
      </c>
      <c r="N136" s="81">
        <v>0</v>
      </c>
      <c r="O136" s="81">
        <v>0</v>
      </c>
      <c r="P136" s="81">
        <v>0</v>
      </c>
      <c r="Q136" s="81">
        <v>3</v>
      </c>
      <c r="R136" s="36" t="s">
        <v>135</v>
      </c>
      <c r="S136" s="32">
        <v>2</v>
      </c>
      <c r="T136" s="34" t="s">
        <v>530</v>
      </c>
      <c r="U136" s="32">
        <v>15</v>
      </c>
      <c r="V136" s="30">
        <f>parameters!$J$4*Table1[[#This Row],[Mitigations Utility]] + parameters!$J$5*Table1[[#This Row],[Detections Utility]]</f>
        <v>0.1761904761904762</v>
      </c>
      <c r="W136">
        <f>SUM(Table1[[#This Row],[Num. 800-53 (r5)]],Table1[[#This Row],[Num. CIS Controls]])</f>
        <v>17</v>
      </c>
      <c r="X136">
        <f>(Table1[[#This Row],[Total Mitigations]]-parameters!$D$2)/(parameters!$D$3-parameters!$D$2)</f>
        <v>0.30909090909090908</v>
      </c>
      <c r="Y136">
        <f>IF(Table1[[#This Row],[Mitigations Utility (unclipped)]]&gt;1,1, IF(Table1[[#This Row],[Mitigations Utility (unclipped)]]&lt;0,0, Table1[[#This Row],[Mitigations Utility (unclipped)]]) )</f>
        <v>0.30909090909090908</v>
      </c>
      <c r="Z136">
        <f>SUM(Table1[[#This Row],[Num. CAR]:[Num. Splunk]])</f>
        <v>3</v>
      </c>
      <c r="AA136">
        <f>(Table1[[#This Row],[Total Detections]]-parameters!$D$4)/(parameters!$D$5-parameters!$D$4)</f>
        <v>0.03</v>
      </c>
      <c r="AB136">
        <f>IF(Table1[[#This Row],[Detections Utility (unclipped)]]&gt;1,1, IF(Table1[[#This Row],[Detections Utility (unclipped)]]&lt;0,0, Table1[[#This Row],[Detections Utility (unclipped)]]) )</f>
        <v>0.03</v>
      </c>
      <c r="AC136"/>
      <c r="AD136" s="85" t="s">
        <v>531</v>
      </c>
      <c r="AE136" s="30" t="str" cm="1">
        <f t="array" ref="AE136">IF(SUMPRODUCT(--(NOT(ISERR(SEARCH({"Process","Command","Script","WMI","Module","Pipe","Service"},AD136)))))&gt;0,"1","0")</f>
        <v>0</v>
      </c>
      <c r="AF136" s="30">
        <f>IF(AE136="1",'TOP 10 TECHNIQUES'!C$15,0)</f>
        <v>0</v>
      </c>
      <c r="AG136" s="30" t="str" cm="1">
        <f t="array" ref="AG136">IF(SUMPRODUCT(--(NOT(ISERR(SEARCH({"Network","Firewall"},AD136)))))&gt;0,"1","0")</f>
        <v>1</v>
      </c>
      <c r="AH136" s="30">
        <f>IF(AG136="1",'TOP 10 TECHNIQUES'!C$16,0)</f>
        <v>0</v>
      </c>
      <c r="AI136" s="30" t="str" cm="1">
        <f t="array" ref="AI136">IF(SUMPRODUCT(--(NOT(ISERR(SEARCH({"File","Group","Logon","Schedule","User","Registry","Active","Application"},AD136)))))&gt;0,"1","0")</f>
        <v>0</v>
      </c>
      <c r="AJ136" s="30">
        <f>IF(AI136="1",'TOP 10 TECHNIQUES'!C$17,0)</f>
        <v>0</v>
      </c>
      <c r="AK136" s="30" t="str" cm="1">
        <f t="array" ref="AK136">IF(SUMPRODUCT(--(NOT(ISERR(SEARCH({"Cloud","Cluster","Container","Image","Instance","Pod","Snapshot","Volume"},AD136)))))&gt;0,"1","0")</f>
        <v>0</v>
      </c>
      <c r="AL136" s="30">
        <f>IF(AK136="1",'TOP 10 TECHNIQUES'!C$18,0)</f>
        <v>0</v>
      </c>
      <c r="AM136" s="30" t="str" cm="1">
        <f t="array" ref="AM136">IF(SUMPRODUCT(--(NOT(ISERR(SEARCH({"Drive","Firmware","Host","Kernel"},AD136)))))&gt;0,"1","0")</f>
        <v>0</v>
      </c>
      <c r="AN136" s="30">
        <f>IF(AM136="1",'TOP 10 TECHNIQUES'!C$19,0)</f>
        <v>0</v>
      </c>
      <c r="AO136" s="61">
        <v>5</v>
      </c>
      <c r="AP136" s="30">
        <f>parameters!$J$21*Table1[[#This Row],[TAT Utility]]+parameters!$J$22*Table1[[#This Row],[Count Utility]]</f>
        <v>0.24477722728571433</v>
      </c>
      <c r="AQ136" s="30">
        <f>(Table1[[#This Row],[Total Top Att&amp;ck Score ]]-parameters!$D$19)/(parameters!$D$20-parameters!$D$19)</f>
        <v>0.26036853539682542</v>
      </c>
      <c r="AR136" s="30">
        <f>IF(Table1[[#This Row],[TAT Utility (unclipped)]]&gt;1,1, IF(Table1[[#This Row],[TAT Utility (unclipped)]]&lt;0,0, Table1[[#This Row],[TAT Utility (unclipped)]]) )</f>
        <v>0.26036853539682542</v>
      </c>
      <c r="AS136" s="30">
        <f>(Table1[[#This Row],[Ransomware (Total '# of ATT&amp;CK Observations)]]-parameters!$D$21)/(parameters!$D$22-parameters!$D$21)</f>
        <v>0.23809523809523808</v>
      </c>
      <c r="AT136" s="30">
        <f>IF(Table1[[#This Row],[Count Utility (unclipped)]]&gt;1,1, IF(Table1[[#This Row],[Count Utility (unclipped)]]&lt;0,0, Table1[[#This Row],[Count Utility (unclipped)]]) )</f>
        <v>0.23809523809523808</v>
      </c>
      <c r="AU13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0.15004387326152682</v>
      </c>
    </row>
    <row r="137" spans="1:47" ht="15.75">
      <c r="A137" s="30">
        <f>parameters!$J$21*Table1[[#This Row],[TAT Utility]]+parameters!$J$22*Table1[[#This Row],[Count Utility]]</f>
        <v>0.10285714285714287</v>
      </c>
      <c r="B137" s="30">
        <f t="shared" si="1"/>
        <v>0.36190476190476195</v>
      </c>
      <c r="C137" s="30" t="s">
        <v>532</v>
      </c>
      <c r="D137" s="30" t="s">
        <v>529</v>
      </c>
      <c r="E137" s="30" t="s">
        <v>533</v>
      </c>
      <c r="F137" s="30">
        <v>1</v>
      </c>
      <c r="G137" s="30">
        <v>1</v>
      </c>
      <c r="H137" s="30">
        <f>parameters!$J$10*Table1[[#This Row],[Before Utility]]+parameters!$J$11*Table1[[#This Row],[After Utility]]</f>
        <v>0.1</v>
      </c>
      <c r="I137">
        <f>(Table1[[#This Row],[Num. TID Before]]-parameters!$D$8)/(parameters!$D$9-parameters!$D$8)</f>
        <v>0.1</v>
      </c>
      <c r="J137">
        <f>IF(Table1[[#This Row],[Before Utility (unclipped)]]&gt;1,1, IF(Table1[[#This Row],[Before Utility (unclipped)]]&lt;0,0, Table1[[#This Row],[Before Utility (unclipped)]]))</f>
        <v>0.1</v>
      </c>
      <c r="K137">
        <f>(Table1[[#This Row],[Num. TID After]]-parameters!$D$10)/(parameters!$D$11-parameters!$D$10)</f>
        <v>0.1</v>
      </c>
      <c r="L137">
        <f>IF(Table1[[#This Row],[After Utility (unclipped)]]&gt;1,1, IF(Table1[[#This Row],[After Utility (unclipped)]]&lt;0,0, Table1[[#This Row],[After Utility (unclipped)]]))</f>
        <v>0.1</v>
      </c>
      <c r="M137" s="30">
        <v>0</v>
      </c>
      <c r="N137" s="81">
        <v>0</v>
      </c>
      <c r="O137" s="81">
        <v>17</v>
      </c>
      <c r="P137" s="81">
        <v>0</v>
      </c>
      <c r="Q137" s="81">
        <v>4</v>
      </c>
      <c r="R137" s="36" t="s">
        <v>135</v>
      </c>
      <c r="S137" s="32">
        <v>2</v>
      </c>
      <c r="T137" s="34" t="s">
        <v>530</v>
      </c>
      <c r="U137" s="32">
        <v>15</v>
      </c>
      <c r="V137" s="30">
        <f>parameters!$J$4*Table1[[#This Row],[Mitigations Utility]] + parameters!$J$5*Table1[[#This Row],[Detections Utility]]</f>
        <v>0.26190476190476192</v>
      </c>
      <c r="W137">
        <f>SUM(Table1[[#This Row],[Num. 800-53 (r5)]],Table1[[#This Row],[Num. CIS Controls]])</f>
        <v>17</v>
      </c>
      <c r="X137">
        <f>(Table1[[#This Row],[Total Mitigations]]-parameters!$D$2)/(parameters!$D$3-parameters!$D$2)</f>
        <v>0.30909090909090908</v>
      </c>
      <c r="Y137">
        <f>IF(Table1[[#This Row],[Mitigations Utility (unclipped)]]&gt;1,1, IF(Table1[[#This Row],[Mitigations Utility (unclipped)]]&lt;0,0, Table1[[#This Row],[Mitigations Utility (unclipped)]]) )</f>
        <v>0.30909090909090908</v>
      </c>
      <c r="Z137">
        <f>SUM(Table1[[#This Row],[Num. CAR]:[Num. Splunk]])</f>
        <v>21</v>
      </c>
      <c r="AA137">
        <f>(Table1[[#This Row],[Total Detections]]-parameters!$D$4)/(parameters!$D$5-parameters!$D$4)</f>
        <v>0.21</v>
      </c>
      <c r="AB137">
        <f>IF(Table1[[#This Row],[Detections Utility (unclipped)]]&gt;1,1, IF(Table1[[#This Row],[Detections Utility (unclipped)]]&lt;0,0, Table1[[#This Row],[Detections Utility (unclipped)]]) )</f>
        <v>0.21</v>
      </c>
      <c r="AC137"/>
      <c r="AD137" s="85" t="s">
        <v>531</v>
      </c>
      <c r="AE137" s="30" t="str" cm="1">
        <f t="array" ref="AE137">IF(SUMPRODUCT(--(NOT(ISERR(SEARCH({"Process","Command","Script","WMI","Module","Pipe","Service"},AD137)))))&gt;0,"1","0")</f>
        <v>0</v>
      </c>
      <c r="AF137" s="30">
        <f>IF(AE137="1",'TOP 10 TECHNIQUES'!C$15,0)</f>
        <v>0</v>
      </c>
      <c r="AG137" s="30" t="str" cm="1">
        <f t="array" ref="AG137">IF(SUMPRODUCT(--(NOT(ISERR(SEARCH({"Network","Firewall"},AD137)))))&gt;0,"1","0")</f>
        <v>1</v>
      </c>
      <c r="AH137" s="30">
        <f>IF(AG137="1",'TOP 10 TECHNIQUES'!C$16,0)</f>
        <v>0</v>
      </c>
      <c r="AI137" s="30" t="str" cm="1">
        <f t="array" ref="AI137">IF(SUMPRODUCT(--(NOT(ISERR(SEARCH({"File","Group","Logon","Schedule","User","Registry","Active","Application"},AD137)))))&gt;0,"1","0")</f>
        <v>0</v>
      </c>
      <c r="AJ137" s="30">
        <f>IF(AI137="1",'TOP 10 TECHNIQUES'!C$17,0)</f>
        <v>0</v>
      </c>
      <c r="AK137" s="30" t="str" cm="1">
        <f t="array" ref="AK137">IF(SUMPRODUCT(--(NOT(ISERR(SEARCH({"Cloud","Cluster","Container","Image","Instance","Pod","Snapshot","Volume"},AD137)))))&gt;0,"1","0")</f>
        <v>0</v>
      </c>
      <c r="AL137" s="30">
        <f>IF(AK137="1",'TOP 10 TECHNIQUES'!C$18,0)</f>
        <v>0</v>
      </c>
      <c r="AM137" s="30" t="str" cm="1">
        <f t="array" ref="AM137">IF(SUMPRODUCT(--(NOT(ISERR(SEARCH({"Drive","Firmware","Host","Kernel"},AD137)))))&gt;0,"1","0")</f>
        <v>0</v>
      </c>
      <c r="AN137" s="30">
        <f>IF(AM137="1",'TOP 10 TECHNIQUES'!C$19,0)</f>
        <v>0</v>
      </c>
      <c r="AO137" s="62">
        <v>2</v>
      </c>
      <c r="AP137" s="30">
        <f>parameters!$J$21*Table1[[#This Row],[TAT Utility]]+parameters!$J$22*Table1[[#This Row],[Count Utility]]</f>
        <v>0.10285714285714287</v>
      </c>
      <c r="AQ137" s="30">
        <f>(Table1[[#This Row],[Total Top Att&amp;ck Score ]]-parameters!$D$19)/(parameters!$D$20-parameters!$D$19)</f>
        <v>0.12063492063492065</v>
      </c>
      <c r="AR137" s="30">
        <f>IF(Table1[[#This Row],[TAT Utility (unclipped)]]&gt;1,1, IF(Table1[[#This Row],[TAT Utility (unclipped)]]&lt;0,0, Table1[[#This Row],[TAT Utility (unclipped)]]) )</f>
        <v>0.12063492063492065</v>
      </c>
      <c r="AS137" s="30">
        <f>(Table1[[#This Row],[Ransomware (Total '# of ATT&amp;CK Observations)]]-parameters!$D$21)/(parameters!$D$22-parameters!$D$21)</f>
        <v>9.5238095238095233E-2</v>
      </c>
      <c r="AT137" s="30">
        <f>IF(Table1[[#This Row],[Count Utility (unclipped)]]&gt;1,1, IF(Table1[[#This Row],[Count Utility (unclipped)]]&lt;0,0, Table1[[#This Row],[Count Utility (unclipped)]]) )</f>
        <v>9.5238095238095233E-2</v>
      </c>
      <c r="AU13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5.3363567649281934E-2</v>
      </c>
    </row>
    <row r="138" spans="1:47" ht="15.75">
      <c r="A138" s="30">
        <f>parameters!$J$21*Table1[[#This Row],[TAT Utility]]+parameters!$J$22*Table1[[#This Row],[Count Utility]]</f>
        <v>6.19047619047619E-2</v>
      </c>
      <c r="B138" s="30">
        <f t="shared" si="1"/>
        <v>0.2857142857142857</v>
      </c>
      <c r="C138" s="30" t="s">
        <v>534</v>
      </c>
      <c r="D138" s="30" t="s">
        <v>529</v>
      </c>
      <c r="E138" s="30" t="s">
        <v>535</v>
      </c>
      <c r="F138" s="30">
        <v>1</v>
      </c>
      <c r="G138" s="30">
        <v>1</v>
      </c>
      <c r="H138" s="30">
        <f>parameters!$J$10*Table1[[#This Row],[Before Utility]]+parameters!$J$11*Table1[[#This Row],[After Utility]]</f>
        <v>0.1</v>
      </c>
      <c r="I138">
        <f>(Table1[[#This Row],[Num. TID Before]]-parameters!$D$8)/(parameters!$D$9-parameters!$D$8)</f>
        <v>0.1</v>
      </c>
      <c r="J138">
        <f>IF(Table1[[#This Row],[Before Utility (unclipped)]]&gt;1,1, IF(Table1[[#This Row],[Before Utility (unclipped)]]&lt;0,0, Table1[[#This Row],[Before Utility (unclipped)]]))</f>
        <v>0.1</v>
      </c>
      <c r="K138">
        <f>(Table1[[#This Row],[Num. TID After]]-parameters!$D$10)/(parameters!$D$11-parameters!$D$10)</f>
        <v>0.1</v>
      </c>
      <c r="L138">
        <f>IF(Table1[[#This Row],[After Utility (unclipped)]]&gt;1,1, IF(Table1[[#This Row],[After Utility (unclipped)]]&lt;0,0, Table1[[#This Row],[After Utility (unclipped)]]))</f>
        <v>0.1</v>
      </c>
      <c r="M138" s="30">
        <v>0</v>
      </c>
      <c r="N138" s="81">
        <v>0</v>
      </c>
      <c r="O138" s="81">
        <v>3</v>
      </c>
      <c r="P138" s="81">
        <v>0</v>
      </c>
      <c r="Q138" s="81">
        <v>2</v>
      </c>
      <c r="R138" s="36" t="s">
        <v>135</v>
      </c>
      <c r="S138" s="32">
        <v>2</v>
      </c>
      <c r="T138" s="34" t="s">
        <v>530</v>
      </c>
      <c r="U138" s="32">
        <v>15</v>
      </c>
      <c r="V138" s="30">
        <f>parameters!$J$4*Table1[[#This Row],[Mitigations Utility]] + parameters!$J$5*Table1[[#This Row],[Detections Utility]]</f>
        <v>0.18571428571428572</v>
      </c>
      <c r="W138">
        <f>SUM(Table1[[#This Row],[Num. 800-53 (r5)]],Table1[[#This Row],[Num. CIS Controls]])</f>
        <v>17</v>
      </c>
      <c r="X138">
        <f>(Table1[[#This Row],[Total Mitigations]]-parameters!$D$2)/(parameters!$D$3-parameters!$D$2)</f>
        <v>0.30909090909090908</v>
      </c>
      <c r="Y138">
        <f>IF(Table1[[#This Row],[Mitigations Utility (unclipped)]]&gt;1,1, IF(Table1[[#This Row],[Mitigations Utility (unclipped)]]&lt;0,0, Table1[[#This Row],[Mitigations Utility (unclipped)]]) )</f>
        <v>0.30909090909090908</v>
      </c>
      <c r="Z138">
        <f>SUM(Table1[[#This Row],[Num. CAR]:[Num. Splunk]])</f>
        <v>5</v>
      </c>
      <c r="AA138">
        <f>(Table1[[#This Row],[Total Detections]]-parameters!$D$4)/(parameters!$D$5-parameters!$D$4)</f>
        <v>0.05</v>
      </c>
      <c r="AB138">
        <f>IF(Table1[[#This Row],[Detections Utility (unclipped)]]&gt;1,1, IF(Table1[[#This Row],[Detections Utility (unclipped)]]&lt;0,0, Table1[[#This Row],[Detections Utility (unclipped)]]) )</f>
        <v>0.05</v>
      </c>
      <c r="AC138"/>
      <c r="AD138" s="85" t="s">
        <v>531</v>
      </c>
      <c r="AE138" s="30" t="str" cm="1">
        <f t="array" ref="AE138">IF(SUMPRODUCT(--(NOT(ISERR(SEARCH({"Process","Command","Script","WMI","Module","Pipe","Service"},AD138)))))&gt;0,"1","0")</f>
        <v>0</v>
      </c>
      <c r="AF138" s="30">
        <f>IF(AE138="1",'TOP 10 TECHNIQUES'!C$15,0)</f>
        <v>0</v>
      </c>
      <c r="AG138" s="30" t="str" cm="1">
        <f t="array" ref="AG138">IF(SUMPRODUCT(--(NOT(ISERR(SEARCH({"Network","Firewall"},AD138)))))&gt;0,"1","0")</f>
        <v>1</v>
      </c>
      <c r="AH138" s="30">
        <f>IF(AG138="1",'TOP 10 TECHNIQUES'!C$16,0)</f>
        <v>0</v>
      </c>
      <c r="AI138" s="30" t="str" cm="1">
        <f t="array" ref="AI138">IF(SUMPRODUCT(--(NOT(ISERR(SEARCH({"File","Group","Logon","Schedule","User","Registry","Active","Application"},AD138)))))&gt;0,"1","0")</f>
        <v>0</v>
      </c>
      <c r="AJ138" s="30">
        <f>IF(AI138="1",'TOP 10 TECHNIQUES'!C$17,0)</f>
        <v>0</v>
      </c>
      <c r="AK138" s="30" t="str" cm="1">
        <f t="array" ref="AK138">IF(SUMPRODUCT(--(NOT(ISERR(SEARCH({"Cloud","Cluster","Container","Image","Instance","Pod","Snapshot","Volume"},AD138)))))&gt;0,"1","0")</f>
        <v>0</v>
      </c>
      <c r="AL138" s="30">
        <f>IF(AK138="1",'TOP 10 TECHNIQUES'!C$18,0)</f>
        <v>0</v>
      </c>
      <c r="AM138" s="30" t="str" cm="1">
        <f t="array" ref="AM138">IF(SUMPRODUCT(--(NOT(ISERR(SEARCH({"Drive","Firmware","Host","Kernel"},AD138)))))&gt;0,"1","0")</f>
        <v>0</v>
      </c>
      <c r="AN138" s="30">
        <f>IF(AM138="1",'TOP 10 TECHNIQUES'!C$19,0)</f>
        <v>0</v>
      </c>
      <c r="AO138" s="61">
        <v>1</v>
      </c>
      <c r="AP138" s="30">
        <f>parameters!$J$21*Table1[[#This Row],[TAT Utility]]+parameters!$J$22*Table1[[#This Row],[Count Utility]]</f>
        <v>6.19047619047619E-2</v>
      </c>
      <c r="AQ138" s="30">
        <f>(Table1[[#This Row],[Total Top Att&amp;ck Score ]]-parameters!$D$19)/(parameters!$D$20-parameters!$D$19)</f>
        <v>9.5238095238095233E-2</v>
      </c>
      <c r="AR138" s="30">
        <f>IF(Table1[[#This Row],[TAT Utility (unclipped)]]&gt;1,1, IF(Table1[[#This Row],[TAT Utility (unclipped)]]&lt;0,0, Table1[[#This Row],[TAT Utility (unclipped)]]) )</f>
        <v>9.5238095238095233E-2</v>
      </c>
      <c r="AS138" s="30">
        <f>(Table1[[#This Row],[Ransomware (Total '# of ATT&amp;CK Observations)]]-parameters!$D$21)/(parameters!$D$22-parameters!$D$21)</f>
        <v>4.7619047619047616E-2</v>
      </c>
      <c r="AT138" s="30">
        <f>IF(Table1[[#This Row],[Count Utility (unclipped)]]&gt;1,1, IF(Table1[[#This Row],[Count Utility (unclipped)]]&lt;0,0, Table1[[#This Row],[Count Utility (unclipped)]]) )</f>
        <v>4.7619047619047616E-2</v>
      </c>
      <c r="AU13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2.6077097505668931E-2</v>
      </c>
    </row>
    <row r="139" spans="1:47" ht="15.75">
      <c r="A139" s="30">
        <f>parameters!$J$21*Table1[[#This Row],[TAT Utility]]+parameters!$J$22*Table1[[#This Row],[Count Utility]]</f>
        <v>2.8571428571428567E-2</v>
      </c>
      <c r="B139" s="30">
        <f t="shared" ref="B139:B203" si="2">SUM(H139,M139,V139)*(1+SUM(AF139,AH139,AJ139,AL139,AN139))</f>
        <v>0.2857142857142857</v>
      </c>
      <c r="C139" s="30" t="s">
        <v>536</v>
      </c>
      <c r="D139" s="30" t="s">
        <v>529</v>
      </c>
      <c r="E139" s="30" t="s">
        <v>537</v>
      </c>
      <c r="F139" s="30">
        <v>1</v>
      </c>
      <c r="G139" s="30">
        <v>1</v>
      </c>
      <c r="H139" s="30">
        <f>parameters!$J$10*Table1[[#This Row],[Before Utility]]+parameters!$J$11*Table1[[#This Row],[After Utility]]</f>
        <v>0.1</v>
      </c>
      <c r="I139">
        <f>(Table1[[#This Row],[Num. TID Before]]-parameters!$D$8)/(parameters!$D$9-parameters!$D$8)</f>
        <v>0.1</v>
      </c>
      <c r="J139">
        <f>IF(Table1[[#This Row],[Before Utility (unclipped)]]&gt;1,1, IF(Table1[[#This Row],[Before Utility (unclipped)]]&lt;0,0, Table1[[#This Row],[Before Utility (unclipped)]]))</f>
        <v>0.1</v>
      </c>
      <c r="K139">
        <f>(Table1[[#This Row],[Num. TID After]]-parameters!$D$10)/(parameters!$D$11-parameters!$D$10)</f>
        <v>0.1</v>
      </c>
      <c r="L139">
        <f>IF(Table1[[#This Row],[After Utility (unclipped)]]&gt;1,1, IF(Table1[[#This Row],[After Utility (unclipped)]]&lt;0,0, Table1[[#This Row],[After Utility (unclipped)]]))</f>
        <v>0.1</v>
      </c>
      <c r="M139" s="30">
        <v>0</v>
      </c>
      <c r="N139" s="81">
        <v>0</v>
      </c>
      <c r="O139" s="81">
        <v>2</v>
      </c>
      <c r="P139" s="81">
        <v>2</v>
      </c>
      <c r="Q139" s="81">
        <v>1</v>
      </c>
      <c r="R139" s="36" t="s">
        <v>135</v>
      </c>
      <c r="S139" s="32">
        <v>2</v>
      </c>
      <c r="T139" s="34" t="s">
        <v>530</v>
      </c>
      <c r="U139" s="32">
        <v>15</v>
      </c>
      <c r="V139" s="30">
        <f>parameters!$J$4*Table1[[#This Row],[Mitigations Utility]] + parameters!$J$5*Table1[[#This Row],[Detections Utility]]</f>
        <v>0.18571428571428572</v>
      </c>
      <c r="W139">
        <f>SUM(Table1[[#This Row],[Num. 800-53 (r5)]],Table1[[#This Row],[Num. CIS Controls]])</f>
        <v>17</v>
      </c>
      <c r="X139">
        <f>(Table1[[#This Row],[Total Mitigations]]-parameters!$D$2)/(parameters!$D$3-parameters!$D$2)</f>
        <v>0.30909090909090908</v>
      </c>
      <c r="Y139">
        <f>IF(Table1[[#This Row],[Mitigations Utility (unclipped)]]&gt;1,1, IF(Table1[[#This Row],[Mitigations Utility (unclipped)]]&lt;0,0, Table1[[#This Row],[Mitigations Utility (unclipped)]]) )</f>
        <v>0.30909090909090908</v>
      </c>
      <c r="Z139">
        <f>SUM(Table1[[#This Row],[Num. CAR]:[Num. Splunk]])</f>
        <v>5</v>
      </c>
      <c r="AA139">
        <f>(Table1[[#This Row],[Total Detections]]-parameters!$D$4)/(parameters!$D$5-parameters!$D$4)</f>
        <v>0.05</v>
      </c>
      <c r="AB139">
        <f>IF(Table1[[#This Row],[Detections Utility (unclipped)]]&gt;1,1, IF(Table1[[#This Row],[Detections Utility (unclipped)]]&lt;0,0, Table1[[#This Row],[Detections Utility (unclipped)]]) )</f>
        <v>0.05</v>
      </c>
      <c r="AC139"/>
      <c r="AD139" s="85" t="s">
        <v>531</v>
      </c>
      <c r="AE139" s="30" t="str" cm="1">
        <f t="array" ref="AE139">IF(SUMPRODUCT(--(NOT(ISERR(SEARCH({"Process","Command","Script","WMI","Module","Pipe","Service"},AD139)))))&gt;0,"1","0")</f>
        <v>0</v>
      </c>
      <c r="AF139" s="30">
        <f>IF(AE139="1",'TOP 10 TECHNIQUES'!C$15,0)</f>
        <v>0</v>
      </c>
      <c r="AG139" s="30" t="str" cm="1">
        <f t="array" ref="AG139">IF(SUMPRODUCT(--(NOT(ISERR(SEARCH({"Network","Firewall"},AD139)))))&gt;0,"1","0")</f>
        <v>1</v>
      </c>
      <c r="AH139" s="30">
        <f>IF(AG139="1",'TOP 10 TECHNIQUES'!C$16,0)</f>
        <v>0</v>
      </c>
      <c r="AI139" s="30" t="str" cm="1">
        <f t="array" ref="AI139">IF(SUMPRODUCT(--(NOT(ISERR(SEARCH({"File","Group","Logon","Schedule","User","Registry","Active","Application"},AD139)))))&gt;0,"1","0")</f>
        <v>0</v>
      </c>
      <c r="AJ139" s="30">
        <f>IF(AI139="1",'TOP 10 TECHNIQUES'!C$17,0)</f>
        <v>0</v>
      </c>
      <c r="AK139" s="30" t="str" cm="1">
        <f t="array" ref="AK139">IF(SUMPRODUCT(--(NOT(ISERR(SEARCH({"Cloud","Cluster","Container","Image","Instance","Pod","Snapshot","Volume"},AD139)))))&gt;0,"1","0")</f>
        <v>0</v>
      </c>
      <c r="AL139" s="30">
        <f>IF(AK139="1",'TOP 10 TECHNIQUES'!C$18,0)</f>
        <v>0</v>
      </c>
      <c r="AM139" s="30" t="str" cm="1">
        <f t="array" ref="AM139">IF(SUMPRODUCT(--(NOT(ISERR(SEARCH({"Drive","Firmware","Host","Kernel"},AD139)))))&gt;0,"1","0")</f>
        <v>0</v>
      </c>
      <c r="AN139" s="30">
        <f>IF(AM139="1",'TOP 10 TECHNIQUES'!C$19,0)</f>
        <v>0</v>
      </c>
      <c r="AO139" s="62">
        <v>0</v>
      </c>
      <c r="AP139" s="30">
        <f>parameters!$J$21*Table1[[#This Row],[TAT Utility]]+parameters!$J$22*Table1[[#This Row],[Count Utility]]</f>
        <v>2.8571428571428567E-2</v>
      </c>
      <c r="AQ139" s="30">
        <f>(Table1[[#This Row],[Total Top Att&amp;ck Score ]]-parameters!$D$19)/(parameters!$D$20-parameters!$D$19)</f>
        <v>9.5238095238095233E-2</v>
      </c>
      <c r="AR139" s="30">
        <f>IF(Table1[[#This Row],[TAT Utility (unclipped)]]&gt;1,1, IF(Table1[[#This Row],[TAT Utility (unclipped)]]&lt;0,0, Table1[[#This Row],[TAT Utility (unclipped)]]) )</f>
        <v>9.5238095238095233E-2</v>
      </c>
      <c r="AS139" s="30">
        <f>(Table1[[#This Row],[Ransomware (Total '# of ATT&amp;CK Observations)]]-parameters!$D$21)/(parameters!$D$22-parameters!$D$21)</f>
        <v>0</v>
      </c>
      <c r="AT139" s="30">
        <f>IF(Table1[[#This Row],[Count Utility (unclipped)]]&gt;1,1, IF(Table1[[#This Row],[Count Utility (unclipped)]]&lt;0,0, Table1[[#This Row],[Count Utility (unclipped)]]) )</f>
        <v>0</v>
      </c>
      <c r="AU13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0" spans="1:47" ht="15.75">
      <c r="A140" s="30">
        <f>parameters!$J$21*Table1[[#This Row],[TAT Utility]]+parameters!$J$22*Table1[[#This Row],[Count Utility]]</f>
        <v>3.6666666666666667E-2</v>
      </c>
      <c r="B140" s="30">
        <f t="shared" si="2"/>
        <v>0.3666666666666667</v>
      </c>
      <c r="C140" s="30" t="s">
        <v>538</v>
      </c>
      <c r="D140" s="30" t="s">
        <v>529</v>
      </c>
      <c r="E140" s="30" t="s">
        <v>539</v>
      </c>
      <c r="F140" s="30">
        <v>1</v>
      </c>
      <c r="G140" s="30">
        <v>1</v>
      </c>
      <c r="H140" s="30">
        <f>parameters!$J$10*Table1[[#This Row],[Before Utility]]+parameters!$J$11*Table1[[#This Row],[After Utility]]</f>
        <v>0.1</v>
      </c>
      <c r="I140">
        <f>(Table1[[#This Row],[Num. TID Before]]-parameters!$D$8)/(parameters!$D$9-parameters!$D$8)</f>
        <v>0.1</v>
      </c>
      <c r="J140">
        <f>IF(Table1[[#This Row],[Before Utility (unclipped)]]&gt;1,1, IF(Table1[[#This Row],[Before Utility (unclipped)]]&lt;0,0, Table1[[#This Row],[Before Utility (unclipped)]]))</f>
        <v>0.1</v>
      </c>
      <c r="K140">
        <f>(Table1[[#This Row],[Num. TID After]]-parameters!$D$10)/(parameters!$D$11-parameters!$D$10)</f>
        <v>0.1</v>
      </c>
      <c r="L140">
        <f>IF(Table1[[#This Row],[After Utility (unclipped)]]&gt;1,1, IF(Table1[[#This Row],[After Utility (unclipped)]]&lt;0,0, Table1[[#This Row],[After Utility (unclipped)]]))</f>
        <v>0.1</v>
      </c>
      <c r="M140" s="30">
        <v>0</v>
      </c>
      <c r="N140" s="81">
        <v>0</v>
      </c>
      <c r="O140" s="81">
        <v>4</v>
      </c>
      <c r="P140" s="81">
        <v>0</v>
      </c>
      <c r="Q140" s="81">
        <v>0</v>
      </c>
      <c r="R140" s="36" t="s">
        <v>540</v>
      </c>
      <c r="S140" s="32">
        <v>8</v>
      </c>
      <c r="T140" s="34" t="s">
        <v>541</v>
      </c>
      <c r="U140" s="32">
        <v>18</v>
      </c>
      <c r="V140" s="30">
        <f>parameters!$J$4*Table1[[#This Row],[Mitigations Utility]] + parameters!$J$5*Table1[[#This Row],[Detections Utility]]</f>
        <v>0.26666666666666666</v>
      </c>
      <c r="W140">
        <f>SUM(Table1[[#This Row],[Num. 800-53 (r5)]],Table1[[#This Row],[Num. CIS Controls]])</f>
        <v>26</v>
      </c>
      <c r="X140">
        <f>(Table1[[#This Row],[Total Mitigations]]-parameters!$D$2)/(parameters!$D$3-parameters!$D$2)</f>
        <v>0.47272727272727272</v>
      </c>
      <c r="Y140">
        <f>IF(Table1[[#This Row],[Mitigations Utility (unclipped)]]&gt;1,1, IF(Table1[[#This Row],[Mitigations Utility (unclipped)]]&lt;0,0, Table1[[#This Row],[Mitigations Utility (unclipped)]]) )</f>
        <v>0.47272727272727272</v>
      </c>
      <c r="Z140">
        <f>SUM(Table1[[#This Row],[Num. CAR]:[Num. Splunk]])</f>
        <v>4</v>
      </c>
      <c r="AA140">
        <f>(Table1[[#This Row],[Total Detections]]-parameters!$D$4)/(parameters!$D$5-parameters!$D$4)</f>
        <v>0.04</v>
      </c>
      <c r="AB140">
        <f>IF(Table1[[#This Row],[Detections Utility (unclipped)]]&gt;1,1, IF(Table1[[#This Row],[Detections Utility (unclipped)]]&lt;0,0, Table1[[#This Row],[Detections Utility (unclipped)]]) )</f>
        <v>0.04</v>
      </c>
      <c r="AC140"/>
      <c r="AD140" s="85" t="s">
        <v>531</v>
      </c>
      <c r="AE140" s="30" t="str" cm="1">
        <f t="array" ref="AE140">IF(SUMPRODUCT(--(NOT(ISERR(SEARCH({"Process","Command","Script","WMI","Module","Pipe","Service"},AD140)))))&gt;0,"1","0")</f>
        <v>0</v>
      </c>
      <c r="AF140" s="30">
        <f>IF(AE140="1",'TOP 10 TECHNIQUES'!C$15,0)</f>
        <v>0</v>
      </c>
      <c r="AG140" s="30" t="str" cm="1">
        <f t="array" ref="AG140">IF(SUMPRODUCT(--(NOT(ISERR(SEARCH({"Network","Firewall"},AD140)))))&gt;0,"1","0")</f>
        <v>1</v>
      </c>
      <c r="AH140" s="30">
        <f>IF(AG140="1",'TOP 10 TECHNIQUES'!C$16,0)</f>
        <v>0</v>
      </c>
      <c r="AI140" s="30" t="str" cm="1">
        <f t="array" ref="AI140">IF(SUMPRODUCT(--(NOT(ISERR(SEARCH({"File","Group","Logon","Schedule","User","Registry","Active","Application"},AD140)))))&gt;0,"1","0")</f>
        <v>0</v>
      </c>
      <c r="AJ140" s="30">
        <f>IF(AI140="1",'TOP 10 TECHNIQUES'!C$17,0)</f>
        <v>0</v>
      </c>
      <c r="AK140" s="30" t="str" cm="1">
        <f t="array" ref="AK140">IF(SUMPRODUCT(--(NOT(ISERR(SEARCH({"Cloud","Cluster","Container","Image","Instance","Pod","Snapshot","Volume"},AD140)))))&gt;0,"1","0")</f>
        <v>0</v>
      </c>
      <c r="AL140" s="30">
        <f>IF(AK140="1",'TOP 10 TECHNIQUES'!C$18,0)</f>
        <v>0</v>
      </c>
      <c r="AM140" s="30" t="str" cm="1">
        <f t="array" ref="AM140">IF(SUMPRODUCT(--(NOT(ISERR(SEARCH({"Drive","Firmware","Host","Kernel"},AD140)))))&gt;0,"1","0")</f>
        <v>0</v>
      </c>
      <c r="AN140" s="30">
        <f>IF(AM140="1",'TOP 10 TECHNIQUES'!C$19,0)</f>
        <v>0</v>
      </c>
      <c r="AO140" s="61">
        <v>0</v>
      </c>
      <c r="AP140" s="30">
        <f>parameters!$J$21*Table1[[#This Row],[TAT Utility]]+parameters!$J$22*Table1[[#This Row],[Count Utility]]</f>
        <v>3.6666666666666667E-2</v>
      </c>
      <c r="AQ140" s="30">
        <f>(Table1[[#This Row],[Total Top Att&amp;ck Score ]]-parameters!$D$19)/(parameters!$D$20-parameters!$D$19)</f>
        <v>0.12222222222222223</v>
      </c>
      <c r="AR140" s="30">
        <f>IF(Table1[[#This Row],[TAT Utility (unclipped)]]&gt;1,1, IF(Table1[[#This Row],[TAT Utility (unclipped)]]&lt;0,0, Table1[[#This Row],[TAT Utility (unclipped)]]) )</f>
        <v>0.12222222222222223</v>
      </c>
      <c r="AS140" s="30">
        <f>(Table1[[#This Row],[Ransomware (Total '# of ATT&amp;CK Observations)]]-parameters!$D$21)/(parameters!$D$22-parameters!$D$21)</f>
        <v>0</v>
      </c>
      <c r="AT140" s="30">
        <f>IF(Table1[[#This Row],[Count Utility (unclipped)]]&gt;1,1, IF(Table1[[#This Row],[Count Utility (unclipped)]]&lt;0,0, Table1[[#This Row],[Count Utility (unclipped)]]) )</f>
        <v>0</v>
      </c>
      <c r="AU14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1" spans="1:47" ht="15.75">
      <c r="A141" s="30">
        <f>parameters!$J$21*Table1[[#This Row],[TAT Utility]]+parameters!$J$22*Table1[[#This Row],[Count Utility]]</f>
        <v>0.10316861878695235</v>
      </c>
      <c r="B141" s="30">
        <f t="shared" si="2"/>
        <v>1.0316861878695236</v>
      </c>
      <c r="C141" s="30" t="s">
        <v>542</v>
      </c>
      <c r="D141" s="30" t="s">
        <v>543</v>
      </c>
      <c r="E141" s="30" t="s">
        <v>72</v>
      </c>
      <c r="F141" s="30">
        <v>1</v>
      </c>
      <c r="G141" s="30">
        <v>6</v>
      </c>
      <c r="H141" s="30">
        <f>parameters!$J$10*Table1[[#This Row],[Before Utility]]+parameters!$J$11*Table1[[#This Row],[After Utility]]</f>
        <v>0.35</v>
      </c>
      <c r="I141">
        <f>(Table1[[#This Row],[Num. TID Before]]-parameters!$D$8)/(parameters!$D$9-parameters!$D$8)</f>
        <v>0.1</v>
      </c>
      <c r="J141">
        <f>IF(Table1[[#This Row],[Before Utility (unclipped)]]&gt;1,1, IF(Table1[[#This Row],[Before Utility (unclipped)]]&lt;0,0, Table1[[#This Row],[Before Utility (unclipped)]]))</f>
        <v>0.1</v>
      </c>
      <c r="K141">
        <f>(Table1[[#This Row],[Num. TID After]]-parameters!$D$10)/(parameters!$D$11-parameters!$D$10)</f>
        <v>0.6</v>
      </c>
      <c r="L141">
        <f>IF(Table1[[#This Row],[After Utility (unclipped)]]&gt;1,1, IF(Table1[[#This Row],[After Utility (unclipped)]]&lt;0,0, Table1[[#This Row],[After Utility (unclipped)]]))</f>
        <v>0.6</v>
      </c>
      <c r="M141" s="57">
        <v>1.64997E-3</v>
      </c>
      <c r="N141" s="81">
        <v>0</v>
      </c>
      <c r="O141" s="81">
        <v>0</v>
      </c>
      <c r="P141" s="81">
        <v>1</v>
      </c>
      <c r="Q141" s="81">
        <v>0</v>
      </c>
      <c r="R141" s="36" t="s">
        <v>544</v>
      </c>
      <c r="S141" s="32">
        <v>29</v>
      </c>
      <c r="T141" s="34" t="s">
        <v>545</v>
      </c>
      <c r="U141" s="32">
        <v>24</v>
      </c>
      <c r="V141" s="30">
        <f>parameters!$J$4*Table1[[#This Row],[Mitigations Utility]] + parameters!$J$5*Table1[[#This Row],[Detections Utility]]</f>
        <v>0.50952380952380949</v>
      </c>
      <c r="W141">
        <f>SUM(Table1[[#This Row],[Num. 800-53 (r5)]],Table1[[#This Row],[Num. CIS Controls]])</f>
        <v>53</v>
      </c>
      <c r="X141">
        <f>(Table1[[#This Row],[Total Mitigations]]-parameters!$D$2)/(parameters!$D$3-parameters!$D$2)</f>
        <v>0.96363636363636362</v>
      </c>
      <c r="Y141">
        <f>IF(Table1[[#This Row],[Mitigations Utility (unclipped)]]&gt;1,1, IF(Table1[[#This Row],[Mitigations Utility (unclipped)]]&lt;0,0, Table1[[#This Row],[Mitigations Utility (unclipped)]]) )</f>
        <v>0.96363636363636362</v>
      </c>
      <c r="Z141">
        <f>SUM(Table1[[#This Row],[Num. CAR]:[Num. Splunk]])</f>
        <v>1</v>
      </c>
      <c r="AA141">
        <f>(Table1[[#This Row],[Total Detections]]-parameters!$D$4)/(parameters!$D$5-parameters!$D$4)</f>
        <v>0.01</v>
      </c>
      <c r="AB141">
        <f>IF(Table1[[#This Row],[Detections Utility (unclipped)]]&gt;1,1, IF(Table1[[#This Row],[Detections Utility (unclipped)]]&lt;0,0, Table1[[#This Row],[Detections Utility (unclipped)]]) )</f>
        <v>0.01</v>
      </c>
      <c r="AC141"/>
      <c r="AD141" s="85" t="s">
        <v>546</v>
      </c>
      <c r="AE141" s="30" t="str" cm="1">
        <f t="array" ref="AE141">IF(SUMPRODUCT(--(NOT(ISERR(SEARCH({"Process","Command","Script","WMI","Module","Pipe","Service"},AD141)))))&gt;0,"1","0")</f>
        <v>1</v>
      </c>
      <c r="AF141" s="30">
        <f>IF(AE141="1",'TOP 10 TECHNIQUES'!C$15,0)</f>
        <v>0</v>
      </c>
      <c r="AG141" s="30" t="str" cm="1">
        <f t="array" ref="AG141">IF(SUMPRODUCT(--(NOT(ISERR(SEARCH({"Network","Firewall"},AD141)))))&gt;0,"1","0")</f>
        <v>0</v>
      </c>
      <c r="AH141" s="30">
        <f>IF(AG141="1",'TOP 10 TECHNIQUES'!C$16,0)</f>
        <v>0</v>
      </c>
      <c r="AI141" s="30" t="str" cm="1">
        <f t="array" ref="AI141">IF(SUMPRODUCT(--(NOT(ISERR(SEARCH({"File","Group","Logon","Schedule","User","Registry","Active","Application"},AD141)))))&gt;0,"1","0")</f>
        <v>1</v>
      </c>
      <c r="AJ141" s="30">
        <f>IF(AI141="1",'TOP 10 TECHNIQUES'!C$17,0)</f>
        <v>0.19800000000000001</v>
      </c>
      <c r="AK141" s="30" t="str" cm="1">
        <f t="array" ref="AK141">IF(SUMPRODUCT(--(NOT(ISERR(SEARCH({"Cloud","Cluster","Container","Image","Instance","Pod","Snapshot","Volume"},AD141)))))&gt;0,"1","0")</f>
        <v>0</v>
      </c>
      <c r="AL141" s="30">
        <f>IF(AK141="1",'TOP 10 TECHNIQUES'!C$18,0)</f>
        <v>0</v>
      </c>
      <c r="AM141" s="30" t="str" cm="1">
        <f t="array" ref="AM141">IF(SUMPRODUCT(--(NOT(ISERR(SEARCH({"Drive","Firmware","Host","Kernel"},AD141)))))&gt;0,"1","0")</f>
        <v>0</v>
      </c>
      <c r="AN141" s="30">
        <f>IF(AM141="1",'TOP 10 TECHNIQUES'!C$19,0)</f>
        <v>0</v>
      </c>
      <c r="AO141" s="62">
        <v>0</v>
      </c>
      <c r="AP141" s="30">
        <f>parameters!$J$21*Table1[[#This Row],[TAT Utility]]+parameters!$J$22*Table1[[#This Row],[Count Utility]]</f>
        <v>0.10316861878695235</v>
      </c>
      <c r="AQ141" s="30">
        <f>(Table1[[#This Row],[Total Top Att&amp;ck Score ]]-parameters!$D$19)/(parameters!$D$20-parameters!$D$19)</f>
        <v>0.34389539595650787</v>
      </c>
      <c r="AR141" s="30">
        <f>IF(Table1[[#This Row],[TAT Utility (unclipped)]]&gt;1,1, IF(Table1[[#This Row],[TAT Utility (unclipped)]]&lt;0,0, Table1[[#This Row],[TAT Utility (unclipped)]]) )</f>
        <v>0.34389539595650787</v>
      </c>
      <c r="AS141" s="30">
        <f>(Table1[[#This Row],[Ransomware (Total '# of ATT&amp;CK Observations)]]-parameters!$D$21)/(parameters!$D$22-parameters!$D$21)</f>
        <v>0</v>
      </c>
      <c r="AT141" s="30">
        <f>IF(Table1[[#This Row],[Count Utility (unclipped)]]&gt;1,1, IF(Table1[[#This Row],[Count Utility (unclipped)]]&lt;0,0, Table1[[#This Row],[Count Utility (unclipped)]]) )</f>
        <v>0</v>
      </c>
      <c r="AU14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2" spans="1:47" ht="15.75">
      <c r="A142" s="30">
        <f>parameters!$J$21*Table1[[#This Row],[TAT Utility]]+parameters!$J$22*Table1[[#This Row],[Count Utility]]</f>
        <v>0.14156524677161902</v>
      </c>
      <c r="B142" s="30">
        <f t="shared" si="2"/>
        <v>1.4156524677161904</v>
      </c>
      <c r="C142" s="30" t="s">
        <v>547</v>
      </c>
      <c r="D142" s="30" t="s">
        <v>548</v>
      </c>
      <c r="E142" s="30" t="s">
        <v>72</v>
      </c>
      <c r="F142" s="30">
        <v>8</v>
      </c>
      <c r="G142" s="30">
        <v>4</v>
      </c>
      <c r="H142" s="30">
        <f>parameters!$J$10*Table1[[#This Row],[Before Utility]]+parameters!$J$11*Table1[[#This Row],[After Utility]]</f>
        <v>0.60000000000000009</v>
      </c>
      <c r="I142">
        <f>(Table1[[#This Row],[Num. TID Before]]-parameters!$D$8)/(parameters!$D$9-parameters!$D$8)</f>
        <v>0.8</v>
      </c>
      <c r="J142">
        <f>IF(Table1[[#This Row],[Before Utility (unclipped)]]&gt;1,1, IF(Table1[[#This Row],[Before Utility (unclipped)]]&lt;0,0, Table1[[#This Row],[Before Utility (unclipped)]]))</f>
        <v>0.8</v>
      </c>
      <c r="K142">
        <f>(Table1[[#This Row],[Num. TID After]]-parameters!$D$10)/(parameters!$D$11-parameters!$D$10)</f>
        <v>0.4</v>
      </c>
      <c r="L142">
        <f>IF(Table1[[#This Row],[After Utility (unclipped)]]&gt;1,1, IF(Table1[[#This Row],[After Utility (unclipped)]]&lt;0,0, Table1[[#This Row],[After Utility (unclipped)]]))</f>
        <v>0.4</v>
      </c>
      <c r="M142" s="57">
        <v>0.10548937999999999</v>
      </c>
      <c r="N142" s="81">
        <v>0</v>
      </c>
      <c r="O142" s="81">
        <v>42</v>
      </c>
      <c r="P142" s="81">
        <v>40</v>
      </c>
      <c r="Q142" s="81">
        <v>51</v>
      </c>
      <c r="R142" s="34"/>
      <c r="S142" s="32">
        <v>0</v>
      </c>
      <c r="T142" s="34"/>
      <c r="U142" s="32">
        <v>0</v>
      </c>
      <c r="V142" s="30">
        <f>parameters!$J$4*Table1[[#This Row],[Mitigations Utility]] + parameters!$J$5*Table1[[#This Row],[Detections Utility]]</f>
        <v>0.47619047619047616</v>
      </c>
      <c r="W142">
        <f>SUM(Table1[[#This Row],[Num. 800-53 (r5)]],Table1[[#This Row],[Num. CIS Controls]])</f>
        <v>0</v>
      </c>
      <c r="X142">
        <f>(Table1[[#This Row],[Total Mitigations]]-parameters!$D$2)/(parameters!$D$3-parameters!$D$2)</f>
        <v>0</v>
      </c>
      <c r="Y142">
        <f>IF(Table1[[#This Row],[Mitigations Utility (unclipped)]]&gt;1,1, IF(Table1[[#This Row],[Mitigations Utility (unclipped)]]&lt;0,0, Table1[[#This Row],[Mitigations Utility (unclipped)]]) )</f>
        <v>0</v>
      </c>
      <c r="Z142">
        <f>SUM(Table1[[#This Row],[Num. CAR]:[Num. Splunk]])</f>
        <v>133</v>
      </c>
      <c r="AA142">
        <f>(Table1[[#This Row],[Total Detections]]-parameters!$D$4)/(parameters!$D$5-parameters!$D$4)</f>
        <v>1.33</v>
      </c>
      <c r="AB142">
        <f>IF(Table1[[#This Row],[Detections Utility (unclipped)]]&gt;1,1, IF(Table1[[#This Row],[Detections Utility (unclipped)]]&lt;0,0, Table1[[#This Row],[Detections Utility (unclipped)]]) )</f>
        <v>1</v>
      </c>
      <c r="AC142"/>
      <c r="AD142" s="85" t="s">
        <v>549</v>
      </c>
      <c r="AE142" s="30" t="str" cm="1">
        <f t="array" ref="AE142">IF(SUMPRODUCT(--(NOT(ISERR(SEARCH({"Process","Command","Script","WMI","Module","Pipe","Service"},AD142)))))&gt;0,"1","0")</f>
        <v>1</v>
      </c>
      <c r="AF142" s="30">
        <f>IF(AE142="1",'TOP 10 TECHNIQUES'!C$15,0)</f>
        <v>0</v>
      </c>
      <c r="AG142" s="30" t="str" cm="1">
        <f t="array" ref="AG142">IF(SUMPRODUCT(--(NOT(ISERR(SEARCH({"Network","Firewall"},AD142)))))&gt;0,"1","0")</f>
        <v>0</v>
      </c>
      <c r="AH142" s="30">
        <f>IF(AG142="1",'TOP 10 TECHNIQUES'!C$16,0)</f>
        <v>0</v>
      </c>
      <c r="AI142" s="30" t="str" cm="1">
        <f t="array" ref="AI142">IF(SUMPRODUCT(--(NOT(ISERR(SEARCH({"File","Group","Logon","Schedule","User","Registry","Active","Application"},AD142)))))&gt;0,"1","0")</f>
        <v>1</v>
      </c>
      <c r="AJ142" s="30">
        <f>IF(AI142="1",'TOP 10 TECHNIQUES'!C$17,0)</f>
        <v>0.19800000000000001</v>
      </c>
      <c r="AK142" s="30" t="str" cm="1">
        <f t="array" ref="AK142">IF(SUMPRODUCT(--(NOT(ISERR(SEARCH({"Cloud","Cluster","Container","Image","Instance","Pod","Snapshot","Volume"},AD142)))))&gt;0,"1","0")</f>
        <v>0</v>
      </c>
      <c r="AL142" s="30">
        <f>IF(AK142="1",'TOP 10 TECHNIQUES'!C$18,0)</f>
        <v>0</v>
      </c>
      <c r="AM142" s="30" t="str" cm="1">
        <f t="array" ref="AM142">IF(SUMPRODUCT(--(NOT(ISERR(SEARCH({"Drive","Firmware","Host","Kernel"},AD142)))))&gt;0,"1","0")</f>
        <v>0</v>
      </c>
      <c r="AN142" s="30">
        <f>IF(AM142="1",'TOP 10 TECHNIQUES'!C$19,0)</f>
        <v>0</v>
      </c>
      <c r="AO142" s="61">
        <v>0</v>
      </c>
      <c r="AP142" s="30">
        <f>parameters!$J$21*Table1[[#This Row],[TAT Utility]]+parameters!$J$22*Table1[[#This Row],[Count Utility]]</f>
        <v>0.14156524677161902</v>
      </c>
      <c r="AQ142" s="30">
        <f>(Table1[[#This Row],[Total Top Att&amp;ck Score ]]-parameters!$D$19)/(parameters!$D$20-parameters!$D$19)</f>
        <v>0.47188415590539678</v>
      </c>
      <c r="AR142" s="30">
        <f>IF(Table1[[#This Row],[TAT Utility (unclipped)]]&gt;1,1, IF(Table1[[#This Row],[TAT Utility (unclipped)]]&lt;0,0, Table1[[#This Row],[TAT Utility (unclipped)]]) )</f>
        <v>0.47188415590539678</v>
      </c>
      <c r="AS142" s="30">
        <f>(Table1[[#This Row],[Ransomware (Total '# of ATT&amp;CK Observations)]]-parameters!$D$21)/(parameters!$D$22-parameters!$D$21)</f>
        <v>0</v>
      </c>
      <c r="AT142" s="30">
        <f>IF(Table1[[#This Row],[Count Utility (unclipped)]]&gt;1,1, IF(Table1[[#This Row],[Count Utility (unclipped)]]&lt;0,0, Table1[[#This Row],[Count Utility (unclipped)]]) )</f>
        <v>0</v>
      </c>
      <c r="AU14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3" spans="1:47" ht="15.75">
      <c r="A143" s="30">
        <f>parameters!$J$21*Table1[[#This Row],[TAT Utility]]+parameters!$J$22*Table1[[#This Row],[Count Utility]]</f>
        <v>1.4261904761904762E-2</v>
      </c>
      <c r="B143" s="30">
        <f t="shared" si="2"/>
        <v>0.14261904761904762</v>
      </c>
      <c r="C143" s="30" t="s">
        <v>550</v>
      </c>
      <c r="D143" s="30" t="s">
        <v>548</v>
      </c>
      <c r="E143" s="30" t="s">
        <v>551</v>
      </c>
      <c r="F143" s="30">
        <v>1</v>
      </c>
      <c r="G143" s="30">
        <v>1</v>
      </c>
      <c r="H143" s="30">
        <f>parameters!$J$10*Table1[[#This Row],[Before Utility]]+parameters!$J$11*Table1[[#This Row],[After Utility]]</f>
        <v>0.1</v>
      </c>
      <c r="I143">
        <f>(Table1[[#This Row],[Num. TID Before]]-parameters!$D$8)/(parameters!$D$9-parameters!$D$8)</f>
        <v>0.1</v>
      </c>
      <c r="J143">
        <f>IF(Table1[[#This Row],[Before Utility (unclipped)]]&gt;1,1, IF(Table1[[#This Row],[Before Utility (unclipped)]]&lt;0,0, Table1[[#This Row],[Before Utility (unclipped)]]))</f>
        <v>0.1</v>
      </c>
      <c r="K143">
        <f>(Table1[[#This Row],[Num. TID After]]-parameters!$D$10)/(parameters!$D$11-parameters!$D$10)</f>
        <v>0.1</v>
      </c>
      <c r="L143">
        <f>IF(Table1[[#This Row],[After Utility (unclipped)]]&gt;1,1, IF(Table1[[#This Row],[After Utility (unclipped)]]&lt;0,0, Table1[[#This Row],[After Utility (unclipped)]]))</f>
        <v>0.1</v>
      </c>
      <c r="M143" s="30">
        <v>0</v>
      </c>
      <c r="N143" s="81">
        <v>0</v>
      </c>
      <c r="O143" s="81">
        <v>4</v>
      </c>
      <c r="P143" s="81">
        <v>0</v>
      </c>
      <c r="Q143" s="81">
        <v>0</v>
      </c>
      <c r="R143" s="34"/>
      <c r="S143" s="32">
        <v>0</v>
      </c>
      <c r="T143" s="34"/>
      <c r="U143" s="32">
        <v>0</v>
      </c>
      <c r="V143" s="30">
        <f>parameters!$J$4*Table1[[#This Row],[Mitigations Utility]] + parameters!$J$5*Table1[[#This Row],[Detections Utility]]</f>
        <v>1.9047619047619046E-2</v>
      </c>
      <c r="W143">
        <f>SUM(Table1[[#This Row],[Num. 800-53 (r5)]],Table1[[#This Row],[Num. CIS Controls]])</f>
        <v>0</v>
      </c>
      <c r="X143">
        <f>(Table1[[#This Row],[Total Mitigations]]-parameters!$D$2)/(parameters!$D$3-parameters!$D$2)</f>
        <v>0</v>
      </c>
      <c r="Y143">
        <f>IF(Table1[[#This Row],[Mitigations Utility (unclipped)]]&gt;1,1, IF(Table1[[#This Row],[Mitigations Utility (unclipped)]]&lt;0,0, Table1[[#This Row],[Mitigations Utility (unclipped)]]) )</f>
        <v>0</v>
      </c>
      <c r="Z143">
        <f>SUM(Table1[[#This Row],[Num. CAR]:[Num. Splunk]])</f>
        <v>4</v>
      </c>
      <c r="AA143">
        <f>(Table1[[#This Row],[Total Detections]]-parameters!$D$4)/(parameters!$D$5-parameters!$D$4)</f>
        <v>0.04</v>
      </c>
      <c r="AB143">
        <f>IF(Table1[[#This Row],[Detections Utility (unclipped)]]&gt;1,1, IF(Table1[[#This Row],[Detections Utility (unclipped)]]&lt;0,0, Table1[[#This Row],[Detections Utility (unclipped)]]) )</f>
        <v>0.04</v>
      </c>
      <c r="AC143"/>
      <c r="AD143" s="85" t="s">
        <v>549</v>
      </c>
      <c r="AE143" s="30" t="str" cm="1">
        <f t="array" ref="AE143">IF(SUMPRODUCT(--(NOT(ISERR(SEARCH({"Process","Command","Script","WMI","Module","Pipe","Service"},AD143)))))&gt;0,"1","0")</f>
        <v>1</v>
      </c>
      <c r="AF143" s="30">
        <f>IF(AE143="1",'TOP 10 TECHNIQUES'!C$15,0)</f>
        <v>0</v>
      </c>
      <c r="AG143" s="30" t="str" cm="1">
        <f t="array" ref="AG143">IF(SUMPRODUCT(--(NOT(ISERR(SEARCH({"Network","Firewall"},AD143)))))&gt;0,"1","0")</f>
        <v>0</v>
      </c>
      <c r="AH143" s="30">
        <f>IF(AG143="1",'TOP 10 TECHNIQUES'!C$16,0)</f>
        <v>0</v>
      </c>
      <c r="AI143" s="30" t="str" cm="1">
        <f t="array" ref="AI143">IF(SUMPRODUCT(--(NOT(ISERR(SEARCH({"File","Group","Logon","Schedule","User","Registry","Active","Application"},AD143)))))&gt;0,"1","0")</f>
        <v>1</v>
      </c>
      <c r="AJ143" s="30">
        <f>IF(AI143="1",'TOP 10 TECHNIQUES'!C$17,0)</f>
        <v>0.19800000000000001</v>
      </c>
      <c r="AK143" s="30" t="str" cm="1">
        <f t="array" ref="AK143">IF(SUMPRODUCT(--(NOT(ISERR(SEARCH({"Cloud","Cluster","Container","Image","Instance","Pod","Snapshot","Volume"},AD143)))))&gt;0,"1","0")</f>
        <v>0</v>
      </c>
      <c r="AL143" s="30">
        <f>IF(AK143="1",'TOP 10 TECHNIQUES'!C$18,0)</f>
        <v>0</v>
      </c>
      <c r="AM143" s="30" t="str" cm="1">
        <f t="array" ref="AM143">IF(SUMPRODUCT(--(NOT(ISERR(SEARCH({"Drive","Firmware","Host","Kernel"},AD143)))))&gt;0,"1","0")</f>
        <v>0</v>
      </c>
      <c r="AN143" s="30">
        <f>IF(AM143="1",'TOP 10 TECHNIQUES'!C$19,0)</f>
        <v>0</v>
      </c>
      <c r="AO143" s="62">
        <v>0</v>
      </c>
      <c r="AP143" s="30">
        <f>parameters!$J$21*Table1[[#This Row],[TAT Utility]]+parameters!$J$22*Table1[[#This Row],[Count Utility]]</f>
        <v>1.4261904761904762E-2</v>
      </c>
      <c r="AQ143" s="30">
        <f>(Table1[[#This Row],[Total Top Att&amp;ck Score ]]-parameters!$D$19)/(parameters!$D$20-parameters!$D$19)</f>
        <v>4.7539682539682541E-2</v>
      </c>
      <c r="AR143" s="30">
        <f>IF(Table1[[#This Row],[TAT Utility (unclipped)]]&gt;1,1, IF(Table1[[#This Row],[TAT Utility (unclipped)]]&lt;0,0, Table1[[#This Row],[TAT Utility (unclipped)]]) )</f>
        <v>4.7539682539682541E-2</v>
      </c>
      <c r="AS143" s="30">
        <f>(Table1[[#This Row],[Ransomware (Total '# of ATT&amp;CK Observations)]]-parameters!$D$21)/(parameters!$D$22-parameters!$D$21)</f>
        <v>0</v>
      </c>
      <c r="AT143" s="30">
        <f>IF(Table1[[#This Row],[Count Utility (unclipped)]]&gt;1,1, IF(Table1[[#This Row],[Count Utility (unclipped)]]&lt;0,0, Table1[[#This Row],[Count Utility (unclipped)]]) )</f>
        <v>0</v>
      </c>
      <c r="AU14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4" spans="1:47" ht="15.75">
      <c r="A144" s="30">
        <f>parameters!$J$21*Table1[[#This Row],[TAT Utility]]+parameters!$J$22*Table1[[#This Row],[Count Utility]]</f>
        <v>1.255047619047619E-2</v>
      </c>
      <c r="B144" s="30">
        <f t="shared" si="2"/>
        <v>0.1255047619047619</v>
      </c>
      <c r="C144" s="30" t="s">
        <v>552</v>
      </c>
      <c r="D144" s="30" t="s">
        <v>548</v>
      </c>
      <c r="E144" s="30" t="s">
        <v>553</v>
      </c>
      <c r="F144" s="30">
        <v>1</v>
      </c>
      <c r="G144" s="30">
        <v>1</v>
      </c>
      <c r="H144" s="30">
        <f>parameters!$J$10*Table1[[#This Row],[Before Utility]]+parameters!$J$11*Table1[[#This Row],[After Utility]]</f>
        <v>0.1</v>
      </c>
      <c r="I144">
        <f>(Table1[[#This Row],[Num. TID Before]]-parameters!$D$8)/(parameters!$D$9-parameters!$D$8)</f>
        <v>0.1</v>
      </c>
      <c r="J144">
        <f>IF(Table1[[#This Row],[Before Utility (unclipped)]]&gt;1,1, IF(Table1[[#This Row],[Before Utility (unclipped)]]&lt;0,0, Table1[[#This Row],[Before Utility (unclipped)]]))</f>
        <v>0.1</v>
      </c>
      <c r="K144">
        <f>(Table1[[#This Row],[Num. TID After]]-parameters!$D$10)/(parameters!$D$11-parameters!$D$10)</f>
        <v>0.1</v>
      </c>
      <c r="L144">
        <f>IF(Table1[[#This Row],[After Utility (unclipped)]]&gt;1,1, IF(Table1[[#This Row],[After Utility (unclipped)]]&lt;0,0, Table1[[#This Row],[After Utility (unclipped)]]))</f>
        <v>0.1</v>
      </c>
      <c r="M144" s="30">
        <v>0</v>
      </c>
      <c r="N144" s="81">
        <v>0</v>
      </c>
      <c r="O144" s="81">
        <v>0</v>
      </c>
      <c r="P144" s="81">
        <v>1</v>
      </c>
      <c r="Q144" s="81">
        <v>0</v>
      </c>
      <c r="R144" s="34"/>
      <c r="S144" s="32">
        <v>0</v>
      </c>
      <c r="T144" s="34"/>
      <c r="U144" s="32">
        <v>0</v>
      </c>
      <c r="V144" s="30">
        <f>parameters!$J$4*Table1[[#This Row],[Mitigations Utility]] + parameters!$J$5*Table1[[#This Row],[Detections Utility]]</f>
        <v>4.7619047619047615E-3</v>
      </c>
      <c r="W144">
        <f>SUM(Table1[[#This Row],[Num. 800-53 (r5)]],Table1[[#This Row],[Num. CIS Controls]])</f>
        <v>0</v>
      </c>
      <c r="X144">
        <f>(Table1[[#This Row],[Total Mitigations]]-parameters!$D$2)/(parameters!$D$3-parameters!$D$2)</f>
        <v>0</v>
      </c>
      <c r="Y144">
        <f>IF(Table1[[#This Row],[Mitigations Utility (unclipped)]]&gt;1,1, IF(Table1[[#This Row],[Mitigations Utility (unclipped)]]&lt;0,0, Table1[[#This Row],[Mitigations Utility (unclipped)]]) )</f>
        <v>0</v>
      </c>
      <c r="Z144">
        <f>SUM(Table1[[#This Row],[Num. CAR]:[Num. Splunk]])</f>
        <v>1</v>
      </c>
      <c r="AA144">
        <f>(Table1[[#This Row],[Total Detections]]-parameters!$D$4)/(parameters!$D$5-parameters!$D$4)</f>
        <v>0.01</v>
      </c>
      <c r="AB144">
        <f>IF(Table1[[#This Row],[Detections Utility (unclipped)]]&gt;1,1, IF(Table1[[#This Row],[Detections Utility (unclipped)]]&lt;0,0, Table1[[#This Row],[Detections Utility (unclipped)]]) )</f>
        <v>0.01</v>
      </c>
      <c r="AC144"/>
      <c r="AD144" s="85" t="s">
        <v>554</v>
      </c>
      <c r="AE144" s="30" t="str" cm="1">
        <f t="array" ref="AE144">IF(SUMPRODUCT(--(NOT(ISERR(SEARCH({"Process","Command","Script","WMI","Module","Pipe","Service"},AD144)))))&gt;0,"1","0")</f>
        <v>1</v>
      </c>
      <c r="AF144" s="30">
        <f>IF(AE144="1",'TOP 10 TECHNIQUES'!C$15,0)</f>
        <v>0</v>
      </c>
      <c r="AG144" s="30" t="str" cm="1">
        <f t="array" ref="AG144">IF(SUMPRODUCT(--(NOT(ISERR(SEARCH({"Network","Firewall"},AD144)))))&gt;0,"1","0")</f>
        <v>0</v>
      </c>
      <c r="AH144" s="30">
        <f>IF(AG144="1",'TOP 10 TECHNIQUES'!C$16,0)</f>
        <v>0</v>
      </c>
      <c r="AI144" s="30" t="str" cm="1">
        <f t="array" ref="AI144">IF(SUMPRODUCT(--(NOT(ISERR(SEARCH({"File","Group","Logon","Schedule","User","Registry","Active","Application"},AD144)))))&gt;0,"1","0")</f>
        <v>1</v>
      </c>
      <c r="AJ144" s="30">
        <f>IF(AI144="1",'TOP 10 TECHNIQUES'!C$17,0)</f>
        <v>0.19800000000000001</v>
      </c>
      <c r="AK144" s="30" t="str" cm="1">
        <f t="array" ref="AK144">IF(SUMPRODUCT(--(NOT(ISERR(SEARCH({"Cloud","Cluster","Container","Image","Instance","Pod","Snapshot","Volume"},AD144)))))&gt;0,"1","0")</f>
        <v>0</v>
      </c>
      <c r="AL144" s="30">
        <f>IF(AK144="1",'TOP 10 TECHNIQUES'!C$18,0)</f>
        <v>0</v>
      </c>
      <c r="AM144" s="30" t="str" cm="1">
        <f t="array" ref="AM144">IF(SUMPRODUCT(--(NOT(ISERR(SEARCH({"Drive","Firmware","Host","Kernel"},AD144)))))&gt;0,"1","0")</f>
        <v>0</v>
      </c>
      <c r="AN144" s="30">
        <f>IF(AM144="1",'TOP 10 TECHNIQUES'!C$19,0)</f>
        <v>0</v>
      </c>
      <c r="AO144" s="61">
        <v>0</v>
      </c>
      <c r="AP144" s="30">
        <f>parameters!$J$21*Table1[[#This Row],[TAT Utility]]+parameters!$J$22*Table1[[#This Row],[Count Utility]]</f>
        <v>1.255047619047619E-2</v>
      </c>
      <c r="AQ144" s="30">
        <f>(Table1[[#This Row],[Total Top Att&amp;ck Score ]]-parameters!$D$19)/(parameters!$D$20-parameters!$D$19)</f>
        <v>4.1834920634920635E-2</v>
      </c>
      <c r="AR144" s="30">
        <f>IF(Table1[[#This Row],[TAT Utility (unclipped)]]&gt;1,1, IF(Table1[[#This Row],[TAT Utility (unclipped)]]&lt;0,0, Table1[[#This Row],[TAT Utility (unclipped)]]) )</f>
        <v>4.1834920634920635E-2</v>
      </c>
      <c r="AS144" s="30">
        <f>(Table1[[#This Row],[Ransomware (Total '# of ATT&amp;CK Observations)]]-parameters!$D$21)/(parameters!$D$22-parameters!$D$21)</f>
        <v>0</v>
      </c>
      <c r="AT144" s="30">
        <f>IF(Table1[[#This Row],[Count Utility (unclipped)]]&gt;1,1, IF(Table1[[#This Row],[Count Utility (unclipped)]]&lt;0,0, Table1[[#This Row],[Count Utility (unclipped)]]) )</f>
        <v>0</v>
      </c>
      <c r="AU14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5" spans="1:47" ht="15.75">
      <c r="A145" s="30">
        <f>parameters!$J$21*Table1[[#This Row],[TAT Utility]]+parameters!$J$22*Table1[[#This Row],[Count Utility]]</f>
        <v>0.29598856430733334</v>
      </c>
      <c r="B145" s="30">
        <f t="shared" si="2"/>
        <v>1.6265523097400001</v>
      </c>
      <c r="C145" s="30" t="s">
        <v>555</v>
      </c>
      <c r="D145" s="30" t="s">
        <v>556</v>
      </c>
      <c r="E145" s="30" t="s">
        <v>72</v>
      </c>
      <c r="F145" s="30">
        <v>6</v>
      </c>
      <c r="G145" s="30">
        <v>5</v>
      </c>
      <c r="H145" s="30">
        <f>parameters!$J$10*Table1[[#This Row],[Before Utility]]+parameters!$J$11*Table1[[#This Row],[After Utility]]</f>
        <v>0.55000000000000004</v>
      </c>
      <c r="I145">
        <f>(Table1[[#This Row],[Num. TID Before]]-parameters!$D$8)/(parameters!$D$9-parameters!$D$8)</f>
        <v>0.6</v>
      </c>
      <c r="J145">
        <f>IF(Table1[[#This Row],[Before Utility (unclipped)]]&gt;1,1, IF(Table1[[#This Row],[Before Utility (unclipped)]]&lt;0,0, Table1[[#This Row],[Before Utility (unclipped)]]))</f>
        <v>0.6</v>
      </c>
      <c r="K145">
        <f>(Table1[[#This Row],[Num. TID After]]-parameters!$D$10)/(parameters!$D$11-parameters!$D$10)</f>
        <v>0.5</v>
      </c>
      <c r="L145">
        <f>IF(Table1[[#This Row],[After Utility (unclipped)]]&gt;1,1, IF(Table1[[#This Row],[After Utility (unclipped)]]&lt;0,0, Table1[[#This Row],[After Utility (unclipped)]]))</f>
        <v>0.5</v>
      </c>
      <c r="M145" s="57">
        <v>7.7231299999999999E-3</v>
      </c>
      <c r="N145" s="81">
        <v>0</v>
      </c>
      <c r="O145" s="81">
        <v>42</v>
      </c>
      <c r="P145" s="81">
        <v>40</v>
      </c>
      <c r="Q145" s="81">
        <v>51</v>
      </c>
      <c r="R145" s="36" t="s">
        <v>557</v>
      </c>
      <c r="S145" s="32">
        <v>11</v>
      </c>
      <c r="T145" s="34" t="s">
        <v>558</v>
      </c>
      <c r="U145" s="32">
        <v>23</v>
      </c>
      <c r="V145" s="30">
        <f>parameters!$J$4*Table1[[#This Row],[Mitigations Utility]] + parameters!$J$5*Table1[[#This Row],[Detections Utility]]</f>
        <v>0.8</v>
      </c>
      <c r="W145">
        <f>SUM(Table1[[#This Row],[Num. 800-53 (r5)]],Table1[[#This Row],[Num. CIS Controls]])</f>
        <v>34</v>
      </c>
      <c r="X145">
        <f>(Table1[[#This Row],[Total Mitigations]]-parameters!$D$2)/(parameters!$D$3-parameters!$D$2)</f>
        <v>0.61818181818181817</v>
      </c>
      <c r="Y145">
        <f>IF(Table1[[#This Row],[Mitigations Utility (unclipped)]]&gt;1,1, IF(Table1[[#This Row],[Mitigations Utility (unclipped)]]&lt;0,0, Table1[[#This Row],[Mitigations Utility (unclipped)]]) )</f>
        <v>0.61818181818181817</v>
      </c>
      <c r="Z145">
        <f>SUM(Table1[[#This Row],[Num. CAR]:[Num. Splunk]])</f>
        <v>133</v>
      </c>
      <c r="AA145">
        <f>(Table1[[#This Row],[Total Detections]]-parameters!$D$4)/(parameters!$D$5-parameters!$D$4)</f>
        <v>1.33</v>
      </c>
      <c r="AB145">
        <f>IF(Table1[[#This Row],[Detections Utility (unclipped)]]&gt;1,1, IF(Table1[[#This Row],[Detections Utility (unclipped)]]&lt;0,0, Table1[[#This Row],[Detections Utility (unclipped)]]) )</f>
        <v>1</v>
      </c>
      <c r="AC145"/>
      <c r="AD145" s="85" t="s">
        <v>559</v>
      </c>
      <c r="AE145" s="30" t="str" cm="1">
        <f t="array" ref="AE145">IF(SUMPRODUCT(--(NOT(ISERR(SEARCH({"Process","Command","Script","WMI","Module","Pipe","Service"},AD145)))))&gt;0,"1","0")</f>
        <v>0</v>
      </c>
      <c r="AF145" s="30">
        <f>IF(AE145="1",'TOP 10 TECHNIQUES'!C$15,0)</f>
        <v>0</v>
      </c>
      <c r="AG145" s="30" t="str" cm="1">
        <f t="array" ref="AG145">IF(SUMPRODUCT(--(NOT(ISERR(SEARCH({"Network","Firewall"},AD145)))))&gt;0,"1","0")</f>
        <v>0</v>
      </c>
      <c r="AH145" s="30">
        <f>IF(AG145="1",'TOP 10 TECHNIQUES'!C$16,0)</f>
        <v>0</v>
      </c>
      <c r="AI145" s="30" t="str" cm="1">
        <f t="array" ref="AI145">IF(SUMPRODUCT(--(NOT(ISERR(SEARCH({"File","Group","Logon","Schedule","User","Registry","Active","Application"},AD145)))))&gt;0,"1","0")</f>
        <v>1</v>
      </c>
      <c r="AJ145" s="30">
        <f>IF(AI145="1",'TOP 10 TECHNIQUES'!C$17,0)</f>
        <v>0.19800000000000001</v>
      </c>
      <c r="AK145" s="30" t="str" cm="1">
        <f t="array" ref="AK145">IF(SUMPRODUCT(--(NOT(ISERR(SEARCH({"Cloud","Cluster","Container","Image","Instance","Pod","Snapshot","Volume"},AD145)))))&gt;0,"1","0")</f>
        <v>0</v>
      </c>
      <c r="AL145" s="30">
        <f>IF(AK145="1",'TOP 10 TECHNIQUES'!C$18,0)</f>
        <v>0</v>
      </c>
      <c r="AM145" s="30" t="str" cm="1">
        <f t="array" ref="AM145">IF(SUMPRODUCT(--(NOT(ISERR(SEARCH({"Drive","Firmware","Host","Kernel"},AD145)))))&gt;0,"1","0")</f>
        <v>0</v>
      </c>
      <c r="AN145" s="30">
        <f>IF(AM145="1",'TOP 10 TECHNIQUES'!C$19,0)</f>
        <v>0</v>
      </c>
      <c r="AO145" s="62">
        <v>4</v>
      </c>
      <c r="AP145" s="30">
        <f>parameters!$J$21*Table1[[#This Row],[TAT Utility]]+parameters!$J$22*Table1[[#This Row],[Count Utility]]</f>
        <v>0.29598856430733334</v>
      </c>
      <c r="AQ145" s="30">
        <f>(Table1[[#This Row],[Total Top Att&amp;ck Score ]]-parameters!$D$19)/(parameters!$D$20-parameters!$D$19)</f>
        <v>0.54218410324666666</v>
      </c>
      <c r="AR145" s="30">
        <f>IF(Table1[[#This Row],[TAT Utility (unclipped)]]&gt;1,1, IF(Table1[[#This Row],[TAT Utility (unclipped)]]&lt;0,0, Table1[[#This Row],[TAT Utility (unclipped)]]) )</f>
        <v>0.54218410324666666</v>
      </c>
      <c r="AS145" s="30">
        <f>(Table1[[#This Row],[Ransomware (Total '# of ATT&amp;CK Observations)]]-parameters!$D$21)/(parameters!$D$22-parameters!$D$21)</f>
        <v>0.19047619047619047</v>
      </c>
      <c r="AT145" s="30">
        <f>IF(Table1[[#This Row],[Count Utility (unclipped)]]&gt;1,1, IF(Table1[[#This Row],[Count Utility (unclipped)]]&lt;0,0, Table1[[#This Row],[Count Utility (unclipped)]]) )</f>
        <v>0.19047619047619047</v>
      </c>
      <c r="AU14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0.14687467649968253</v>
      </c>
    </row>
    <row r="146" spans="1:47" ht="15.75">
      <c r="A146" s="30">
        <f>parameters!$J$21*Table1[[#This Row],[TAT Utility]]+parameters!$J$22*Table1[[#This Row],[Count Utility]]</f>
        <v>6.984380952380953E-2</v>
      </c>
      <c r="B146" s="30">
        <f t="shared" si="2"/>
        <v>0.36510476190476193</v>
      </c>
      <c r="C146" s="30" t="s">
        <v>560</v>
      </c>
      <c r="D146" s="30" t="s">
        <v>556</v>
      </c>
      <c r="E146" s="30" t="s">
        <v>561</v>
      </c>
      <c r="F146" s="30">
        <v>1</v>
      </c>
      <c r="G146" s="30">
        <v>1</v>
      </c>
      <c r="H146" s="30">
        <f>parameters!$J$10*Table1[[#This Row],[Before Utility]]+parameters!$J$11*Table1[[#This Row],[After Utility]]</f>
        <v>0.1</v>
      </c>
      <c r="I146">
        <f>(Table1[[#This Row],[Num. TID Before]]-parameters!$D$8)/(parameters!$D$9-parameters!$D$8)</f>
        <v>0.1</v>
      </c>
      <c r="J146">
        <f>IF(Table1[[#This Row],[Before Utility (unclipped)]]&gt;1,1, IF(Table1[[#This Row],[Before Utility (unclipped)]]&lt;0,0, Table1[[#This Row],[Before Utility (unclipped)]]))</f>
        <v>0.1</v>
      </c>
      <c r="K146">
        <f>(Table1[[#This Row],[Num. TID After]]-parameters!$D$10)/(parameters!$D$11-parameters!$D$10)</f>
        <v>0.1</v>
      </c>
      <c r="L146">
        <f>IF(Table1[[#This Row],[After Utility (unclipped)]]&gt;1,1, IF(Table1[[#This Row],[After Utility (unclipped)]]&lt;0,0, Table1[[#This Row],[After Utility (unclipped)]]))</f>
        <v>0.1</v>
      </c>
      <c r="M146" s="30">
        <v>0</v>
      </c>
      <c r="N146" s="81">
        <v>0</v>
      </c>
      <c r="O146" s="81">
        <v>1</v>
      </c>
      <c r="P146" s="81">
        <v>2</v>
      </c>
      <c r="Q146" s="81">
        <v>8</v>
      </c>
      <c r="R146" s="36" t="s">
        <v>562</v>
      </c>
      <c r="S146" s="32">
        <v>2</v>
      </c>
      <c r="T146" s="34" t="s">
        <v>563</v>
      </c>
      <c r="U146" s="32">
        <v>14</v>
      </c>
      <c r="V146" s="30">
        <f>parameters!$J$4*Table1[[#This Row],[Mitigations Utility]] + parameters!$J$5*Table1[[#This Row],[Detections Utility]]</f>
        <v>0.20476190476190476</v>
      </c>
      <c r="W146">
        <f>SUM(Table1[[#This Row],[Num. 800-53 (r5)]],Table1[[#This Row],[Num. CIS Controls]])</f>
        <v>16</v>
      </c>
      <c r="X146">
        <f>(Table1[[#This Row],[Total Mitigations]]-parameters!$D$2)/(parameters!$D$3-parameters!$D$2)</f>
        <v>0.29090909090909089</v>
      </c>
      <c r="Y146">
        <f>IF(Table1[[#This Row],[Mitigations Utility (unclipped)]]&gt;1,1, IF(Table1[[#This Row],[Mitigations Utility (unclipped)]]&lt;0,0, Table1[[#This Row],[Mitigations Utility (unclipped)]]) )</f>
        <v>0.29090909090909089</v>
      </c>
      <c r="Z146">
        <f>SUM(Table1[[#This Row],[Num. CAR]:[Num. Splunk]])</f>
        <v>11</v>
      </c>
      <c r="AA146">
        <f>(Table1[[#This Row],[Total Detections]]-parameters!$D$4)/(parameters!$D$5-parameters!$D$4)</f>
        <v>0.11</v>
      </c>
      <c r="AB146">
        <f>IF(Table1[[#This Row],[Detections Utility (unclipped)]]&gt;1,1, IF(Table1[[#This Row],[Detections Utility (unclipped)]]&lt;0,0, Table1[[#This Row],[Detections Utility (unclipped)]]) )</f>
        <v>0.11</v>
      </c>
      <c r="AC146"/>
      <c r="AD146" s="85" t="s">
        <v>564</v>
      </c>
      <c r="AE146" s="30" t="str" cm="1">
        <f t="array" ref="AE146">IF(SUMPRODUCT(--(NOT(ISERR(SEARCH({"Process","Command","Script","WMI","Module","Pipe","Service"},AD146)))))&gt;0,"1","0")</f>
        <v>0</v>
      </c>
      <c r="AF146" s="30">
        <f>IF(AE146="1",'TOP 10 TECHNIQUES'!C$15,0)</f>
        <v>0</v>
      </c>
      <c r="AG146" s="30" t="str" cm="1">
        <f t="array" ref="AG146">IF(SUMPRODUCT(--(NOT(ISERR(SEARCH({"Network","Firewall"},AD146)))))&gt;0,"1","0")</f>
        <v>0</v>
      </c>
      <c r="AH146" s="30">
        <f>IF(AG146="1",'TOP 10 TECHNIQUES'!C$16,0)</f>
        <v>0</v>
      </c>
      <c r="AI146" s="30" t="str" cm="1">
        <f t="array" ref="AI146">IF(SUMPRODUCT(--(NOT(ISERR(SEARCH({"File","Group","Logon","Schedule","User","Registry","Active","Application"},AD146)))))&gt;0,"1","0")</f>
        <v>1</v>
      </c>
      <c r="AJ146" s="30">
        <f>IF(AI146="1",'TOP 10 TECHNIQUES'!C$17,0)</f>
        <v>0.19800000000000001</v>
      </c>
      <c r="AK146" s="30" t="str" cm="1">
        <f t="array" ref="AK146">IF(SUMPRODUCT(--(NOT(ISERR(SEARCH({"Cloud","Cluster","Container","Image","Instance","Pod","Snapshot","Volume"},AD146)))))&gt;0,"1","0")</f>
        <v>0</v>
      </c>
      <c r="AL146" s="30">
        <f>IF(AK146="1",'TOP 10 TECHNIQUES'!C$18,0)</f>
        <v>0</v>
      </c>
      <c r="AM146" s="30" t="str" cm="1">
        <f t="array" ref="AM146">IF(SUMPRODUCT(--(NOT(ISERR(SEARCH({"Drive","Firmware","Host","Kernel"},AD146)))))&gt;0,"1","0")</f>
        <v>0</v>
      </c>
      <c r="AN146" s="30">
        <f>IF(AM146="1",'TOP 10 TECHNIQUES'!C$19,0)</f>
        <v>0</v>
      </c>
      <c r="AO146" s="61">
        <v>1</v>
      </c>
      <c r="AP146" s="30">
        <f>parameters!$J$21*Table1[[#This Row],[TAT Utility]]+parameters!$J$22*Table1[[#This Row],[Count Utility]]</f>
        <v>6.984380952380953E-2</v>
      </c>
      <c r="AQ146" s="30">
        <f>(Table1[[#This Row],[Total Top Att&amp;ck Score ]]-parameters!$D$19)/(parameters!$D$20-parameters!$D$19)</f>
        <v>0.12170158730158731</v>
      </c>
      <c r="AR146" s="30">
        <f>IF(Table1[[#This Row],[TAT Utility (unclipped)]]&gt;1,1, IF(Table1[[#This Row],[TAT Utility (unclipped)]]&lt;0,0, Table1[[#This Row],[TAT Utility (unclipped)]]) )</f>
        <v>0.12170158730158731</v>
      </c>
      <c r="AS146" s="30">
        <f>(Table1[[#This Row],[Ransomware (Total '# of ATT&amp;CK Observations)]]-parameters!$D$21)/(parameters!$D$22-parameters!$D$21)</f>
        <v>4.7619047619047616E-2</v>
      </c>
      <c r="AT146" s="30">
        <f>IF(Table1[[#This Row],[Count Utility (unclipped)]]&gt;1,1, IF(Table1[[#This Row],[Count Utility (unclipped)]]&lt;0,0, Table1[[#This Row],[Count Utility (unclipped)]]) )</f>
        <v>4.7619047619047616E-2</v>
      </c>
      <c r="AU14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2.6707180650037791E-2</v>
      </c>
    </row>
    <row r="147" spans="1:47" ht="15.75">
      <c r="A147" s="30">
        <f>parameters!$J$21*Table1[[#This Row],[TAT Utility]]+parameters!$J$22*Table1[[#This Row],[Count Utility]]</f>
        <v>0.17954190476190474</v>
      </c>
      <c r="B147" s="30">
        <f t="shared" si="2"/>
        <v>0.46208571428571421</v>
      </c>
      <c r="C147" s="30" t="s">
        <v>565</v>
      </c>
      <c r="D147" s="30" t="s">
        <v>556</v>
      </c>
      <c r="E147" s="30" t="s">
        <v>566</v>
      </c>
      <c r="F147" s="30">
        <v>1</v>
      </c>
      <c r="G147" s="30">
        <v>1</v>
      </c>
      <c r="H147" s="30">
        <f>parameters!$J$10*Table1[[#This Row],[Before Utility]]+parameters!$J$11*Table1[[#This Row],[After Utility]]</f>
        <v>0.1</v>
      </c>
      <c r="I147">
        <f>(Table1[[#This Row],[Num. TID Before]]-parameters!$D$8)/(parameters!$D$9-parameters!$D$8)</f>
        <v>0.1</v>
      </c>
      <c r="J147">
        <f>IF(Table1[[#This Row],[Before Utility (unclipped)]]&gt;1,1, IF(Table1[[#This Row],[Before Utility (unclipped)]]&lt;0,0, Table1[[#This Row],[Before Utility (unclipped)]]))</f>
        <v>0.1</v>
      </c>
      <c r="K147">
        <f>(Table1[[#This Row],[Num. TID After]]-parameters!$D$10)/(parameters!$D$11-parameters!$D$10)</f>
        <v>0.1</v>
      </c>
      <c r="L147">
        <f>IF(Table1[[#This Row],[After Utility (unclipped)]]&gt;1,1, IF(Table1[[#This Row],[After Utility (unclipped)]]&lt;0,0, Table1[[#This Row],[After Utility (unclipped)]]))</f>
        <v>0.1</v>
      </c>
      <c r="M147" s="30">
        <v>0</v>
      </c>
      <c r="N147" s="81">
        <v>5</v>
      </c>
      <c r="O147" s="81">
        <v>1</v>
      </c>
      <c r="P147" s="81">
        <v>2</v>
      </c>
      <c r="Q147" s="81">
        <v>6</v>
      </c>
      <c r="R147" s="36" t="s">
        <v>567</v>
      </c>
      <c r="S147" s="32">
        <v>11</v>
      </c>
      <c r="T147" s="34" t="s">
        <v>568</v>
      </c>
      <c r="U147" s="32">
        <v>12</v>
      </c>
      <c r="V147" s="30">
        <f>parameters!$J$4*Table1[[#This Row],[Mitigations Utility]] + parameters!$J$5*Table1[[#This Row],[Detections Utility]]</f>
        <v>0.2857142857142857</v>
      </c>
      <c r="W147">
        <f>SUM(Table1[[#This Row],[Num. 800-53 (r5)]],Table1[[#This Row],[Num. CIS Controls]])</f>
        <v>23</v>
      </c>
      <c r="X147">
        <f>(Table1[[#This Row],[Total Mitigations]]-parameters!$D$2)/(parameters!$D$3-parameters!$D$2)</f>
        <v>0.41818181818181815</v>
      </c>
      <c r="Y147">
        <f>IF(Table1[[#This Row],[Mitigations Utility (unclipped)]]&gt;1,1, IF(Table1[[#This Row],[Mitigations Utility (unclipped)]]&lt;0,0, Table1[[#This Row],[Mitigations Utility (unclipped)]]) )</f>
        <v>0.41818181818181815</v>
      </c>
      <c r="Z147">
        <f>SUM(Table1[[#This Row],[Num. CAR]:[Num. Splunk]])</f>
        <v>14</v>
      </c>
      <c r="AA147">
        <f>(Table1[[#This Row],[Total Detections]]-parameters!$D$4)/(parameters!$D$5-parameters!$D$4)</f>
        <v>0.14000000000000001</v>
      </c>
      <c r="AB147">
        <f>IF(Table1[[#This Row],[Detections Utility (unclipped)]]&gt;1,1, IF(Table1[[#This Row],[Detections Utility (unclipped)]]&lt;0,0, Table1[[#This Row],[Detections Utility (unclipped)]]) )</f>
        <v>0.14000000000000001</v>
      </c>
      <c r="AC147"/>
      <c r="AD147" s="85" t="s">
        <v>559</v>
      </c>
      <c r="AE147" s="30" t="str" cm="1">
        <f t="array" ref="AE147">IF(SUMPRODUCT(--(NOT(ISERR(SEARCH({"Process","Command","Script","WMI","Module","Pipe","Service"},AD147)))))&gt;0,"1","0")</f>
        <v>0</v>
      </c>
      <c r="AF147" s="30">
        <f>IF(AE147="1",'TOP 10 TECHNIQUES'!C$15,0)</f>
        <v>0</v>
      </c>
      <c r="AG147" s="30" t="str" cm="1">
        <f t="array" ref="AG147">IF(SUMPRODUCT(--(NOT(ISERR(SEARCH({"Network","Firewall"},AD147)))))&gt;0,"1","0")</f>
        <v>0</v>
      </c>
      <c r="AH147" s="30">
        <f>IF(AG147="1",'TOP 10 TECHNIQUES'!C$16,0)</f>
        <v>0</v>
      </c>
      <c r="AI147" s="30" t="str" cm="1">
        <f t="array" ref="AI147">IF(SUMPRODUCT(--(NOT(ISERR(SEARCH({"File","Group","Logon","Schedule","User","Registry","Active","Application"},AD147)))))&gt;0,"1","0")</f>
        <v>1</v>
      </c>
      <c r="AJ147" s="30">
        <f>IF(AI147="1",'TOP 10 TECHNIQUES'!C$17,0)</f>
        <v>0.19800000000000001</v>
      </c>
      <c r="AK147" s="30" t="str" cm="1">
        <f t="array" ref="AK147">IF(SUMPRODUCT(--(NOT(ISERR(SEARCH({"Cloud","Cluster","Container","Image","Instance","Pod","Snapshot","Volume"},AD147)))))&gt;0,"1","0")</f>
        <v>0</v>
      </c>
      <c r="AL147" s="30">
        <f>IF(AK147="1",'TOP 10 TECHNIQUES'!C$18,0)</f>
        <v>0</v>
      </c>
      <c r="AM147" s="30" t="str" cm="1">
        <f t="array" ref="AM147">IF(SUMPRODUCT(--(NOT(ISERR(SEARCH({"Drive","Firmware","Host","Kernel"},AD147)))))&gt;0,"1","0")</f>
        <v>0</v>
      </c>
      <c r="AN147" s="30">
        <f>IF(AM147="1",'TOP 10 TECHNIQUES'!C$19,0)</f>
        <v>0</v>
      </c>
      <c r="AO147" s="62">
        <v>4</v>
      </c>
      <c r="AP147" s="30">
        <f>parameters!$J$21*Table1[[#This Row],[TAT Utility]]+parameters!$J$22*Table1[[#This Row],[Count Utility]]</f>
        <v>0.17954190476190474</v>
      </c>
      <c r="AQ147" s="30">
        <f>(Table1[[#This Row],[Total Top Att&amp;ck Score ]]-parameters!$D$19)/(parameters!$D$20-parameters!$D$19)</f>
        <v>0.1540285714285714</v>
      </c>
      <c r="AR147" s="30">
        <f>IF(Table1[[#This Row],[TAT Utility (unclipped)]]&gt;1,1, IF(Table1[[#This Row],[TAT Utility (unclipped)]]&lt;0,0, Table1[[#This Row],[TAT Utility (unclipped)]]) )</f>
        <v>0.1540285714285714</v>
      </c>
      <c r="AS147" s="30">
        <f>(Table1[[#This Row],[Ransomware (Total '# of ATT&amp;CK Observations)]]-parameters!$D$21)/(parameters!$D$22-parameters!$D$21)</f>
        <v>0.19047619047619047</v>
      </c>
      <c r="AT147" s="30">
        <f>IF(Table1[[#This Row],[Count Utility (unclipped)]]&gt;1,1, IF(Table1[[#This Row],[Count Utility (unclipped)]]&lt;0,0, Table1[[#This Row],[Count Utility (unclipped)]]) )</f>
        <v>0.19047619047619047</v>
      </c>
      <c r="AU14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0.10990748299319728</v>
      </c>
    </row>
    <row r="148" spans="1:47" ht="15.75">
      <c r="A148" s="30">
        <f>parameters!$J$21*Table1[[#This Row],[TAT Utility]]+parameters!$J$22*Table1[[#This Row],[Count Utility]]</f>
        <v>8.5817142857142856E-2</v>
      </c>
      <c r="B148" s="30">
        <f t="shared" si="2"/>
        <v>0.52483809523809521</v>
      </c>
      <c r="C148" s="30" t="s">
        <v>569</v>
      </c>
      <c r="D148" s="30" t="s">
        <v>556</v>
      </c>
      <c r="E148" s="30" t="s">
        <v>570</v>
      </c>
      <c r="F148" s="30">
        <v>1</v>
      </c>
      <c r="G148" s="30">
        <v>1</v>
      </c>
      <c r="H148" s="30">
        <f>parameters!$J$10*Table1[[#This Row],[Before Utility]]+parameters!$J$11*Table1[[#This Row],[After Utility]]</f>
        <v>0.1</v>
      </c>
      <c r="I148">
        <f>(Table1[[#This Row],[Num. TID Before]]-parameters!$D$8)/(parameters!$D$9-parameters!$D$8)</f>
        <v>0.1</v>
      </c>
      <c r="J148">
        <f>IF(Table1[[#This Row],[Before Utility (unclipped)]]&gt;1,1, IF(Table1[[#This Row],[Before Utility (unclipped)]]&lt;0,0, Table1[[#This Row],[Before Utility (unclipped)]]))</f>
        <v>0.1</v>
      </c>
      <c r="K148">
        <f>(Table1[[#This Row],[Num. TID After]]-parameters!$D$10)/(parameters!$D$11-parameters!$D$10)</f>
        <v>0.1</v>
      </c>
      <c r="L148">
        <f>IF(Table1[[#This Row],[After Utility (unclipped)]]&gt;1,1, IF(Table1[[#This Row],[After Utility (unclipped)]]&lt;0,0, Table1[[#This Row],[After Utility (unclipped)]]))</f>
        <v>0.1</v>
      </c>
      <c r="M148" s="30">
        <v>0</v>
      </c>
      <c r="N148" s="81">
        <v>5</v>
      </c>
      <c r="O148" s="81">
        <v>1</v>
      </c>
      <c r="P148" s="81">
        <v>5</v>
      </c>
      <c r="Q148" s="81">
        <v>2</v>
      </c>
      <c r="R148" s="36" t="s">
        <v>571</v>
      </c>
      <c r="S148" s="32">
        <v>10</v>
      </c>
      <c r="T148" s="34" t="s">
        <v>572</v>
      </c>
      <c r="U148" s="32">
        <v>19</v>
      </c>
      <c r="V148" s="30">
        <f>parameters!$J$4*Table1[[#This Row],[Mitigations Utility]] + parameters!$J$5*Table1[[#This Row],[Detections Utility]]</f>
        <v>0.33809523809523806</v>
      </c>
      <c r="W148">
        <f>SUM(Table1[[#This Row],[Num. 800-53 (r5)]],Table1[[#This Row],[Num. CIS Controls]])</f>
        <v>29</v>
      </c>
      <c r="X148">
        <f>(Table1[[#This Row],[Total Mitigations]]-parameters!$D$2)/(parameters!$D$3-parameters!$D$2)</f>
        <v>0.52727272727272723</v>
      </c>
      <c r="Y148">
        <f>IF(Table1[[#This Row],[Mitigations Utility (unclipped)]]&gt;1,1, IF(Table1[[#This Row],[Mitigations Utility (unclipped)]]&lt;0,0, Table1[[#This Row],[Mitigations Utility (unclipped)]]) )</f>
        <v>0.52727272727272723</v>
      </c>
      <c r="Z148">
        <f>SUM(Table1[[#This Row],[Num. CAR]:[Num. Splunk]])</f>
        <v>13</v>
      </c>
      <c r="AA148">
        <f>(Table1[[#This Row],[Total Detections]]-parameters!$D$4)/(parameters!$D$5-parameters!$D$4)</f>
        <v>0.13</v>
      </c>
      <c r="AB148">
        <f>IF(Table1[[#This Row],[Detections Utility (unclipped)]]&gt;1,1, IF(Table1[[#This Row],[Detections Utility (unclipped)]]&lt;0,0, Table1[[#This Row],[Detections Utility (unclipped)]]) )</f>
        <v>0.13</v>
      </c>
      <c r="AC148"/>
      <c r="AD148" s="85" t="s">
        <v>559</v>
      </c>
      <c r="AE148" s="30" t="str" cm="1">
        <f t="array" ref="AE148">IF(SUMPRODUCT(--(NOT(ISERR(SEARCH({"Process","Command","Script","WMI","Module","Pipe","Service"},AD148)))))&gt;0,"1","0")</f>
        <v>0</v>
      </c>
      <c r="AF148" s="30">
        <f>IF(AE148="1",'TOP 10 TECHNIQUES'!C$15,0)</f>
        <v>0</v>
      </c>
      <c r="AG148" s="30" t="str" cm="1">
        <f t="array" ref="AG148">IF(SUMPRODUCT(--(NOT(ISERR(SEARCH({"Network","Firewall"},AD148)))))&gt;0,"1","0")</f>
        <v>0</v>
      </c>
      <c r="AH148" s="30">
        <f>IF(AG148="1",'TOP 10 TECHNIQUES'!C$16,0)</f>
        <v>0</v>
      </c>
      <c r="AI148" s="30" t="str" cm="1">
        <f t="array" ref="AI148">IF(SUMPRODUCT(--(NOT(ISERR(SEARCH({"File","Group","Logon","Schedule","User","Registry","Active","Application"},AD148)))))&gt;0,"1","0")</f>
        <v>1</v>
      </c>
      <c r="AJ148" s="30">
        <f>IF(AI148="1",'TOP 10 TECHNIQUES'!C$17,0)</f>
        <v>0.19800000000000001</v>
      </c>
      <c r="AK148" s="30" t="str" cm="1">
        <f t="array" ref="AK148">IF(SUMPRODUCT(--(NOT(ISERR(SEARCH({"Cloud","Cluster","Container","Image","Instance","Pod","Snapshot","Volume"},AD148)))))&gt;0,"1","0")</f>
        <v>0</v>
      </c>
      <c r="AL148" s="30">
        <f>IF(AK148="1",'TOP 10 TECHNIQUES'!C$18,0)</f>
        <v>0</v>
      </c>
      <c r="AM148" s="30" t="str" cm="1">
        <f t="array" ref="AM148">IF(SUMPRODUCT(--(NOT(ISERR(SEARCH({"Drive","Firmware","Host","Kernel"},AD148)))))&gt;0,"1","0")</f>
        <v>0</v>
      </c>
      <c r="AN148" s="30">
        <f>IF(AM148="1",'TOP 10 TECHNIQUES'!C$19,0)</f>
        <v>0</v>
      </c>
      <c r="AO148" s="61">
        <v>1</v>
      </c>
      <c r="AP148" s="30">
        <f>parameters!$J$21*Table1[[#This Row],[TAT Utility]]+parameters!$J$22*Table1[[#This Row],[Count Utility]]</f>
        <v>8.5817142857142856E-2</v>
      </c>
      <c r="AQ148" s="30">
        <f>(Table1[[#This Row],[Total Top Att&amp;ck Score ]]-parameters!$D$19)/(parameters!$D$20-parameters!$D$19)</f>
        <v>0.17494603174603174</v>
      </c>
      <c r="AR148" s="30">
        <f>IF(Table1[[#This Row],[TAT Utility (unclipped)]]&gt;1,1, IF(Table1[[#This Row],[TAT Utility (unclipped)]]&lt;0,0, Table1[[#This Row],[TAT Utility (unclipped)]]) )</f>
        <v>0.17494603174603174</v>
      </c>
      <c r="AS148" s="30">
        <f>(Table1[[#This Row],[Ransomware (Total '# of ATT&amp;CK Observations)]]-parameters!$D$21)/(parameters!$D$22-parameters!$D$21)</f>
        <v>4.7619047619047616E-2</v>
      </c>
      <c r="AT148" s="30">
        <f>IF(Table1[[#This Row],[Count Utility (unclipped)]]&gt;1,1, IF(Table1[[#This Row],[Count Utility (unclipped)]]&lt;0,0, Table1[[#This Row],[Count Utility (unclipped)]]) )</f>
        <v>4.7619047619047616E-2</v>
      </c>
      <c r="AU14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2.797490551776266E-2</v>
      </c>
    </row>
    <row r="149" spans="1:47" ht="15.75">
      <c r="A149" s="30">
        <f>parameters!$J$21*Table1[[#This Row],[TAT Utility]]+parameters!$J$22*Table1[[#This Row],[Count Utility]]</f>
        <v>0.10236095238095236</v>
      </c>
      <c r="B149" s="30">
        <f t="shared" si="2"/>
        <v>0.69027619047619038</v>
      </c>
      <c r="C149" s="30" t="s">
        <v>573</v>
      </c>
      <c r="D149" s="30" t="s">
        <v>556</v>
      </c>
      <c r="E149" s="30" t="s">
        <v>574</v>
      </c>
      <c r="F149" s="30">
        <v>1</v>
      </c>
      <c r="G149" s="30">
        <v>1</v>
      </c>
      <c r="H149" s="30">
        <f>parameters!$J$10*Table1[[#This Row],[Before Utility]]+parameters!$J$11*Table1[[#This Row],[After Utility]]</f>
        <v>0.1</v>
      </c>
      <c r="I149">
        <f>(Table1[[#This Row],[Num. TID Before]]-parameters!$D$8)/(parameters!$D$9-parameters!$D$8)</f>
        <v>0.1</v>
      </c>
      <c r="J149">
        <f>IF(Table1[[#This Row],[Before Utility (unclipped)]]&gt;1,1, IF(Table1[[#This Row],[Before Utility (unclipped)]]&lt;0,0, Table1[[#This Row],[Before Utility (unclipped)]]))</f>
        <v>0.1</v>
      </c>
      <c r="K149">
        <f>(Table1[[#This Row],[Num. TID After]]-parameters!$D$10)/(parameters!$D$11-parameters!$D$10)</f>
        <v>0.1</v>
      </c>
      <c r="L149">
        <f>IF(Table1[[#This Row],[After Utility (unclipped)]]&gt;1,1, IF(Table1[[#This Row],[After Utility (unclipped)]]&lt;0,0, Table1[[#This Row],[After Utility (unclipped)]]))</f>
        <v>0.1</v>
      </c>
      <c r="M149" s="30">
        <v>0</v>
      </c>
      <c r="N149" s="81">
        <v>0</v>
      </c>
      <c r="O149" s="81">
        <v>3</v>
      </c>
      <c r="P149" s="81">
        <v>1</v>
      </c>
      <c r="Q149" s="81">
        <v>28</v>
      </c>
      <c r="R149" s="36" t="s">
        <v>575</v>
      </c>
      <c r="S149" s="32">
        <v>12</v>
      </c>
      <c r="T149" s="34" t="s">
        <v>576</v>
      </c>
      <c r="U149" s="32">
        <v>22</v>
      </c>
      <c r="V149" s="30">
        <f>parameters!$J$4*Table1[[#This Row],[Mitigations Utility]] + parameters!$J$5*Table1[[#This Row],[Detections Utility]]</f>
        <v>0.47619047619047616</v>
      </c>
      <c r="W149">
        <f>SUM(Table1[[#This Row],[Num. 800-53 (r5)]],Table1[[#This Row],[Num. CIS Controls]])</f>
        <v>34</v>
      </c>
      <c r="X149">
        <f>(Table1[[#This Row],[Total Mitigations]]-parameters!$D$2)/(parameters!$D$3-parameters!$D$2)</f>
        <v>0.61818181818181817</v>
      </c>
      <c r="Y149">
        <f>IF(Table1[[#This Row],[Mitigations Utility (unclipped)]]&gt;1,1, IF(Table1[[#This Row],[Mitigations Utility (unclipped)]]&lt;0,0, Table1[[#This Row],[Mitigations Utility (unclipped)]]) )</f>
        <v>0.61818181818181817</v>
      </c>
      <c r="Z149">
        <f>SUM(Table1[[#This Row],[Num. CAR]:[Num. Splunk]])</f>
        <v>32</v>
      </c>
      <c r="AA149">
        <f>(Table1[[#This Row],[Total Detections]]-parameters!$D$4)/(parameters!$D$5-parameters!$D$4)</f>
        <v>0.32</v>
      </c>
      <c r="AB149">
        <f>IF(Table1[[#This Row],[Detections Utility (unclipped)]]&gt;1,1, IF(Table1[[#This Row],[Detections Utility (unclipped)]]&lt;0,0, Table1[[#This Row],[Detections Utility (unclipped)]]) )</f>
        <v>0.32</v>
      </c>
      <c r="AC149"/>
      <c r="AD149" s="85" t="s">
        <v>559</v>
      </c>
      <c r="AE149" s="30" t="str" cm="1">
        <f t="array" ref="AE149">IF(SUMPRODUCT(--(NOT(ISERR(SEARCH({"Process","Command","Script","WMI","Module","Pipe","Service"},AD149)))))&gt;0,"1","0")</f>
        <v>0</v>
      </c>
      <c r="AF149" s="30">
        <f>IF(AE149="1",'TOP 10 TECHNIQUES'!C$15,0)</f>
        <v>0</v>
      </c>
      <c r="AG149" s="30" t="str" cm="1">
        <f t="array" ref="AG149">IF(SUMPRODUCT(--(NOT(ISERR(SEARCH({"Network","Firewall"},AD149)))))&gt;0,"1","0")</f>
        <v>0</v>
      </c>
      <c r="AH149" s="30">
        <f>IF(AG149="1",'TOP 10 TECHNIQUES'!C$16,0)</f>
        <v>0</v>
      </c>
      <c r="AI149" s="30" t="str" cm="1">
        <f t="array" ref="AI149">IF(SUMPRODUCT(--(NOT(ISERR(SEARCH({"File","Group","Logon","Schedule","User","Registry","Active","Application"},AD149)))))&gt;0,"1","0")</f>
        <v>1</v>
      </c>
      <c r="AJ149" s="30">
        <f>IF(AI149="1",'TOP 10 TECHNIQUES'!C$17,0)</f>
        <v>0.19800000000000001</v>
      </c>
      <c r="AK149" s="30" t="str" cm="1">
        <f t="array" ref="AK149">IF(SUMPRODUCT(--(NOT(ISERR(SEARCH({"Cloud","Cluster","Container","Image","Instance","Pod","Snapshot","Volume"},AD149)))))&gt;0,"1","0")</f>
        <v>0</v>
      </c>
      <c r="AL149" s="30">
        <f>IF(AK149="1",'TOP 10 TECHNIQUES'!C$18,0)</f>
        <v>0</v>
      </c>
      <c r="AM149" s="30" t="str" cm="1">
        <f t="array" ref="AM149">IF(SUMPRODUCT(--(NOT(ISERR(SEARCH({"Drive","Firmware","Host","Kernel"},AD149)))))&gt;0,"1","0")</f>
        <v>0</v>
      </c>
      <c r="AN149" s="30">
        <f>IF(AM149="1",'TOP 10 TECHNIQUES'!C$19,0)</f>
        <v>0</v>
      </c>
      <c r="AO149" s="62">
        <v>1</v>
      </c>
      <c r="AP149" s="30">
        <f>parameters!$J$21*Table1[[#This Row],[TAT Utility]]+parameters!$J$22*Table1[[#This Row],[Count Utility]]</f>
        <v>0.10236095238095236</v>
      </c>
      <c r="AQ149" s="30">
        <f>(Table1[[#This Row],[Total Top Att&amp;ck Score ]]-parameters!$D$19)/(parameters!$D$20-parameters!$D$19)</f>
        <v>0.23009206349206346</v>
      </c>
      <c r="AR149" s="30">
        <f>IF(Table1[[#This Row],[TAT Utility (unclipped)]]&gt;1,1, IF(Table1[[#This Row],[TAT Utility (unclipped)]]&lt;0,0, Table1[[#This Row],[TAT Utility (unclipped)]]) )</f>
        <v>0.23009206349206346</v>
      </c>
      <c r="AS149" s="30">
        <f>(Table1[[#This Row],[Ransomware (Total '# of ATT&amp;CK Observations)]]-parameters!$D$21)/(parameters!$D$22-parameters!$D$21)</f>
        <v>4.7619047619047616E-2</v>
      </c>
      <c r="AT149" s="30">
        <f>IF(Table1[[#This Row],[Count Utility (unclipped)]]&gt;1,1, IF(Table1[[#This Row],[Count Utility (unclipped)]]&lt;0,0, Table1[[#This Row],[Count Utility (unclipped)]]) )</f>
        <v>4.7619047619047616E-2</v>
      </c>
      <c r="AU14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2.9287906273620556E-2</v>
      </c>
    </row>
    <row r="150" spans="1:47" ht="15.75">
      <c r="A150" s="30">
        <f>parameters!$J$21*Table1[[#This Row],[TAT Utility]]+parameters!$J$22*Table1[[#This Row],[Count Utility]]</f>
        <v>0.15651098036714287</v>
      </c>
      <c r="B150" s="30">
        <f t="shared" si="2"/>
        <v>0.5651098036714286</v>
      </c>
      <c r="C150" s="30" t="s">
        <v>577</v>
      </c>
      <c r="D150" s="30" t="s">
        <v>578</v>
      </c>
      <c r="E150" s="30" t="s">
        <v>72</v>
      </c>
      <c r="F150" s="30">
        <v>4</v>
      </c>
      <c r="G150" s="30">
        <v>2</v>
      </c>
      <c r="H150" s="30">
        <f>parameters!$J$10*Table1[[#This Row],[Before Utility]]+parameters!$J$11*Table1[[#This Row],[After Utility]]</f>
        <v>0.30000000000000004</v>
      </c>
      <c r="I150">
        <f>(Table1[[#This Row],[Num. TID Before]]-parameters!$D$8)/(parameters!$D$9-parameters!$D$8)</f>
        <v>0.4</v>
      </c>
      <c r="J150">
        <f>IF(Table1[[#This Row],[Before Utility (unclipped)]]&gt;1,1, IF(Table1[[#This Row],[Before Utility (unclipped)]]&lt;0,0, Table1[[#This Row],[Before Utility (unclipped)]]))</f>
        <v>0.4</v>
      </c>
      <c r="K150">
        <f>(Table1[[#This Row],[Num. TID After]]-parameters!$D$10)/(parameters!$D$11-parameters!$D$10)</f>
        <v>0.2</v>
      </c>
      <c r="L150">
        <f>IF(Table1[[#This Row],[After Utility (unclipped)]]&gt;1,1, IF(Table1[[#This Row],[After Utility (unclipped)]]&lt;0,0, Table1[[#This Row],[After Utility (unclipped)]]))</f>
        <v>0.2</v>
      </c>
      <c r="M150" s="57">
        <v>2.8245000000000001E-4</v>
      </c>
      <c r="N150" s="81">
        <v>0</v>
      </c>
      <c r="O150" s="81">
        <v>0</v>
      </c>
      <c r="P150" s="81">
        <v>2</v>
      </c>
      <c r="Q150" s="81">
        <v>0</v>
      </c>
      <c r="R150" s="36" t="s">
        <v>579</v>
      </c>
      <c r="S150" s="32">
        <v>7</v>
      </c>
      <c r="T150" s="34" t="s">
        <v>580</v>
      </c>
      <c r="U150" s="32">
        <v>10</v>
      </c>
      <c r="V150" s="30">
        <f>parameters!$J$4*Table1[[#This Row],[Mitigations Utility]] + parameters!$J$5*Table1[[#This Row],[Detections Utility]]</f>
        <v>0.17142857142857143</v>
      </c>
      <c r="W150">
        <f>SUM(Table1[[#This Row],[Num. 800-53 (r5)]],Table1[[#This Row],[Num. CIS Controls]])</f>
        <v>17</v>
      </c>
      <c r="X150">
        <f>(Table1[[#This Row],[Total Mitigations]]-parameters!$D$2)/(parameters!$D$3-parameters!$D$2)</f>
        <v>0.30909090909090908</v>
      </c>
      <c r="Y150">
        <f>IF(Table1[[#This Row],[Mitigations Utility (unclipped)]]&gt;1,1, IF(Table1[[#This Row],[Mitigations Utility (unclipped)]]&lt;0,0, Table1[[#This Row],[Mitigations Utility (unclipped)]]) )</f>
        <v>0.30909090909090908</v>
      </c>
      <c r="Z150">
        <f>SUM(Table1[[#This Row],[Num. CAR]:[Num. Splunk]])</f>
        <v>2</v>
      </c>
      <c r="AA150">
        <f>(Table1[[#This Row],[Total Detections]]-parameters!$D$4)/(parameters!$D$5-parameters!$D$4)</f>
        <v>0.02</v>
      </c>
      <c r="AB150">
        <f>IF(Table1[[#This Row],[Detections Utility (unclipped)]]&gt;1,1, IF(Table1[[#This Row],[Detections Utility (unclipped)]]&lt;0,0, Table1[[#This Row],[Detections Utility (unclipped)]]) )</f>
        <v>0.02</v>
      </c>
      <c r="AC150"/>
      <c r="AD150" s="85" t="s">
        <v>581</v>
      </c>
      <c r="AE150" s="30" t="str" cm="1">
        <f t="array" ref="AE150">IF(SUMPRODUCT(--(NOT(ISERR(SEARCH({"Process","Command","Script","WMI","Module","Pipe","Service"},AD150)))))&gt;0,"1","0")</f>
        <v>1</v>
      </c>
      <c r="AF150" s="30">
        <f>IF(AE150="1",'TOP 10 TECHNIQUES'!C$15,0)</f>
        <v>0</v>
      </c>
      <c r="AG150" s="30" t="str" cm="1">
        <f t="array" ref="AG150">IF(SUMPRODUCT(--(NOT(ISERR(SEARCH({"Network","Firewall"},AD150)))))&gt;0,"1","0")</f>
        <v>1</v>
      </c>
      <c r="AH150" s="30">
        <f>IF(AG150="1",'TOP 10 TECHNIQUES'!C$16,0)</f>
        <v>0</v>
      </c>
      <c r="AI150" s="30" t="str" cm="1">
        <f t="array" ref="AI150">IF(SUMPRODUCT(--(NOT(ISERR(SEARCH({"File","Group","Logon","Schedule","User","Registry","Active","Application"},AD150)))))&gt;0,"1","0")</f>
        <v>1</v>
      </c>
      <c r="AJ150" s="30">
        <f>IF(AI150="1",'TOP 10 TECHNIQUES'!C$17,0)</f>
        <v>0.19800000000000001</v>
      </c>
      <c r="AK150" s="30" t="str" cm="1">
        <f t="array" ref="AK150">IF(SUMPRODUCT(--(NOT(ISERR(SEARCH({"Cloud","Cluster","Container","Image","Instance","Pod","Snapshot","Volume"},AD150)))))&gt;0,"1","0")</f>
        <v>0</v>
      </c>
      <c r="AL150" s="30">
        <f>IF(AK150="1",'TOP 10 TECHNIQUES'!C$18,0)</f>
        <v>0</v>
      </c>
      <c r="AM150" s="30" t="str" cm="1">
        <f t="array" ref="AM150">IF(SUMPRODUCT(--(NOT(ISERR(SEARCH({"Drive","Firmware","Host","Kernel"},AD150)))))&gt;0,"1","0")</f>
        <v>0</v>
      </c>
      <c r="AN150" s="30">
        <f>IF(AM150="1",'TOP 10 TECHNIQUES'!C$19,0)</f>
        <v>0</v>
      </c>
      <c r="AO150" s="61">
        <v>3</v>
      </c>
      <c r="AP150" s="30">
        <f>parameters!$J$21*Table1[[#This Row],[TAT Utility]]+parameters!$J$22*Table1[[#This Row],[Count Utility]]</f>
        <v>0.15651098036714287</v>
      </c>
      <c r="AQ150" s="30">
        <f>(Table1[[#This Row],[Total Top Att&amp;ck Score ]]-parameters!$D$19)/(parameters!$D$20-parameters!$D$19)</f>
        <v>0.18836993455714288</v>
      </c>
      <c r="AR150" s="30">
        <f>IF(Table1[[#This Row],[TAT Utility (unclipped)]]&gt;1,1, IF(Table1[[#This Row],[TAT Utility (unclipped)]]&lt;0,0, Table1[[#This Row],[TAT Utility (unclipped)]]) )</f>
        <v>0.18836993455714288</v>
      </c>
      <c r="AS150" s="30">
        <f>(Table1[[#This Row],[Ransomware (Total '# of ATT&amp;CK Observations)]]-parameters!$D$21)/(parameters!$D$22-parameters!$D$21)</f>
        <v>0.14285714285714285</v>
      </c>
      <c r="AT150" s="30">
        <f>IF(Table1[[#This Row],[Count Utility (unclipped)]]&gt;1,1, IF(Table1[[#This Row],[Count Utility (unclipped)]]&lt;0,0, Table1[[#This Row],[Count Utility (unclipped)]]) )</f>
        <v>0.14285714285714285</v>
      </c>
      <c r="AU15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8.4883566754081624E-2</v>
      </c>
    </row>
    <row r="151" spans="1:47" ht="15.75">
      <c r="A151" s="30">
        <f>parameters!$J$21*Table1[[#This Row],[TAT Utility]]+parameters!$J$22*Table1[[#This Row],[Count Utility]]</f>
        <v>0.30140086666666666</v>
      </c>
      <c r="B151" s="30">
        <f t="shared" si="2"/>
        <v>0.6806753333333333</v>
      </c>
      <c r="C151" s="30" t="s">
        <v>582</v>
      </c>
      <c r="D151" s="30" t="s">
        <v>583</v>
      </c>
      <c r="E151" s="30" t="s">
        <v>72</v>
      </c>
      <c r="F151" s="30">
        <v>1</v>
      </c>
      <c r="G151" s="30">
        <v>1</v>
      </c>
      <c r="H151" s="30">
        <f>parameters!$J$10*Table1[[#This Row],[Before Utility]]+parameters!$J$11*Table1[[#This Row],[After Utility]]</f>
        <v>0.1</v>
      </c>
      <c r="I151">
        <f>(Table1[[#This Row],[Num. TID Before]]-parameters!$D$8)/(parameters!$D$9-parameters!$D$8)</f>
        <v>0.1</v>
      </c>
      <c r="J151">
        <f>IF(Table1[[#This Row],[Before Utility (unclipped)]]&gt;1,1, IF(Table1[[#This Row],[Before Utility (unclipped)]]&lt;0,0, Table1[[#This Row],[Before Utility (unclipped)]]))</f>
        <v>0.1</v>
      </c>
      <c r="K151">
        <f>(Table1[[#This Row],[Num. TID After]]-parameters!$D$10)/(parameters!$D$11-parameters!$D$10)</f>
        <v>0.1</v>
      </c>
      <c r="L151">
        <f>IF(Table1[[#This Row],[After Utility (unclipped)]]&gt;1,1, IF(Table1[[#This Row],[After Utility (unclipped)]]&lt;0,0, Table1[[#This Row],[After Utility (unclipped)]]))</f>
        <v>0.1</v>
      </c>
      <c r="M151" s="57">
        <v>0.44734200000000002</v>
      </c>
      <c r="N151" s="81">
        <v>2</v>
      </c>
      <c r="O151" s="81">
        <v>14</v>
      </c>
      <c r="P151" s="81">
        <v>7</v>
      </c>
      <c r="Q151" s="81">
        <v>5</v>
      </c>
      <c r="R151" s="34"/>
      <c r="S151" s="32">
        <v>0</v>
      </c>
      <c r="T151" s="34"/>
      <c r="U151" s="32">
        <v>0</v>
      </c>
      <c r="V151" s="30">
        <f>parameters!$J$4*Table1[[#This Row],[Mitigations Utility]] + parameters!$J$5*Table1[[#This Row],[Detections Utility]]</f>
        <v>0.13333333333333333</v>
      </c>
      <c r="W151">
        <f>SUM(Table1[[#This Row],[Num. 800-53 (r5)]],Table1[[#This Row],[Num. CIS Controls]])</f>
        <v>0</v>
      </c>
      <c r="X151">
        <f>(Table1[[#This Row],[Total Mitigations]]-parameters!$D$2)/(parameters!$D$3-parameters!$D$2)</f>
        <v>0</v>
      </c>
      <c r="Y151">
        <f>IF(Table1[[#This Row],[Mitigations Utility (unclipped)]]&gt;1,1, IF(Table1[[#This Row],[Mitigations Utility (unclipped)]]&lt;0,0, Table1[[#This Row],[Mitigations Utility (unclipped)]]) )</f>
        <v>0</v>
      </c>
      <c r="Z151">
        <f>SUM(Table1[[#This Row],[Num. CAR]:[Num. Splunk]])</f>
        <v>28</v>
      </c>
      <c r="AA151">
        <f>(Table1[[#This Row],[Total Detections]]-parameters!$D$4)/(parameters!$D$5-parameters!$D$4)</f>
        <v>0.28000000000000003</v>
      </c>
      <c r="AB151">
        <f>IF(Table1[[#This Row],[Detections Utility (unclipped)]]&gt;1,1, IF(Table1[[#This Row],[Detections Utility (unclipped)]]&lt;0,0, Table1[[#This Row],[Detections Utility (unclipped)]]) )</f>
        <v>0.28000000000000003</v>
      </c>
      <c r="AC151"/>
      <c r="AD151" s="85" t="s">
        <v>132</v>
      </c>
      <c r="AE151" s="30" t="str" cm="1">
        <f t="array" ref="AE151">IF(SUMPRODUCT(--(NOT(ISERR(SEARCH({"Process","Command","Script","WMI","Module","Pipe","Service"},AD151)))))&gt;0,"1","0")</f>
        <v>1</v>
      </c>
      <c r="AF151" s="30">
        <f>IF(AE151="1",'TOP 10 TECHNIQUES'!C$15,0)</f>
        <v>0</v>
      </c>
      <c r="AG151" s="30" t="str" cm="1">
        <f t="array" ref="AG151">IF(SUMPRODUCT(--(NOT(ISERR(SEARCH({"Network","Firewall"},AD151)))))&gt;0,"1","0")</f>
        <v>0</v>
      </c>
      <c r="AH151" s="30">
        <f>IF(AG151="1",'TOP 10 TECHNIQUES'!C$16,0)</f>
        <v>0</v>
      </c>
      <c r="AI151" s="30" t="str" cm="1">
        <f t="array" ref="AI151">IF(SUMPRODUCT(--(NOT(ISERR(SEARCH({"File","Group","Logon","Schedule","User","Registry","Active","Application"},AD151)))))&gt;0,"1","0")</f>
        <v>0</v>
      </c>
      <c r="AJ151" s="30">
        <f>IF(AI151="1",'TOP 10 TECHNIQUES'!C$17,0)</f>
        <v>0</v>
      </c>
      <c r="AK151" s="30" t="str" cm="1">
        <f t="array" ref="AK151">IF(SUMPRODUCT(--(NOT(ISERR(SEARCH({"Cloud","Cluster","Container","Image","Instance","Pod","Snapshot","Volume"},AD151)))))&gt;0,"1","0")</f>
        <v>0</v>
      </c>
      <c r="AL151" s="30">
        <f>IF(AK151="1",'TOP 10 TECHNIQUES'!C$18,0)</f>
        <v>0</v>
      </c>
      <c r="AM151" s="30" t="str" cm="1">
        <f t="array" ref="AM151">IF(SUMPRODUCT(--(NOT(ISERR(SEARCH({"Drive","Firmware","Host","Kernel"},AD151)))))&gt;0,"1","0")</f>
        <v>0</v>
      </c>
      <c r="AN151" s="30">
        <f>IF(AM151="1",'TOP 10 TECHNIQUES'!C$19,0)</f>
        <v>0</v>
      </c>
      <c r="AO151" s="62">
        <v>7</v>
      </c>
      <c r="AP151" s="30">
        <f>parameters!$J$21*Table1[[#This Row],[TAT Utility]]+parameters!$J$22*Table1[[#This Row],[Count Utility]]</f>
        <v>0.30140086666666666</v>
      </c>
      <c r="AQ151" s="30">
        <f>(Table1[[#This Row],[Total Top Att&amp;ck Score ]]-parameters!$D$19)/(parameters!$D$20-parameters!$D$19)</f>
        <v>0.22689177777777778</v>
      </c>
      <c r="AR151" s="30">
        <f>IF(Table1[[#This Row],[TAT Utility (unclipped)]]&gt;1,1, IF(Table1[[#This Row],[TAT Utility (unclipped)]]&lt;0,0, Table1[[#This Row],[TAT Utility (unclipped)]]) )</f>
        <v>0.22689177777777778</v>
      </c>
      <c r="AS151" s="30">
        <f>(Table1[[#This Row],[Ransomware (Total '# of ATT&amp;CK Observations)]]-parameters!$D$21)/(parameters!$D$22-parameters!$D$21)</f>
        <v>0.33333333333333331</v>
      </c>
      <c r="AT151" s="30">
        <f>IF(Table1[[#This Row],[Count Utility (unclipped)]]&gt;1,1, IF(Table1[[#This Row],[Count Utility (unclipped)]]&lt;0,0, Table1[[#This Row],[Count Utility (unclipped)]]) )</f>
        <v>0.33333333333333331</v>
      </c>
      <c r="AU15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0.20448196296296295</v>
      </c>
    </row>
    <row r="152" spans="1:47" ht="15.75">
      <c r="A152" s="30">
        <f>parameters!$J$21*Table1[[#This Row],[TAT Utility]]+parameters!$J$22*Table1[[#This Row],[Count Utility]]</f>
        <v>0.30465597380952381</v>
      </c>
      <c r="B152" s="30">
        <f t="shared" si="2"/>
        <v>0.37989307142857143</v>
      </c>
      <c r="C152" s="30" t="s">
        <v>584</v>
      </c>
      <c r="D152" s="30" t="s">
        <v>585</v>
      </c>
      <c r="E152" s="30" t="s">
        <v>72</v>
      </c>
      <c r="F152" s="30">
        <v>2</v>
      </c>
      <c r="G152" s="30">
        <v>3</v>
      </c>
      <c r="H152" s="30">
        <f>parameters!$J$10*Table1[[#This Row],[Before Utility]]+parameters!$J$11*Table1[[#This Row],[After Utility]]</f>
        <v>0.25</v>
      </c>
      <c r="I152">
        <f>(Table1[[#This Row],[Num. TID Before]]-parameters!$D$8)/(parameters!$D$9-parameters!$D$8)</f>
        <v>0.2</v>
      </c>
      <c r="J152">
        <f>IF(Table1[[#This Row],[Before Utility (unclipped)]]&gt;1,1, IF(Table1[[#This Row],[Before Utility (unclipped)]]&lt;0,0, Table1[[#This Row],[Before Utility (unclipped)]]))</f>
        <v>0.2</v>
      </c>
      <c r="K152">
        <f>(Table1[[#This Row],[Num. TID After]]-parameters!$D$10)/(parameters!$D$11-parameters!$D$10)</f>
        <v>0.3</v>
      </c>
      <c r="L152">
        <f>IF(Table1[[#This Row],[After Utility (unclipped)]]&gt;1,1, IF(Table1[[#This Row],[After Utility (unclipped)]]&lt;0,0, Table1[[#This Row],[After Utility (unclipped)]]))</f>
        <v>0.3</v>
      </c>
      <c r="M152" s="57">
        <v>5.8464500000000003E-2</v>
      </c>
      <c r="N152" s="81">
        <v>0</v>
      </c>
      <c r="O152" s="81">
        <v>12</v>
      </c>
      <c r="P152" s="81">
        <v>2</v>
      </c>
      <c r="Q152" s="81">
        <v>1</v>
      </c>
      <c r="R152" s="34"/>
      <c r="S152" s="32">
        <v>0</v>
      </c>
      <c r="T152" s="34"/>
      <c r="U152" s="32">
        <v>0</v>
      </c>
      <c r="V152" s="30">
        <f>parameters!$J$4*Table1[[#This Row],[Mitigations Utility]] + parameters!$J$5*Table1[[#This Row],[Detections Utility]]</f>
        <v>7.1428571428571425E-2</v>
      </c>
      <c r="W152">
        <f>SUM(Table1[[#This Row],[Num. 800-53 (r5)]],Table1[[#This Row],[Num. CIS Controls]])</f>
        <v>0</v>
      </c>
      <c r="X152">
        <f>(Table1[[#This Row],[Total Mitigations]]-parameters!$D$2)/(parameters!$D$3-parameters!$D$2)</f>
        <v>0</v>
      </c>
      <c r="Y152">
        <f>IF(Table1[[#This Row],[Mitigations Utility (unclipped)]]&gt;1,1, IF(Table1[[#This Row],[Mitigations Utility (unclipped)]]&lt;0,0, Table1[[#This Row],[Mitigations Utility (unclipped)]]) )</f>
        <v>0</v>
      </c>
      <c r="Z152">
        <f>SUM(Table1[[#This Row],[Num. CAR]:[Num. Splunk]])</f>
        <v>15</v>
      </c>
      <c r="AA152">
        <f>(Table1[[#This Row],[Total Detections]]-parameters!$D$4)/(parameters!$D$5-parameters!$D$4)</f>
        <v>0.15</v>
      </c>
      <c r="AB152">
        <f>IF(Table1[[#This Row],[Detections Utility (unclipped)]]&gt;1,1, IF(Table1[[#This Row],[Detections Utility (unclipped)]]&lt;0,0, Table1[[#This Row],[Detections Utility (unclipped)]]) )</f>
        <v>0.15</v>
      </c>
      <c r="AC152"/>
      <c r="AD152" s="85" t="s">
        <v>132</v>
      </c>
      <c r="AE152" s="30" t="str" cm="1">
        <f t="array" ref="AE152">IF(SUMPRODUCT(--(NOT(ISERR(SEARCH({"Process","Command","Script","WMI","Module","Pipe","Service"},AD152)))))&gt;0,"1","0")</f>
        <v>1</v>
      </c>
      <c r="AF152" s="30">
        <f>IF(AE152="1",'TOP 10 TECHNIQUES'!C$15,0)</f>
        <v>0</v>
      </c>
      <c r="AG152" s="30" t="str" cm="1">
        <f t="array" ref="AG152">IF(SUMPRODUCT(--(NOT(ISERR(SEARCH({"Network","Firewall"},AD152)))))&gt;0,"1","0")</f>
        <v>0</v>
      </c>
      <c r="AH152" s="30">
        <f>IF(AG152="1",'TOP 10 TECHNIQUES'!C$16,0)</f>
        <v>0</v>
      </c>
      <c r="AI152" s="30" t="str" cm="1">
        <f t="array" ref="AI152">IF(SUMPRODUCT(--(NOT(ISERR(SEARCH({"File","Group","Logon","Schedule","User","Registry","Active","Application"},AD152)))))&gt;0,"1","0")</f>
        <v>0</v>
      </c>
      <c r="AJ152" s="30">
        <f>IF(AI152="1",'TOP 10 TECHNIQUES'!C$17,0)</f>
        <v>0</v>
      </c>
      <c r="AK152" s="30" t="str" cm="1">
        <f t="array" ref="AK152">IF(SUMPRODUCT(--(NOT(ISERR(SEARCH({"Cloud","Cluster","Container","Image","Instance","Pod","Snapshot","Volume"},AD152)))))&gt;0,"1","0")</f>
        <v>0</v>
      </c>
      <c r="AL152" s="30">
        <f>IF(AK152="1",'TOP 10 TECHNIQUES'!C$18,0)</f>
        <v>0</v>
      </c>
      <c r="AM152" s="30" t="str" cm="1">
        <f t="array" ref="AM152">IF(SUMPRODUCT(--(NOT(ISERR(SEARCH({"Drive","Firmware","Host","Kernel"},AD152)))))&gt;0,"1","0")</f>
        <v>0</v>
      </c>
      <c r="AN152" s="30">
        <f>IF(AM152="1",'TOP 10 TECHNIQUES'!C$19,0)</f>
        <v>0</v>
      </c>
      <c r="AO152" s="61">
        <v>8</v>
      </c>
      <c r="AP152" s="30">
        <f>parameters!$J$21*Table1[[#This Row],[TAT Utility]]+parameters!$J$22*Table1[[#This Row],[Count Utility]]</f>
        <v>0.30465597380952381</v>
      </c>
      <c r="AQ152" s="30">
        <f>(Table1[[#This Row],[Total Top Att&amp;ck Score ]]-parameters!$D$19)/(parameters!$D$20-parameters!$D$19)</f>
        <v>0.12663102380952382</v>
      </c>
      <c r="AR152" s="30">
        <f>IF(Table1[[#This Row],[TAT Utility (unclipped)]]&gt;1,1, IF(Table1[[#This Row],[TAT Utility (unclipped)]]&lt;0,0, Table1[[#This Row],[TAT Utility (unclipped)]]) )</f>
        <v>0.12663102380952382</v>
      </c>
      <c r="AS152" s="30">
        <f>(Table1[[#This Row],[Ransomware (Total '# of ATT&amp;CK Observations)]]-parameters!$D$21)/(parameters!$D$22-parameters!$D$21)</f>
        <v>0.38095238095238093</v>
      </c>
      <c r="AT152" s="30">
        <f>IF(Table1[[#This Row],[Count Utility (unclipped)]]&gt;1,1, IF(Table1[[#This Row],[Count Utility (unclipped)]]&lt;0,0, Table1[[#This Row],[Count Utility (unclipped)]]) )</f>
        <v>0.38095238095238093</v>
      </c>
      <c r="AU15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0.21459638548752832</v>
      </c>
    </row>
    <row r="153" spans="1:47" ht="15.75">
      <c r="A153" s="30">
        <f>parameters!$J$21*Table1[[#This Row],[TAT Utility]]+parameters!$J$22*Table1[[#This Row],[Count Utility]]</f>
        <v>0.19034108716247616</v>
      </c>
      <c r="B153" s="30">
        <f t="shared" si="2"/>
        <v>0.57007753829142849</v>
      </c>
      <c r="C153" s="30" t="s">
        <v>586</v>
      </c>
      <c r="D153" s="30" t="s">
        <v>587</v>
      </c>
      <c r="E153" s="30" t="s">
        <v>72</v>
      </c>
      <c r="F153" s="30">
        <v>1</v>
      </c>
      <c r="G153" s="30">
        <v>1</v>
      </c>
      <c r="H153" s="30">
        <f>parameters!$J$10*Table1[[#This Row],[Before Utility]]+parameters!$J$11*Table1[[#This Row],[After Utility]]</f>
        <v>0.1</v>
      </c>
      <c r="I153">
        <f>(Table1[[#This Row],[Num. TID Before]]-parameters!$D$8)/(parameters!$D$9-parameters!$D$8)</f>
        <v>0.1</v>
      </c>
      <c r="J153">
        <f>IF(Table1[[#This Row],[Before Utility (unclipped)]]&gt;1,1, IF(Table1[[#This Row],[Before Utility (unclipped)]]&lt;0,0, Table1[[#This Row],[Before Utility (unclipped)]]))</f>
        <v>0.1</v>
      </c>
      <c r="K153">
        <f>(Table1[[#This Row],[Num. TID After]]-parameters!$D$10)/(parameters!$D$11-parameters!$D$10)</f>
        <v>0.1</v>
      </c>
      <c r="L153">
        <f>IF(Table1[[#This Row],[After Utility (unclipped)]]&gt;1,1, IF(Table1[[#This Row],[After Utility (unclipped)]]&lt;0,0, Table1[[#This Row],[After Utility (unclipped)]]))</f>
        <v>0.1</v>
      </c>
      <c r="M153" s="57">
        <v>0.10442914</v>
      </c>
      <c r="N153" s="81">
        <v>0</v>
      </c>
      <c r="O153" s="81">
        <v>12</v>
      </c>
      <c r="P153" s="81">
        <v>4</v>
      </c>
      <c r="Q153" s="81">
        <v>27</v>
      </c>
      <c r="R153" s="36" t="s">
        <v>588</v>
      </c>
      <c r="S153" s="32">
        <v>4</v>
      </c>
      <c r="T153" s="34" t="s">
        <v>589</v>
      </c>
      <c r="U153" s="32">
        <v>3</v>
      </c>
      <c r="V153" s="30">
        <f>parameters!$J$4*Table1[[#This Row],[Mitigations Utility]] + parameters!$J$5*Table1[[#This Row],[Detections Utility]]</f>
        <v>0.27142857142857141</v>
      </c>
      <c r="W153">
        <f>SUM(Table1[[#This Row],[Num. 800-53 (r5)]],Table1[[#This Row],[Num. CIS Controls]])</f>
        <v>7</v>
      </c>
      <c r="X153">
        <f>(Table1[[#This Row],[Total Mitigations]]-parameters!$D$2)/(parameters!$D$3-parameters!$D$2)</f>
        <v>0.12727272727272726</v>
      </c>
      <c r="Y153">
        <f>IF(Table1[[#This Row],[Mitigations Utility (unclipped)]]&gt;1,1, IF(Table1[[#This Row],[Mitigations Utility (unclipped)]]&lt;0,0, Table1[[#This Row],[Mitigations Utility (unclipped)]]) )</f>
        <v>0.12727272727272726</v>
      </c>
      <c r="Z153">
        <f>SUM(Table1[[#This Row],[Num. CAR]:[Num. Splunk]])</f>
        <v>43</v>
      </c>
      <c r="AA153">
        <f>(Table1[[#This Row],[Total Detections]]-parameters!$D$4)/(parameters!$D$5-parameters!$D$4)</f>
        <v>0.43</v>
      </c>
      <c r="AB153">
        <f>IF(Table1[[#This Row],[Detections Utility (unclipped)]]&gt;1,1, IF(Table1[[#This Row],[Detections Utility (unclipped)]]&lt;0,0, Table1[[#This Row],[Detections Utility (unclipped)]]) )</f>
        <v>0.43</v>
      </c>
      <c r="AC153"/>
      <c r="AD153" s="85" t="s">
        <v>590</v>
      </c>
      <c r="AE153" s="30" t="str" cm="1">
        <f t="array" ref="AE153">IF(SUMPRODUCT(--(NOT(ISERR(SEARCH({"Process","Command","Script","WMI","Module","Pipe","Service"},AD153)))))&gt;0,"1","0")</f>
        <v>1</v>
      </c>
      <c r="AF153" s="30">
        <f>IF(AE153="1",'TOP 10 TECHNIQUES'!C$15,0)</f>
        <v>0</v>
      </c>
      <c r="AG153" s="30" t="str" cm="1">
        <f t="array" ref="AG153">IF(SUMPRODUCT(--(NOT(ISERR(SEARCH({"Network","Firewall"},AD153)))))&gt;0,"1","0")</f>
        <v>0</v>
      </c>
      <c r="AH153" s="30">
        <f>IF(AG153="1",'TOP 10 TECHNIQUES'!C$16,0)</f>
        <v>0</v>
      </c>
      <c r="AI153" s="30" t="str" cm="1">
        <f t="array" ref="AI153">IF(SUMPRODUCT(--(NOT(ISERR(SEARCH({"File","Group","Logon","Schedule","User","Registry","Active","Application"},AD153)))))&gt;0,"1","0")</f>
        <v>1</v>
      </c>
      <c r="AJ153" s="30">
        <f>IF(AI153="1",'TOP 10 TECHNIQUES'!C$17,0)</f>
        <v>0.19800000000000001</v>
      </c>
      <c r="AK153" s="30" t="str" cm="1">
        <f t="array" ref="AK153">IF(SUMPRODUCT(--(NOT(ISERR(SEARCH({"Cloud","Cluster","Container","Image","Instance","Pod","Snapshot","Volume"},AD153)))))&gt;0,"1","0")</f>
        <v>0</v>
      </c>
      <c r="AL153" s="30">
        <f>IF(AK153="1",'TOP 10 TECHNIQUES'!C$18,0)</f>
        <v>0</v>
      </c>
      <c r="AM153" s="30" t="str" cm="1">
        <f t="array" ref="AM153">IF(SUMPRODUCT(--(NOT(ISERR(SEARCH({"Drive","Firmware","Host","Kernel"},AD153)))))&gt;0,"1","0")</f>
        <v>0</v>
      </c>
      <c r="AN153" s="30">
        <f>IF(AM153="1",'TOP 10 TECHNIQUES'!C$19,0)</f>
        <v>0</v>
      </c>
      <c r="AO153" s="62">
        <v>4</v>
      </c>
      <c r="AP153" s="30">
        <f>parameters!$J$21*Table1[[#This Row],[TAT Utility]]+parameters!$J$22*Table1[[#This Row],[Count Utility]]</f>
        <v>0.19034108716247616</v>
      </c>
      <c r="AQ153" s="30">
        <f>(Table1[[#This Row],[Total Top Att&amp;ck Score ]]-parameters!$D$19)/(parameters!$D$20-parameters!$D$19)</f>
        <v>0.19002584609714282</v>
      </c>
      <c r="AR153" s="30">
        <f>IF(Table1[[#This Row],[TAT Utility (unclipped)]]&gt;1,1, IF(Table1[[#This Row],[TAT Utility (unclipped)]]&lt;0,0, Table1[[#This Row],[TAT Utility (unclipped)]]) )</f>
        <v>0.19002584609714282</v>
      </c>
      <c r="AS153" s="30">
        <f>(Table1[[#This Row],[Ransomware (Total '# of ATT&amp;CK Observations)]]-parameters!$D$21)/(parameters!$D$22-parameters!$D$21)</f>
        <v>0.19047619047619047</v>
      </c>
      <c r="AT153" s="30">
        <f>IF(Table1[[#This Row],[Count Utility (unclipped)]]&gt;1,1, IF(Table1[[#This Row],[Count Utility (unclipped)]]&lt;0,0, Table1[[#This Row],[Count Utility (unclipped)]]) )</f>
        <v>0.19047619047619047</v>
      </c>
      <c r="AU15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0.11333579486639456</v>
      </c>
    </row>
    <row r="154" spans="1:47" ht="15.75">
      <c r="A154" s="30">
        <f>parameters!$J$21*Table1[[#This Row],[TAT Utility]]+parameters!$J$22*Table1[[#This Row],[Count Utility]]</f>
        <v>3.3658095238095237E-2</v>
      </c>
      <c r="B154" s="30">
        <f t="shared" si="2"/>
        <v>0.33658095238095237</v>
      </c>
      <c r="C154" s="30" t="s">
        <v>591</v>
      </c>
      <c r="D154" s="30" t="s">
        <v>587</v>
      </c>
      <c r="E154" s="30" t="s">
        <v>592</v>
      </c>
      <c r="F154" s="30">
        <v>1</v>
      </c>
      <c r="G154" s="30">
        <v>1</v>
      </c>
      <c r="H154" s="30">
        <f>parameters!$J$10*Table1[[#This Row],[Before Utility]]+parameters!$J$11*Table1[[#This Row],[After Utility]]</f>
        <v>0.1</v>
      </c>
      <c r="I154">
        <f>(Table1[[#This Row],[Num. TID Before]]-parameters!$D$8)/(parameters!$D$9-parameters!$D$8)</f>
        <v>0.1</v>
      </c>
      <c r="J154">
        <f>IF(Table1[[#This Row],[Before Utility (unclipped)]]&gt;1,1, IF(Table1[[#This Row],[Before Utility (unclipped)]]&lt;0,0, Table1[[#This Row],[Before Utility (unclipped)]]))</f>
        <v>0.1</v>
      </c>
      <c r="K154">
        <f>(Table1[[#This Row],[Num. TID After]]-parameters!$D$10)/(parameters!$D$11-parameters!$D$10)</f>
        <v>0.1</v>
      </c>
      <c r="L154">
        <f>IF(Table1[[#This Row],[After Utility (unclipped)]]&gt;1,1, IF(Table1[[#This Row],[After Utility (unclipped)]]&lt;0,0, Table1[[#This Row],[After Utility (unclipped)]]))</f>
        <v>0.1</v>
      </c>
      <c r="M154" s="30">
        <v>0</v>
      </c>
      <c r="N154" s="81">
        <v>2</v>
      </c>
      <c r="O154" s="81">
        <v>11</v>
      </c>
      <c r="P154" s="81">
        <v>0</v>
      </c>
      <c r="Q154" s="81">
        <v>11</v>
      </c>
      <c r="R154" s="36" t="s">
        <v>588</v>
      </c>
      <c r="S154" s="32">
        <v>4</v>
      </c>
      <c r="T154" s="34" t="s">
        <v>589</v>
      </c>
      <c r="U154" s="32">
        <v>3</v>
      </c>
      <c r="V154" s="30">
        <f>parameters!$J$4*Table1[[#This Row],[Mitigations Utility]] + parameters!$J$5*Table1[[#This Row],[Detections Utility]]</f>
        <v>0.18095238095238092</v>
      </c>
      <c r="W154">
        <f>SUM(Table1[[#This Row],[Num. 800-53 (r5)]],Table1[[#This Row],[Num. CIS Controls]])</f>
        <v>7</v>
      </c>
      <c r="X154">
        <f>(Table1[[#This Row],[Total Mitigations]]-parameters!$D$2)/(parameters!$D$3-parameters!$D$2)</f>
        <v>0.12727272727272726</v>
      </c>
      <c r="Y154">
        <f>IF(Table1[[#This Row],[Mitigations Utility (unclipped)]]&gt;1,1, IF(Table1[[#This Row],[Mitigations Utility (unclipped)]]&lt;0,0, Table1[[#This Row],[Mitigations Utility (unclipped)]]) )</f>
        <v>0.12727272727272726</v>
      </c>
      <c r="Z154">
        <f>SUM(Table1[[#This Row],[Num. CAR]:[Num. Splunk]])</f>
        <v>24</v>
      </c>
      <c r="AA154">
        <f>(Table1[[#This Row],[Total Detections]]-parameters!$D$4)/(parameters!$D$5-parameters!$D$4)</f>
        <v>0.24</v>
      </c>
      <c r="AB154">
        <f>IF(Table1[[#This Row],[Detections Utility (unclipped)]]&gt;1,1, IF(Table1[[#This Row],[Detections Utility (unclipped)]]&lt;0,0, Table1[[#This Row],[Detections Utility (unclipped)]]) )</f>
        <v>0.24</v>
      </c>
      <c r="AC154"/>
      <c r="AD154" s="85" t="s">
        <v>593</v>
      </c>
      <c r="AE154" s="30" t="str" cm="1">
        <f t="array" ref="AE154">IF(SUMPRODUCT(--(NOT(ISERR(SEARCH({"Process","Command","Script","WMI","Module","Pipe","Service"},AD154)))))&gt;0,"1","0")</f>
        <v>1</v>
      </c>
      <c r="AF154" s="30">
        <f>IF(AE154="1",'TOP 10 TECHNIQUES'!C$15,0)</f>
        <v>0</v>
      </c>
      <c r="AG154" s="30" t="str" cm="1">
        <f t="array" ref="AG154">IF(SUMPRODUCT(--(NOT(ISERR(SEARCH({"Network","Firewall"},AD154)))))&gt;0,"1","0")</f>
        <v>0</v>
      </c>
      <c r="AH154" s="30">
        <f>IF(AG154="1",'TOP 10 TECHNIQUES'!C$16,0)</f>
        <v>0</v>
      </c>
      <c r="AI154" s="30" t="str" cm="1">
        <f t="array" ref="AI154">IF(SUMPRODUCT(--(NOT(ISERR(SEARCH({"File","Group","Logon","Schedule","User","Registry","Active","Application"},AD154)))))&gt;0,"1","0")</f>
        <v>1</v>
      </c>
      <c r="AJ154" s="30">
        <f>IF(AI154="1",'TOP 10 TECHNIQUES'!C$17,0)</f>
        <v>0.19800000000000001</v>
      </c>
      <c r="AK154" s="30" t="str" cm="1">
        <f t="array" ref="AK154">IF(SUMPRODUCT(--(NOT(ISERR(SEARCH({"Cloud","Cluster","Container","Image","Instance","Pod","Snapshot","Volume"},AD154)))))&gt;0,"1","0")</f>
        <v>0</v>
      </c>
      <c r="AL154" s="30">
        <f>IF(AK154="1",'TOP 10 TECHNIQUES'!C$18,0)</f>
        <v>0</v>
      </c>
      <c r="AM154" s="30" t="str" cm="1">
        <f t="array" ref="AM154">IF(SUMPRODUCT(--(NOT(ISERR(SEARCH({"Drive","Firmware","Host","Kernel"},AD154)))))&gt;0,"1","0")</f>
        <v>0</v>
      </c>
      <c r="AN154" s="30">
        <f>IF(AM154="1",'TOP 10 TECHNIQUES'!C$19,0)</f>
        <v>0</v>
      </c>
      <c r="AO154" s="61">
        <v>0</v>
      </c>
      <c r="AP154" s="30">
        <f>parameters!$J$21*Table1[[#This Row],[TAT Utility]]+parameters!$J$22*Table1[[#This Row],[Count Utility]]</f>
        <v>3.3658095238095237E-2</v>
      </c>
      <c r="AQ154" s="30">
        <f>(Table1[[#This Row],[Total Top Att&amp;ck Score ]]-parameters!$D$19)/(parameters!$D$20-parameters!$D$19)</f>
        <v>0.11219365079365079</v>
      </c>
      <c r="AR154" s="30">
        <f>IF(Table1[[#This Row],[TAT Utility (unclipped)]]&gt;1,1, IF(Table1[[#This Row],[TAT Utility (unclipped)]]&lt;0,0, Table1[[#This Row],[TAT Utility (unclipped)]]) )</f>
        <v>0.11219365079365079</v>
      </c>
      <c r="AS154" s="30">
        <f>(Table1[[#This Row],[Ransomware (Total '# of ATT&amp;CK Observations)]]-parameters!$D$21)/(parameters!$D$22-parameters!$D$21)</f>
        <v>0</v>
      </c>
      <c r="AT154" s="30">
        <f>IF(Table1[[#This Row],[Count Utility (unclipped)]]&gt;1,1, IF(Table1[[#This Row],[Count Utility (unclipped)]]&lt;0,0, Table1[[#This Row],[Count Utility (unclipped)]]) )</f>
        <v>0</v>
      </c>
      <c r="AU15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5" spans="1:47" ht="15.75">
      <c r="A155" s="30">
        <f>parameters!$J$21*Table1[[#This Row],[TAT Utility]]+parameters!$J$22*Table1[[#This Row],[Count Utility]]</f>
        <v>4.1074285714285709E-2</v>
      </c>
      <c r="B155" s="30">
        <f t="shared" si="2"/>
        <v>0.41074285714285713</v>
      </c>
      <c r="C155" s="30" t="s">
        <v>594</v>
      </c>
      <c r="D155" s="30" t="s">
        <v>587</v>
      </c>
      <c r="E155" s="30" t="s">
        <v>595</v>
      </c>
      <c r="F155" s="30">
        <v>1</v>
      </c>
      <c r="G155" s="30">
        <v>1</v>
      </c>
      <c r="H155" s="30">
        <f>parameters!$J$10*Table1[[#This Row],[Before Utility]]+parameters!$J$11*Table1[[#This Row],[After Utility]]</f>
        <v>0.1</v>
      </c>
      <c r="I155">
        <f>(Table1[[#This Row],[Num. TID Before]]-parameters!$D$8)/(parameters!$D$9-parameters!$D$8)</f>
        <v>0.1</v>
      </c>
      <c r="J155">
        <f>IF(Table1[[#This Row],[Before Utility (unclipped)]]&gt;1,1, IF(Table1[[#This Row],[Before Utility (unclipped)]]&lt;0,0, Table1[[#This Row],[Before Utility (unclipped)]]))</f>
        <v>0.1</v>
      </c>
      <c r="K155">
        <f>(Table1[[#This Row],[Num. TID After]]-parameters!$D$10)/(parameters!$D$11-parameters!$D$10)</f>
        <v>0.1</v>
      </c>
      <c r="L155">
        <f>IF(Table1[[#This Row],[After Utility (unclipped)]]&gt;1,1, IF(Table1[[#This Row],[After Utility (unclipped)]]&lt;0,0, Table1[[#This Row],[After Utility (unclipped)]]))</f>
        <v>0.1</v>
      </c>
      <c r="M155" s="30">
        <v>0</v>
      </c>
      <c r="N155" s="81">
        <v>2</v>
      </c>
      <c r="O155" s="81">
        <v>15</v>
      </c>
      <c r="P155" s="81">
        <v>1</v>
      </c>
      <c r="Q155" s="81">
        <v>19</v>
      </c>
      <c r="R155" s="36" t="s">
        <v>588</v>
      </c>
      <c r="S155" s="32">
        <v>4</v>
      </c>
      <c r="T155" s="34" t="s">
        <v>589</v>
      </c>
      <c r="U155" s="32">
        <v>3</v>
      </c>
      <c r="V155" s="30">
        <f>parameters!$J$4*Table1[[#This Row],[Mitigations Utility]] + parameters!$J$5*Table1[[#This Row],[Detections Utility]]</f>
        <v>0.24285714285714283</v>
      </c>
      <c r="W155">
        <f>SUM(Table1[[#This Row],[Num. 800-53 (r5)]],Table1[[#This Row],[Num. CIS Controls]])</f>
        <v>7</v>
      </c>
      <c r="X155">
        <f>(Table1[[#This Row],[Total Mitigations]]-parameters!$D$2)/(parameters!$D$3-parameters!$D$2)</f>
        <v>0.12727272727272726</v>
      </c>
      <c r="Y155">
        <f>IF(Table1[[#This Row],[Mitigations Utility (unclipped)]]&gt;1,1, IF(Table1[[#This Row],[Mitigations Utility (unclipped)]]&lt;0,0, Table1[[#This Row],[Mitigations Utility (unclipped)]]) )</f>
        <v>0.12727272727272726</v>
      </c>
      <c r="Z155">
        <f>SUM(Table1[[#This Row],[Num. CAR]:[Num. Splunk]])</f>
        <v>37</v>
      </c>
      <c r="AA155">
        <f>(Table1[[#This Row],[Total Detections]]-parameters!$D$4)/(parameters!$D$5-parameters!$D$4)</f>
        <v>0.37</v>
      </c>
      <c r="AB155">
        <f>IF(Table1[[#This Row],[Detections Utility (unclipped)]]&gt;1,1, IF(Table1[[#This Row],[Detections Utility (unclipped)]]&lt;0,0, Table1[[#This Row],[Detections Utility (unclipped)]]) )</f>
        <v>0.37</v>
      </c>
      <c r="AC155"/>
      <c r="AD155" s="85" t="s">
        <v>596</v>
      </c>
      <c r="AE155" s="30" t="str" cm="1">
        <f t="array" ref="AE155">IF(SUMPRODUCT(--(NOT(ISERR(SEARCH({"Process","Command","Script","WMI","Module","Pipe","Service"},AD155)))))&gt;0,"1","0")</f>
        <v>1</v>
      </c>
      <c r="AF155" s="30">
        <f>IF(AE155="1",'TOP 10 TECHNIQUES'!C$15,0)</f>
        <v>0</v>
      </c>
      <c r="AG155" s="30" t="str" cm="1">
        <f t="array" ref="AG155">IF(SUMPRODUCT(--(NOT(ISERR(SEARCH({"Network","Firewall"},AD155)))))&gt;0,"1","0")</f>
        <v>1</v>
      </c>
      <c r="AH155" s="30">
        <f>IF(AG155="1",'TOP 10 TECHNIQUES'!C$16,0)</f>
        <v>0</v>
      </c>
      <c r="AI155" s="30" t="str" cm="1">
        <f t="array" ref="AI155">IF(SUMPRODUCT(--(NOT(ISERR(SEARCH({"File","Group","Logon","Schedule","User","Registry","Active","Application"},AD155)))))&gt;0,"1","0")</f>
        <v>1</v>
      </c>
      <c r="AJ155" s="30">
        <f>IF(AI155="1",'TOP 10 TECHNIQUES'!C$17,0)</f>
        <v>0.19800000000000001</v>
      </c>
      <c r="AK155" s="30" t="str" cm="1">
        <f t="array" ref="AK155">IF(SUMPRODUCT(--(NOT(ISERR(SEARCH({"Cloud","Cluster","Container","Image","Instance","Pod","Snapshot","Volume"},AD155)))))&gt;0,"1","0")</f>
        <v>0</v>
      </c>
      <c r="AL155" s="30">
        <f>IF(AK155="1",'TOP 10 TECHNIQUES'!C$18,0)</f>
        <v>0</v>
      </c>
      <c r="AM155" s="30" t="str" cm="1">
        <f t="array" ref="AM155">IF(SUMPRODUCT(--(NOT(ISERR(SEARCH({"Drive","Firmware","Host","Kernel"},AD155)))))&gt;0,"1","0")</f>
        <v>0</v>
      </c>
      <c r="AN155" s="30">
        <f>IF(AM155="1",'TOP 10 TECHNIQUES'!C$19,0)</f>
        <v>0</v>
      </c>
      <c r="AO155" s="62">
        <v>0</v>
      </c>
      <c r="AP155" s="30">
        <f>parameters!$J$21*Table1[[#This Row],[TAT Utility]]+parameters!$J$22*Table1[[#This Row],[Count Utility]]</f>
        <v>4.1074285714285709E-2</v>
      </c>
      <c r="AQ155" s="30">
        <f>(Table1[[#This Row],[Total Top Att&amp;ck Score ]]-parameters!$D$19)/(parameters!$D$20-parameters!$D$19)</f>
        <v>0.13691428571428571</v>
      </c>
      <c r="AR155" s="30">
        <f>IF(Table1[[#This Row],[TAT Utility (unclipped)]]&gt;1,1, IF(Table1[[#This Row],[TAT Utility (unclipped)]]&lt;0,0, Table1[[#This Row],[TAT Utility (unclipped)]]) )</f>
        <v>0.13691428571428571</v>
      </c>
      <c r="AS155" s="30">
        <f>(Table1[[#This Row],[Ransomware (Total '# of ATT&amp;CK Observations)]]-parameters!$D$21)/(parameters!$D$22-parameters!$D$21)</f>
        <v>0</v>
      </c>
      <c r="AT155" s="30">
        <f>IF(Table1[[#This Row],[Count Utility (unclipped)]]&gt;1,1, IF(Table1[[#This Row],[Count Utility (unclipped)]]&lt;0,0, Table1[[#This Row],[Count Utility (unclipped)]]) )</f>
        <v>0</v>
      </c>
      <c r="AU15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6" spans="1:47" ht="15.75">
      <c r="A156" s="30">
        <f>parameters!$J$21*Table1[[#This Row],[TAT Utility]]+parameters!$J$22*Table1[[#This Row],[Count Utility]]</f>
        <v>0.01</v>
      </c>
      <c r="B156" s="30">
        <f t="shared" si="2"/>
        <v>0.1</v>
      </c>
      <c r="C156" s="30" t="s">
        <v>597</v>
      </c>
      <c r="D156" s="30" t="s">
        <v>587</v>
      </c>
      <c r="E156" s="30" t="s">
        <v>598</v>
      </c>
      <c r="F156" s="30">
        <v>1</v>
      </c>
      <c r="G156" s="30">
        <v>1</v>
      </c>
      <c r="H156" s="30">
        <f>parameters!$J$10*Table1[[#This Row],[Before Utility]]+parameters!$J$11*Table1[[#This Row],[After Utility]]</f>
        <v>0.1</v>
      </c>
      <c r="I156">
        <f>(Table1[[#This Row],[Num. TID Before]]-parameters!$D$8)/(parameters!$D$9-parameters!$D$8)</f>
        <v>0.1</v>
      </c>
      <c r="J156">
        <f>IF(Table1[[#This Row],[Before Utility (unclipped)]]&gt;1,1, IF(Table1[[#This Row],[Before Utility (unclipped)]]&lt;0,0, Table1[[#This Row],[Before Utility (unclipped)]]))</f>
        <v>0.1</v>
      </c>
      <c r="K156">
        <f>(Table1[[#This Row],[Num. TID After]]-parameters!$D$10)/(parameters!$D$11-parameters!$D$10)</f>
        <v>0.1</v>
      </c>
      <c r="L156">
        <f>IF(Table1[[#This Row],[After Utility (unclipped)]]&gt;1,1, IF(Table1[[#This Row],[After Utility (unclipped)]]&lt;0,0, Table1[[#This Row],[After Utility (unclipped)]]))</f>
        <v>0.1</v>
      </c>
      <c r="M156" s="30">
        <v>0</v>
      </c>
      <c r="N156" s="81">
        <v>0</v>
      </c>
      <c r="O156" s="81">
        <v>0</v>
      </c>
      <c r="P156" s="81">
        <v>0</v>
      </c>
      <c r="Q156" s="81">
        <v>0</v>
      </c>
      <c r="R156" s="34"/>
      <c r="S156" s="32">
        <v>0</v>
      </c>
      <c r="T156" s="34"/>
      <c r="U156" s="32">
        <v>0</v>
      </c>
      <c r="V156" s="30">
        <f>parameters!$J$4*Table1[[#This Row],[Mitigations Utility]] + parameters!$J$5*Table1[[#This Row],[Detections Utility]]</f>
        <v>0</v>
      </c>
      <c r="W156">
        <f>SUM(Table1[[#This Row],[Num. 800-53 (r5)]],Table1[[#This Row],[Num. CIS Controls]])</f>
        <v>0</v>
      </c>
      <c r="X156">
        <f>(Table1[[#This Row],[Total Mitigations]]-parameters!$D$2)/(parameters!$D$3-parameters!$D$2)</f>
        <v>0</v>
      </c>
      <c r="Y156">
        <f>IF(Table1[[#This Row],[Mitigations Utility (unclipped)]]&gt;1,1, IF(Table1[[#This Row],[Mitigations Utility (unclipped)]]&lt;0,0, Table1[[#This Row],[Mitigations Utility (unclipped)]]) )</f>
        <v>0</v>
      </c>
      <c r="Z156">
        <f>SUM(Table1[[#This Row],[Num. CAR]:[Num. Splunk]])</f>
        <v>0</v>
      </c>
      <c r="AA156">
        <f>(Table1[[#This Row],[Total Detections]]-parameters!$D$4)/(parameters!$D$5-parameters!$D$4)</f>
        <v>0</v>
      </c>
      <c r="AB156">
        <f>IF(Table1[[#This Row],[Detections Utility (unclipped)]]&gt;1,1, IF(Table1[[#This Row],[Detections Utility (unclipped)]]&lt;0,0, Table1[[#This Row],[Detections Utility (unclipped)]]) )</f>
        <v>0</v>
      </c>
      <c r="AC156"/>
      <c r="AD156" s="85" t="s">
        <v>160</v>
      </c>
      <c r="AE156" s="30" t="str" cm="1">
        <f t="array" ref="AE156">IF(SUMPRODUCT(--(NOT(ISERR(SEARCH({"Process","Command","Script","WMI","Module","Pipe","Service"},AD156)))))&gt;0,"1","0")</f>
        <v>1</v>
      </c>
      <c r="AF156" s="30">
        <f>IF(AE156="1",'TOP 10 TECHNIQUES'!C$15,0)</f>
        <v>0</v>
      </c>
      <c r="AG156" s="30" t="str" cm="1">
        <f t="array" ref="AG156">IF(SUMPRODUCT(--(NOT(ISERR(SEARCH({"Network","Firewall"},AD156)))))&gt;0,"1","0")</f>
        <v>0</v>
      </c>
      <c r="AH156" s="30">
        <f>IF(AG156="1",'TOP 10 TECHNIQUES'!C$16,0)</f>
        <v>0</v>
      </c>
      <c r="AI156" s="30" t="str" cm="1">
        <f t="array" ref="AI156">IF(SUMPRODUCT(--(NOT(ISERR(SEARCH({"File","Group","Logon","Schedule","User","Registry","Active","Application"},AD156)))))&gt;0,"1","0")</f>
        <v>0</v>
      </c>
      <c r="AJ156" s="30">
        <f>IF(AI156="1",'TOP 10 TECHNIQUES'!C$17,0)</f>
        <v>0</v>
      </c>
      <c r="AK156" s="30" t="str" cm="1">
        <f t="array" ref="AK156">IF(SUMPRODUCT(--(NOT(ISERR(SEARCH({"Cloud","Cluster","Container","Image","Instance","Pod","Snapshot","Volume"},AD156)))))&gt;0,"1","0")</f>
        <v>0</v>
      </c>
      <c r="AL156" s="30">
        <f>IF(AK156="1",'TOP 10 TECHNIQUES'!C$18,0)</f>
        <v>0</v>
      </c>
      <c r="AM156" s="30" t="str" cm="1">
        <f t="array" ref="AM156">IF(SUMPRODUCT(--(NOT(ISERR(SEARCH({"Drive","Firmware","Host","Kernel"},AD156)))))&gt;0,"1","0")</f>
        <v>0</v>
      </c>
      <c r="AN156" s="30">
        <f>IF(AM156="1",'TOP 10 TECHNIQUES'!C$19,0)</f>
        <v>0</v>
      </c>
      <c r="AO156" s="61">
        <v>0</v>
      </c>
      <c r="AP156" s="30">
        <f>parameters!$J$21*Table1[[#This Row],[TAT Utility]]+parameters!$J$22*Table1[[#This Row],[Count Utility]]</f>
        <v>0.01</v>
      </c>
      <c r="AQ156" s="30">
        <f>(Table1[[#This Row],[Total Top Att&amp;ck Score ]]-parameters!$D$19)/(parameters!$D$20-parameters!$D$19)</f>
        <v>3.3333333333333333E-2</v>
      </c>
      <c r="AR156" s="30">
        <f>IF(Table1[[#This Row],[TAT Utility (unclipped)]]&gt;1,1, IF(Table1[[#This Row],[TAT Utility (unclipped)]]&lt;0,0, Table1[[#This Row],[TAT Utility (unclipped)]]) )</f>
        <v>3.3333333333333333E-2</v>
      </c>
      <c r="AS156" s="30">
        <f>(Table1[[#This Row],[Ransomware (Total '# of ATT&amp;CK Observations)]]-parameters!$D$21)/(parameters!$D$22-parameters!$D$21)</f>
        <v>0</v>
      </c>
      <c r="AT156" s="30">
        <f>IF(Table1[[#This Row],[Count Utility (unclipped)]]&gt;1,1, IF(Table1[[#This Row],[Count Utility (unclipped)]]&lt;0,0, Table1[[#This Row],[Count Utility (unclipped)]]) )</f>
        <v>0</v>
      </c>
      <c r="AU15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7" spans="1:47" ht="15.75">
      <c r="A157" s="30">
        <f>parameters!$J$21*Table1[[#This Row],[TAT Utility]]+parameters!$J$22*Table1[[#This Row],[Count Utility]]</f>
        <v>2.5714285714285717E-2</v>
      </c>
      <c r="B157" s="30">
        <f t="shared" si="2"/>
        <v>0.25714285714285717</v>
      </c>
      <c r="C157" s="30" t="s">
        <v>599</v>
      </c>
      <c r="D157" s="30" t="s">
        <v>587</v>
      </c>
      <c r="E157" s="30" t="s">
        <v>600</v>
      </c>
      <c r="F157" s="30">
        <v>1</v>
      </c>
      <c r="G157" s="30">
        <v>1</v>
      </c>
      <c r="H157" s="30">
        <f>parameters!$J$10*Table1[[#This Row],[Before Utility]]+parameters!$J$11*Table1[[#This Row],[After Utility]]</f>
        <v>0.1</v>
      </c>
      <c r="I157">
        <f>(Table1[[#This Row],[Num. TID Before]]-parameters!$D$8)/(parameters!$D$9-parameters!$D$8)</f>
        <v>0.1</v>
      </c>
      <c r="J157">
        <f>IF(Table1[[#This Row],[Before Utility (unclipped)]]&gt;1,1, IF(Table1[[#This Row],[Before Utility (unclipped)]]&lt;0,0, Table1[[#This Row],[Before Utility (unclipped)]]))</f>
        <v>0.1</v>
      </c>
      <c r="K157">
        <f>(Table1[[#This Row],[Num. TID After]]-parameters!$D$10)/(parameters!$D$11-parameters!$D$10)</f>
        <v>0.1</v>
      </c>
      <c r="L157">
        <f>IF(Table1[[#This Row],[After Utility (unclipped)]]&gt;1,1, IF(Table1[[#This Row],[After Utility (unclipped)]]&lt;0,0, Table1[[#This Row],[After Utility (unclipped)]]))</f>
        <v>0.1</v>
      </c>
      <c r="M157" s="30">
        <v>0</v>
      </c>
      <c r="N157" s="81">
        <v>0</v>
      </c>
      <c r="O157" s="81">
        <v>1</v>
      </c>
      <c r="P157" s="81">
        <v>0</v>
      </c>
      <c r="Q157" s="81">
        <v>0</v>
      </c>
      <c r="R157" s="36" t="s">
        <v>601</v>
      </c>
      <c r="S157" s="32">
        <v>10</v>
      </c>
      <c r="T157" s="34" t="s">
        <v>602</v>
      </c>
      <c r="U157" s="32">
        <v>6</v>
      </c>
      <c r="V157" s="30">
        <f>parameters!$J$4*Table1[[#This Row],[Mitigations Utility]] + parameters!$J$5*Table1[[#This Row],[Detections Utility]]</f>
        <v>0.15714285714285717</v>
      </c>
      <c r="W157">
        <f>SUM(Table1[[#This Row],[Num. 800-53 (r5)]],Table1[[#This Row],[Num. CIS Controls]])</f>
        <v>16</v>
      </c>
      <c r="X157">
        <f>(Table1[[#This Row],[Total Mitigations]]-parameters!$D$2)/(parameters!$D$3-parameters!$D$2)</f>
        <v>0.29090909090909089</v>
      </c>
      <c r="Y157">
        <f>IF(Table1[[#This Row],[Mitigations Utility (unclipped)]]&gt;1,1, IF(Table1[[#This Row],[Mitigations Utility (unclipped)]]&lt;0,0, Table1[[#This Row],[Mitigations Utility (unclipped)]]) )</f>
        <v>0.29090909090909089</v>
      </c>
      <c r="Z157">
        <f>SUM(Table1[[#This Row],[Num. CAR]:[Num. Splunk]])</f>
        <v>1</v>
      </c>
      <c r="AA157">
        <f>(Table1[[#This Row],[Total Detections]]-parameters!$D$4)/(parameters!$D$5-parameters!$D$4)</f>
        <v>0.01</v>
      </c>
      <c r="AB157">
        <f>IF(Table1[[#This Row],[Detections Utility (unclipped)]]&gt;1,1, IF(Table1[[#This Row],[Detections Utility (unclipped)]]&lt;0,0, Table1[[#This Row],[Detections Utility (unclipped)]]) )</f>
        <v>0.01</v>
      </c>
      <c r="AC157"/>
      <c r="AD157" s="85" t="s">
        <v>112</v>
      </c>
      <c r="AE157" s="30" t="str" cm="1">
        <f t="array" ref="AE157">IF(SUMPRODUCT(--(NOT(ISERR(SEARCH({"Process","Command","Script","WMI","Module","Pipe","Service"},AD157)))))&gt;0,"1","0")</f>
        <v>1</v>
      </c>
      <c r="AF157" s="30">
        <f>IF(AE157="1",'TOP 10 TECHNIQUES'!C$15,0)</f>
        <v>0</v>
      </c>
      <c r="AG157" s="30" t="str" cm="1">
        <f t="array" ref="AG157">IF(SUMPRODUCT(--(NOT(ISERR(SEARCH({"Network","Firewall"},AD157)))))&gt;0,"1","0")</f>
        <v>0</v>
      </c>
      <c r="AH157" s="30">
        <f>IF(AG157="1",'TOP 10 TECHNIQUES'!C$16,0)</f>
        <v>0</v>
      </c>
      <c r="AI157" s="30" t="str" cm="1">
        <f t="array" ref="AI157">IF(SUMPRODUCT(--(NOT(ISERR(SEARCH({"File","Group","Logon","Schedule","User","Registry","Active","Application"},AD157)))))&gt;0,"1","0")</f>
        <v>0</v>
      </c>
      <c r="AJ157" s="30">
        <f>IF(AI157="1",'TOP 10 TECHNIQUES'!C$17,0)</f>
        <v>0</v>
      </c>
      <c r="AK157" s="30" t="str" cm="1">
        <f t="array" ref="AK157">IF(SUMPRODUCT(--(NOT(ISERR(SEARCH({"Cloud","Cluster","Container","Image","Instance","Pod","Snapshot","Volume"},AD157)))))&gt;0,"1","0")</f>
        <v>0</v>
      </c>
      <c r="AL157" s="30">
        <f>IF(AK157="1",'TOP 10 TECHNIQUES'!C$18,0)</f>
        <v>0</v>
      </c>
      <c r="AM157" s="30" t="str" cm="1">
        <f t="array" ref="AM157">IF(SUMPRODUCT(--(NOT(ISERR(SEARCH({"Drive","Firmware","Host","Kernel"},AD157)))))&gt;0,"1","0")</f>
        <v>0</v>
      </c>
      <c r="AN157" s="30">
        <f>IF(AM157="1",'TOP 10 TECHNIQUES'!C$19,0)</f>
        <v>0</v>
      </c>
      <c r="AO157" s="62">
        <v>0</v>
      </c>
      <c r="AP157" s="30">
        <f>parameters!$J$21*Table1[[#This Row],[TAT Utility]]+parameters!$J$22*Table1[[#This Row],[Count Utility]]</f>
        <v>2.5714285714285717E-2</v>
      </c>
      <c r="AQ157" s="30">
        <f>(Table1[[#This Row],[Total Top Att&amp;ck Score ]]-parameters!$D$19)/(parameters!$D$20-parameters!$D$19)</f>
        <v>8.5714285714285729E-2</v>
      </c>
      <c r="AR157" s="30">
        <f>IF(Table1[[#This Row],[TAT Utility (unclipped)]]&gt;1,1, IF(Table1[[#This Row],[TAT Utility (unclipped)]]&lt;0,0, Table1[[#This Row],[TAT Utility (unclipped)]]) )</f>
        <v>8.5714285714285729E-2</v>
      </c>
      <c r="AS157" s="30">
        <f>(Table1[[#This Row],[Ransomware (Total '# of ATT&amp;CK Observations)]]-parameters!$D$21)/(parameters!$D$22-parameters!$D$21)</f>
        <v>0</v>
      </c>
      <c r="AT157" s="30">
        <f>IF(Table1[[#This Row],[Count Utility (unclipped)]]&gt;1,1, IF(Table1[[#This Row],[Count Utility (unclipped)]]&lt;0,0, Table1[[#This Row],[Count Utility (unclipped)]]) )</f>
        <v>0</v>
      </c>
      <c r="AU15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8" spans="1:47" ht="15.75">
      <c r="A158" s="30">
        <f>parameters!$J$21*Table1[[#This Row],[TAT Utility]]+parameters!$J$22*Table1[[#This Row],[Count Utility]]</f>
        <v>0.13928571428571426</v>
      </c>
      <c r="B158" s="30">
        <f t="shared" si="2"/>
        <v>1.3928571428571428</v>
      </c>
      <c r="C158" s="30" t="s">
        <v>603</v>
      </c>
      <c r="D158" s="30" t="s">
        <v>604</v>
      </c>
      <c r="E158" s="30" t="s">
        <v>72</v>
      </c>
      <c r="F158" s="30">
        <v>2</v>
      </c>
      <c r="G158" s="30">
        <v>1</v>
      </c>
      <c r="H158" s="30">
        <f>parameters!$J$10*Table1[[#This Row],[Before Utility]]+parameters!$J$11*Table1[[#This Row],[After Utility]]</f>
        <v>0.15000000000000002</v>
      </c>
      <c r="I158">
        <f>(Table1[[#This Row],[Num. TID Before]]-parameters!$D$8)/(parameters!$D$9-parameters!$D$8)</f>
        <v>0.2</v>
      </c>
      <c r="J158">
        <f>IF(Table1[[#This Row],[Before Utility (unclipped)]]&gt;1,1, IF(Table1[[#This Row],[Before Utility (unclipped)]]&lt;0,0, Table1[[#This Row],[Before Utility (unclipped)]]))</f>
        <v>0.2</v>
      </c>
      <c r="K158">
        <f>(Table1[[#This Row],[Num. TID After]]-parameters!$D$10)/(parameters!$D$11-parameters!$D$10)</f>
        <v>0.1</v>
      </c>
      <c r="L158">
        <f>IF(Table1[[#This Row],[After Utility (unclipped)]]&gt;1,1, IF(Table1[[#This Row],[After Utility (unclipped)]]&lt;0,0, Table1[[#This Row],[After Utility (unclipped)]]))</f>
        <v>0.1</v>
      </c>
      <c r="M158" s="57">
        <v>1</v>
      </c>
      <c r="N158" s="81">
        <v>0</v>
      </c>
      <c r="O158" s="81">
        <v>11</v>
      </c>
      <c r="P158" s="81">
        <v>1</v>
      </c>
      <c r="Q158" s="81">
        <v>3</v>
      </c>
      <c r="R158" s="36" t="s">
        <v>605</v>
      </c>
      <c r="S158" s="32">
        <v>6</v>
      </c>
      <c r="T158" s="34" t="s">
        <v>606</v>
      </c>
      <c r="U158" s="32">
        <v>12</v>
      </c>
      <c r="V158" s="30">
        <f>parameters!$J$4*Table1[[#This Row],[Mitigations Utility]] + parameters!$J$5*Table1[[#This Row],[Detections Utility]]</f>
        <v>0.24285714285714285</v>
      </c>
      <c r="W158">
        <f>SUM(Table1[[#This Row],[Num. 800-53 (r5)]],Table1[[#This Row],[Num. CIS Controls]])</f>
        <v>18</v>
      </c>
      <c r="X158">
        <f>(Table1[[#This Row],[Total Mitigations]]-parameters!$D$2)/(parameters!$D$3-parameters!$D$2)</f>
        <v>0.32727272727272727</v>
      </c>
      <c r="Y158">
        <f>IF(Table1[[#This Row],[Mitigations Utility (unclipped)]]&gt;1,1, IF(Table1[[#This Row],[Mitigations Utility (unclipped)]]&lt;0,0, Table1[[#This Row],[Mitigations Utility (unclipped)]]) )</f>
        <v>0.32727272727272727</v>
      </c>
      <c r="Z158">
        <f>SUM(Table1[[#This Row],[Num. CAR]:[Num. Splunk]])</f>
        <v>15</v>
      </c>
      <c r="AA158">
        <f>(Table1[[#This Row],[Total Detections]]-parameters!$D$4)/(parameters!$D$5-parameters!$D$4)</f>
        <v>0.15</v>
      </c>
      <c r="AB158">
        <f>IF(Table1[[#This Row],[Detections Utility (unclipped)]]&gt;1,1, IF(Table1[[#This Row],[Detections Utility (unclipped)]]&lt;0,0, Table1[[#This Row],[Detections Utility (unclipped)]]) )</f>
        <v>0.15</v>
      </c>
      <c r="AC158"/>
      <c r="AD158" s="85" t="s">
        <v>607</v>
      </c>
      <c r="AE158" s="30" t="str" cm="1">
        <f t="array" ref="AE158">IF(SUMPRODUCT(--(NOT(ISERR(SEARCH({"Process","Command","Script","WMI","Module","Pipe","Service"},AD158)))))&gt;0,"1","0")</f>
        <v>0</v>
      </c>
      <c r="AF158" s="30">
        <f>IF(AE158="1",'TOP 10 TECHNIQUES'!C$15,0)</f>
        <v>0</v>
      </c>
      <c r="AG158" s="30" t="str" cm="1">
        <f t="array" ref="AG158">IF(SUMPRODUCT(--(NOT(ISERR(SEARCH({"Network","Firewall"},AD158)))))&gt;0,"1","0")</f>
        <v>1</v>
      </c>
      <c r="AH158" s="30">
        <f>IF(AG158="1",'TOP 10 TECHNIQUES'!C$16,0)</f>
        <v>0</v>
      </c>
      <c r="AI158" s="30" t="str" cm="1">
        <f t="array" ref="AI158">IF(SUMPRODUCT(--(NOT(ISERR(SEARCH({"File","Group","Logon","Schedule","User","Registry","Active","Application"},AD158)))))&gt;0,"1","0")</f>
        <v>0</v>
      </c>
      <c r="AJ158" s="30">
        <f>IF(AI158="1",'TOP 10 TECHNIQUES'!C$17,0)</f>
        <v>0</v>
      </c>
      <c r="AK158" s="30" t="str" cm="1">
        <f t="array" ref="AK158">IF(SUMPRODUCT(--(NOT(ISERR(SEARCH({"Cloud","Cluster","Container","Image","Instance","Pod","Snapshot","Volume"},AD158)))))&gt;0,"1","0")</f>
        <v>0</v>
      </c>
      <c r="AL158" s="30">
        <f>IF(AK158="1",'TOP 10 TECHNIQUES'!C$18,0)</f>
        <v>0</v>
      </c>
      <c r="AM158" s="30" t="str" cm="1">
        <f t="array" ref="AM158">IF(SUMPRODUCT(--(NOT(ISERR(SEARCH({"Drive","Firmware","Host","Kernel"},AD158)))))&gt;0,"1","0")</f>
        <v>0</v>
      </c>
      <c r="AN158" s="30">
        <f>IF(AM158="1",'TOP 10 TECHNIQUES'!C$19,0)</f>
        <v>0</v>
      </c>
      <c r="AO158" s="61">
        <v>0</v>
      </c>
      <c r="AP158" s="30">
        <f>parameters!$J$21*Table1[[#This Row],[TAT Utility]]+parameters!$J$22*Table1[[#This Row],[Count Utility]]</f>
        <v>0.13928571428571426</v>
      </c>
      <c r="AQ158" s="30">
        <f>(Table1[[#This Row],[Total Top Att&amp;ck Score ]]-parameters!$D$19)/(parameters!$D$20-parameters!$D$19)</f>
        <v>0.46428571428571425</v>
      </c>
      <c r="AR158" s="30">
        <f>IF(Table1[[#This Row],[TAT Utility (unclipped)]]&gt;1,1, IF(Table1[[#This Row],[TAT Utility (unclipped)]]&lt;0,0, Table1[[#This Row],[TAT Utility (unclipped)]]) )</f>
        <v>0.46428571428571425</v>
      </c>
      <c r="AS158" s="30">
        <f>(Table1[[#This Row],[Ransomware (Total '# of ATT&amp;CK Observations)]]-parameters!$D$21)/(parameters!$D$22-parameters!$D$21)</f>
        <v>0</v>
      </c>
      <c r="AT158" s="30">
        <f>IF(Table1[[#This Row],[Count Utility (unclipped)]]&gt;1,1, IF(Table1[[#This Row],[Count Utility (unclipped)]]&lt;0,0, Table1[[#This Row],[Count Utility (unclipped)]]) )</f>
        <v>0</v>
      </c>
      <c r="AU15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9" spans="1:47" ht="15.75">
      <c r="A159" s="30">
        <f>parameters!$J$21*Table1[[#This Row],[TAT Utility]]+parameters!$J$22*Table1[[#This Row],[Count Utility]]</f>
        <v>2.0952380952380951E-2</v>
      </c>
      <c r="B159" s="30">
        <f t="shared" si="2"/>
        <v>0.20952380952380953</v>
      </c>
      <c r="C159" s="30" t="s">
        <v>608</v>
      </c>
      <c r="D159" s="30" t="s">
        <v>604</v>
      </c>
      <c r="E159" s="30" t="s">
        <v>609</v>
      </c>
      <c r="F159" s="30">
        <v>1</v>
      </c>
      <c r="G159" s="30">
        <v>1</v>
      </c>
      <c r="H159" s="30">
        <f>parameters!$J$10*Table1[[#This Row],[Before Utility]]+parameters!$J$11*Table1[[#This Row],[After Utility]]</f>
        <v>0.1</v>
      </c>
      <c r="I159">
        <f>(Table1[[#This Row],[Num. TID Before]]-parameters!$D$8)/(parameters!$D$9-parameters!$D$8)</f>
        <v>0.1</v>
      </c>
      <c r="J159">
        <f>IF(Table1[[#This Row],[Before Utility (unclipped)]]&gt;1,1, IF(Table1[[#This Row],[Before Utility (unclipped)]]&lt;0,0, Table1[[#This Row],[Before Utility (unclipped)]]))</f>
        <v>0.1</v>
      </c>
      <c r="K159">
        <f>(Table1[[#This Row],[Num. TID After]]-parameters!$D$10)/(parameters!$D$11-parameters!$D$10)</f>
        <v>0.1</v>
      </c>
      <c r="L159">
        <f>IF(Table1[[#This Row],[After Utility (unclipped)]]&gt;1,1, IF(Table1[[#This Row],[After Utility (unclipped)]]&lt;0,0, Table1[[#This Row],[After Utility (unclipped)]]))</f>
        <v>0.1</v>
      </c>
      <c r="M159" s="30">
        <v>0</v>
      </c>
      <c r="N159" s="81">
        <v>0</v>
      </c>
      <c r="O159" s="81">
        <v>3</v>
      </c>
      <c r="P159" s="81">
        <v>0</v>
      </c>
      <c r="Q159" s="81">
        <v>0</v>
      </c>
      <c r="R159" s="36" t="s">
        <v>135</v>
      </c>
      <c r="S159" s="32">
        <v>2</v>
      </c>
      <c r="T159" s="34" t="s">
        <v>136</v>
      </c>
      <c r="U159" s="32">
        <v>8</v>
      </c>
      <c r="V159" s="30">
        <f>parameters!$J$4*Table1[[#This Row],[Mitigations Utility]] + parameters!$J$5*Table1[[#This Row],[Detections Utility]]</f>
        <v>0.10952380952380952</v>
      </c>
      <c r="W159">
        <f>SUM(Table1[[#This Row],[Num. 800-53 (r5)]],Table1[[#This Row],[Num. CIS Controls]])</f>
        <v>10</v>
      </c>
      <c r="X159">
        <f>(Table1[[#This Row],[Total Mitigations]]-parameters!$D$2)/(parameters!$D$3-parameters!$D$2)</f>
        <v>0.18181818181818182</v>
      </c>
      <c r="Y159">
        <f>IF(Table1[[#This Row],[Mitigations Utility (unclipped)]]&gt;1,1, IF(Table1[[#This Row],[Mitigations Utility (unclipped)]]&lt;0,0, Table1[[#This Row],[Mitigations Utility (unclipped)]]) )</f>
        <v>0.18181818181818182</v>
      </c>
      <c r="Z159">
        <f>SUM(Table1[[#This Row],[Num. CAR]:[Num. Splunk]])</f>
        <v>3</v>
      </c>
      <c r="AA159">
        <f>(Table1[[#This Row],[Total Detections]]-parameters!$D$4)/(parameters!$D$5-parameters!$D$4)</f>
        <v>0.03</v>
      </c>
      <c r="AB159">
        <f>IF(Table1[[#This Row],[Detections Utility (unclipped)]]&gt;1,1, IF(Table1[[#This Row],[Detections Utility (unclipped)]]&lt;0,0, Table1[[#This Row],[Detections Utility (unclipped)]]) )</f>
        <v>0.03</v>
      </c>
      <c r="AC159"/>
      <c r="AD159" s="85" t="s">
        <v>607</v>
      </c>
      <c r="AE159" s="30" t="str" cm="1">
        <f t="array" ref="AE159">IF(SUMPRODUCT(--(NOT(ISERR(SEARCH({"Process","Command","Script","WMI","Module","Pipe","Service"},AD159)))))&gt;0,"1","0")</f>
        <v>0</v>
      </c>
      <c r="AF159" s="30">
        <f>IF(AE159="1",'TOP 10 TECHNIQUES'!C$15,0)</f>
        <v>0</v>
      </c>
      <c r="AG159" s="30" t="str" cm="1">
        <f t="array" ref="AG159">IF(SUMPRODUCT(--(NOT(ISERR(SEARCH({"Network","Firewall"},AD159)))))&gt;0,"1","0")</f>
        <v>1</v>
      </c>
      <c r="AH159" s="30">
        <f>IF(AG159="1",'TOP 10 TECHNIQUES'!C$16,0)</f>
        <v>0</v>
      </c>
      <c r="AI159" s="30" t="str" cm="1">
        <f t="array" ref="AI159">IF(SUMPRODUCT(--(NOT(ISERR(SEARCH({"File","Group","Logon","Schedule","User","Registry","Active","Application"},AD159)))))&gt;0,"1","0")</f>
        <v>0</v>
      </c>
      <c r="AJ159" s="30">
        <f>IF(AI159="1",'TOP 10 TECHNIQUES'!C$17,0)</f>
        <v>0</v>
      </c>
      <c r="AK159" s="30" t="str" cm="1">
        <f t="array" ref="AK159">IF(SUMPRODUCT(--(NOT(ISERR(SEARCH({"Cloud","Cluster","Container","Image","Instance","Pod","Snapshot","Volume"},AD159)))))&gt;0,"1","0")</f>
        <v>0</v>
      </c>
      <c r="AL159" s="30">
        <f>IF(AK159="1",'TOP 10 TECHNIQUES'!C$18,0)</f>
        <v>0</v>
      </c>
      <c r="AM159" s="30" t="str" cm="1">
        <f t="array" ref="AM159">IF(SUMPRODUCT(--(NOT(ISERR(SEARCH({"Drive","Firmware","Host","Kernel"},AD159)))))&gt;0,"1","0")</f>
        <v>0</v>
      </c>
      <c r="AN159" s="30">
        <f>IF(AM159="1",'TOP 10 TECHNIQUES'!C$19,0)</f>
        <v>0</v>
      </c>
      <c r="AO159" s="62">
        <v>0</v>
      </c>
      <c r="AP159" s="30">
        <f>parameters!$J$21*Table1[[#This Row],[TAT Utility]]+parameters!$J$22*Table1[[#This Row],[Count Utility]]</f>
        <v>2.0952380952380951E-2</v>
      </c>
      <c r="AQ159" s="30">
        <f>(Table1[[#This Row],[Total Top Att&amp;ck Score ]]-parameters!$D$19)/(parameters!$D$20-parameters!$D$19)</f>
        <v>6.9841269841269843E-2</v>
      </c>
      <c r="AR159" s="30">
        <f>IF(Table1[[#This Row],[TAT Utility (unclipped)]]&gt;1,1, IF(Table1[[#This Row],[TAT Utility (unclipped)]]&lt;0,0, Table1[[#This Row],[TAT Utility (unclipped)]]) )</f>
        <v>6.9841269841269843E-2</v>
      </c>
      <c r="AS159" s="30">
        <f>(Table1[[#This Row],[Ransomware (Total '# of ATT&amp;CK Observations)]]-parameters!$D$21)/(parameters!$D$22-parameters!$D$21)</f>
        <v>0</v>
      </c>
      <c r="AT159" s="30">
        <f>IF(Table1[[#This Row],[Count Utility (unclipped)]]&gt;1,1, IF(Table1[[#This Row],[Count Utility (unclipped)]]&lt;0,0, Table1[[#This Row],[Count Utility (unclipped)]]) )</f>
        <v>0</v>
      </c>
      <c r="AU15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0" spans="1:47" ht="15.75">
      <c r="A160" s="30">
        <f>parameters!$J$21*Table1[[#This Row],[TAT Utility]]+parameters!$J$22*Table1[[#This Row],[Count Utility]]</f>
        <v>5.333333333333333E-2</v>
      </c>
      <c r="B160" s="30">
        <f t="shared" si="2"/>
        <v>0.2</v>
      </c>
      <c r="C160" s="30" t="s">
        <v>610</v>
      </c>
      <c r="D160" s="30" t="s">
        <v>604</v>
      </c>
      <c r="E160" s="30" t="s">
        <v>611</v>
      </c>
      <c r="F160" s="30">
        <v>1</v>
      </c>
      <c r="G160" s="30">
        <v>1</v>
      </c>
      <c r="H160" s="30">
        <f>parameters!$J$10*Table1[[#This Row],[Before Utility]]+parameters!$J$11*Table1[[#This Row],[After Utility]]</f>
        <v>0.1</v>
      </c>
      <c r="I160">
        <f>(Table1[[#This Row],[Num. TID Before]]-parameters!$D$8)/(parameters!$D$9-parameters!$D$8)</f>
        <v>0.1</v>
      </c>
      <c r="J160">
        <f>IF(Table1[[#This Row],[Before Utility (unclipped)]]&gt;1,1, IF(Table1[[#This Row],[Before Utility (unclipped)]]&lt;0,0, Table1[[#This Row],[Before Utility (unclipped)]]))</f>
        <v>0.1</v>
      </c>
      <c r="K160">
        <f>(Table1[[#This Row],[Num. TID After]]-parameters!$D$10)/(parameters!$D$11-parameters!$D$10)</f>
        <v>0.1</v>
      </c>
      <c r="L160">
        <f>IF(Table1[[#This Row],[After Utility (unclipped)]]&gt;1,1, IF(Table1[[#This Row],[After Utility (unclipped)]]&lt;0,0, Table1[[#This Row],[After Utility (unclipped)]]))</f>
        <v>0.1</v>
      </c>
      <c r="M160" s="30">
        <v>0</v>
      </c>
      <c r="N160" s="81">
        <v>0</v>
      </c>
      <c r="O160" s="81">
        <v>1</v>
      </c>
      <c r="P160" s="81">
        <v>0</v>
      </c>
      <c r="Q160" s="81">
        <v>0</v>
      </c>
      <c r="R160" s="36" t="s">
        <v>135</v>
      </c>
      <c r="S160" s="32">
        <v>2</v>
      </c>
      <c r="T160" s="34" t="s">
        <v>136</v>
      </c>
      <c r="U160" s="32">
        <v>8</v>
      </c>
      <c r="V160" s="30">
        <f>parameters!$J$4*Table1[[#This Row],[Mitigations Utility]] + parameters!$J$5*Table1[[#This Row],[Detections Utility]]</f>
        <v>0.1</v>
      </c>
      <c r="W160">
        <f>SUM(Table1[[#This Row],[Num. 800-53 (r5)]],Table1[[#This Row],[Num. CIS Controls]])</f>
        <v>10</v>
      </c>
      <c r="X160">
        <f>(Table1[[#This Row],[Total Mitigations]]-parameters!$D$2)/(parameters!$D$3-parameters!$D$2)</f>
        <v>0.18181818181818182</v>
      </c>
      <c r="Y160">
        <f>IF(Table1[[#This Row],[Mitigations Utility (unclipped)]]&gt;1,1, IF(Table1[[#This Row],[Mitigations Utility (unclipped)]]&lt;0,0, Table1[[#This Row],[Mitigations Utility (unclipped)]]) )</f>
        <v>0.18181818181818182</v>
      </c>
      <c r="Z160">
        <f>SUM(Table1[[#This Row],[Num. CAR]:[Num. Splunk]])</f>
        <v>1</v>
      </c>
      <c r="AA160">
        <f>(Table1[[#This Row],[Total Detections]]-parameters!$D$4)/(parameters!$D$5-parameters!$D$4)</f>
        <v>0.01</v>
      </c>
      <c r="AB160">
        <f>IF(Table1[[#This Row],[Detections Utility (unclipped)]]&gt;1,1, IF(Table1[[#This Row],[Detections Utility (unclipped)]]&lt;0,0, Table1[[#This Row],[Detections Utility (unclipped)]]) )</f>
        <v>0.01</v>
      </c>
      <c r="AC160"/>
      <c r="AD160" s="85" t="s">
        <v>607</v>
      </c>
      <c r="AE160" s="30" t="str" cm="1">
        <f t="array" ref="AE160">IF(SUMPRODUCT(--(NOT(ISERR(SEARCH({"Process","Command","Script","WMI","Module","Pipe","Service"},AD160)))))&gt;0,"1","0")</f>
        <v>0</v>
      </c>
      <c r="AF160" s="30">
        <f>IF(AE160="1",'TOP 10 TECHNIQUES'!C$15,0)</f>
        <v>0</v>
      </c>
      <c r="AG160" s="30" t="str" cm="1">
        <f t="array" ref="AG160">IF(SUMPRODUCT(--(NOT(ISERR(SEARCH({"Network","Firewall"},AD160)))))&gt;0,"1","0")</f>
        <v>1</v>
      </c>
      <c r="AH160" s="30">
        <f>IF(AG160="1",'TOP 10 TECHNIQUES'!C$16,0)</f>
        <v>0</v>
      </c>
      <c r="AI160" s="30" t="str" cm="1">
        <f t="array" ref="AI160">IF(SUMPRODUCT(--(NOT(ISERR(SEARCH({"File","Group","Logon","Schedule","User","Registry","Active","Application"},AD160)))))&gt;0,"1","0")</f>
        <v>0</v>
      </c>
      <c r="AJ160" s="30">
        <f>IF(AI160="1",'TOP 10 TECHNIQUES'!C$17,0)</f>
        <v>0</v>
      </c>
      <c r="AK160" s="30" t="str" cm="1">
        <f t="array" ref="AK160">IF(SUMPRODUCT(--(NOT(ISERR(SEARCH({"Cloud","Cluster","Container","Image","Instance","Pod","Snapshot","Volume"},AD160)))))&gt;0,"1","0")</f>
        <v>0</v>
      </c>
      <c r="AL160" s="30">
        <f>IF(AK160="1",'TOP 10 TECHNIQUES'!C$18,0)</f>
        <v>0</v>
      </c>
      <c r="AM160" s="30" t="str" cm="1">
        <f t="array" ref="AM160">IF(SUMPRODUCT(--(NOT(ISERR(SEARCH({"Drive","Firmware","Host","Kernel"},AD160)))))&gt;0,"1","0")</f>
        <v>0</v>
      </c>
      <c r="AN160" s="30">
        <f>IF(AM160="1",'TOP 10 TECHNIQUES'!C$19,0)</f>
        <v>0</v>
      </c>
      <c r="AO160" s="61">
        <v>1</v>
      </c>
      <c r="AP160" s="30">
        <f>parameters!$J$21*Table1[[#This Row],[TAT Utility]]+parameters!$J$22*Table1[[#This Row],[Count Utility]]</f>
        <v>5.333333333333333E-2</v>
      </c>
      <c r="AQ160" s="30">
        <f>(Table1[[#This Row],[Total Top Att&amp;ck Score ]]-parameters!$D$19)/(parameters!$D$20-parameters!$D$19)</f>
        <v>6.6666666666666666E-2</v>
      </c>
      <c r="AR160" s="30">
        <f>IF(Table1[[#This Row],[TAT Utility (unclipped)]]&gt;1,1, IF(Table1[[#This Row],[TAT Utility (unclipped)]]&lt;0,0, Table1[[#This Row],[TAT Utility (unclipped)]]) )</f>
        <v>6.6666666666666666E-2</v>
      </c>
      <c r="AS160" s="30">
        <f>(Table1[[#This Row],[Ransomware (Total '# of ATT&amp;CK Observations)]]-parameters!$D$21)/(parameters!$D$22-parameters!$D$21)</f>
        <v>4.7619047619047616E-2</v>
      </c>
      <c r="AT160" s="30">
        <f>IF(Table1[[#This Row],[Count Utility (unclipped)]]&gt;1,1, IF(Table1[[#This Row],[Count Utility (unclipped)]]&lt;0,0, Table1[[#This Row],[Count Utility (unclipped)]]) )</f>
        <v>4.7619047619047616E-2</v>
      </c>
      <c r="AU16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2.5396825396825397E-2</v>
      </c>
    </row>
    <row r="161" spans="1:47" ht="15.75">
      <c r="A161" s="30">
        <f>parameters!$J$21*Table1[[#This Row],[TAT Utility]]+parameters!$J$22*Table1[[#This Row],[Count Utility]]</f>
        <v>5.6190476190476187E-2</v>
      </c>
      <c r="B161" s="30">
        <f t="shared" si="2"/>
        <v>0.22857142857142856</v>
      </c>
      <c r="C161" s="30" t="s">
        <v>612</v>
      </c>
      <c r="D161" s="30" t="s">
        <v>604</v>
      </c>
      <c r="E161" s="30" t="s">
        <v>613</v>
      </c>
      <c r="F161" s="30">
        <v>1</v>
      </c>
      <c r="G161" s="30">
        <v>1</v>
      </c>
      <c r="H161" s="30">
        <f>parameters!$J$10*Table1[[#This Row],[Before Utility]]+parameters!$J$11*Table1[[#This Row],[After Utility]]</f>
        <v>0.1</v>
      </c>
      <c r="I161">
        <f>(Table1[[#This Row],[Num. TID Before]]-parameters!$D$8)/(parameters!$D$9-parameters!$D$8)</f>
        <v>0.1</v>
      </c>
      <c r="J161">
        <f>IF(Table1[[#This Row],[Before Utility (unclipped)]]&gt;1,1, IF(Table1[[#This Row],[Before Utility (unclipped)]]&lt;0,0, Table1[[#This Row],[Before Utility (unclipped)]]))</f>
        <v>0.1</v>
      </c>
      <c r="K161">
        <f>(Table1[[#This Row],[Num. TID After]]-parameters!$D$10)/(parameters!$D$11-parameters!$D$10)</f>
        <v>0.1</v>
      </c>
      <c r="L161">
        <f>IF(Table1[[#This Row],[After Utility (unclipped)]]&gt;1,1, IF(Table1[[#This Row],[After Utility (unclipped)]]&lt;0,0, Table1[[#This Row],[After Utility (unclipped)]]))</f>
        <v>0.1</v>
      </c>
      <c r="M161" s="30">
        <v>0</v>
      </c>
      <c r="N161" s="81">
        <v>0</v>
      </c>
      <c r="O161" s="81">
        <v>2</v>
      </c>
      <c r="P161" s="81">
        <v>1</v>
      </c>
      <c r="Q161" s="81">
        <v>0</v>
      </c>
      <c r="R161" s="36" t="s">
        <v>614</v>
      </c>
      <c r="S161" s="32">
        <v>4</v>
      </c>
      <c r="T161" s="34" t="s">
        <v>615</v>
      </c>
      <c r="U161" s="32">
        <v>8</v>
      </c>
      <c r="V161" s="30">
        <f>parameters!$J$4*Table1[[#This Row],[Mitigations Utility]] + parameters!$J$5*Table1[[#This Row],[Detections Utility]]</f>
        <v>0.12857142857142856</v>
      </c>
      <c r="W161">
        <f>SUM(Table1[[#This Row],[Num. 800-53 (r5)]],Table1[[#This Row],[Num. CIS Controls]])</f>
        <v>12</v>
      </c>
      <c r="X161">
        <f>(Table1[[#This Row],[Total Mitigations]]-parameters!$D$2)/(parameters!$D$3-parameters!$D$2)</f>
        <v>0.21818181818181817</v>
      </c>
      <c r="Y161">
        <f>IF(Table1[[#This Row],[Mitigations Utility (unclipped)]]&gt;1,1, IF(Table1[[#This Row],[Mitigations Utility (unclipped)]]&lt;0,0, Table1[[#This Row],[Mitigations Utility (unclipped)]]) )</f>
        <v>0.21818181818181817</v>
      </c>
      <c r="Z161">
        <f>SUM(Table1[[#This Row],[Num. CAR]:[Num. Splunk]])</f>
        <v>3</v>
      </c>
      <c r="AA161">
        <f>(Table1[[#This Row],[Total Detections]]-parameters!$D$4)/(parameters!$D$5-parameters!$D$4)</f>
        <v>0.03</v>
      </c>
      <c r="AB161">
        <f>IF(Table1[[#This Row],[Detections Utility (unclipped)]]&gt;1,1, IF(Table1[[#This Row],[Detections Utility (unclipped)]]&lt;0,0, Table1[[#This Row],[Detections Utility (unclipped)]]) )</f>
        <v>0.03</v>
      </c>
      <c r="AC161"/>
      <c r="AD161" s="85" t="s">
        <v>607</v>
      </c>
      <c r="AE161" s="30" t="str" cm="1">
        <f t="array" ref="AE161">IF(SUMPRODUCT(--(NOT(ISERR(SEARCH({"Process","Command","Script","WMI","Module","Pipe","Service"},AD161)))))&gt;0,"1","0")</f>
        <v>0</v>
      </c>
      <c r="AF161" s="30">
        <f>IF(AE161="1",'TOP 10 TECHNIQUES'!C$15,0)</f>
        <v>0</v>
      </c>
      <c r="AG161" s="30" t="str" cm="1">
        <f t="array" ref="AG161">IF(SUMPRODUCT(--(NOT(ISERR(SEARCH({"Network","Firewall"},AD161)))))&gt;0,"1","0")</f>
        <v>1</v>
      </c>
      <c r="AH161" s="30">
        <f>IF(AG161="1",'TOP 10 TECHNIQUES'!C$16,0)</f>
        <v>0</v>
      </c>
      <c r="AI161" s="30" t="str" cm="1">
        <f t="array" ref="AI161">IF(SUMPRODUCT(--(NOT(ISERR(SEARCH({"File","Group","Logon","Schedule","User","Registry","Active","Application"},AD161)))))&gt;0,"1","0")</f>
        <v>0</v>
      </c>
      <c r="AJ161" s="30">
        <f>IF(AI161="1",'TOP 10 TECHNIQUES'!C$17,0)</f>
        <v>0</v>
      </c>
      <c r="AK161" s="30" t="str" cm="1">
        <f t="array" ref="AK161">IF(SUMPRODUCT(--(NOT(ISERR(SEARCH({"Cloud","Cluster","Container","Image","Instance","Pod","Snapshot","Volume"},AD161)))))&gt;0,"1","0")</f>
        <v>0</v>
      </c>
      <c r="AL161" s="30">
        <f>IF(AK161="1",'TOP 10 TECHNIQUES'!C$18,0)</f>
        <v>0</v>
      </c>
      <c r="AM161" s="30" t="str" cm="1">
        <f t="array" ref="AM161">IF(SUMPRODUCT(--(NOT(ISERR(SEARCH({"Drive","Firmware","Host","Kernel"},AD161)))))&gt;0,"1","0")</f>
        <v>0</v>
      </c>
      <c r="AN161" s="30">
        <f>IF(AM161="1",'TOP 10 TECHNIQUES'!C$19,0)</f>
        <v>0</v>
      </c>
      <c r="AO161" s="62">
        <v>1</v>
      </c>
      <c r="AP161" s="30">
        <f>parameters!$J$21*Table1[[#This Row],[TAT Utility]]+parameters!$J$22*Table1[[#This Row],[Count Utility]]</f>
        <v>5.6190476190476187E-2</v>
      </c>
      <c r="AQ161" s="30">
        <f>(Table1[[#This Row],[Total Top Att&amp;ck Score ]]-parameters!$D$19)/(parameters!$D$20-parameters!$D$19)</f>
        <v>7.6190476190476183E-2</v>
      </c>
      <c r="AR161" s="30">
        <f>IF(Table1[[#This Row],[TAT Utility (unclipped)]]&gt;1,1, IF(Table1[[#This Row],[TAT Utility (unclipped)]]&lt;0,0, Table1[[#This Row],[TAT Utility (unclipped)]]) )</f>
        <v>7.6190476190476183E-2</v>
      </c>
      <c r="AS161" s="30">
        <f>(Table1[[#This Row],[Ransomware (Total '# of ATT&amp;CK Observations)]]-parameters!$D$21)/(parameters!$D$22-parameters!$D$21)</f>
        <v>4.7619047619047616E-2</v>
      </c>
      <c r="AT161" s="30">
        <f>IF(Table1[[#This Row],[Count Utility (unclipped)]]&gt;1,1, IF(Table1[[#This Row],[Count Utility (unclipped)]]&lt;0,0, Table1[[#This Row],[Count Utility (unclipped)]]) )</f>
        <v>4.7619047619047616E-2</v>
      </c>
      <c r="AU16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2.5623582766439907E-2</v>
      </c>
    </row>
    <row r="162" spans="1:47" ht="15.75">
      <c r="A162" s="30">
        <f>parameters!$J$21*Table1[[#This Row],[TAT Utility]]+parameters!$J$22*Table1[[#This Row],[Count Utility]]</f>
        <v>1.0952380952380953E-2</v>
      </c>
      <c r="B162" s="30">
        <f t="shared" si="2"/>
        <v>0.10952380952380952</v>
      </c>
      <c r="C162" s="30" t="s">
        <v>616</v>
      </c>
      <c r="D162" s="30" t="s">
        <v>604</v>
      </c>
      <c r="E162" s="30" t="s">
        <v>617</v>
      </c>
      <c r="F162" s="30">
        <v>1</v>
      </c>
      <c r="G162" s="30">
        <v>1</v>
      </c>
      <c r="H162" s="30">
        <f>parameters!$J$10*Table1[[#This Row],[Before Utility]]+parameters!$J$11*Table1[[#This Row],[After Utility]]</f>
        <v>0.1</v>
      </c>
      <c r="I162">
        <f>(Table1[[#This Row],[Num. TID Before]]-parameters!$D$8)/(parameters!$D$9-parameters!$D$8)</f>
        <v>0.1</v>
      </c>
      <c r="J162">
        <f>IF(Table1[[#This Row],[Before Utility (unclipped)]]&gt;1,1, IF(Table1[[#This Row],[Before Utility (unclipped)]]&lt;0,0, Table1[[#This Row],[Before Utility (unclipped)]]))</f>
        <v>0.1</v>
      </c>
      <c r="K162">
        <f>(Table1[[#This Row],[Num. TID After]]-parameters!$D$10)/(parameters!$D$11-parameters!$D$10)</f>
        <v>0.1</v>
      </c>
      <c r="L162">
        <f>IF(Table1[[#This Row],[After Utility (unclipped)]]&gt;1,1, IF(Table1[[#This Row],[After Utility (unclipped)]]&lt;0,0, Table1[[#This Row],[After Utility (unclipped)]]))</f>
        <v>0.1</v>
      </c>
      <c r="M162" s="30">
        <v>0</v>
      </c>
      <c r="N162" s="81">
        <v>0</v>
      </c>
      <c r="O162" s="81">
        <v>0</v>
      </c>
      <c r="P162" s="81">
        <v>0</v>
      </c>
      <c r="Q162" s="81">
        <v>0</v>
      </c>
      <c r="R162" s="34"/>
      <c r="S162" s="32">
        <v>0</v>
      </c>
      <c r="T162" s="34" t="s">
        <v>618</v>
      </c>
      <c r="U162" s="32">
        <v>1</v>
      </c>
      <c r="V162" s="30">
        <f>parameters!$J$4*Table1[[#This Row],[Mitigations Utility]] + parameters!$J$5*Table1[[#This Row],[Detections Utility]]</f>
        <v>9.5238095238095247E-3</v>
      </c>
      <c r="W162">
        <f>SUM(Table1[[#This Row],[Num. 800-53 (r5)]],Table1[[#This Row],[Num. CIS Controls]])</f>
        <v>1</v>
      </c>
      <c r="X162">
        <f>(Table1[[#This Row],[Total Mitigations]]-parameters!$D$2)/(parameters!$D$3-parameters!$D$2)</f>
        <v>1.8181818181818181E-2</v>
      </c>
      <c r="Y162">
        <f>IF(Table1[[#This Row],[Mitigations Utility (unclipped)]]&gt;1,1, IF(Table1[[#This Row],[Mitigations Utility (unclipped)]]&lt;0,0, Table1[[#This Row],[Mitigations Utility (unclipped)]]) )</f>
        <v>1.8181818181818181E-2</v>
      </c>
      <c r="Z162">
        <f>SUM(Table1[[#This Row],[Num. CAR]:[Num. Splunk]])</f>
        <v>0</v>
      </c>
      <c r="AA162">
        <f>(Table1[[#This Row],[Total Detections]]-parameters!$D$4)/(parameters!$D$5-parameters!$D$4)</f>
        <v>0</v>
      </c>
      <c r="AB162">
        <f>IF(Table1[[#This Row],[Detections Utility (unclipped)]]&gt;1,1, IF(Table1[[#This Row],[Detections Utility (unclipped)]]&lt;0,0, Table1[[#This Row],[Detections Utility (unclipped)]]) )</f>
        <v>0</v>
      </c>
      <c r="AC162"/>
      <c r="AD162" s="85" t="s">
        <v>75</v>
      </c>
      <c r="AE162" s="30" t="str" cm="1">
        <f t="array" ref="AE162">IF(SUMPRODUCT(--(NOT(ISERR(SEARCH({"Process","Command","Script","WMI","Module","Pipe","Service"},AD162)))))&gt;0,"1","0")</f>
        <v>0</v>
      </c>
      <c r="AF162" s="30">
        <f>IF(AE162="1",'TOP 10 TECHNIQUES'!C$15,0)</f>
        <v>0</v>
      </c>
      <c r="AG162" s="30" t="str" cm="1">
        <f t="array" ref="AG162">IF(SUMPRODUCT(--(NOT(ISERR(SEARCH({"Network","Firewall"},AD162)))))&gt;0,"1","0")</f>
        <v>1</v>
      </c>
      <c r="AH162" s="30">
        <f>IF(AG162="1",'TOP 10 TECHNIQUES'!C$16,0)</f>
        <v>0</v>
      </c>
      <c r="AI162" s="30" t="str" cm="1">
        <f t="array" ref="AI162">IF(SUMPRODUCT(--(NOT(ISERR(SEARCH({"File","Group","Logon","Schedule","User","Registry","Active","Application"},AD162)))))&gt;0,"1","0")</f>
        <v>0</v>
      </c>
      <c r="AJ162" s="30">
        <f>IF(AI162="1",'TOP 10 TECHNIQUES'!C$17,0)</f>
        <v>0</v>
      </c>
      <c r="AK162" s="30" t="str" cm="1">
        <f t="array" ref="AK162">IF(SUMPRODUCT(--(NOT(ISERR(SEARCH({"Cloud","Cluster","Container","Image","Instance","Pod","Snapshot","Volume"},AD162)))))&gt;0,"1","0")</f>
        <v>0</v>
      </c>
      <c r="AL162" s="30">
        <f>IF(AK162="1",'TOP 10 TECHNIQUES'!C$18,0)</f>
        <v>0</v>
      </c>
      <c r="AM162" s="30" t="str" cm="1">
        <f t="array" ref="AM162">IF(SUMPRODUCT(--(NOT(ISERR(SEARCH({"Drive","Firmware","Host","Kernel"},AD162)))))&gt;0,"1","0")</f>
        <v>0</v>
      </c>
      <c r="AN162" s="30">
        <f>IF(AM162="1",'TOP 10 TECHNIQUES'!C$19,0)</f>
        <v>0</v>
      </c>
      <c r="AO162" s="61">
        <v>0</v>
      </c>
      <c r="AP162" s="30">
        <f>parameters!$J$21*Table1[[#This Row],[TAT Utility]]+parameters!$J$22*Table1[[#This Row],[Count Utility]]</f>
        <v>1.0952380952380953E-2</v>
      </c>
      <c r="AQ162" s="30">
        <f>(Table1[[#This Row],[Total Top Att&amp;ck Score ]]-parameters!$D$19)/(parameters!$D$20-parameters!$D$19)</f>
        <v>3.650793650793651E-2</v>
      </c>
      <c r="AR162" s="30">
        <f>IF(Table1[[#This Row],[TAT Utility (unclipped)]]&gt;1,1, IF(Table1[[#This Row],[TAT Utility (unclipped)]]&lt;0,0, Table1[[#This Row],[TAT Utility (unclipped)]]) )</f>
        <v>3.650793650793651E-2</v>
      </c>
      <c r="AS162" s="30">
        <f>(Table1[[#This Row],[Ransomware (Total '# of ATT&amp;CK Observations)]]-parameters!$D$21)/(parameters!$D$22-parameters!$D$21)</f>
        <v>0</v>
      </c>
      <c r="AT162" s="30">
        <f>IF(Table1[[#This Row],[Count Utility (unclipped)]]&gt;1,1, IF(Table1[[#This Row],[Count Utility (unclipped)]]&lt;0,0, Table1[[#This Row],[Count Utility (unclipped)]]) )</f>
        <v>0</v>
      </c>
      <c r="AU16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3" spans="1:47" ht="15.75">
      <c r="A163" s="30">
        <f>parameters!$J$21*Table1[[#This Row],[TAT Utility]]+parameters!$J$22*Table1[[#This Row],[Count Utility]]</f>
        <v>8.8246087686000008E-2</v>
      </c>
      <c r="B163" s="30">
        <f t="shared" si="2"/>
        <v>0.54912754352666671</v>
      </c>
      <c r="C163" s="30" t="s">
        <v>619</v>
      </c>
      <c r="D163" s="30" t="s">
        <v>620</v>
      </c>
      <c r="E163" s="30" t="s">
        <v>72</v>
      </c>
      <c r="F163" s="30">
        <v>1</v>
      </c>
      <c r="G163" s="30">
        <v>1</v>
      </c>
      <c r="H163" s="30">
        <f>parameters!$J$10*Table1[[#This Row],[Before Utility]]+parameters!$J$11*Table1[[#This Row],[After Utility]]</f>
        <v>0.1</v>
      </c>
      <c r="I163">
        <f>(Table1[[#This Row],[Num. TID Before]]-parameters!$D$8)/(parameters!$D$9-parameters!$D$8)</f>
        <v>0.1</v>
      </c>
      <c r="J163">
        <f>IF(Table1[[#This Row],[Before Utility (unclipped)]]&gt;1,1, IF(Table1[[#This Row],[Before Utility (unclipped)]]&lt;0,0, Table1[[#This Row],[Before Utility (unclipped)]]))</f>
        <v>0.1</v>
      </c>
      <c r="K163">
        <f>(Table1[[#This Row],[Num. TID After]]-parameters!$D$10)/(parameters!$D$11-parameters!$D$10)</f>
        <v>0.1</v>
      </c>
      <c r="L163">
        <f>IF(Table1[[#This Row],[After Utility (unclipped)]]&gt;1,1, IF(Table1[[#This Row],[After Utility (unclipped)]]&lt;0,0, Table1[[#This Row],[After Utility (unclipped)]]))</f>
        <v>0.1</v>
      </c>
      <c r="M163" s="57">
        <v>0.19170356999999999</v>
      </c>
      <c r="N163" s="81">
        <v>0</v>
      </c>
      <c r="O163" s="81">
        <v>1</v>
      </c>
      <c r="P163" s="81">
        <v>0</v>
      </c>
      <c r="Q163" s="81">
        <v>0</v>
      </c>
      <c r="R163" s="36" t="s">
        <v>621</v>
      </c>
      <c r="S163" s="32">
        <v>7</v>
      </c>
      <c r="T163" s="34" t="s">
        <v>622</v>
      </c>
      <c r="U163" s="32">
        <v>10</v>
      </c>
      <c r="V163" s="30">
        <f>parameters!$J$4*Table1[[#This Row],[Mitigations Utility]] + parameters!$J$5*Table1[[#This Row],[Detections Utility]]</f>
        <v>0.16666666666666669</v>
      </c>
      <c r="W163">
        <f>SUM(Table1[[#This Row],[Num. 800-53 (r5)]],Table1[[#This Row],[Num. CIS Controls]])</f>
        <v>17</v>
      </c>
      <c r="X163">
        <f>(Table1[[#This Row],[Total Mitigations]]-parameters!$D$2)/(parameters!$D$3-parameters!$D$2)</f>
        <v>0.30909090909090908</v>
      </c>
      <c r="Y163">
        <f>IF(Table1[[#This Row],[Mitigations Utility (unclipped)]]&gt;1,1, IF(Table1[[#This Row],[Mitigations Utility (unclipped)]]&lt;0,0, Table1[[#This Row],[Mitigations Utility (unclipped)]]) )</f>
        <v>0.30909090909090908</v>
      </c>
      <c r="Z163">
        <f>SUM(Table1[[#This Row],[Num. CAR]:[Num. Splunk]])</f>
        <v>1</v>
      </c>
      <c r="AA163">
        <f>(Table1[[#This Row],[Total Detections]]-parameters!$D$4)/(parameters!$D$5-parameters!$D$4)</f>
        <v>0.01</v>
      </c>
      <c r="AB163">
        <f>IF(Table1[[#This Row],[Detections Utility (unclipped)]]&gt;1,1, IF(Table1[[#This Row],[Detections Utility (unclipped)]]&lt;0,0, Table1[[#This Row],[Detections Utility (unclipped)]]) )</f>
        <v>0.01</v>
      </c>
      <c r="AC163"/>
      <c r="AD163" s="85" t="s">
        <v>623</v>
      </c>
      <c r="AE163" s="30" t="str" cm="1">
        <f t="array" ref="AE163">IF(SUMPRODUCT(--(NOT(ISERR(SEARCH({"Process","Command","Script","WMI","Module","Pipe","Service"},AD163)))))&gt;0,"1","0")</f>
        <v>1</v>
      </c>
      <c r="AF163" s="30">
        <f>IF(AE163="1",'TOP 10 TECHNIQUES'!C$15,0)</f>
        <v>0</v>
      </c>
      <c r="AG163" s="30" t="str" cm="1">
        <f t="array" ref="AG163">IF(SUMPRODUCT(--(NOT(ISERR(SEARCH({"Network","Firewall"},AD163)))))&gt;0,"1","0")</f>
        <v>0</v>
      </c>
      <c r="AH163" s="30">
        <f>IF(AG163="1",'TOP 10 TECHNIQUES'!C$16,0)</f>
        <v>0</v>
      </c>
      <c r="AI163" s="30" t="str" cm="1">
        <f t="array" ref="AI163">IF(SUMPRODUCT(--(NOT(ISERR(SEARCH({"File","Group","Logon","Schedule","User","Registry","Active","Application"},AD163)))))&gt;0,"1","0")</f>
        <v>1</v>
      </c>
      <c r="AJ163" s="30">
        <f>IF(AI163="1",'TOP 10 TECHNIQUES'!C$17,0)</f>
        <v>0.19800000000000001</v>
      </c>
      <c r="AK163" s="30" t="str" cm="1">
        <f t="array" ref="AK163">IF(SUMPRODUCT(--(NOT(ISERR(SEARCH({"Cloud","Cluster","Container","Image","Instance","Pod","Snapshot","Volume"},AD163)))))&gt;0,"1","0")</f>
        <v>0</v>
      </c>
      <c r="AL163" s="30">
        <f>IF(AK163="1",'TOP 10 TECHNIQUES'!C$18,0)</f>
        <v>0</v>
      </c>
      <c r="AM163" s="30" t="str" cm="1">
        <f t="array" ref="AM163">IF(SUMPRODUCT(--(NOT(ISERR(SEARCH({"Drive","Firmware","Host","Kernel"},AD163)))))&gt;0,"1","0")</f>
        <v>1</v>
      </c>
      <c r="AN163" s="30">
        <f>IF(AM163="1",'TOP 10 TECHNIQUES'!C$19,0)</f>
        <v>0</v>
      </c>
      <c r="AO163" s="62">
        <v>1</v>
      </c>
      <c r="AP163" s="30">
        <f>parameters!$J$21*Table1[[#This Row],[TAT Utility]]+parameters!$J$22*Table1[[#This Row],[Count Utility]]</f>
        <v>8.8246087686000008E-2</v>
      </c>
      <c r="AQ163" s="30">
        <f>(Table1[[#This Row],[Total Top Att&amp;ck Score ]]-parameters!$D$19)/(parameters!$D$20-parameters!$D$19)</f>
        <v>0.18304251450888889</v>
      </c>
      <c r="AR163" s="30">
        <f>IF(Table1[[#This Row],[TAT Utility (unclipped)]]&gt;1,1, IF(Table1[[#This Row],[TAT Utility (unclipped)]]&lt;0,0, Table1[[#This Row],[TAT Utility (unclipped)]]) )</f>
        <v>0.18304251450888889</v>
      </c>
      <c r="AS163" s="30">
        <f>(Table1[[#This Row],[Ransomware (Total '# of ATT&amp;CK Observations)]]-parameters!$D$21)/(parameters!$D$22-parameters!$D$21)</f>
        <v>4.7619047619047616E-2</v>
      </c>
      <c r="AT163" s="30">
        <f>IF(Table1[[#This Row],[Count Utility (unclipped)]]&gt;1,1, IF(Table1[[#This Row],[Count Utility (unclipped)]]&lt;0,0, Table1[[#This Row],[Count Utility (unclipped)]]) )</f>
        <v>4.7619047619047616E-2</v>
      </c>
      <c r="AU16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2.8167678916878304E-2</v>
      </c>
    </row>
    <row r="164" spans="1:47" ht="15.75">
      <c r="A164" s="30">
        <f>parameters!$J$21*Table1[[#This Row],[TAT Utility]]+parameters!$J$22*Table1[[#This Row],[Count Utility]]</f>
        <v>2.4285714285714285E-2</v>
      </c>
      <c r="B164" s="30">
        <f t="shared" si="2"/>
        <v>0.24285714285714285</v>
      </c>
      <c r="C164" s="30" t="s">
        <v>624</v>
      </c>
      <c r="D164" s="30" t="s">
        <v>625</v>
      </c>
      <c r="E164" s="30" t="s">
        <v>72</v>
      </c>
      <c r="F164" s="30">
        <v>1</v>
      </c>
      <c r="G164" s="30">
        <v>1</v>
      </c>
      <c r="H164" s="30">
        <f>parameters!$J$10*Table1[[#This Row],[Before Utility]]+parameters!$J$11*Table1[[#This Row],[After Utility]]</f>
        <v>0.1</v>
      </c>
      <c r="I164">
        <f>(Table1[[#This Row],[Num. TID Before]]-parameters!$D$8)/(parameters!$D$9-parameters!$D$8)</f>
        <v>0.1</v>
      </c>
      <c r="J164">
        <f>IF(Table1[[#This Row],[Before Utility (unclipped)]]&gt;1,1, IF(Table1[[#This Row],[Before Utility (unclipped)]]&lt;0,0, Table1[[#This Row],[Before Utility (unclipped)]]))</f>
        <v>0.1</v>
      </c>
      <c r="K164">
        <f>(Table1[[#This Row],[Num. TID After]]-parameters!$D$10)/(parameters!$D$11-parameters!$D$10)</f>
        <v>0.1</v>
      </c>
      <c r="L164">
        <f>IF(Table1[[#This Row],[After Utility (unclipped)]]&gt;1,1, IF(Table1[[#This Row],[After Utility (unclipped)]]&lt;0,0, Table1[[#This Row],[After Utility (unclipped)]]))</f>
        <v>0.1</v>
      </c>
      <c r="M164" s="30">
        <v>0</v>
      </c>
      <c r="N164" s="81">
        <v>0</v>
      </c>
      <c r="O164" s="81">
        <v>0</v>
      </c>
      <c r="P164" s="81">
        <v>0</v>
      </c>
      <c r="Q164" s="81">
        <v>0</v>
      </c>
      <c r="R164" s="36" t="s">
        <v>626</v>
      </c>
      <c r="S164" s="32">
        <v>7</v>
      </c>
      <c r="T164" s="34" t="s">
        <v>627</v>
      </c>
      <c r="U164" s="32">
        <v>8</v>
      </c>
      <c r="V164" s="30">
        <f>parameters!$J$4*Table1[[#This Row],[Mitigations Utility]] + parameters!$J$5*Table1[[#This Row],[Detections Utility]]</f>
        <v>0.14285714285714285</v>
      </c>
      <c r="W164">
        <f>SUM(Table1[[#This Row],[Num. 800-53 (r5)]],Table1[[#This Row],[Num. CIS Controls]])</f>
        <v>15</v>
      </c>
      <c r="X164">
        <f>(Table1[[#This Row],[Total Mitigations]]-parameters!$D$2)/(parameters!$D$3-parameters!$D$2)</f>
        <v>0.27272727272727271</v>
      </c>
      <c r="Y164">
        <f>IF(Table1[[#This Row],[Mitigations Utility (unclipped)]]&gt;1,1, IF(Table1[[#This Row],[Mitigations Utility (unclipped)]]&lt;0,0, Table1[[#This Row],[Mitigations Utility (unclipped)]]) )</f>
        <v>0.27272727272727271</v>
      </c>
      <c r="Z164">
        <f>SUM(Table1[[#This Row],[Num. CAR]:[Num. Splunk]])</f>
        <v>0</v>
      </c>
      <c r="AA164">
        <f>(Table1[[#This Row],[Total Detections]]-parameters!$D$4)/(parameters!$D$5-parameters!$D$4)</f>
        <v>0</v>
      </c>
      <c r="AB164">
        <f>IF(Table1[[#This Row],[Detections Utility (unclipped)]]&gt;1,1, IF(Table1[[#This Row],[Detections Utility (unclipped)]]&lt;0,0, Table1[[#This Row],[Detections Utility (unclipped)]]) )</f>
        <v>0</v>
      </c>
      <c r="AC164"/>
      <c r="AD164" s="85" t="s">
        <v>628</v>
      </c>
      <c r="AE164" s="30" t="str" cm="1">
        <f t="array" ref="AE164">IF(SUMPRODUCT(--(NOT(ISERR(SEARCH({"Process","Command","Script","WMI","Module","Pipe","Service"},AD164)))))&gt;0,"1","0")</f>
        <v>0</v>
      </c>
      <c r="AF164" s="30">
        <f>IF(AE164="1",'TOP 10 TECHNIQUES'!C$15,0)</f>
        <v>0</v>
      </c>
      <c r="AG164" s="30" t="str" cm="1">
        <f t="array" ref="AG164">IF(SUMPRODUCT(--(NOT(ISERR(SEARCH({"Network","Firewall"},AD164)))))&gt;0,"1","0")</f>
        <v>0</v>
      </c>
      <c r="AH164" s="30">
        <f>IF(AG164="1",'TOP 10 TECHNIQUES'!C$16,0)</f>
        <v>0</v>
      </c>
      <c r="AI164" s="30" t="str" cm="1">
        <f t="array" ref="AI164">IF(SUMPRODUCT(--(NOT(ISERR(SEARCH({"File","Group","Logon","Schedule","User","Registry","Active","Application"},AD164)))))&gt;0,"1","0")</f>
        <v>0</v>
      </c>
      <c r="AJ164" s="30">
        <f>IF(AI164="1",'TOP 10 TECHNIQUES'!C$17,0)</f>
        <v>0</v>
      </c>
      <c r="AK164" s="30" t="str" cm="1">
        <f t="array" ref="AK164">IF(SUMPRODUCT(--(NOT(ISERR(SEARCH({"Cloud","Cluster","Container","Image","Instance","Pod","Snapshot","Volume"},AD164)))))&gt;0,"1","0")</f>
        <v>0</v>
      </c>
      <c r="AL164" s="30">
        <f>IF(AK164="1",'TOP 10 TECHNIQUES'!C$18,0)</f>
        <v>0</v>
      </c>
      <c r="AM164" s="30" t="str" cm="1">
        <f t="array" ref="AM164">IF(SUMPRODUCT(--(NOT(ISERR(SEARCH({"Drive","Firmware","Host","Kernel"},AD164)))))&gt;0,"1","0")</f>
        <v>1</v>
      </c>
      <c r="AN164" s="30">
        <f>IF(AM164="1",'TOP 10 TECHNIQUES'!C$19,0)</f>
        <v>0</v>
      </c>
      <c r="AO164" s="61">
        <v>0</v>
      </c>
      <c r="AP164" s="30">
        <f>parameters!$J$21*Table1[[#This Row],[TAT Utility]]+parameters!$J$22*Table1[[#This Row],[Count Utility]]</f>
        <v>2.4285714285714285E-2</v>
      </c>
      <c r="AQ164" s="30">
        <f>(Table1[[#This Row],[Total Top Att&amp;ck Score ]]-parameters!$D$19)/(parameters!$D$20-parameters!$D$19)</f>
        <v>8.0952380952380956E-2</v>
      </c>
      <c r="AR164" s="30">
        <f>IF(Table1[[#This Row],[TAT Utility (unclipped)]]&gt;1,1, IF(Table1[[#This Row],[TAT Utility (unclipped)]]&lt;0,0, Table1[[#This Row],[TAT Utility (unclipped)]]) )</f>
        <v>8.0952380952380956E-2</v>
      </c>
      <c r="AS164" s="30">
        <f>(Table1[[#This Row],[Ransomware (Total '# of ATT&amp;CK Observations)]]-parameters!$D$21)/(parameters!$D$22-parameters!$D$21)</f>
        <v>0</v>
      </c>
      <c r="AT164" s="30">
        <f>IF(Table1[[#This Row],[Count Utility (unclipped)]]&gt;1,1, IF(Table1[[#This Row],[Count Utility (unclipped)]]&lt;0,0, Table1[[#This Row],[Count Utility (unclipped)]]) )</f>
        <v>0</v>
      </c>
      <c r="AU16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5" spans="1:47" ht="15.75">
      <c r="A165" s="30">
        <f>parameters!$J$21*Table1[[#This Row],[TAT Utility]]+parameters!$J$22*Table1[[#This Row],[Count Utility]]</f>
        <v>0.24119047619047618</v>
      </c>
      <c r="B165" s="30">
        <f t="shared" si="2"/>
        <v>1.4119047619047618</v>
      </c>
      <c r="C165" s="30" t="s">
        <v>629</v>
      </c>
      <c r="D165" s="30" t="s">
        <v>630</v>
      </c>
      <c r="E165" s="30" t="s">
        <v>72</v>
      </c>
      <c r="F165" s="30">
        <v>2</v>
      </c>
      <c r="G165" s="30">
        <v>1</v>
      </c>
      <c r="H165" s="30">
        <f>parameters!$J$10*Table1[[#This Row],[Before Utility]]+parameters!$J$11*Table1[[#This Row],[After Utility]]</f>
        <v>0.15000000000000002</v>
      </c>
      <c r="I165">
        <f>(Table1[[#This Row],[Num. TID Before]]-parameters!$D$8)/(parameters!$D$9-parameters!$D$8)</f>
        <v>0.2</v>
      </c>
      <c r="J165">
        <f>IF(Table1[[#This Row],[Before Utility (unclipped)]]&gt;1,1, IF(Table1[[#This Row],[Before Utility (unclipped)]]&lt;0,0, Table1[[#This Row],[Before Utility (unclipped)]]))</f>
        <v>0.2</v>
      </c>
      <c r="K165">
        <f>(Table1[[#This Row],[Num. TID After]]-parameters!$D$10)/(parameters!$D$11-parameters!$D$10)</f>
        <v>0.1</v>
      </c>
      <c r="L165">
        <f>IF(Table1[[#This Row],[After Utility (unclipped)]]&gt;1,1, IF(Table1[[#This Row],[After Utility (unclipped)]]&lt;0,0, Table1[[#This Row],[After Utility (unclipped)]]))</f>
        <v>0.1</v>
      </c>
      <c r="M165" s="57">
        <v>1</v>
      </c>
      <c r="N165" s="81">
        <v>0</v>
      </c>
      <c r="O165" s="81">
        <v>4</v>
      </c>
      <c r="P165" s="81">
        <v>1</v>
      </c>
      <c r="Q165" s="81">
        <v>2</v>
      </c>
      <c r="R165" s="36" t="s">
        <v>631</v>
      </c>
      <c r="S165" s="32">
        <v>13</v>
      </c>
      <c r="T165" s="34" t="s">
        <v>632</v>
      </c>
      <c r="U165" s="32">
        <v>11</v>
      </c>
      <c r="V165" s="30">
        <f>parameters!$J$4*Table1[[#This Row],[Mitigations Utility]] + parameters!$J$5*Table1[[#This Row],[Detections Utility]]</f>
        <v>0.26190476190476192</v>
      </c>
      <c r="W165">
        <f>SUM(Table1[[#This Row],[Num. 800-53 (r5)]],Table1[[#This Row],[Num. CIS Controls]])</f>
        <v>24</v>
      </c>
      <c r="X165">
        <f>(Table1[[#This Row],[Total Mitigations]]-parameters!$D$2)/(parameters!$D$3-parameters!$D$2)</f>
        <v>0.43636363636363634</v>
      </c>
      <c r="Y165">
        <f>IF(Table1[[#This Row],[Mitigations Utility (unclipped)]]&gt;1,1, IF(Table1[[#This Row],[Mitigations Utility (unclipped)]]&lt;0,0, Table1[[#This Row],[Mitigations Utility (unclipped)]]) )</f>
        <v>0.43636363636363634</v>
      </c>
      <c r="Z165">
        <f>SUM(Table1[[#This Row],[Num. CAR]:[Num. Splunk]])</f>
        <v>7</v>
      </c>
      <c r="AA165">
        <f>(Table1[[#This Row],[Total Detections]]-parameters!$D$4)/(parameters!$D$5-parameters!$D$4)</f>
        <v>7.0000000000000007E-2</v>
      </c>
      <c r="AB165">
        <f>IF(Table1[[#This Row],[Detections Utility (unclipped)]]&gt;1,1, IF(Table1[[#This Row],[Detections Utility (unclipped)]]&lt;0,0, Table1[[#This Row],[Detections Utility (unclipped)]]) )</f>
        <v>7.0000000000000007E-2</v>
      </c>
      <c r="AC165"/>
      <c r="AD165" s="85" t="s">
        <v>531</v>
      </c>
      <c r="AE165" s="30" t="str" cm="1">
        <f t="array" ref="AE165">IF(SUMPRODUCT(--(NOT(ISERR(SEARCH({"Process","Command","Script","WMI","Module","Pipe","Service"},AD165)))))&gt;0,"1","0")</f>
        <v>0</v>
      </c>
      <c r="AF165" s="30">
        <f>IF(AE165="1",'TOP 10 TECHNIQUES'!C$15,0)</f>
        <v>0</v>
      </c>
      <c r="AG165" s="30" t="str" cm="1">
        <f t="array" ref="AG165">IF(SUMPRODUCT(--(NOT(ISERR(SEARCH({"Network","Firewall"},AD165)))))&gt;0,"1","0")</f>
        <v>1</v>
      </c>
      <c r="AH165" s="30">
        <f>IF(AG165="1",'TOP 10 TECHNIQUES'!C$16,0)</f>
        <v>0</v>
      </c>
      <c r="AI165" s="30" t="str" cm="1">
        <f t="array" ref="AI165">IF(SUMPRODUCT(--(NOT(ISERR(SEARCH({"File","Group","Logon","Schedule","User","Registry","Active","Application"},AD165)))))&gt;0,"1","0")</f>
        <v>0</v>
      </c>
      <c r="AJ165" s="30">
        <f>IF(AI165="1",'TOP 10 TECHNIQUES'!C$17,0)</f>
        <v>0</v>
      </c>
      <c r="AK165" s="30" t="str" cm="1">
        <f t="array" ref="AK165">IF(SUMPRODUCT(--(NOT(ISERR(SEARCH({"Cloud","Cluster","Container","Image","Instance","Pod","Snapshot","Volume"},AD165)))))&gt;0,"1","0")</f>
        <v>0</v>
      </c>
      <c r="AL165" s="30">
        <f>IF(AK165="1",'TOP 10 TECHNIQUES'!C$18,0)</f>
        <v>0</v>
      </c>
      <c r="AM165" s="30" t="str" cm="1">
        <f t="array" ref="AM165">IF(SUMPRODUCT(--(NOT(ISERR(SEARCH({"Drive","Firmware","Host","Kernel"},AD165)))))&gt;0,"1","0")</f>
        <v>0</v>
      </c>
      <c r="AN165" s="30">
        <f>IF(AM165="1",'TOP 10 TECHNIQUES'!C$19,0)</f>
        <v>0</v>
      </c>
      <c r="AO165" s="62">
        <v>3</v>
      </c>
      <c r="AP165" s="30">
        <f>parameters!$J$21*Table1[[#This Row],[TAT Utility]]+parameters!$J$22*Table1[[#This Row],[Count Utility]]</f>
        <v>0.24119047619047618</v>
      </c>
      <c r="AQ165" s="30">
        <f>(Table1[[#This Row],[Total Top Att&amp;ck Score ]]-parameters!$D$19)/(parameters!$D$20-parameters!$D$19)</f>
        <v>0.47063492063492057</v>
      </c>
      <c r="AR165" s="30">
        <f>IF(Table1[[#This Row],[TAT Utility (unclipped)]]&gt;1,1, IF(Table1[[#This Row],[TAT Utility (unclipped)]]&lt;0,0, Table1[[#This Row],[TAT Utility (unclipped)]]) )</f>
        <v>0.47063492063492057</v>
      </c>
      <c r="AS165" s="30">
        <f>(Table1[[#This Row],[Ransomware (Total '# of ATT&amp;CK Observations)]]-parameters!$D$21)/(parameters!$D$22-parameters!$D$21)</f>
        <v>0.14285714285714285</v>
      </c>
      <c r="AT165" s="30">
        <f>IF(Table1[[#This Row],[Count Utility (unclipped)]]&gt;1,1, IF(Table1[[#This Row],[Count Utility (unclipped)]]&lt;0,0, Table1[[#This Row],[Count Utility (unclipped)]]) )</f>
        <v>0.14285714285714285</v>
      </c>
      <c r="AU16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0.10504535147392288</v>
      </c>
    </row>
    <row r="166" spans="1:47" ht="15.75">
      <c r="A166" s="30">
        <f>parameters!$J$21*Table1[[#This Row],[TAT Utility]]+parameters!$J$22*Table1[[#This Row],[Count Utility]]</f>
        <v>0.15598865153247618</v>
      </c>
      <c r="B166" s="30">
        <f t="shared" si="2"/>
        <v>0.89321984865809512</v>
      </c>
      <c r="C166" s="30" t="s">
        <v>633</v>
      </c>
      <c r="D166" s="30" t="s">
        <v>634</v>
      </c>
      <c r="E166" s="30" t="s">
        <v>72</v>
      </c>
      <c r="F166" s="30">
        <v>1</v>
      </c>
      <c r="G166" s="30">
        <v>1</v>
      </c>
      <c r="H166" s="30">
        <f>parameters!$J$10*Table1[[#This Row],[Before Utility]]+parameters!$J$11*Table1[[#This Row],[After Utility]]</f>
        <v>0.1</v>
      </c>
      <c r="I166">
        <f>(Table1[[#This Row],[Num. TID Before]]-parameters!$D$8)/(parameters!$D$9-parameters!$D$8)</f>
        <v>0.1</v>
      </c>
      <c r="J166">
        <f>IF(Table1[[#This Row],[Before Utility (unclipped)]]&gt;1,1, IF(Table1[[#This Row],[Before Utility (unclipped)]]&lt;0,0, Table1[[#This Row],[Before Utility (unclipped)]]))</f>
        <v>0.1</v>
      </c>
      <c r="K166">
        <f>(Table1[[#This Row],[Num. TID After]]-parameters!$D$10)/(parameters!$D$11-parameters!$D$10)</f>
        <v>0.1</v>
      </c>
      <c r="L166">
        <f>IF(Table1[[#This Row],[After Utility (unclipped)]]&gt;1,1, IF(Table1[[#This Row],[After Utility (unclipped)]]&lt;0,0, Table1[[#This Row],[After Utility (unclipped)]]))</f>
        <v>0.1</v>
      </c>
      <c r="M166" s="57">
        <v>7.4972900000000002E-3</v>
      </c>
      <c r="N166" s="81">
        <v>1</v>
      </c>
      <c r="O166" s="81">
        <v>22</v>
      </c>
      <c r="P166" s="81">
        <v>35</v>
      </c>
      <c r="Q166" s="81">
        <v>10</v>
      </c>
      <c r="R166" s="36" t="s">
        <v>635</v>
      </c>
      <c r="S166" s="32">
        <v>21</v>
      </c>
      <c r="T166" s="34" t="s">
        <v>636</v>
      </c>
      <c r="U166" s="32">
        <v>12</v>
      </c>
      <c r="V166" s="30">
        <f>parameters!$J$4*Table1[[#This Row],[Mitigations Utility]] + parameters!$J$5*Table1[[#This Row],[Detections Utility]]</f>
        <v>0.63809523809523805</v>
      </c>
      <c r="W166">
        <f>SUM(Table1[[#This Row],[Num. 800-53 (r5)]],Table1[[#This Row],[Num. CIS Controls]])</f>
        <v>33</v>
      </c>
      <c r="X166">
        <f>(Table1[[#This Row],[Total Mitigations]]-parameters!$D$2)/(parameters!$D$3-parameters!$D$2)</f>
        <v>0.6</v>
      </c>
      <c r="Y166">
        <f>IF(Table1[[#This Row],[Mitigations Utility (unclipped)]]&gt;1,1, IF(Table1[[#This Row],[Mitigations Utility (unclipped)]]&lt;0,0, Table1[[#This Row],[Mitigations Utility (unclipped)]]) )</f>
        <v>0.6</v>
      </c>
      <c r="Z166">
        <f>SUM(Table1[[#This Row],[Num. CAR]:[Num. Splunk]])</f>
        <v>68</v>
      </c>
      <c r="AA166">
        <f>(Table1[[#This Row],[Total Detections]]-parameters!$D$4)/(parameters!$D$5-parameters!$D$4)</f>
        <v>0.68</v>
      </c>
      <c r="AB166">
        <f>IF(Table1[[#This Row],[Detections Utility (unclipped)]]&gt;1,1, IF(Table1[[#This Row],[Detections Utility (unclipped)]]&lt;0,0, Table1[[#This Row],[Detections Utility (unclipped)]]) )</f>
        <v>0.68</v>
      </c>
      <c r="AC166"/>
      <c r="AD166" s="85" t="s">
        <v>637</v>
      </c>
      <c r="AE166" s="30" t="str" cm="1">
        <f t="array" ref="AE166">IF(SUMPRODUCT(--(NOT(ISERR(SEARCH({"Process","Command","Script","WMI","Module","Pipe","Service"},AD166)))))&gt;0,"1","0")</f>
        <v>1</v>
      </c>
      <c r="AF166" s="30">
        <f>IF(AE166="1",'TOP 10 TECHNIQUES'!C$15,0)</f>
        <v>0</v>
      </c>
      <c r="AG166" s="30" t="str" cm="1">
        <f t="array" ref="AG166">IF(SUMPRODUCT(--(NOT(ISERR(SEARCH({"Network","Firewall"},AD166)))))&gt;0,"1","0")</f>
        <v>0</v>
      </c>
      <c r="AH166" s="30">
        <f>IF(AG166="1",'TOP 10 TECHNIQUES'!C$16,0)</f>
        <v>0</v>
      </c>
      <c r="AI166" s="30" t="str" cm="1">
        <f t="array" ref="AI166">IF(SUMPRODUCT(--(NOT(ISERR(SEARCH({"File","Group","Logon","Schedule","User","Registry","Active","Application"},AD166)))))&gt;0,"1","0")</f>
        <v>1</v>
      </c>
      <c r="AJ166" s="30">
        <f>IF(AI166="1",'TOP 10 TECHNIQUES'!C$17,0)</f>
        <v>0.19800000000000001</v>
      </c>
      <c r="AK166" s="30" t="str" cm="1">
        <f t="array" ref="AK166">IF(SUMPRODUCT(--(NOT(ISERR(SEARCH({"Cloud","Cluster","Container","Image","Instance","Pod","Snapshot","Volume"},AD166)))))&gt;0,"1","0")</f>
        <v>0</v>
      </c>
      <c r="AL166" s="30">
        <f>IF(AK166="1",'TOP 10 TECHNIQUES'!C$18,0)</f>
        <v>0</v>
      </c>
      <c r="AM166" s="30" t="str" cm="1">
        <f t="array" ref="AM166">IF(SUMPRODUCT(--(NOT(ISERR(SEARCH({"Drive","Firmware","Host","Kernel"},AD166)))))&gt;0,"1","0")</f>
        <v>0</v>
      </c>
      <c r="AN166" s="30">
        <f>IF(AM166="1",'TOP 10 TECHNIQUES'!C$19,0)</f>
        <v>0</v>
      </c>
      <c r="AO166" s="61">
        <v>2</v>
      </c>
      <c r="AP166" s="30">
        <f>parameters!$J$21*Table1[[#This Row],[TAT Utility]]+parameters!$J$22*Table1[[#This Row],[Count Utility]]</f>
        <v>0.15598865153247618</v>
      </c>
      <c r="AQ166" s="30">
        <f>(Table1[[#This Row],[Total Top Att&amp;ck Score ]]-parameters!$D$19)/(parameters!$D$20-parameters!$D$19)</f>
        <v>0.29773994955269839</v>
      </c>
      <c r="AR166" s="30">
        <f>IF(Table1[[#This Row],[TAT Utility (unclipped)]]&gt;1,1, IF(Table1[[#This Row],[TAT Utility (unclipped)]]&lt;0,0, Table1[[#This Row],[TAT Utility (unclipped)]]) )</f>
        <v>0.29773994955269839</v>
      </c>
      <c r="AS166" s="30">
        <f>(Table1[[#This Row],[Ransomware (Total '# of ATT&amp;CK Observations)]]-parameters!$D$21)/(parameters!$D$22-parameters!$D$21)</f>
        <v>9.5238095238095233E-2</v>
      </c>
      <c r="AT166" s="30">
        <f>IF(Table1[[#This Row],[Count Utility (unclipped)]]&gt;1,1, IF(Table1[[#This Row],[Count Utility (unclipped)]]&lt;0,0, Table1[[#This Row],[Count Utility (unclipped)]]) )</f>
        <v>9.5238095238095233E-2</v>
      </c>
      <c r="AU16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6.1797140454890397E-2</v>
      </c>
    </row>
    <row r="167" spans="1:47" ht="15.75">
      <c r="A167" s="30">
        <f>parameters!$J$21*Table1[[#This Row],[TAT Utility]]+parameters!$J$22*Table1[[#This Row],[Count Utility]]</f>
        <v>4.9060952380952379E-2</v>
      </c>
      <c r="B167" s="30">
        <f t="shared" si="2"/>
        <v>0.49060952380952377</v>
      </c>
      <c r="C167" s="30" t="s">
        <v>638</v>
      </c>
      <c r="D167" s="30" t="s">
        <v>634</v>
      </c>
      <c r="E167" s="30" t="s">
        <v>639</v>
      </c>
      <c r="F167" s="30">
        <v>1</v>
      </c>
      <c r="G167" s="30">
        <v>1</v>
      </c>
      <c r="H167" s="30">
        <f>parameters!$J$10*Table1[[#This Row],[Before Utility]]+parameters!$J$11*Table1[[#This Row],[After Utility]]</f>
        <v>0.1</v>
      </c>
      <c r="I167">
        <f>(Table1[[#This Row],[Num. TID Before]]-parameters!$D$8)/(parameters!$D$9-parameters!$D$8)</f>
        <v>0.1</v>
      </c>
      <c r="J167">
        <f>IF(Table1[[#This Row],[Before Utility (unclipped)]]&gt;1,1, IF(Table1[[#This Row],[Before Utility (unclipped)]]&lt;0,0, Table1[[#This Row],[Before Utility (unclipped)]]))</f>
        <v>0.1</v>
      </c>
      <c r="K167">
        <f>(Table1[[#This Row],[Num. TID After]]-parameters!$D$10)/(parameters!$D$11-parameters!$D$10)</f>
        <v>0.1</v>
      </c>
      <c r="L167">
        <f>IF(Table1[[#This Row],[After Utility (unclipped)]]&gt;1,1, IF(Table1[[#This Row],[After Utility (unclipped)]]&lt;0,0, Table1[[#This Row],[After Utility (unclipped)]]))</f>
        <v>0.1</v>
      </c>
      <c r="M167" s="30">
        <v>0</v>
      </c>
      <c r="N167" s="81">
        <v>0</v>
      </c>
      <c r="O167" s="81">
        <v>0</v>
      </c>
      <c r="P167" s="81">
        <v>0</v>
      </c>
      <c r="Q167" s="81">
        <v>1</v>
      </c>
      <c r="R167" s="36" t="s">
        <v>640</v>
      </c>
      <c r="S167" s="32">
        <v>17</v>
      </c>
      <c r="T167" s="34" t="s">
        <v>641</v>
      </c>
      <c r="U167" s="32">
        <v>15</v>
      </c>
      <c r="V167" s="30">
        <f>parameters!$J$4*Table1[[#This Row],[Mitigations Utility]] + parameters!$J$5*Table1[[#This Row],[Detections Utility]]</f>
        <v>0.30952380952380953</v>
      </c>
      <c r="W167">
        <f>SUM(Table1[[#This Row],[Num. 800-53 (r5)]],Table1[[#This Row],[Num. CIS Controls]])</f>
        <v>32</v>
      </c>
      <c r="X167">
        <f>(Table1[[#This Row],[Total Mitigations]]-parameters!$D$2)/(parameters!$D$3-parameters!$D$2)</f>
        <v>0.58181818181818179</v>
      </c>
      <c r="Y167">
        <f>IF(Table1[[#This Row],[Mitigations Utility (unclipped)]]&gt;1,1, IF(Table1[[#This Row],[Mitigations Utility (unclipped)]]&lt;0,0, Table1[[#This Row],[Mitigations Utility (unclipped)]]) )</f>
        <v>0.58181818181818179</v>
      </c>
      <c r="Z167">
        <f>SUM(Table1[[#This Row],[Num. CAR]:[Num. Splunk]])</f>
        <v>1</v>
      </c>
      <c r="AA167">
        <f>(Table1[[#This Row],[Total Detections]]-parameters!$D$4)/(parameters!$D$5-parameters!$D$4)</f>
        <v>0.01</v>
      </c>
      <c r="AB167">
        <f>IF(Table1[[#This Row],[Detections Utility (unclipped)]]&gt;1,1, IF(Table1[[#This Row],[Detections Utility (unclipped)]]&lt;0,0, Table1[[#This Row],[Detections Utility (unclipped)]]) )</f>
        <v>0.01</v>
      </c>
      <c r="AC167"/>
      <c r="AD167" s="85" t="s">
        <v>642</v>
      </c>
      <c r="AE167" s="30" t="str" cm="1">
        <f t="array" ref="AE167">IF(SUMPRODUCT(--(NOT(ISERR(SEARCH({"Process","Command","Script","WMI","Module","Pipe","Service"},AD167)))))&gt;0,"1","0")</f>
        <v>0</v>
      </c>
      <c r="AF167" s="30">
        <f>IF(AE167="1",'TOP 10 TECHNIQUES'!C$15,0)</f>
        <v>0</v>
      </c>
      <c r="AG167" s="30" t="str" cm="1">
        <f t="array" ref="AG167">IF(SUMPRODUCT(--(NOT(ISERR(SEARCH({"Network","Firewall"},AD167)))))&gt;0,"1","0")</f>
        <v>0</v>
      </c>
      <c r="AH167" s="30">
        <f>IF(AG167="1",'TOP 10 TECHNIQUES'!C$16,0)</f>
        <v>0</v>
      </c>
      <c r="AI167" s="30" t="str" cm="1">
        <f t="array" ref="AI167">IF(SUMPRODUCT(--(NOT(ISERR(SEARCH({"File","Group","Logon","Schedule","User","Registry","Active","Application"},AD167)))))&gt;0,"1","0")</f>
        <v>1</v>
      </c>
      <c r="AJ167" s="30">
        <f>IF(AI167="1",'TOP 10 TECHNIQUES'!C$17,0)</f>
        <v>0.19800000000000001</v>
      </c>
      <c r="AK167" s="30" t="str" cm="1">
        <f t="array" ref="AK167">IF(SUMPRODUCT(--(NOT(ISERR(SEARCH({"Cloud","Cluster","Container","Image","Instance","Pod","Snapshot","Volume"},AD167)))))&gt;0,"1","0")</f>
        <v>0</v>
      </c>
      <c r="AL167" s="30">
        <f>IF(AK167="1",'TOP 10 TECHNIQUES'!C$18,0)</f>
        <v>0</v>
      </c>
      <c r="AM167" s="30" t="str" cm="1">
        <f t="array" ref="AM167">IF(SUMPRODUCT(--(NOT(ISERR(SEARCH({"Drive","Firmware","Host","Kernel"},AD167)))))&gt;0,"1","0")</f>
        <v>0</v>
      </c>
      <c r="AN167" s="30">
        <f>IF(AM167="1",'TOP 10 TECHNIQUES'!C$19,0)</f>
        <v>0</v>
      </c>
      <c r="AO167" s="62">
        <v>0</v>
      </c>
      <c r="AP167" s="30">
        <f>parameters!$J$21*Table1[[#This Row],[TAT Utility]]+parameters!$J$22*Table1[[#This Row],[Count Utility]]</f>
        <v>4.9060952380952379E-2</v>
      </c>
      <c r="AQ167" s="30">
        <f>(Table1[[#This Row],[Total Top Att&amp;ck Score ]]-parameters!$D$19)/(parameters!$D$20-parameters!$D$19)</f>
        <v>0.16353650793650792</v>
      </c>
      <c r="AR167" s="30">
        <f>IF(Table1[[#This Row],[TAT Utility (unclipped)]]&gt;1,1, IF(Table1[[#This Row],[TAT Utility (unclipped)]]&lt;0,0, Table1[[#This Row],[TAT Utility (unclipped)]]) )</f>
        <v>0.16353650793650792</v>
      </c>
      <c r="AS167" s="30">
        <f>(Table1[[#This Row],[Ransomware (Total '# of ATT&amp;CK Observations)]]-parameters!$D$21)/(parameters!$D$22-parameters!$D$21)</f>
        <v>0</v>
      </c>
      <c r="AT167" s="30">
        <f>IF(Table1[[#This Row],[Count Utility (unclipped)]]&gt;1,1, IF(Table1[[#This Row],[Count Utility (unclipped)]]&lt;0,0, Table1[[#This Row],[Count Utility (unclipped)]]) )</f>
        <v>0</v>
      </c>
      <c r="AU16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8" spans="1:47" ht="15.75">
      <c r="A168" s="30">
        <f>parameters!$J$21*Table1[[#This Row],[TAT Utility]]+parameters!$J$22*Table1[[#This Row],[Count Utility]]</f>
        <v>3.5940000000000007E-2</v>
      </c>
      <c r="B168" s="30">
        <f t="shared" si="2"/>
        <v>0.35940000000000005</v>
      </c>
      <c r="C168" s="30" t="s">
        <v>643</v>
      </c>
      <c r="D168" s="30" t="s">
        <v>634</v>
      </c>
      <c r="E168" s="30" t="s">
        <v>644</v>
      </c>
      <c r="F168" s="30">
        <v>1</v>
      </c>
      <c r="G168" s="30">
        <v>1</v>
      </c>
      <c r="H168" s="30">
        <f>parameters!$J$10*Table1[[#This Row],[Before Utility]]+parameters!$J$11*Table1[[#This Row],[After Utility]]</f>
        <v>0.1</v>
      </c>
      <c r="I168">
        <f>(Table1[[#This Row],[Num. TID Before]]-parameters!$D$8)/(parameters!$D$9-parameters!$D$8)</f>
        <v>0.1</v>
      </c>
      <c r="J168">
        <f>IF(Table1[[#This Row],[Before Utility (unclipped)]]&gt;1,1, IF(Table1[[#This Row],[Before Utility (unclipped)]]&lt;0,0, Table1[[#This Row],[Before Utility (unclipped)]]))</f>
        <v>0.1</v>
      </c>
      <c r="K168">
        <f>(Table1[[#This Row],[Num. TID After]]-parameters!$D$10)/(parameters!$D$11-parameters!$D$10)</f>
        <v>0.1</v>
      </c>
      <c r="L168">
        <f>IF(Table1[[#This Row],[After Utility (unclipped)]]&gt;1,1, IF(Table1[[#This Row],[After Utility (unclipped)]]&lt;0,0, Table1[[#This Row],[After Utility (unclipped)]]))</f>
        <v>0.1</v>
      </c>
      <c r="M168" s="30">
        <v>0</v>
      </c>
      <c r="N168" s="81">
        <v>0</v>
      </c>
      <c r="O168" s="81">
        <v>0</v>
      </c>
      <c r="P168" s="81">
        <v>2</v>
      </c>
      <c r="Q168" s="81">
        <v>0</v>
      </c>
      <c r="R168" s="36" t="s">
        <v>645</v>
      </c>
      <c r="S168" s="32">
        <v>9</v>
      </c>
      <c r="T168" s="34" t="s">
        <v>646</v>
      </c>
      <c r="U168" s="32">
        <v>11</v>
      </c>
      <c r="V168" s="30">
        <f>parameters!$J$4*Table1[[#This Row],[Mitigations Utility]] + parameters!$J$5*Table1[[#This Row],[Detections Utility]]</f>
        <v>0.2</v>
      </c>
      <c r="W168">
        <f>SUM(Table1[[#This Row],[Num. 800-53 (r5)]],Table1[[#This Row],[Num. CIS Controls]])</f>
        <v>20</v>
      </c>
      <c r="X168">
        <f>(Table1[[#This Row],[Total Mitigations]]-parameters!$D$2)/(parameters!$D$3-parameters!$D$2)</f>
        <v>0.36363636363636365</v>
      </c>
      <c r="Y168">
        <f>IF(Table1[[#This Row],[Mitigations Utility (unclipped)]]&gt;1,1, IF(Table1[[#This Row],[Mitigations Utility (unclipped)]]&lt;0,0, Table1[[#This Row],[Mitigations Utility (unclipped)]]) )</f>
        <v>0.36363636363636365</v>
      </c>
      <c r="Z168">
        <f>SUM(Table1[[#This Row],[Num. CAR]:[Num. Splunk]])</f>
        <v>2</v>
      </c>
      <c r="AA168">
        <f>(Table1[[#This Row],[Total Detections]]-parameters!$D$4)/(parameters!$D$5-parameters!$D$4)</f>
        <v>0.02</v>
      </c>
      <c r="AB168">
        <f>IF(Table1[[#This Row],[Detections Utility (unclipped)]]&gt;1,1, IF(Table1[[#This Row],[Detections Utility (unclipped)]]&lt;0,0, Table1[[#This Row],[Detections Utility (unclipped)]]) )</f>
        <v>0.02</v>
      </c>
      <c r="AC168"/>
      <c r="AD168" s="85" t="s">
        <v>647</v>
      </c>
      <c r="AE168" s="30" t="str" cm="1">
        <f t="array" ref="AE168">IF(SUMPRODUCT(--(NOT(ISERR(SEARCH({"Process","Command","Script","WMI","Module","Pipe","Service"},AD168)))))&gt;0,"1","0")</f>
        <v>0</v>
      </c>
      <c r="AF168" s="30">
        <f>IF(AE168="1",'TOP 10 TECHNIQUES'!C$15,0)</f>
        <v>0</v>
      </c>
      <c r="AG168" s="30" t="str" cm="1">
        <f t="array" ref="AG168">IF(SUMPRODUCT(--(NOT(ISERR(SEARCH({"Network","Firewall"},AD168)))))&gt;0,"1","0")</f>
        <v>0</v>
      </c>
      <c r="AH168" s="30">
        <f>IF(AG168="1",'TOP 10 TECHNIQUES'!C$16,0)</f>
        <v>0</v>
      </c>
      <c r="AI168" s="30" t="str" cm="1">
        <f t="array" ref="AI168">IF(SUMPRODUCT(--(NOT(ISERR(SEARCH({"File","Group","Logon","Schedule","User","Registry","Active","Application"},AD168)))))&gt;0,"1","0")</f>
        <v>1</v>
      </c>
      <c r="AJ168" s="30">
        <f>IF(AI168="1",'TOP 10 TECHNIQUES'!C$17,0)</f>
        <v>0.19800000000000001</v>
      </c>
      <c r="AK168" s="30" t="str" cm="1">
        <f t="array" ref="AK168">IF(SUMPRODUCT(--(NOT(ISERR(SEARCH({"Cloud","Cluster","Container","Image","Instance","Pod","Snapshot","Volume"},AD168)))))&gt;0,"1","0")</f>
        <v>0</v>
      </c>
      <c r="AL168" s="30">
        <f>IF(AK168="1",'TOP 10 TECHNIQUES'!C$18,0)</f>
        <v>0</v>
      </c>
      <c r="AM168" s="30" t="str" cm="1">
        <f t="array" ref="AM168">IF(SUMPRODUCT(--(NOT(ISERR(SEARCH({"Drive","Firmware","Host","Kernel"},AD168)))))&gt;0,"1","0")</f>
        <v>0</v>
      </c>
      <c r="AN168" s="30">
        <f>IF(AM168="1",'TOP 10 TECHNIQUES'!C$19,0)</f>
        <v>0</v>
      </c>
      <c r="AO168" s="61">
        <v>0</v>
      </c>
      <c r="AP168" s="30">
        <f>parameters!$J$21*Table1[[#This Row],[TAT Utility]]+parameters!$J$22*Table1[[#This Row],[Count Utility]]</f>
        <v>3.5940000000000007E-2</v>
      </c>
      <c r="AQ168" s="30">
        <f>(Table1[[#This Row],[Total Top Att&amp;ck Score ]]-parameters!$D$19)/(parameters!$D$20-parameters!$D$19)</f>
        <v>0.11980000000000002</v>
      </c>
      <c r="AR168" s="30">
        <f>IF(Table1[[#This Row],[TAT Utility (unclipped)]]&gt;1,1, IF(Table1[[#This Row],[TAT Utility (unclipped)]]&lt;0,0, Table1[[#This Row],[TAT Utility (unclipped)]]) )</f>
        <v>0.11980000000000002</v>
      </c>
      <c r="AS168" s="30">
        <f>(Table1[[#This Row],[Ransomware (Total '# of ATT&amp;CK Observations)]]-parameters!$D$21)/(parameters!$D$22-parameters!$D$21)</f>
        <v>0</v>
      </c>
      <c r="AT168" s="30">
        <f>IF(Table1[[#This Row],[Count Utility (unclipped)]]&gt;1,1, IF(Table1[[#This Row],[Count Utility (unclipped)]]&lt;0,0, Table1[[#This Row],[Count Utility (unclipped)]]) )</f>
        <v>0</v>
      </c>
      <c r="AU16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9" spans="1:47" ht="15.75">
      <c r="A169" s="30">
        <f>parameters!$J$21*Table1[[#This Row],[TAT Utility]]+parameters!$J$22*Table1[[#This Row],[Count Utility]]</f>
        <v>3.7080952380952381E-2</v>
      </c>
      <c r="B169" s="30">
        <f t="shared" si="2"/>
        <v>0.37080952380952381</v>
      </c>
      <c r="C169" s="30" t="s">
        <v>648</v>
      </c>
      <c r="D169" s="30" t="s">
        <v>634</v>
      </c>
      <c r="E169" s="30" t="s">
        <v>649</v>
      </c>
      <c r="F169" s="30">
        <v>1</v>
      </c>
      <c r="G169" s="30">
        <v>1</v>
      </c>
      <c r="H169" s="30">
        <f>parameters!$J$10*Table1[[#This Row],[Before Utility]]+parameters!$J$11*Table1[[#This Row],[After Utility]]</f>
        <v>0.1</v>
      </c>
      <c r="I169">
        <f>(Table1[[#This Row],[Num. TID Before]]-parameters!$D$8)/(parameters!$D$9-parameters!$D$8)</f>
        <v>0.1</v>
      </c>
      <c r="J169">
        <f>IF(Table1[[#This Row],[Before Utility (unclipped)]]&gt;1,1, IF(Table1[[#This Row],[Before Utility (unclipped)]]&lt;0,0, Table1[[#This Row],[Before Utility (unclipped)]]))</f>
        <v>0.1</v>
      </c>
      <c r="K169">
        <f>(Table1[[#This Row],[Num. TID After]]-parameters!$D$10)/(parameters!$D$11-parameters!$D$10)</f>
        <v>0.1</v>
      </c>
      <c r="L169">
        <f>IF(Table1[[#This Row],[After Utility (unclipped)]]&gt;1,1, IF(Table1[[#This Row],[After Utility (unclipped)]]&lt;0,0, Table1[[#This Row],[After Utility (unclipped)]]))</f>
        <v>0.1</v>
      </c>
      <c r="M169" s="30">
        <v>0</v>
      </c>
      <c r="N169" s="81">
        <v>0</v>
      </c>
      <c r="O169" s="81">
        <v>1</v>
      </c>
      <c r="P169" s="81">
        <v>3</v>
      </c>
      <c r="Q169" s="81">
        <v>2</v>
      </c>
      <c r="R169" s="36" t="s">
        <v>650</v>
      </c>
      <c r="S169" s="32">
        <v>8</v>
      </c>
      <c r="T169" s="34" t="s">
        <v>646</v>
      </c>
      <c r="U169" s="32">
        <v>11</v>
      </c>
      <c r="V169" s="30">
        <f>parameters!$J$4*Table1[[#This Row],[Mitigations Utility]] + parameters!$J$5*Table1[[#This Row],[Detections Utility]]</f>
        <v>0.20952380952380956</v>
      </c>
      <c r="W169">
        <f>SUM(Table1[[#This Row],[Num. 800-53 (r5)]],Table1[[#This Row],[Num. CIS Controls]])</f>
        <v>19</v>
      </c>
      <c r="X169">
        <f>(Table1[[#This Row],[Total Mitigations]]-parameters!$D$2)/(parameters!$D$3-parameters!$D$2)</f>
        <v>0.34545454545454546</v>
      </c>
      <c r="Y169">
        <f>IF(Table1[[#This Row],[Mitigations Utility (unclipped)]]&gt;1,1, IF(Table1[[#This Row],[Mitigations Utility (unclipped)]]&lt;0,0, Table1[[#This Row],[Mitigations Utility (unclipped)]]) )</f>
        <v>0.34545454545454546</v>
      </c>
      <c r="Z169">
        <f>SUM(Table1[[#This Row],[Num. CAR]:[Num. Splunk]])</f>
        <v>6</v>
      </c>
      <c r="AA169">
        <f>(Table1[[#This Row],[Total Detections]]-parameters!$D$4)/(parameters!$D$5-parameters!$D$4)</f>
        <v>0.06</v>
      </c>
      <c r="AB169">
        <f>IF(Table1[[#This Row],[Detections Utility (unclipped)]]&gt;1,1, IF(Table1[[#This Row],[Detections Utility (unclipped)]]&lt;0,0, Table1[[#This Row],[Detections Utility (unclipped)]]) )</f>
        <v>0.06</v>
      </c>
      <c r="AC169"/>
      <c r="AD169" s="85" t="s">
        <v>651</v>
      </c>
      <c r="AE169" s="30" t="str" cm="1">
        <f t="array" ref="AE169">IF(SUMPRODUCT(--(NOT(ISERR(SEARCH({"Process","Command","Script","WMI","Module","Pipe","Service"},AD169)))))&gt;0,"1","0")</f>
        <v>0</v>
      </c>
      <c r="AF169" s="30">
        <f>IF(AE169="1",'TOP 10 TECHNIQUES'!C$15,0)</f>
        <v>0</v>
      </c>
      <c r="AG169" s="30" t="str" cm="1">
        <f t="array" ref="AG169">IF(SUMPRODUCT(--(NOT(ISERR(SEARCH({"Network","Firewall"},AD169)))))&gt;0,"1","0")</f>
        <v>0</v>
      </c>
      <c r="AH169" s="30">
        <f>IF(AG169="1",'TOP 10 TECHNIQUES'!C$16,0)</f>
        <v>0</v>
      </c>
      <c r="AI169" s="30" t="str" cm="1">
        <f t="array" ref="AI169">IF(SUMPRODUCT(--(NOT(ISERR(SEARCH({"File","Group","Logon","Schedule","User","Registry","Active","Application"},AD169)))))&gt;0,"1","0")</f>
        <v>1</v>
      </c>
      <c r="AJ169" s="30">
        <f>IF(AI169="1",'TOP 10 TECHNIQUES'!C$17,0)</f>
        <v>0.19800000000000001</v>
      </c>
      <c r="AK169" s="30" t="str" cm="1">
        <f t="array" ref="AK169">IF(SUMPRODUCT(--(NOT(ISERR(SEARCH({"Cloud","Cluster","Container","Image","Instance","Pod","Snapshot","Volume"},AD169)))))&gt;0,"1","0")</f>
        <v>0</v>
      </c>
      <c r="AL169" s="30">
        <f>IF(AK169="1",'TOP 10 TECHNIQUES'!C$18,0)</f>
        <v>0</v>
      </c>
      <c r="AM169" s="30" t="str" cm="1">
        <f t="array" ref="AM169">IF(SUMPRODUCT(--(NOT(ISERR(SEARCH({"Drive","Firmware","Host","Kernel"},AD169)))))&gt;0,"1","0")</f>
        <v>0</v>
      </c>
      <c r="AN169" s="30">
        <f>IF(AM169="1",'TOP 10 TECHNIQUES'!C$19,0)</f>
        <v>0</v>
      </c>
      <c r="AO169" s="62">
        <v>0</v>
      </c>
      <c r="AP169" s="30">
        <f>parameters!$J$21*Table1[[#This Row],[TAT Utility]]+parameters!$J$22*Table1[[#This Row],[Count Utility]]</f>
        <v>3.7080952380952381E-2</v>
      </c>
      <c r="AQ169" s="30">
        <f>(Table1[[#This Row],[Total Top Att&amp;ck Score ]]-parameters!$D$19)/(parameters!$D$20-parameters!$D$19)</f>
        <v>0.1236031746031746</v>
      </c>
      <c r="AR169" s="30">
        <f>IF(Table1[[#This Row],[TAT Utility (unclipped)]]&gt;1,1, IF(Table1[[#This Row],[TAT Utility (unclipped)]]&lt;0,0, Table1[[#This Row],[TAT Utility (unclipped)]]) )</f>
        <v>0.1236031746031746</v>
      </c>
      <c r="AS169" s="30">
        <f>(Table1[[#This Row],[Ransomware (Total '# of ATT&amp;CK Observations)]]-parameters!$D$21)/(parameters!$D$22-parameters!$D$21)</f>
        <v>0</v>
      </c>
      <c r="AT169" s="30">
        <f>IF(Table1[[#This Row],[Count Utility (unclipped)]]&gt;1,1, IF(Table1[[#This Row],[Count Utility (unclipped)]]&lt;0,0, Table1[[#This Row],[Count Utility (unclipped)]]) )</f>
        <v>0</v>
      </c>
      <c r="AU16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0" spans="1:47" ht="15.75">
      <c r="A170" s="30">
        <f>parameters!$J$21*Table1[[#This Row],[TAT Utility]]+parameters!$J$22*Table1[[#This Row],[Count Utility]]</f>
        <v>3.9362857142857151E-2</v>
      </c>
      <c r="B170" s="30">
        <f t="shared" si="2"/>
        <v>0.39362857142857149</v>
      </c>
      <c r="C170" s="30" t="s">
        <v>652</v>
      </c>
      <c r="D170" s="30" t="s">
        <v>634</v>
      </c>
      <c r="E170" s="30" t="s">
        <v>653</v>
      </c>
      <c r="F170" s="30">
        <v>1</v>
      </c>
      <c r="G170" s="30">
        <v>1</v>
      </c>
      <c r="H170" s="30">
        <f>parameters!$J$10*Table1[[#This Row],[Before Utility]]+parameters!$J$11*Table1[[#This Row],[After Utility]]</f>
        <v>0.1</v>
      </c>
      <c r="I170">
        <f>(Table1[[#This Row],[Num. TID Before]]-parameters!$D$8)/(parameters!$D$9-parameters!$D$8)</f>
        <v>0.1</v>
      </c>
      <c r="J170">
        <f>IF(Table1[[#This Row],[Before Utility (unclipped)]]&gt;1,1, IF(Table1[[#This Row],[Before Utility (unclipped)]]&lt;0,0, Table1[[#This Row],[Before Utility (unclipped)]]))</f>
        <v>0.1</v>
      </c>
      <c r="K170">
        <f>(Table1[[#This Row],[Num. TID After]]-parameters!$D$10)/(parameters!$D$11-parameters!$D$10)</f>
        <v>0.1</v>
      </c>
      <c r="L170">
        <f>IF(Table1[[#This Row],[After Utility (unclipped)]]&gt;1,1, IF(Table1[[#This Row],[After Utility (unclipped)]]&lt;0,0, Table1[[#This Row],[After Utility (unclipped)]]))</f>
        <v>0.1</v>
      </c>
      <c r="M170" s="30">
        <v>0</v>
      </c>
      <c r="N170" s="81">
        <v>0</v>
      </c>
      <c r="O170" s="81">
        <v>0</v>
      </c>
      <c r="P170" s="81">
        <v>1</v>
      </c>
      <c r="Q170" s="81">
        <v>3</v>
      </c>
      <c r="R170" s="36" t="s">
        <v>654</v>
      </c>
      <c r="S170" s="32">
        <v>13</v>
      </c>
      <c r="T170" s="34" t="s">
        <v>655</v>
      </c>
      <c r="U170" s="32">
        <v>9</v>
      </c>
      <c r="V170" s="30">
        <f>parameters!$J$4*Table1[[#This Row],[Mitigations Utility]] + parameters!$J$5*Table1[[#This Row],[Detections Utility]]</f>
        <v>0.22857142857142859</v>
      </c>
      <c r="W170">
        <f>SUM(Table1[[#This Row],[Num. 800-53 (r5)]],Table1[[#This Row],[Num. CIS Controls]])</f>
        <v>22</v>
      </c>
      <c r="X170">
        <f>(Table1[[#This Row],[Total Mitigations]]-parameters!$D$2)/(parameters!$D$3-parameters!$D$2)</f>
        <v>0.4</v>
      </c>
      <c r="Y170">
        <f>IF(Table1[[#This Row],[Mitigations Utility (unclipped)]]&gt;1,1, IF(Table1[[#This Row],[Mitigations Utility (unclipped)]]&lt;0,0, Table1[[#This Row],[Mitigations Utility (unclipped)]]) )</f>
        <v>0.4</v>
      </c>
      <c r="Z170">
        <f>SUM(Table1[[#This Row],[Num. CAR]:[Num. Splunk]])</f>
        <v>4</v>
      </c>
      <c r="AA170">
        <f>(Table1[[#This Row],[Total Detections]]-parameters!$D$4)/(parameters!$D$5-parameters!$D$4)</f>
        <v>0.04</v>
      </c>
      <c r="AB170">
        <f>IF(Table1[[#This Row],[Detections Utility (unclipped)]]&gt;1,1, IF(Table1[[#This Row],[Detections Utility (unclipped)]]&lt;0,0, Table1[[#This Row],[Detections Utility (unclipped)]]) )</f>
        <v>0.04</v>
      </c>
      <c r="AC170"/>
      <c r="AD170" s="85" t="s">
        <v>656</v>
      </c>
      <c r="AE170" s="30" t="str" cm="1">
        <f t="array" ref="AE170">IF(SUMPRODUCT(--(NOT(ISERR(SEARCH({"Process","Command","Script","WMI","Module","Pipe","Service"},AD170)))))&gt;0,"1","0")</f>
        <v>1</v>
      </c>
      <c r="AF170" s="30">
        <f>IF(AE170="1",'TOP 10 TECHNIQUES'!C$15,0)</f>
        <v>0</v>
      </c>
      <c r="AG170" s="30" t="str" cm="1">
        <f t="array" ref="AG170">IF(SUMPRODUCT(--(NOT(ISERR(SEARCH({"Network","Firewall"},AD170)))))&gt;0,"1","0")</f>
        <v>0</v>
      </c>
      <c r="AH170" s="30">
        <f>IF(AG170="1",'TOP 10 TECHNIQUES'!C$16,0)</f>
        <v>0</v>
      </c>
      <c r="AI170" s="30" t="str" cm="1">
        <f t="array" ref="AI170">IF(SUMPRODUCT(--(NOT(ISERR(SEARCH({"File","Group","Logon","Schedule","User","Registry","Active","Application"},AD170)))))&gt;0,"1","0")</f>
        <v>1</v>
      </c>
      <c r="AJ170" s="30">
        <f>IF(AI170="1",'TOP 10 TECHNIQUES'!C$17,0)</f>
        <v>0.19800000000000001</v>
      </c>
      <c r="AK170" s="30" t="str" cm="1">
        <f t="array" ref="AK170">IF(SUMPRODUCT(--(NOT(ISERR(SEARCH({"Cloud","Cluster","Container","Image","Instance","Pod","Snapshot","Volume"},AD170)))))&gt;0,"1","0")</f>
        <v>0</v>
      </c>
      <c r="AL170" s="30">
        <f>IF(AK170="1",'TOP 10 TECHNIQUES'!C$18,0)</f>
        <v>0</v>
      </c>
      <c r="AM170" s="30" t="str" cm="1">
        <f t="array" ref="AM170">IF(SUMPRODUCT(--(NOT(ISERR(SEARCH({"Drive","Firmware","Host","Kernel"},AD170)))))&gt;0,"1","0")</f>
        <v>0</v>
      </c>
      <c r="AN170" s="30">
        <f>IF(AM170="1",'TOP 10 TECHNIQUES'!C$19,0)</f>
        <v>0</v>
      </c>
      <c r="AO170" s="61">
        <v>0</v>
      </c>
      <c r="AP170" s="30">
        <f>parameters!$J$21*Table1[[#This Row],[TAT Utility]]+parameters!$J$22*Table1[[#This Row],[Count Utility]]</f>
        <v>3.9362857142857151E-2</v>
      </c>
      <c r="AQ170" s="30">
        <f>(Table1[[#This Row],[Total Top Att&amp;ck Score ]]-parameters!$D$19)/(parameters!$D$20-parameters!$D$19)</f>
        <v>0.13120952380952383</v>
      </c>
      <c r="AR170" s="30">
        <f>IF(Table1[[#This Row],[TAT Utility (unclipped)]]&gt;1,1, IF(Table1[[#This Row],[TAT Utility (unclipped)]]&lt;0,0, Table1[[#This Row],[TAT Utility (unclipped)]]) )</f>
        <v>0.13120952380952383</v>
      </c>
      <c r="AS170" s="30">
        <f>(Table1[[#This Row],[Ransomware (Total '# of ATT&amp;CK Observations)]]-parameters!$D$21)/(parameters!$D$22-parameters!$D$21)</f>
        <v>0</v>
      </c>
      <c r="AT170" s="30">
        <f>IF(Table1[[#This Row],[Count Utility (unclipped)]]&gt;1,1, IF(Table1[[#This Row],[Count Utility (unclipped)]]&lt;0,0, Table1[[#This Row],[Count Utility (unclipped)]]) )</f>
        <v>0</v>
      </c>
      <c r="AU17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1" spans="1:47" ht="15.75">
      <c r="A171" s="30">
        <f>parameters!$J$21*Table1[[#This Row],[TAT Utility]]+parameters!$J$22*Table1[[#This Row],[Count Utility]]</f>
        <v>1.1979999999999999E-2</v>
      </c>
      <c r="B171" s="30">
        <f>SUM(H171,M171,V171)*(1+SUM(AF171,AH171,AJ171,AL171,AN171))</f>
        <v>0.1198</v>
      </c>
      <c r="C171" s="75" t="s">
        <v>657</v>
      </c>
      <c r="D171" s="75" t="s">
        <v>634</v>
      </c>
      <c r="E171" s="75" t="s">
        <v>658</v>
      </c>
      <c r="F171" s="30">
        <v>1</v>
      </c>
      <c r="G171" s="30">
        <v>1</v>
      </c>
      <c r="H171" s="30">
        <f>parameters!$J$10*Table1[[#This Row],[Before Utility]]+parameters!$J$11*Table1[[#This Row],[After Utility]]</f>
        <v>0.1</v>
      </c>
      <c r="I171">
        <f>(Table1[[#This Row],[Num. TID Before]]-parameters!$D$8)/(parameters!$D$9-parameters!$D$8)</f>
        <v>0.1</v>
      </c>
      <c r="J171">
        <f>IF(Table1[[#This Row],[Before Utility (unclipped)]]&gt;1,1, IF(Table1[[#This Row],[Before Utility (unclipped)]]&lt;0,0, Table1[[#This Row],[Before Utility (unclipped)]]))</f>
        <v>0.1</v>
      </c>
      <c r="K171">
        <f>(Table1[[#This Row],[Num. TID After]]-parameters!$D$10)/(parameters!$D$11-parameters!$D$10)</f>
        <v>0.1</v>
      </c>
      <c r="L171">
        <f>IF(Table1[[#This Row],[After Utility (unclipped)]]&gt;1,1, IF(Table1[[#This Row],[After Utility (unclipped)]]&lt;0,0, Table1[[#This Row],[After Utility (unclipped)]]))</f>
        <v>0.1</v>
      </c>
      <c r="M171" s="30">
        <v>0</v>
      </c>
      <c r="N171" s="81">
        <v>0</v>
      </c>
      <c r="O171" s="81">
        <v>0</v>
      </c>
      <c r="P171" s="81">
        <v>0</v>
      </c>
      <c r="Q171" s="81">
        <v>0</v>
      </c>
      <c r="R171" s="36"/>
      <c r="T171" s="34"/>
      <c r="V171" s="41">
        <f>parameters!$J$4*Table1[[#This Row],[Mitigations Utility]] + parameters!$J$5*Table1[[#This Row],[Detections Utility]]</f>
        <v>0</v>
      </c>
      <c r="W171" s="30">
        <f>SUM(Table1[[#This Row],[Num. 800-53 (r5)]],Table1[[#This Row],[Num. CIS Controls]])</f>
        <v>0</v>
      </c>
      <c r="X171" s="30">
        <f>(Table1[[#This Row],[Total Mitigations]]-parameters!$D$2)/(parameters!$D$3-parameters!$D$2)</f>
        <v>0</v>
      </c>
      <c r="Y171" s="30">
        <f>IF(Table1[[#This Row],[Mitigations Utility (unclipped)]]&gt;1,1, IF(Table1[[#This Row],[Mitigations Utility (unclipped)]]&lt;0,0, Table1[[#This Row],[Mitigations Utility (unclipped)]]) )</f>
        <v>0</v>
      </c>
      <c r="Z171" s="30">
        <f>SUM(Table1[[#This Row],[Num. CAR]:[Num. Splunk]])</f>
        <v>0</v>
      </c>
      <c r="AA171" s="30">
        <f>(Table1[[#This Row],[Total Detections]]-parameters!$D$4)/(parameters!$D$5-parameters!$D$4)</f>
        <v>0</v>
      </c>
      <c r="AB171" s="30">
        <f>IF(Table1[[#This Row],[Detections Utility (unclipped)]]&gt;1,1, IF(Table1[[#This Row],[Detections Utility (unclipped)]]&lt;0,0, Table1[[#This Row],[Detections Utility (unclipped)]]) )</f>
        <v>0</v>
      </c>
      <c r="AC171"/>
      <c r="AD171" s="85" t="s">
        <v>659</v>
      </c>
      <c r="AE171" s="30" t="str" cm="1">
        <f t="array" ref="AE171">IF(SUMPRODUCT(--(NOT(ISERR(SEARCH({"Process","Command","Script","WMI","Module","Pipe","Service"},AD171)))))&gt;0,"1","0")</f>
        <v>0</v>
      </c>
      <c r="AF171" s="30">
        <f>IF(AE171="1",'TOP 10 TECHNIQUES'!C$15,0)</f>
        <v>0</v>
      </c>
      <c r="AG171" s="30" t="str" cm="1">
        <f t="array" ref="AG171">IF(SUMPRODUCT(--(NOT(ISERR(SEARCH({"Network","Firewall"},AD171)))))&gt;0,"1","0")</f>
        <v>0</v>
      </c>
      <c r="AH171" s="30">
        <f>IF(AG171="1",'TOP 10 TECHNIQUES'!C$16,0)</f>
        <v>0</v>
      </c>
      <c r="AI171" s="30" t="str" cm="1">
        <f t="array" ref="AI171">IF(SUMPRODUCT(--(NOT(ISERR(SEARCH({"File","Group","Logon","Schedule","User","Registry","Active","Application"},AD171)))))&gt;0,"1","0")</f>
        <v>1</v>
      </c>
      <c r="AJ171" s="30">
        <f>IF(AI171="1",'TOP 10 TECHNIQUES'!C$17,0)</f>
        <v>0.19800000000000001</v>
      </c>
      <c r="AK171" s="30" t="str" cm="1">
        <f t="array" ref="AK171">IF(SUMPRODUCT(--(NOT(ISERR(SEARCH({"Cloud","Cluster","Container","Image","Instance","Pod","Snapshot","Volume"},AD171)))))&gt;0,"1","0")</f>
        <v>0</v>
      </c>
      <c r="AL171" s="30">
        <f>IF(AK171="1",'TOP 10 TECHNIQUES'!C$18,0)</f>
        <v>0</v>
      </c>
      <c r="AM171" s="30" t="str" cm="1">
        <f t="array" ref="AM171">IF(SUMPRODUCT(--(NOT(ISERR(SEARCH({"Drive","Firmware","Host","Kernel"},AD171)))))&gt;0,"1","0")</f>
        <v>0</v>
      </c>
      <c r="AN171" s="30">
        <f>IF(AM171="1",'TOP 10 TECHNIQUES'!C$19,0)</f>
        <v>0</v>
      </c>
      <c r="AO171" s="61"/>
      <c r="AP171" s="30">
        <f>parameters!$J$21*Table1[[#This Row],[TAT Utility]]+parameters!$J$22*Table1[[#This Row],[Count Utility]]</f>
        <v>1.1979999999999999E-2</v>
      </c>
      <c r="AQ171" s="30">
        <f>(Table1[[#This Row],[Total Top Att&amp;ck Score ]]-parameters!$D$19)/(parameters!$D$20-parameters!$D$19)</f>
        <v>3.9933333333333335E-2</v>
      </c>
      <c r="AR171" s="30">
        <f>IF(Table1[[#This Row],[TAT Utility (unclipped)]]&gt;1,1, IF(Table1[[#This Row],[TAT Utility (unclipped)]]&lt;0,0, Table1[[#This Row],[TAT Utility (unclipped)]]) )</f>
        <v>3.9933333333333335E-2</v>
      </c>
      <c r="AS171" s="30">
        <f>(Table1[[#This Row],[Ransomware (Total '# of ATT&amp;CK Observations)]]-parameters!$D$21)/(parameters!$D$22-parameters!$D$21)</f>
        <v>0</v>
      </c>
      <c r="AT171" s="30">
        <f>IF(Table1[[#This Row],[Count Utility (unclipped)]]&gt;1,1, IF(Table1[[#This Row],[Count Utility (unclipped)]]&lt;0,0, Table1[[#This Row],[Count Utility (unclipped)]]) )</f>
        <v>0</v>
      </c>
      <c r="AU17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2" spans="1:47" ht="15.75">
      <c r="A172" s="30">
        <f>parameters!$J$21*Table1[[#This Row],[TAT Utility]]+parameters!$J$22*Table1[[#This Row],[Count Utility]]</f>
        <v>5.3740997238095244E-2</v>
      </c>
      <c r="B172" s="30">
        <f t="shared" si="2"/>
        <v>0.53740997238095245</v>
      </c>
      <c r="C172" s="30" t="s">
        <v>660</v>
      </c>
      <c r="D172" s="30" t="s">
        <v>661</v>
      </c>
      <c r="E172" s="30" t="s">
        <v>72</v>
      </c>
      <c r="F172" s="30">
        <v>1</v>
      </c>
      <c r="G172" s="30">
        <v>6</v>
      </c>
      <c r="H172" s="30">
        <f>parameters!$J$10*Table1[[#This Row],[Before Utility]]+parameters!$J$11*Table1[[#This Row],[After Utility]]</f>
        <v>0.35</v>
      </c>
      <c r="I172">
        <f>(Table1[[#This Row],[Num. TID Before]]-parameters!$D$8)/(parameters!$D$9-parameters!$D$8)</f>
        <v>0.1</v>
      </c>
      <c r="J172">
        <f>IF(Table1[[#This Row],[Before Utility (unclipped)]]&gt;1,1, IF(Table1[[#This Row],[Before Utility (unclipped)]]&lt;0,0, Table1[[#This Row],[Before Utility (unclipped)]]))</f>
        <v>0.1</v>
      </c>
      <c r="K172">
        <f>(Table1[[#This Row],[Num. TID After]]-parameters!$D$10)/(parameters!$D$11-parameters!$D$10)</f>
        <v>0.6</v>
      </c>
      <c r="L172">
        <f>IF(Table1[[#This Row],[After Utility (unclipped)]]&gt;1,1, IF(Table1[[#This Row],[After Utility (unclipped)]]&lt;0,0, Table1[[#This Row],[After Utility (unclipped)]]))</f>
        <v>0.6</v>
      </c>
      <c r="M172" s="57">
        <v>3.5029020000000001E-2</v>
      </c>
      <c r="N172" s="81">
        <v>0</v>
      </c>
      <c r="O172" s="81">
        <v>3</v>
      </c>
      <c r="P172" s="81">
        <v>1</v>
      </c>
      <c r="Q172" s="81">
        <v>2</v>
      </c>
      <c r="R172" s="36" t="s">
        <v>662</v>
      </c>
      <c r="S172" s="32">
        <v>5</v>
      </c>
      <c r="T172" s="34" t="s">
        <v>136</v>
      </c>
      <c r="U172" s="32">
        <v>8</v>
      </c>
      <c r="V172" s="30">
        <f>parameters!$J$4*Table1[[#This Row],[Mitigations Utility]] + parameters!$J$5*Table1[[#This Row],[Detections Utility]]</f>
        <v>0.15238095238095239</v>
      </c>
      <c r="W172">
        <f>SUM(Table1[[#This Row],[Num. 800-53 (r5)]],Table1[[#This Row],[Num. CIS Controls]])</f>
        <v>13</v>
      </c>
      <c r="X172">
        <f>(Table1[[#This Row],[Total Mitigations]]-parameters!$D$2)/(parameters!$D$3-parameters!$D$2)</f>
        <v>0.23636363636363636</v>
      </c>
      <c r="Y172">
        <f>IF(Table1[[#This Row],[Mitigations Utility (unclipped)]]&gt;1,1, IF(Table1[[#This Row],[Mitigations Utility (unclipped)]]&lt;0,0, Table1[[#This Row],[Mitigations Utility (unclipped)]]) )</f>
        <v>0.23636363636363636</v>
      </c>
      <c r="Z172">
        <f>SUM(Table1[[#This Row],[Num. CAR]:[Num. Splunk]])</f>
        <v>6</v>
      </c>
      <c r="AA172">
        <f>(Table1[[#This Row],[Total Detections]]-parameters!$D$4)/(parameters!$D$5-parameters!$D$4)</f>
        <v>0.06</v>
      </c>
      <c r="AB172">
        <f>IF(Table1[[#This Row],[Detections Utility (unclipped)]]&gt;1,1, IF(Table1[[#This Row],[Detections Utility (unclipped)]]&lt;0,0, Table1[[#This Row],[Detections Utility (unclipped)]]) )</f>
        <v>0.06</v>
      </c>
      <c r="AC172"/>
      <c r="AD172" s="85" t="s">
        <v>607</v>
      </c>
      <c r="AE172" s="30" t="str" cm="1">
        <f t="array" ref="AE172">IF(SUMPRODUCT(--(NOT(ISERR(SEARCH({"Process","Command","Script","WMI","Module","Pipe","Service"},AD172)))))&gt;0,"1","0")</f>
        <v>0</v>
      </c>
      <c r="AF172" s="30">
        <f>IF(AE172="1",'TOP 10 TECHNIQUES'!C$15,0)</f>
        <v>0</v>
      </c>
      <c r="AG172" s="30" t="str" cm="1">
        <f t="array" ref="AG172">IF(SUMPRODUCT(--(NOT(ISERR(SEARCH({"Network","Firewall"},AD172)))))&gt;0,"1","0")</f>
        <v>1</v>
      </c>
      <c r="AH172" s="30">
        <f>IF(AG172="1",'TOP 10 TECHNIQUES'!C$16,0)</f>
        <v>0</v>
      </c>
      <c r="AI172" s="30" t="str" cm="1">
        <f t="array" ref="AI172">IF(SUMPRODUCT(--(NOT(ISERR(SEARCH({"File","Group","Logon","Schedule","User","Registry","Active","Application"},AD172)))))&gt;0,"1","0")</f>
        <v>0</v>
      </c>
      <c r="AJ172" s="30">
        <f>IF(AI172="1",'TOP 10 TECHNIQUES'!C$17,0)</f>
        <v>0</v>
      </c>
      <c r="AK172" s="30" t="str" cm="1">
        <f t="array" ref="AK172">IF(SUMPRODUCT(--(NOT(ISERR(SEARCH({"Cloud","Cluster","Container","Image","Instance","Pod","Snapshot","Volume"},AD172)))))&gt;0,"1","0")</f>
        <v>0</v>
      </c>
      <c r="AL172" s="30">
        <f>IF(AK172="1",'TOP 10 TECHNIQUES'!C$18,0)</f>
        <v>0</v>
      </c>
      <c r="AM172" s="30" t="str" cm="1">
        <f t="array" ref="AM172">IF(SUMPRODUCT(--(NOT(ISERR(SEARCH({"Drive","Firmware","Host","Kernel"},AD172)))))&gt;0,"1","0")</f>
        <v>0</v>
      </c>
      <c r="AN172" s="30">
        <f>IF(AM172="1",'TOP 10 TECHNIQUES'!C$19,0)</f>
        <v>0</v>
      </c>
      <c r="AO172" s="62">
        <v>0</v>
      </c>
      <c r="AP172" s="30">
        <f>parameters!$J$21*Table1[[#This Row],[TAT Utility]]+parameters!$J$22*Table1[[#This Row],[Count Utility]]</f>
        <v>5.3740997238095244E-2</v>
      </c>
      <c r="AQ172" s="30">
        <f>(Table1[[#This Row],[Total Top Att&amp;ck Score ]]-parameters!$D$19)/(parameters!$D$20-parameters!$D$19)</f>
        <v>0.17913665746031748</v>
      </c>
      <c r="AR172" s="30">
        <f>IF(Table1[[#This Row],[TAT Utility (unclipped)]]&gt;1,1, IF(Table1[[#This Row],[TAT Utility (unclipped)]]&lt;0,0, Table1[[#This Row],[TAT Utility (unclipped)]]) )</f>
        <v>0.17913665746031748</v>
      </c>
      <c r="AS172" s="30">
        <f>(Table1[[#This Row],[Ransomware (Total '# of ATT&amp;CK Observations)]]-parameters!$D$21)/(parameters!$D$22-parameters!$D$21)</f>
        <v>0</v>
      </c>
      <c r="AT172" s="30">
        <f>IF(Table1[[#This Row],[Count Utility (unclipped)]]&gt;1,1, IF(Table1[[#This Row],[Count Utility (unclipped)]]&lt;0,0, Table1[[#This Row],[Count Utility (unclipped)]]) )</f>
        <v>0</v>
      </c>
      <c r="AU17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3" spans="1:47" ht="15.75">
      <c r="A173" s="30">
        <f>parameters!$J$21*Table1[[#This Row],[TAT Utility]]+parameters!$J$22*Table1[[#This Row],[Count Utility]]</f>
        <v>2.3809523809523812E-2</v>
      </c>
      <c r="B173" s="30">
        <f t="shared" si="2"/>
        <v>0.23809523809523811</v>
      </c>
      <c r="C173" s="30" t="s">
        <v>663</v>
      </c>
      <c r="D173" s="30" t="s">
        <v>661</v>
      </c>
      <c r="E173" s="30" t="s">
        <v>664</v>
      </c>
      <c r="F173" s="30">
        <v>1</v>
      </c>
      <c r="G173" s="30">
        <v>1</v>
      </c>
      <c r="H173" s="30">
        <f>parameters!$J$10*Table1[[#This Row],[Before Utility]]+parameters!$J$11*Table1[[#This Row],[After Utility]]</f>
        <v>0.1</v>
      </c>
      <c r="I173">
        <f>(Table1[[#This Row],[Num. TID Before]]-parameters!$D$8)/(parameters!$D$9-parameters!$D$8)</f>
        <v>0.1</v>
      </c>
      <c r="J173">
        <f>IF(Table1[[#This Row],[Before Utility (unclipped)]]&gt;1,1, IF(Table1[[#This Row],[Before Utility (unclipped)]]&lt;0,0, Table1[[#This Row],[Before Utility (unclipped)]]))</f>
        <v>0.1</v>
      </c>
      <c r="K173">
        <f>(Table1[[#This Row],[Num. TID After]]-parameters!$D$10)/(parameters!$D$11-parameters!$D$10)</f>
        <v>0.1</v>
      </c>
      <c r="L173">
        <f>IF(Table1[[#This Row],[After Utility (unclipped)]]&gt;1,1, IF(Table1[[#This Row],[After Utility (unclipped)]]&lt;0,0, Table1[[#This Row],[After Utility (unclipped)]]))</f>
        <v>0.1</v>
      </c>
      <c r="M173" s="30">
        <v>0</v>
      </c>
      <c r="N173" s="81">
        <v>0</v>
      </c>
      <c r="O173" s="81">
        <v>3</v>
      </c>
      <c r="P173" s="81">
        <v>0</v>
      </c>
      <c r="Q173" s="81">
        <v>0</v>
      </c>
      <c r="R173" s="36" t="s">
        <v>662</v>
      </c>
      <c r="S173" s="32">
        <v>5</v>
      </c>
      <c r="T173" s="34" t="s">
        <v>136</v>
      </c>
      <c r="U173" s="32">
        <v>8</v>
      </c>
      <c r="V173" s="30">
        <f>parameters!$J$4*Table1[[#This Row],[Mitigations Utility]] + parameters!$J$5*Table1[[#This Row],[Detections Utility]]</f>
        <v>0.1380952380952381</v>
      </c>
      <c r="W173">
        <f>SUM(Table1[[#This Row],[Num. 800-53 (r5)]],Table1[[#This Row],[Num. CIS Controls]])</f>
        <v>13</v>
      </c>
      <c r="X173">
        <f>(Table1[[#This Row],[Total Mitigations]]-parameters!$D$2)/(parameters!$D$3-parameters!$D$2)</f>
        <v>0.23636363636363636</v>
      </c>
      <c r="Y173">
        <f>IF(Table1[[#This Row],[Mitigations Utility (unclipped)]]&gt;1,1, IF(Table1[[#This Row],[Mitigations Utility (unclipped)]]&lt;0,0, Table1[[#This Row],[Mitigations Utility (unclipped)]]) )</f>
        <v>0.23636363636363636</v>
      </c>
      <c r="Z173">
        <f>SUM(Table1[[#This Row],[Num. CAR]:[Num. Splunk]])</f>
        <v>3</v>
      </c>
      <c r="AA173">
        <f>(Table1[[#This Row],[Total Detections]]-parameters!$D$4)/(parameters!$D$5-parameters!$D$4)</f>
        <v>0.03</v>
      </c>
      <c r="AB173">
        <f>IF(Table1[[#This Row],[Detections Utility (unclipped)]]&gt;1,1, IF(Table1[[#This Row],[Detections Utility (unclipped)]]&lt;0,0, Table1[[#This Row],[Detections Utility (unclipped)]]) )</f>
        <v>0.03</v>
      </c>
      <c r="AC173"/>
      <c r="AD173" s="85" t="s">
        <v>531</v>
      </c>
      <c r="AE173" s="30" t="str" cm="1">
        <f t="array" ref="AE173">IF(SUMPRODUCT(--(NOT(ISERR(SEARCH({"Process","Command","Script","WMI","Module","Pipe","Service"},AD173)))))&gt;0,"1","0")</f>
        <v>0</v>
      </c>
      <c r="AF173" s="30">
        <f>IF(AE173="1",'TOP 10 TECHNIQUES'!C$15,0)</f>
        <v>0</v>
      </c>
      <c r="AG173" s="30" t="str" cm="1">
        <f t="array" ref="AG173">IF(SUMPRODUCT(--(NOT(ISERR(SEARCH({"Network","Firewall"},AD173)))))&gt;0,"1","0")</f>
        <v>1</v>
      </c>
      <c r="AH173" s="30">
        <f>IF(AG173="1",'TOP 10 TECHNIQUES'!C$16,0)</f>
        <v>0</v>
      </c>
      <c r="AI173" s="30" t="str" cm="1">
        <f t="array" ref="AI173">IF(SUMPRODUCT(--(NOT(ISERR(SEARCH({"File","Group","Logon","Schedule","User","Registry","Active","Application"},AD173)))))&gt;0,"1","0")</f>
        <v>0</v>
      </c>
      <c r="AJ173" s="30">
        <f>IF(AI173="1",'TOP 10 TECHNIQUES'!C$17,0)</f>
        <v>0</v>
      </c>
      <c r="AK173" s="30" t="str" cm="1">
        <f t="array" ref="AK173">IF(SUMPRODUCT(--(NOT(ISERR(SEARCH({"Cloud","Cluster","Container","Image","Instance","Pod","Snapshot","Volume"},AD173)))))&gt;0,"1","0")</f>
        <v>0</v>
      </c>
      <c r="AL173" s="30">
        <f>IF(AK173="1",'TOP 10 TECHNIQUES'!C$18,0)</f>
        <v>0</v>
      </c>
      <c r="AM173" s="30" t="str" cm="1">
        <f t="array" ref="AM173">IF(SUMPRODUCT(--(NOT(ISERR(SEARCH({"Drive","Firmware","Host","Kernel"},AD173)))))&gt;0,"1","0")</f>
        <v>0</v>
      </c>
      <c r="AN173" s="30">
        <f>IF(AM173="1",'TOP 10 TECHNIQUES'!C$19,0)</f>
        <v>0</v>
      </c>
      <c r="AO173" s="61">
        <v>0</v>
      </c>
      <c r="AP173" s="30">
        <f>parameters!$J$21*Table1[[#This Row],[TAT Utility]]+parameters!$J$22*Table1[[#This Row],[Count Utility]]</f>
        <v>2.3809523809523812E-2</v>
      </c>
      <c r="AQ173" s="30">
        <f>(Table1[[#This Row],[Total Top Att&amp;ck Score ]]-parameters!$D$19)/(parameters!$D$20-parameters!$D$19)</f>
        <v>7.9365079365079375E-2</v>
      </c>
      <c r="AR173" s="30">
        <f>IF(Table1[[#This Row],[TAT Utility (unclipped)]]&gt;1,1, IF(Table1[[#This Row],[TAT Utility (unclipped)]]&lt;0,0, Table1[[#This Row],[TAT Utility (unclipped)]]) )</f>
        <v>7.9365079365079375E-2</v>
      </c>
      <c r="AS173" s="30">
        <f>(Table1[[#This Row],[Ransomware (Total '# of ATT&amp;CK Observations)]]-parameters!$D$21)/(parameters!$D$22-parameters!$D$21)</f>
        <v>0</v>
      </c>
      <c r="AT173" s="30">
        <f>IF(Table1[[#This Row],[Count Utility (unclipped)]]&gt;1,1, IF(Table1[[#This Row],[Count Utility (unclipped)]]&lt;0,0, Table1[[#This Row],[Count Utility (unclipped)]]) )</f>
        <v>0</v>
      </c>
      <c r="AU17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4" spans="1:47" ht="15.75">
      <c r="A174" s="30">
        <f>parameters!$J$21*Table1[[#This Row],[TAT Utility]]+parameters!$J$22*Table1[[#This Row],[Count Utility]]</f>
        <v>2.3333333333333334E-2</v>
      </c>
      <c r="B174" s="30">
        <f t="shared" si="2"/>
        <v>0.23333333333333334</v>
      </c>
      <c r="C174" s="30" t="s">
        <v>665</v>
      </c>
      <c r="D174" s="30" t="s">
        <v>661</v>
      </c>
      <c r="E174" s="30" t="s">
        <v>666</v>
      </c>
      <c r="F174" s="30">
        <v>1</v>
      </c>
      <c r="G174" s="30">
        <v>1</v>
      </c>
      <c r="H174" s="30">
        <f>parameters!$J$10*Table1[[#This Row],[Before Utility]]+parameters!$J$11*Table1[[#This Row],[After Utility]]</f>
        <v>0.1</v>
      </c>
      <c r="I174">
        <f>(Table1[[#This Row],[Num. TID Before]]-parameters!$D$8)/(parameters!$D$9-parameters!$D$8)</f>
        <v>0.1</v>
      </c>
      <c r="J174">
        <f>IF(Table1[[#This Row],[Before Utility (unclipped)]]&gt;1,1, IF(Table1[[#This Row],[Before Utility (unclipped)]]&lt;0,0, Table1[[#This Row],[Before Utility (unclipped)]]))</f>
        <v>0.1</v>
      </c>
      <c r="K174">
        <f>(Table1[[#This Row],[Num. TID After]]-parameters!$D$10)/(parameters!$D$11-parameters!$D$10)</f>
        <v>0.1</v>
      </c>
      <c r="L174">
        <f>IF(Table1[[#This Row],[After Utility (unclipped)]]&gt;1,1, IF(Table1[[#This Row],[After Utility (unclipped)]]&lt;0,0, Table1[[#This Row],[After Utility (unclipped)]]))</f>
        <v>0.1</v>
      </c>
      <c r="M174" s="30">
        <v>0</v>
      </c>
      <c r="N174" s="81">
        <v>0</v>
      </c>
      <c r="O174" s="81">
        <v>2</v>
      </c>
      <c r="P174" s="81">
        <v>0</v>
      </c>
      <c r="Q174" s="81">
        <v>0</v>
      </c>
      <c r="R174" s="36" t="s">
        <v>662</v>
      </c>
      <c r="S174" s="32">
        <v>5</v>
      </c>
      <c r="T174" s="34" t="s">
        <v>136</v>
      </c>
      <c r="U174" s="32">
        <v>8</v>
      </c>
      <c r="V174" s="30">
        <f>parameters!$J$4*Table1[[#This Row],[Mitigations Utility]] + parameters!$J$5*Table1[[#This Row],[Detections Utility]]</f>
        <v>0.13333333333333333</v>
      </c>
      <c r="W174">
        <f>SUM(Table1[[#This Row],[Num. 800-53 (r5)]],Table1[[#This Row],[Num. CIS Controls]])</f>
        <v>13</v>
      </c>
      <c r="X174">
        <f>(Table1[[#This Row],[Total Mitigations]]-parameters!$D$2)/(parameters!$D$3-parameters!$D$2)</f>
        <v>0.23636363636363636</v>
      </c>
      <c r="Y174">
        <f>IF(Table1[[#This Row],[Mitigations Utility (unclipped)]]&gt;1,1, IF(Table1[[#This Row],[Mitigations Utility (unclipped)]]&lt;0,0, Table1[[#This Row],[Mitigations Utility (unclipped)]]) )</f>
        <v>0.23636363636363636</v>
      </c>
      <c r="Z174">
        <f>SUM(Table1[[#This Row],[Num. CAR]:[Num. Splunk]])</f>
        <v>2</v>
      </c>
      <c r="AA174">
        <f>(Table1[[#This Row],[Total Detections]]-parameters!$D$4)/(parameters!$D$5-parameters!$D$4)</f>
        <v>0.02</v>
      </c>
      <c r="AB174">
        <f>IF(Table1[[#This Row],[Detections Utility (unclipped)]]&gt;1,1, IF(Table1[[#This Row],[Detections Utility (unclipped)]]&lt;0,0, Table1[[#This Row],[Detections Utility (unclipped)]]) )</f>
        <v>0.02</v>
      </c>
      <c r="AC174"/>
      <c r="AD174" s="85" t="s">
        <v>607</v>
      </c>
      <c r="AE174" s="30" t="str" cm="1">
        <f t="array" ref="AE174">IF(SUMPRODUCT(--(NOT(ISERR(SEARCH({"Process","Command","Script","WMI","Module","Pipe","Service"},AD174)))))&gt;0,"1","0")</f>
        <v>0</v>
      </c>
      <c r="AF174" s="30">
        <f>IF(AE174="1",'TOP 10 TECHNIQUES'!C$15,0)</f>
        <v>0</v>
      </c>
      <c r="AG174" s="30" t="str" cm="1">
        <f t="array" ref="AG174">IF(SUMPRODUCT(--(NOT(ISERR(SEARCH({"Network","Firewall"},AD174)))))&gt;0,"1","0")</f>
        <v>1</v>
      </c>
      <c r="AH174" s="30">
        <f>IF(AG174="1",'TOP 10 TECHNIQUES'!C$16,0)</f>
        <v>0</v>
      </c>
      <c r="AI174" s="30" t="str" cm="1">
        <f t="array" ref="AI174">IF(SUMPRODUCT(--(NOT(ISERR(SEARCH({"File","Group","Logon","Schedule","User","Registry","Active","Application"},AD174)))))&gt;0,"1","0")</f>
        <v>0</v>
      </c>
      <c r="AJ174" s="30">
        <f>IF(AI174="1",'TOP 10 TECHNIQUES'!C$17,0)</f>
        <v>0</v>
      </c>
      <c r="AK174" s="30" t="str" cm="1">
        <f t="array" ref="AK174">IF(SUMPRODUCT(--(NOT(ISERR(SEARCH({"Cloud","Cluster","Container","Image","Instance","Pod","Snapshot","Volume"},AD174)))))&gt;0,"1","0")</f>
        <v>0</v>
      </c>
      <c r="AL174" s="30">
        <f>IF(AK174="1",'TOP 10 TECHNIQUES'!C$18,0)</f>
        <v>0</v>
      </c>
      <c r="AM174" s="30" t="str" cm="1">
        <f t="array" ref="AM174">IF(SUMPRODUCT(--(NOT(ISERR(SEARCH({"Drive","Firmware","Host","Kernel"},AD174)))))&gt;0,"1","0")</f>
        <v>0</v>
      </c>
      <c r="AN174" s="30">
        <f>IF(AM174="1",'TOP 10 TECHNIQUES'!C$19,0)</f>
        <v>0</v>
      </c>
      <c r="AO174" s="62">
        <v>0</v>
      </c>
      <c r="AP174" s="30">
        <f>parameters!$J$21*Table1[[#This Row],[TAT Utility]]+parameters!$J$22*Table1[[#This Row],[Count Utility]]</f>
        <v>2.3333333333333334E-2</v>
      </c>
      <c r="AQ174" s="30">
        <f>(Table1[[#This Row],[Total Top Att&amp;ck Score ]]-parameters!$D$19)/(parameters!$D$20-parameters!$D$19)</f>
        <v>7.7777777777777779E-2</v>
      </c>
      <c r="AR174" s="30">
        <f>IF(Table1[[#This Row],[TAT Utility (unclipped)]]&gt;1,1, IF(Table1[[#This Row],[TAT Utility (unclipped)]]&lt;0,0, Table1[[#This Row],[TAT Utility (unclipped)]]) )</f>
        <v>7.7777777777777779E-2</v>
      </c>
      <c r="AS174" s="30">
        <f>(Table1[[#This Row],[Ransomware (Total '# of ATT&amp;CK Observations)]]-parameters!$D$21)/(parameters!$D$22-parameters!$D$21)</f>
        <v>0</v>
      </c>
      <c r="AT174" s="30">
        <f>IF(Table1[[#This Row],[Count Utility (unclipped)]]&gt;1,1, IF(Table1[[#This Row],[Count Utility (unclipped)]]&lt;0,0, Table1[[#This Row],[Count Utility (unclipped)]]) )</f>
        <v>0</v>
      </c>
      <c r="AU17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5" spans="1:47" ht="15.75">
      <c r="A175" s="30">
        <f>parameters!$J$21*Table1[[#This Row],[TAT Utility]]+parameters!$J$22*Table1[[#This Row],[Count Utility]]</f>
        <v>2.3333333333333334E-2</v>
      </c>
      <c r="B175" s="30">
        <f t="shared" si="2"/>
        <v>0.23333333333333334</v>
      </c>
      <c r="C175" s="30" t="s">
        <v>667</v>
      </c>
      <c r="D175" s="30" t="s">
        <v>661</v>
      </c>
      <c r="E175" s="30" t="s">
        <v>668</v>
      </c>
      <c r="F175" s="30">
        <v>1</v>
      </c>
      <c r="G175" s="30">
        <v>1</v>
      </c>
      <c r="H175" s="30">
        <f>parameters!$J$10*Table1[[#This Row],[Before Utility]]+parameters!$J$11*Table1[[#This Row],[After Utility]]</f>
        <v>0.1</v>
      </c>
      <c r="I175">
        <f>(Table1[[#This Row],[Num. TID Before]]-parameters!$D$8)/(parameters!$D$9-parameters!$D$8)</f>
        <v>0.1</v>
      </c>
      <c r="J175">
        <f>IF(Table1[[#This Row],[Before Utility (unclipped)]]&gt;1,1, IF(Table1[[#This Row],[Before Utility (unclipped)]]&lt;0,0, Table1[[#This Row],[Before Utility (unclipped)]]))</f>
        <v>0.1</v>
      </c>
      <c r="K175">
        <f>(Table1[[#This Row],[Num. TID After]]-parameters!$D$10)/(parameters!$D$11-parameters!$D$10)</f>
        <v>0.1</v>
      </c>
      <c r="L175">
        <f>IF(Table1[[#This Row],[After Utility (unclipped)]]&gt;1,1, IF(Table1[[#This Row],[After Utility (unclipped)]]&lt;0,0, Table1[[#This Row],[After Utility (unclipped)]]))</f>
        <v>0.1</v>
      </c>
      <c r="M175" s="30">
        <v>0</v>
      </c>
      <c r="N175" s="81">
        <v>0</v>
      </c>
      <c r="O175" s="81">
        <v>2</v>
      </c>
      <c r="P175" s="81">
        <v>0</v>
      </c>
      <c r="Q175" s="81">
        <v>0</v>
      </c>
      <c r="R175" s="36" t="s">
        <v>662</v>
      </c>
      <c r="S175" s="32">
        <v>5</v>
      </c>
      <c r="T175" s="34" t="s">
        <v>136</v>
      </c>
      <c r="U175" s="32">
        <v>8</v>
      </c>
      <c r="V175" s="30">
        <f>parameters!$J$4*Table1[[#This Row],[Mitigations Utility]] + parameters!$J$5*Table1[[#This Row],[Detections Utility]]</f>
        <v>0.13333333333333333</v>
      </c>
      <c r="W175">
        <f>SUM(Table1[[#This Row],[Num. 800-53 (r5)]],Table1[[#This Row],[Num. CIS Controls]])</f>
        <v>13</v>
      </c>
      <c r="X175">
        <f>(Table1[[#This Row],[Total Mitigations]]-parameters!$D$2)/(parameters!$D$3-parameters!$D$2)</f>
        <v>0.23636363636363636</v>
      </c>
      <c r="Y175">
        <f>IF(Table1[[#This Row],[Mitigations Utility (unclipped)]]&gt;1,1, IF(Table1[[#This Row],[Mitigations Utility (unclipped)]]&lt;0,0, Table1[[#This Row],[Mitigations Utility (unclipped)]]) )</f>
        <v>0.23636363636363636</v>
      </c>
      <c r="Z175">
        <f>SUM(Table1[[#This Row],[Num. CAR]:[Num. Splunk]])</f>
        <v>2</v>
      </c>
      <c r="AA175">
        <f>(Table1[[#This Row],[Total Detections]]-parameters!$D$4)/(parameters!$D$5-parameters!$D$4)</f>
        <v>0.02</v>
      </c>
      <c r="AB175">
        <f>IF(Table1[[#This Row],[Detections Utility (unclipped)]]&gt;1,1, IF(Table1[[#This Row],[Detections Utility (unclipped)]]&lt;0,0, Table1[[#This Row],[Detections Utility (unclipped)]]) )</f>
        <v>0.02</v>
      </c>
      <c r="AC175"/>
      <c r="AD175" s="85" t="s">
        <v>607</v>
      </c>
      <c r="AE175" s="30" t="str" cm="1">
        <f t="array" ref="AE175">IF(SUMPRODUCT(--(NOT(ISERR(SEARCH({"Process","Command","Script","WMI","Module","Pipe","Service"},AD175)))))&gt;0,"1","0")</f>
        <v>0</v>
      </c>
      <c r="AF175" s="30">
        <f>IF(AE175="1",'TOP 10 TECHNIQUES'!C$15,0)</f>
        <v>0</v>
      </c>
      <c r="AG175" s="30" t="str" cm="1">
        <f t="array" ref="AG175">IF(SUMPRODUCT(--(NOT(ISERR(SEARCH({"Network","Firewall"},AD175)))))&gt;0,"1","0")</f>
        <v>1</v>
      </c>
      <c r="AH175" s="30">
        <f>IF(AG175="1",'TOP 10 TECHNIQUES'!C$16,0)</f>
        <v>0</v>
      </c>
      <c r="AI175" s="30" t="str" cm="1">
        <f t="array" ref="AI175">IF(SUMPRODUCT(--(NOT(ISERR(SEARCH({"File","Group","Logon","Schedule","User","Registry","Active","Application"},AD175)))))&gt;0,"1","0")</f>
        <v>0</v>
      </c>
      <c r="AJ175" s="30">
        <f>IF(AI175="1",'TOP 10 TECHNIQUES'!C$17,0)</f>
        <v>0</v>
      </c>
      <c r="AK175" s="30" t="str" cm="1">
        <f t="array" ref="AK175">IF(SUMPRODUCT(--(NOT(ISERR(SEARCH({"Cloud","Cluster","Container","Image","Instance","Pod","Snapshot","Volume"},AD175)))))&gt;0,"1","0")</f>
        <v>0</v>
      </c>
      <c r="AL175" s="30">
        <f>IF(AK175="1",'TOP 10 TECHNIQUES'!C$18,0)</f>
        <v>0</v>
      </c>
      <c r="AM175" s="30" t="str" cm="1">
        <f t="array" ref="AM175">IF(SUMPRODUCT(--(NOT(ISERR(SEARCH({"Drive","Firmware","Host","Kernel"},AD175)))))&gt;0,"1","0")</f>
        <v>0</v>
      </c>
      <c r="AN175" s="30">
        <f>IF(AM175="1",'TOP 10 TECHNIQUES'!C$19,0)</f>
        <v>0</v>
      </c>
      <c r="AO175" s="61">
        <v>0</v>
      </c>
      <c r="AP175" s="30">
        <f>parameters!$J$21*Table1[[#This Row],[TAT Utility]]+parameters!$J$22*Table1[[#This Row],[Count Utility]]</f>
        <v>2.3333333333333334E-2</v>
      </c>
      <c r="AQ175" s="30">
        <f>(Table1[[#This Row],[Total Top Att&amp;ck Score ]]-parameters!$D$19)/(parameters!$D$20-parameters!$D$19)</f>
        <v>7.7777777777777779E-2</v>
      </c>
      <c r="AR175" s="30">
        <f>IF(Table1[[#This Row],[TAT Utility (unclipped)]]&gt;1,1, IF(Table1[[#This Row],[TAT Utility (unclipped)]]&lt;0,0, Table1[[#This Row],[TAT Utility (unclipped)]]) )</f>
        <v>7.7777777777777779E-2</v>
      </c>
      <c r="AS175" s="30">
        <f>(Table1[[#This Row],[Ransomware (Total '# of ATT&amp;CK Observations)]]-parameters!$D$21)/(parameters!$D$22-parameters!$D$21)</f>
        <v>0</v>
      </c>
      <c r="AT175" s="30">
        <f>IF(Table1[[#This Row],[Count Utility (unclipped)]]&gt;1,1, IF(Table1[[#This Row],[Count Utility (unclipped)]]&lt;0,0, Table1[[#This Row],[Count Utility (unclipped)]]) )</f>
        <v>0</v>
      </c>
      <c r="AU17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6" spans="1:47" ht="15.75">
      <c r="A176" s="30">
        <f>parameters!$J$21*Table1[[#This Row],[TAT Utility]]+parameters!$J$22*Table1[[#This Row],[Count Utility]]</f>
        <v>2.5012692000000003E-2</v>
      </c>
      <c r="B176" s="30">
        <f t="shared" si="2"/>
        <v>0.25012692000000003</v>
      </c>
      <c r="C176" s="30" t="s">
        <v>669</v>
      </c>
      <c r="D176" s="30" t="s">
        <v>670</v>
      </c>
      <c r="E176" s="30" t="s">
        <v>72</v>
      </c>
      <c r="F176" s="30">
        <v>1</v>
      </c>
      <c r="G176" s="30">
        <v>2</v>
      </c>
      <c r="H176" s="30">
        <f>parameters!$J$10*Table1[[#This Row],[Before Utility]]+parameters!$J$11*Table1[[#This Row],[After Utility]]</f>
        <v>0.15000000000000002</v>
      </c>
      <c r="I176">
        <f>(Table1[[#This Row],[Num. TID Before]]-parameters!$D$8)/(parameters!$D$9-parameters!$D$8)</f>
        <v>0.1</v>
      </c>
      <c r="J176">
        <f>IF(Table1[[#This Row],[Before Utility (unclipped)]]&gt;1,1, IF(Table1[[#This Row],[Before Utility (unclipped)]]&lt;0,0, Table1[[#This Row],[Before Utility (unclipped)]]))</f>
        <v>0.1</v>
      </c>
      <c r="K176">
        <f>(Table1[[#This Row],[Num. TID After]]-parameters!$D$10)/(parameters!$D$11-parameters!$D$10)</f>
        <v>0.2</v>
      </c>
      <c r="L176">
        <f>IF(Table1[[#This Row],[After Utility (unclipped)]]&gt;1,1, IF(Table1[[#This Row],[After Utility (unclipped)]]&lt;0,0, Table1[[#This Row],[After Utility (unclipped)]]))</f>
        <v>0.2</v>
      </c>
      <c r="M176" s="57">
        <v>1.2692000000000001E-4</v>
      </c>
      <c r="N176" s="81">
        <v>0</v>
      </c>
      <c r="O176" s="81">
        <v>1</v>
      </c>
      <c r="P176" s="81">
        <v>0</v>
      </c>
      <c r="Q176" s="81">
        <v>0</v>
      </c>
      <c r="R176" s="36" t="s">
        <v>135</v>
      </c>
      <c r="S176" s="32">
        <v>2</v>
      </c>
      <c r="T176" s="34" t="s">
        <v>136</v>
      </c>
      <c r="U176" s="32">
        <v>8</v>
      </c>
      <c r="V176" s="30">
        <f>parameters!$J$4*Table1[[#This Row],[Mitigations Utility]] + parameters!$J$5*Table1[[#This Row],[Detections Utility]]</f>
        <v>0.1</v>
      </c>
      <c r="W176">
        <f>SUM(Table1[[#This Row],[Num. 800-53 (r5)]],Table1[[#This Row],[Num. CIS Controls]])</f>
        <v>10</v>
      </c>
      <c r="X176">
        <f>(Table1[[#This Row],[Total Mitigations]]-parameters!$D$2)/(parameters!$D$3-parameters!$D$2)</f>
        <v>0.18181818181818182</v>
      </c>
      <c r="Y176">
        <f>IF(Table1[[#This Row],[Mitigations Utility (unclipped)]]&gt;1,1, IF(Table1[[#This Row],[Mitigations Utility (unclipped)]]&lt;0,0, Table1[[#This Row],[Mitigations Utility (unclipped)]]) )</f>
        <v>0.18181818181818182</v>
      </c>
      <c r="Z176">
        <f>SUM(Table1[[#This Row],[Num. CAR]:[Num. Splunk]])</f>
        <v>1</v>
      </c>
      <c r="AA176">
        <f>(Table1[[#This Row],[Total Detections]]-parameters!$D$4)/(parameters!$D$5-parameters!$D$4)</f>
        <v>0.01</v>
      </c>
      <c r="AB176">
        <f>IF(Table1[[#This Row],[Detections Utility (unclipped)]]&gt;1,1, IF(Table1[[#This Row],[Detections Utility (unclipped)]]&lt;0,0, Table1[[#This Row],[Detections Utility (unclipped)]]) )</f>
        <v>0.01</v>
      </c>
      <c r="AC176"/>
      <c r="AD176" s="85" t="s">
        <v>137</v>
      </c>
      <c r="AE176" s="30" t="str" cm="1">
        <f t="array" ref="AE176">IF(SUMPRODUCT(--(NOT(ISERR(SEARCH({"Process","Command","Script","WMI","Module","Pipe","Service"},AD176)))))&gt;0,"1","0")</f>
        <v>0</v>
      </c>
      <c r="AF176" s="30">
        <f>IF(AE176="1",'TOP 10 TECHNIQUES'!C$15,0)</f>
        <v>0</v>
      </c>
      <c r="AG176" s="30" t="str" cm="1">
        <f t="array" ref="AG176">IF(SUMPRODUCT(--(NOT(ISERR(SEARCH({"Network","Firewall"},AD176)))))&gt;0,"1","0")</f>
        <v>1</v>
      </c>
      <c r="AH176" s="30">
        <f>IF(AG176="1",'TOP 10 TECHNIQUES'!C$16,0)</f>
        <v>0</v>
      </c>
      <c r="AI176" s="30" t="str" cm="1">
        <f t="array" ref="AI176">IF(SUMPRODUCT(--(NOT(ISERR(SEARCH({"File","Group","Logon","Schedule","User","Registry","Active","Application"},AD176)))))&gt;0,"1","0")</f>
        <v>0</v>
      </c>
      <c r="AJ176" s="30">
        <f>IF(AI176="1",'TOP 10 TECHNIQUES'!C$17,0)</f>
        <v>0</v>
      </c>
      <c r="AK176" s="30" t="str" cm="1">
        <f t="array" ref="AK176">IF(SUMPRODUCT(--(NOT(ISERR(SEARCH({"Cloud","Cluster","Container","Image","Instance","Pod","Snapshot","Volume"},AD176)))))&gt;0,"1","0")</f>
        <v>0</v>
      </c>
      <c r="AL176" s="30">
        <f>IF(AK176="1",'TOP 10 TECHNIQUES'!C$18,0)</f>
        <v>0</v>
      </c>
      <c r="AM176" s="30" t="str" cm="1">
        <f t="array" ref="AM176">IF(SUMPRODUCT(--(NOT(ISERR(SEARCH({"Drive","Firmware","Host","Kernel"},AD176)))))&gt;0,"1","0")</f>
        <v>0</v>
      </c>
      <c r="AN176" s="30">
        <f>IF(AM176="1",'TOP 10 TECHNIQUES'!C$19,0)</f>
        <v>0</v>
      </c>
      <c r="AO176" s="62">
        <v>0</v>
      </c>
      <c r="AP176" s="30">
        <f>parameters!$J$21*Table1[[#This Row],[TAT Utility]]+parameters!$J$22*Table1[[#This Row],[Count Utility]]</f>
        <v>2.5012692000000003E-2</v>
      </c>
      <c r="AQ176" s="30">
        <f>(Table1[[#This Row],[Total Top Att&amp;ck Score ]]-parameters!$D$19)/(parameters!$D$20-parameters!$D$19)</f>
        <v>8.3375640000000015E-2</v>
      </c>
      <c r="AR176" s="30">
        <f>IF(Table1[[#This Row],[TAT Utility (unclipped)]]&gt;1,1, IF(Table1[[#This Row],[TAT Utility (unclipped)]]&lt;0,0, Table1[[#This Row],[TAT Utility (unclipped)]]) )</f>
        <v>8.3375640000000015E-2</v>
      </c>
      <c r="AS176" s="30">
        <f>(Table1[[#This Row],[Ransomware (Total '# of ATT&amp;CK Observations)]]-parameters!$D$21)/(parameters!$D$22-parameters!$D$21)</f>
        <v>0</v>
      </c>
      <c r="AT176" s="30">
        <f>IF(Table1[[#This Row],[Count Utility (unclipped)]]&gt;1,1, IF(Table1[[#This Row],[Count Utility (unclipped)]]&lt;0,0, Table1[[#This Row],[Count Utility (unclipped)]]) )</f>
        <v>0</v>
      </c>
      <c r="AU17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7" spans="1:47" ht="15.75">
      <c r="A177" s="30">
        <f>parameters!$J$21*Table1[[#This Row],[TAT Utility]]+parameters!$J$22*Table1[[#This Row],[Count Utility]]</f>
        <v>0.32336752099038091</v>
      </c>
      <c r="B177" s="30">
        <f t="shared" si="2"/>
        <v>1.900341876570476</v>
      </c>
      <c r="C177" s="30" t="s">
        <v>671</v>
      </c>
      <c r="D177" s="30" t="s">
        <v>672</v>
      </c>
      <c r="E177" s="30" t="s">
        <v>72</v>
      </c>
      <c r="F177" s="30">
        <v>5</v>
      </c>
      <c r="G177" s="30">
        <v>3</v>
      </c>
      <c r="H177" s="30">
        <f>parameters!$J$10*Table1[[#This Row],[Before Utility]]+parameters!$J$11*Table1[[#This Row],[After Utility]]</f>
        <v>0.4</v>
      </c>
      <c r="I177">
        <f>(Table1[[#This Row],[Num. TID Before]]-parameters!$D$8)/(parameters!$D$9-parameters!$D$8)</f>
        <v>0.5</v>
      </c>
      <c r="J177">
        <f>IF(Table1[[#This Row],[Before Utility (unclipped)]]&gt;1,1, IF(Table1[[#This Row],[Before Utility (unclipped)]]&lt;0,0, Table1[[#This Row],[Before Utility (unclipped)]]))</f>
        <v>0.5</v>
      </c>
      <c r="K177">
        <f>(Table1[[#This Row],[Num. TID After]]-parameters!$D$10)/(parameters!$D$11-parameters!$D$10)</f>
        <v>0.3</v>
      </c>
      <c r="L177">
        <f>IF(Table1[[#This Row],[After Utility (unclipped)]]&gt;1,1, IF(Table1[[#This Row],[After Utility (unclipped)]]&lt;0,0, Table1[[#This Row],[After Utility (unclipped)]]))</f>
        <v>0.3</v>
      </c>
      <c r="M177" s="57">
        <v>0.69578580999999995</v>
      </c>
      <c r="N177" s="81">
        <v>4</v>
      </c>
      <c r="O177" s="81">
        <v>47</v>
      </c>
      <c r="P177" s="81">
        <v>9</v>
      </c>
      <c r="Q177" s="81">
        <v>23</v>
      </c>
      <c r="R177" s="36" t="s">
        <v>135</v>
      </c>
      <c r="S177" s="32">
        <v>2</v>
      </c>
      <c r="T177" s="34" t="s">
        <v>136</v>
      </c>
      <c r="U177" s="32">
        <v>8</v>
      </c>
      <c r="V177" s="30">
        <f>parameters!$J$4*Table1[[#This Row],[Mitigations Utility]] + parameters!$J$5*Table1[[#This Row],[Detections Utility]]</f>
        <v>0.49047619047619045</v>
      </c>
      <c r="W177">
        <f>SUM(Table1[[#This Row],[Num. 800-53 (r5)]],Table1[[#This Row],[Num. CIS Controls]])</f>
        <v>10</v>
      </c>
      <c r="X177">
        <f>(Table1[[#This Row],[Total Mitigations]]-parameters!$D$2)/(parameters!$D$3-parameters!$D$2)</f>
        <v>0.18181818181818182</v>
      </c>
      <c r="Y177">
        <f>IF(Table1[[#This Row],[Mitigations Utility (unclipped)]]&gt;1,1, IF(Table1[[#This Row],[Mitigations Utility (unclipped)]]&lt;0,0, Table1[[#This Row],[Mitigations Utility (unclipped)]]) )</f>
        <v>0.18181818181818182</v>
      </c>
      <c r="Z177">
        <f>SUM(Table1[[#This Row],[Num. CAR]:[Num. Splunk]])</f>
        <v>83</v>
      </c>
      <c r="AA177">
        <f>(Table1[[#This Row],[Total Detections]]-parameters!$D$4)/(parameters!$D$5-parameters!$D$4)</f>
        <v>0.83</v>
      </c>
      <c r="AB177">
        <f>IF(Table1[[#This Row],[Detections Utility (unclipped)]]&gt;1,1, IF(Table1[[#This Row],[Detections Utility (unclipped)]]&lt;0,0, Table1[[#This Row],[Detections Utility (unclipped)]]) )</f>
        <v>0.83</v>
      </c>
      <c r="AC177"/>
      <c r="AD177" s="85" t="s">
        <v>673</v>
      </c>
      <c r="AE177" s="30" t="str" cm="1">
        <f t="array" ref="AE177">IF(SUMPRODUCT(--(NOT(ISERR(SEARCH({"Process","Command","Script","WMI","Module","Pipe","Service"},AD177)))))&gt;0,"1","0")</f>
        <v>0</v>
      </c>
      <c r="AF177" s="30">
        <f>IF(AE177="1",'TOP 10 TECHNIQUES'!C$15,0)</f>
        <v>0</v>
      </c>
      <c r="AG177" s="30" t="str" cm="1">
        <f t="array" ref="AG177">IF(SUMPRODUCT(--(NOT(ISERR(SEARCH({"Network","Firewall"},AD177)))))&gt;0,"1","0")</f>
        <v>1</v>
      </c>
      <c r="AH177" s="30">
        <f>IF(AG177="1",'TOP 10 TECHNIQUES'!C$16,0)</f>
        <v>0</v>
      </c>
      <c r="AI177" s="30" t="str" cm="1">
        <f t="array" ref="AI177">IF(SUMPRODUCT(--(NOT(ISERR(SEARCH({"File","Group","Logon","Schedule","User","Registry","Active","Application"},AD177)))))&gt;0,"1","0")</f>
        <v>1</v>
      </c>
      <c r="AJ177" s="30">
        <f>IF(AI177="1",'TOP 10 TECHNIQUES'!C$17,0)</f>
        <v>0.19800000000000001</v>
      </c>
      <c r="AK177" s="30" t="str" cm="1">
        <f t="array" ref="AK177">IF(SUMPRODUCT(--(NOT(ISERR(SEARCH({"Cloud","Cluster","Container","Image","Instance","Pod","Snapshot","Volume"},AD177)))))&gt;0,"1","0")</f>
        <v>0</v>
      </c>
      <c r="AL177" s="30">
        <f>IF(AK177="1",'TOP 10 TECHNIQUES'!C$18,0)</f>
        <v>0</v>
      </c>
      <c r="AM177" s="30" t="str" cm="1">
        <f t="array" ref="AM177">IF(SUMPRODUCT(--(NOT(ISERR(SEARCH({"Drive","Firmware","Host","Kernel"},AD177)))))&gt;0,"1","0")</f>
        <v>0</v>
      </c>
      <c r="AN177" s="30">
        <f>IF(AM177="1",'TOP 10 TECHNIQUES'!C$19,0)</f>
        <v>0</v>
      </c>
      <c r="AO177" s="61">
        <v>4</v>
      </c>
      <c r="AP177" s="30">
        <f>parameters!$J$21*Table1[[#This Row],[TAT Utility]]+parameters!$J$22*Table1[[#This Row],[Count Utility]]</f>
        <v>0.32336752099038091</v>
      </c>
      <c r="AQ177" s="30">
        <f>(Table1[[#This Row],[Total Top Att&amp;ck Score ]]-parameters!$D$19)/(parameters!$D$20-parameters!$D$19)</f>
        <v>0.63344729219015872</v>
      </c>
      <c r="AR177" s="30">
        <f>IF(Table1[[#This Row],[TAT Utility (unclipped)]]&gt;1,1, IF(Table1[[#This Row],[TAT Utility (unclipped)]]&lt;0,0, Table1[[#This Row],[TAT Utility (unclipped)]]) )</f>
        <v>0.63344729219015872</v>
      </c>
      <c r="AS177" s="30">
        <f>(Table1[[#This Row],[Ransomware (Total '# of ATT&amp;CK Observations)]]-parameters!$D$21)/(parameters!$D$22-parameters!$D$21)</f>
        <v>0.19047619047619047</v>
      </c>
      <c r="AT177" s="30">
        <f>IF(Table1[[#This Row],[Count Utility (unclipped)]]&gt;1,1, IF(Table1[[#This Row],[Count Utility (unclipped)]]&lt;0,0, Table1[[#This Row],[Count Utility (unclipped)]]) )</f>
        <v>0.19047619047619047</v>
      </c>
      <c r="AU17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0.1555664087800151</v>
      </c>
    </row>
    <row r="178" spans="1:47" ht="15.75">
      <c r="A178" s="30">
        <f>parameters!$J$21*Table1[[#This Row],[TAT Utility]]+parameters!$J$22*Table1[[#This Row],[Count Utility]]</f>
        <v>0.22861184152380953</v>
      </c>
      <c r="B178" s="30">
        <f t="shared" si="2"/>
        <v>0.95278508190476197</v>
      </c>
      <c r="C178" s="30" t="s">
        <v>674</v>
      </c>
      <c r="D178" s="30" t="s">
        <v>675</v>
      </c>
      <c r="E178" s="30" t="s">
        <v>72</v>
      </c>
      <c r="F178" s="30">
        <v>1</v>
      </c>
      <c r="G178" s="30">
        <v>15</v>
      </c>
      <c r="H178" s="30">
        <f>parameters!$J$10*Table1[[#This Row],[Before Utility]]+parameters!$J$11*Table1[[#This Row],[After Utility]]</f>
        <v>0.55000000000000004</v>
      </c>
      <c r="I178">
        <f>(Table1[[#This Row],[Num. TID Before]]-parameters!$D$8)/(parameters!$D$9-parameters!$D$8)</f>
        <v>0.1</v>
      </c>
      <c r="J178">
        <f>IF(Table1[[#This Row],[Before Utility (unclipped)]]&gt;1,1, IF(Table1[[#This Row],[Before Utility (unclipped)]]&lt;0,0, Table1[[#This Row],[Before Utility (unclipped)]]))</f>
        <v>0.1</v>
      </c>
      <c r="K178">
        <f>(Table1[[#This Row],[Num. TID After]]-parameters!$D$10)/(parameters!$D$11-parameters!$D$10)</f>
        <v>1.5</v>
      </c>
      <c r="L178">
        <f>IF(Table1[[#This Row],[After Utility (unclipped)]]&gt;1,1, IF(Table1[[#This Row],[After Utility (unclipped)]]&lt;0,0, Table1[[#This Row],[After Utility (unclipped)]]))</f>
        <v>1</v>
      </c>
      <c r="M178" s="57">
        <v>0.24088032000000001</v>
      </c>
      <c r="N178" s="81">
        <v>0</v>
      </c>
      <c r="O178" s="81">
        <v>12</v>
      </c>
      <c r="P178" s="81">
        <v>6</v>
      </c>
      <c r="Q178" s="81">
        <v>0</v>
      </c>
      <c r="R178" s="34"/>
      <c r="S178" s="32">
        <v>1</v>
      </c>
      <c r="T178" s="34" t="s">
        <v>676</v>
      </c>
      <c r="U178" s="32">
        <v>7</v>
      </c>
      <c r="V178" s="30">
        <f>parameters!$J$4*Table1[[#This Row],[Mitigations Utility]] + parameters!$J$5*Table1[[#This Row],[Detections Utility]]</f>
        <v>0.16190476190476188</v>
      </c>
      <c r="W178">
        <f>SUM(Table1[[#This Row],[Num. 800-53 (r5)]],Table1[[#This Row],[Num. CIS Controls]])</f>
        <v>8</v>
      </c>
      <c r="X178">
        <f>(Table1[[#This Row],[Total Mitigations]]-parameters!$D$2)/(parameters!$D$3-parameters!$D$2)</f>
        <v>0.14545454545454545</v>
      </c>
      <c r="Y178">
        <f>IF(Table1[[#This Row],[Mitigations Utility (unclipped)]]&gt;1,1, IF(Table1[[#This Row],[Mitigations Utility (unclipped)]]&lt;0,0, Table1[[#This Row],[Mitigations Utility (unclipped)]]) )</f>
        <v>0.14545454545454545</v>
      </c>
      <c r="Z178">
        <f>SUM(Table1[[#This Row],[Num. CAR]:[Num. Splunk]])</f>
        <v>18</v>
      </c>
      <c r="AA178">
        <f>(Table1[[#This Row],[Total Detections]]-parameters!$D$4)/(parameters!$D$5-parameters!$D$4)</f>
        <v>0.18</v>
      </c>
      <c r="AB178">
        <f>IF(Table1[[#This Row],[Detections Utility (unclipped)]]&gt;1,1, IF(Table1[[#This Row],[Detections Utility (unclipped)]]&lt;0,0, Table1[[#This Row],[Detections Utility (unclipped)]]) )</f>
        <v>0.18</v>
      </c>
      <c r="AC178"/>
      <c r="AD178" s="85" t="s">
        <v>409</v>
      </c>
      <c r="AE178" s="30" t="str" cm="1">
        <f t="array" ref="AE178">IF(SUMPRODUCT(--(NOT(ISERR(SEARCH({"Process","Command","Script","WMI","Module","Pipe","Service"},AD178)))))&gt;0,"1","0")</f>
        <v>1</v>
      </c>
      <c r="AF178" s="30">
        <f>IF(AE178="1",'TOP 10 TECHNIQUES'!C$15,0)</f>
        <v>0</v>
      </c>
      <c r="AG178" s="30" t="str" cm="1">
        <f t="array" ref="AG178">IF(SUMPRODUCT(--(NOT(ISERR(SEARCH({"Network","Firewall"},AD178)))))&gt;0,"1","0")</f>
        <v>0</v>
      </c>
      <c r="AH178" s="30">
        <f>IF(AG178="1",'TOP 10 TECHNIQUES'!C$16,0)</f>
        <v>0</v>
      </c>
      <c r="AI178" s="30" t="str" cm="1">
        <f t="array" ref="AI178">IF(SUMPRODUCT(--(NOT(ISERR(SEARCH({"File","Group","Logon","Schedule","User","Registry","Active","Application"},AD178)))))&gt;0,"1","0")</f>
        <v>0</v>
      </c>
      <c r="AJ178" s="30">
        <f>IF(AI178="1",'TOP 10 TECHNIQUES'!C$17,0)</f>
        <v>0</v>
      </c>
      <c r="AK178" s="30" t="str" cm="1">
        <f t="array" ref="AK178">IF(SUMPRODUCT(--(NOT(ISERR(SEARCH({"Cloud","Cluster","Container","Image","Instance","Pod","Snapshot","Volume"},AD178)))))&gt;0,"1","0")</f>
        <v>0</v>
      </c>
      <c r="AL178" s="30">
        <f>IF(AK178="1",'TOP 10 TECHNIQUES'!C$18,0)</f>
        <v>0</v>
      </c>
      <c r="AM178" s="30" t="str" cm="1">
        <f t="array" ref="AM178">IF(SUMPRODUCT(--(NOT(ISERR(SEARCH({"Drive","Firmware","Host","Kernel"},AD178)))))&gt;0,"1","0")</f>
        <v>0</v>
      </c>
      <c r="AN178" s="30">
        <f>IF(AM178="1",'TOP 10 TECHNIQUES'!C$19,0)</f>
        <v>0</v>
      </c>
      <c r="AO178" s="62">
        <v>4</v>
      </c>
      <c r="AP178" s="30">
        <f>parameters!$J$21*Table1[[#This Row],[TAT Utility]]+parameters!$J$22*Table1[[#This Row],[Count Utility]]</f>
        <v>0.22861184152380953</v>
      </c>
      <c r="AQ178" s="30">
        <f>(Table1[[#This Row],[Total Top Att&amp;ck Score ]]-parameters!$D$19)/(parameters!$D$20-parameters!$D$19)</f>
        <v>0.31759502730158734</v>
      </c>
      <c r="AR178" s="30">
        <f>IF(Table1[[#This Row],[TAT Utility (unclipped)]]&gt;1,1, IF(Table1[[#This Row],[TAT Utility (unclipped)]]&lt;0,0, Table1[[#This Row],[TAT Utility (unclipped)]]) )</f>
        <v>0.31759502730158734</v>
      </c>
      <c r="AS178" s="30">
        <f>(Table1[[#This Row],[Ransomware (Total '# of ATT&amp;CK Observations)]]-parameters!$D$21)/(parameters!$D$22-parameters!$D$21)</f>
        <v>0.19047619047619047</v>
      </c>
      <c r="AT178" s="30">
        <f>IF(Table1[[#This Row],[Count Utility (unclipped)]]&gt;1,1, IF(Table1[[#This Row],[Count Utility (unclipped)]]&lt;0,0, Table1[[#This Row],[Count Utility (unclipped)]]) )</f>
        <v>0.19047619047619047</v>
      </c>
      <c r="AU17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0.12548524069538927</v>
      </c>
    </row>
    <row r="179" spans="1:47" ht="15.75">
      <c r="A179" s="30">
        <f>parameters!$J$21*Table1[[#This Row],[TAT Utility]]+parameters!$J$22*Table1[[#This Row],[Count Utility]]</f>
        <v>1.1979999999999999E-2</v>
      </c>
      <c r="B179" s="30">
        <f t="shared" si="2"/>
        <v>0.1198</v>
      </c>
      <c r="C179" s="30" t="s">
        <v>677</v>
      </c>
      <c r="D179" s="30" t="s">
        <v>678</v>
      </c>
      <c r="E179" s="30" t="s">
        <v>72</v>
      </c>
      <c r="F179" s="30">
        <v>1</v>
      </c>
      <c r="G179" s="30">
        <v>1</v>
      </c>
      <c r="H179" s="30">
        <f>parameters!$J$10*Table1[[#This Row],[Before Utility]]+parameters!$J$11*Table1[[#This Row],[After Utility]]</f>
        <v>0.1</v>
      </c>
      <c r="I179">
        <f>(Table1[[#This Row],[Num. TID Before]]-parameters!$D$8)/(parameters!$D$9-parameters!$D$8)</f>
        <v>0.1</v>
      </c>
      <c r="J179">
        <f>IF(Table1[[#This Row],[Before Utility (unclipped)]]&gt;1,1, IF(Table1[[#This Row],[Before Utility (unclipped)]]&lt;0,0, Table1[[#This Row],[Before Utility (unclipped)]]))</f>
        <v>0.1</v>
      </c>
      <c r="K179">
        <f>(Table1[[#This Row],[Num. TID After]]-parameters!$D$10)/(parameters!$D$11-parameters!$D$10)</f>
        <v>0.1</v>
      </c>
      <c r="L179">
        <f>IF(Table1[[#This Row],[After Utility (unclipped)]]&gt;1,1, IF(Table1[[#This Row],[After Utility (unclipped)]]&lt;0,0, Table1[[#This Row],[After Utility (unclipped)]]))</f>
        <v>0.1</v>
      </c>
      <c r="M179" s="30">
        <v>0</v>
      </c>
      <c r="N179" s="81">
        <v>0</v>
      </c>
      <c r="O179" s="81">
        <v>0</v>
      </c>
      <c r="P179" s="81">
        <v>0</v>
      </c>
      <c r="Q179" s="81">
        <v>0</v>
      </c>
      <c r="R179" s="34"/>
      <c r="S179" s="32">
        <v>0</v>
      </c>
      <c r="T179" s="34"/>
      <c r="U179" s="32">
        <v>0</v>
      </c>
      <c r="V179" s="30">
        <f>parameters!$J$4*Table1[[#This Row],[Mitigations Utility]] + parameters!$J$5*Table1[[#This Row],[Detections Utility]]</f>
        <v>0</v>
      </c>
      <c r="W179">
        <f>SUM(Table1[[#This Row],[Num. 800-53 (r5)]],Table1[[#This Row],[Num. CIS Controls]])</f>
        <v>0</v>
      </c>
      <c r="X179">
        <f>(Table1[[#This Row],[Total Mitigations]]-parameters!$D$2)/(parameters!$D$3-parameters!$D$2)</f>
        <v>0</v>
      </c>
      <c r="Y179">
        <f>IF(Table1[[#This Row],[Mitigations Utility (unclipped)]]&gt;1,1, IF(Table1[[#This Row],[Mitigations Utility (unclipped)]]&lt;0,0, Table1[[#This Row],[Mitigations Utility (unclipped)]]) )</f>
        <v>0</v>
      </c>
      <c r="Z179">
        <f>SUM(Table1[[#This Row],[Num. CAR]:[Num. Splunk]])</f>
        <v>0</v>
      </c>
      <c r="AA179">
        <f>(Table1[[#This Row],[Total Detections]]-parameters!$D$4)/(parameters!$D$5-parameters!$D$4)</f>
        <v>0</v>
      </c>
      <c r="AB179">
        <f>IF(Table1[[#This Row],[Detections Utility (unclipped)]]&gt;1,1, IF(Table1[[#This Row],[Detections Utility (unclipped)]]&lt;0,0, Table1[[#This Row],[Detections Utility (unclipped)]]) )</f>
        <v>0</v>
      </c>
      <c r="AC179" t="s">
        <v>210</v>
      </c>
      <c r="AD179" s="85" t="s">
        <v>679</v>
      </c>
      <c r="AE179" s="30" t="str" cm="1">
        <f t="array" ref="AE179">IF(SUMPRODUCT(--(NOT(ISERR(SEARCH({"Process","Command","Script","WMI","Module","Pipe","Service"},AD179)))))&gt;0,"1","0")</f>
        <v>1</v>
      </c>
      <c r="AF179" s="30">
        <f>IF(AE179="1",'TOP 10 TECHNIQUES'!C$15,0)</f>
        <v>0</v>
      </c>
      <c r="AG179" s="30" t="str" cm="1">
        <f t="array" ref="AG179">IF(SUMPRODUCT(--(NOT(ISERR(SEARCH({"Network","Firewall"},AD179)))))&gt;0,"1","0")</f>
        <v>1</v>
      </c>
      <c r="AH179" s="30">
        <f>IF(AG179="1",'TOP 10 TECHNIQUES'!C$16,0)</f>
        <v>0</v>
      </c>
      <c r="AI179" s="30" t="str" cm="1">
        <f t="array" ref="AI179">IF(SUMPRODUCT(--(NOT(ISERR(SEARCH({"File","Group","Logon","Schedule","User","Registry","Active","Application"},AD179)))))&gt;0,"1","0")</f>
        <v>1</v>
      </c>
      <c r="AJ179" s="30">
        <f>IF(AI179="1",'TOP 10 TECHNIQUES'!C$17,0)</f>
        <v>0.19800000000000001</v>
      </c>
      <c r="AK179" s="30" t="str" cm="1">
        <f t="array" ref="AK179">IF(SUMPRODUCT(--(NOT(ISERR(SEARCH({"Cloud","Cluster","Container","Image","Instance","Pod","Snapshot","Volume"},AD179)))))&gt;0,"1","0")</f>
        <v>0</v>
      </c>
      <c r="AL179" s="30">
        <f>IF(AK179="1",'TOP 10 TECHNIQUES'!C$18,0)</f>
        <v>0</v>
      </c>
      <c r="AM179" s="30" t="str" cm="1">
        <f t="array" ref="AM179">IF(SUMPRODUCT(--(NOT(ISERR(SEARCH({"Drive","Firmware","Host","Kernel"},AD179)))))&gt;0,"1","0")</f>
        <v>0</v>
      </c>
      <c r="AN179" s="30">
        <f>IF(AM179="1",'TOP 10 TECHNIQUES'!C$19,0)</f>
        <v>0</v>
      </c>
      <c r="AP179" s="30">
        <f>parameters!$J$21*Table1[[#This Row],[TAT Utility]]+parameters!$J$22*Table1[[#This Row],[Count Utility]]</f>
        <v>1.1979999999999999E-2</v>
      </c>
      <c r="AQ179" s="30">
        <f>(Table1[[#This Row],[Total Top Att&amp;ck Score ]]-parameters!$D$19)/(parameters!$D$20-parameters!$D$19)</f>
        <v>3.9933333333333335E-2</v>
      </c>
      <c r="AR179" s="30">
        <f>IF(Table1[[#This Row],[TAT Utility (unclipped)]]&gt;1,1, IF(Table1[[#This Row],[TAT Utility (unclipped)]]&lt;0,0, Table1[[#This Row],[TAT Utility (unclipped)]]) )</f>
        <v>3.9933333333333335E-2</v>
      </c>
      <c r="AS179" s="30">
        <f>(Table1[[#This Row],[Ransomware (Total '# of ATT&amp;CK Observations)]]-parameters!$D$21)/(parameters!$D$22-parameters!$D$21)</f>
        <v>0</v>
      </c>
      <c r="AT179" s="30">
        <f>IF(Table1[[#This Row],[Count Utility (unclipped)]]&gt;1,1, IF(Table1[[#This Row],[Count Utility (unclipped)]]&lt;0,0, Table1[[#This Row],[Count Utility (unclipped)]]) )</f>
        <v>0</v>
      </c>
      <c r="AU17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0" spans="1:47" ht="15.75">
      <c r="A180" s="30">
        <f>parameters!$J$21*Table1[[#This Row],[TAT Utility]]+parameters!$J$22*Table1[[#This Row],[Count Utility]]</f>
        <v>0.30436832439666667</v>
      </c>
      <c r="B180" s="30">
        <f t="shared" si="2"/>
        <v>1.0436832439666668</v>
      </c>
      <c r="C180" s="30" t="s">
        <v>680</v>
      </c>
      <c r="D180" s="30" t="s">
        <v>681</v>
      </c>
      <c r="E180" s="30" t="s">
        <v>72</v>
      </c>
      <c r="F180" s="30">
        <v>4</v>
      </c>
      <c r="G180" s="30">
        <v>4</v>
      </c>
      <c r="H180" s="30">
        <f>parameters!$J$10*Table1[[#This Row],[Before Utility]]+parameters!$J$11*Table1[[#This Row],[After Utility]]</f>
        <v>0.4</v>
      </c>
      <c r="I180">
        <f>(Table1[[#This Row],[Num. TID Before]]-parameters!$D$8)/(parameters!$D$9-parameters!$D$8)</f>
        <v>0.4</v>
      </c>
      <c r="J180">
        <f>IF(Table1[[#This Row],[Before Utility (unclipped)]]&gt;1,1, IF(Table1[[#This Row],[Before Utility (unclipped)]]&lt;0,0, Table1[[#This Row],[Before Utility (unclipped)]]))</f>
        <v>0.4</v>
      </c>
      <c r="K180">
        <f>(Table1[[#This Row],[Num. TID After]]-parameters!$D$10)/(parameters!$D$11-parameters!$D$10)</f>
        <v>0.4</v>
      </c>
      <c r="L180">
        <f>IF(Table1[[#This Row],[After Utility (unclipped)]]&gt;1,1, IF(Table1[[#This Row],[After Utility (unclipped)]]&lt;0,0, Table1[[#This Row],[After Utility (unclipped)]]))</f>
        <v>0.4</v>
      </c>
      <c r="M180" s="57">
        <v>4.5213500000000004E-3</v>
      </c>
      <c r="N180" s="81">
        <v>0</v>
      </c>
      <c r="O180" s="81">
        <v>10</v>
      </c>
      <c r="P180" s="81">
        <v>19</v>
      </c>
      <c r="Q180" s="81">
        <v>25</v>
      </c>
      <c r="R180" s="36" t="s">
        <v>682</v>
      </c>
      <c r="S180" s="32">
        <v>8</v>
      </c>
      <c r="T180" s="34" t="s">
        <v>683</v>
      </c>
      <c r="U180" s="32">
        <v>14</v>
      </c>
      <c r="V180" s="30">
        <f>parameters!$J$4*Table1[[#This Row],[Mitigations Utility]] + parameters!$J$5*Table1[[#This Row],[Detections Utility]]</f>
        <v>0.46666666666666673</v>
      </c>
      <c r="W180">
        <f>SUM(Table1[[#This Row],[Num. 800-53 (r5)]],Table1[[#This Row],[Num. CIS Controls]])</f>
        <v>22</v>
      </c>
      <c r="X180">
        <f>(Table1[[#This Row],[Total Mitigations]]-parameters!$D$2)/(parameters!$D$3-parameters!$D$2)</f>
        <v>0.4</v>
      </c>
      <c r="Y180">
        <f>IF(Table1[[#This Row],[Mitigations Utility (unclipped)]]&gt;1,1, IF(Table1[[#This Row],[Mitigations Utility (unclipped)]]&lt;0,0, Table1[[#This Row],[Mitigations Utility (unclipped)]]) )</f>
        <v>0.4</v>
      </c>
      <c r="Z180">
        <f>SUM(Table1[[#This Row],[Num. CAR]:[Num. Splunk]])</f>
        <v>54</v>
      </c>
      <c r="AA180">
        <f>(Table1[[#This Row],[Total Detections]]-parameters!$D$4)/(parameters!$D$5-parameters!$D$4)</f>
        <v>0.54</v>
      </c>
      <c r="AB180">
        <f>IF(Table1[[#This Row],[Detections Utility (unclipped)]]&gt;1,1, IF(Table1[[#This Row],[Detections Utility (unclipped)]]&lt;0,0, Table1[[#This Row],[Detections Utility (unclipped)]]) )</f>
        <v>0.54</v>
      </c>
      <c r="AC180"/>
      <c r="AD180" s="85" t="s">
        <v>684</v>
      </c>
      <c r="AE180" s="30" t="str" cm="1">
        <f t="array" ref="AE180">IF(SUMPRODUCT(--(NOT(ISERR(SEARCH({"Process","Command","Script","WMI","Module","Pipe","Service"},AD180)))))&gt;0,"1","0")</f>
        <v>1</v>
      </c>
      <c r="AF180" s="30">
        <f>IF(AE180="1",'TOP 10 TECHNIQUES'!C$15,0)</f>
        <v>0</v>
      </c>
      <c r="AG180" s="30" t="str" cm="1">
        <f t="array" ref="AG180">IF(SUMPRODUCT(--(NOT(ISERR(SEARCH({"Network","Firewall"},AD180)))))&gt;0,"1","0")</f>
        <v>0</v>
      </c>
      <c r="AH180" s="30">
        <f>IF(AG180="1",'TOP 10 TECHNIQUES'!C$16,0)</f>
        <v>0</v>
      </c>
      <c r="AI180" s="30" t="str" cm="1">
        <f t="array" ref="AI180">IF(SUMPRODUCT(--(NOT(ISERR(SEARCH({"File","Group","Logon","Schedule","User","Registry","Active","Application"},AD180)))))&gt;0,"1","0")</f>
        <v>1</v>
      </c>
      <c r="AJ180" s="30">
        <f>IF(AI180="1",'TOP 10 TECHNIQUES'!C$17,0)</f>
        <v>0.19800000000000001</v>
      </c>
      <c r="AK180" s="30" t="str" cm="1">
        <f t="array" ref="AK180">IF(SUMPRODUCT(--(NOT(ISERR(SEARCH({"Cloud","Cluster","Container","Image","Instance","Pod","Snapshot","Volume"},AD180)))))&gt;0,"1","0")</f>
        <v>0</v>
      </c>
      <c r="AL180" s="30">
        <f>IF(AK180="1",'TOP 10 TECHNIQUES'!C$18,0)</f>
        <v>0</v>
      </c>
      <c r="AM180" s="30" t="str" cm="1">
        <f t="array" ref="AM180">IF(SUMPRODUCT(--(NOT(ISERR(SEARCH({"Drive","Firmware","Host","Kernel"},AD180)))))&gt;0,"1","0")</f>
        <v>0</v>
      </c>
      <c r="AN180" s="30">
        <f>IF(AM180="1",'TOP 10 TECHNIQUES'!C$19,0)</f>
        <v>0</v>
      </c>
      <c r="AO180" s="61">
        <v>6</v>
      </c>
      <c r="AP180" s="30">
        <f>parameters!$J$21*Table1[[#This Row],[TAT Utility]]+parameters!$J$22*Table1[[#This Row],[Count Utility]]</f>
        <v>0.30436832439666667</v>
      </c>
      <c r="AQ180" s="30">
        <f>(Table1[[#This Row],[Total Top Att&amp;ck Score ]]-parameters!$D$19)/(parameters!$D$20-parameters!$D$19)</f>
        <v>0.34789441465555559</v>
      </c>
      <c r="AR180" s="30">
        <f>IF(Table1[[#This Row],[TAT Utility (unclipped)]]&gt;1,1, IF(Table1[[#This Row],[TAT Utility (unclipped)]]&lt;0,0, Table1[[#This Row],[TAT Utility (unclipped)]]) )</f>
        <v>0.34789441465555559</v>
      </c>
      <c r="AS180" s="30">
        <f>(Table1[[#This Row],[Ransomware (Total '# of ATT&amp;CK Observations)]]-parameters!$D$21)/(parameters!$D$22-parameters!$D$21)</f>
        <v>0.2857142857142857</v>
      </c>
      <c r="AT180" s="30">
        <f>IF(Table1[[#This Row],[Count Utility (unclipped)]]&gt;1,1, IF(Table1[[#This Row],[Count Utility (unclipped)]]&lt;0,0, Table1[[#This Row],[Count Utility (unclipped)]]) )</f>
        <v>0.2857142857142857</v>
      </c>
      <c r="AU18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0.19255634495079366</v>
      </c>
    </row>
    <row r="181" spans="1:47" ht="15.75">
      <c r="A181" s="30">
        <f>parameters!$J$21*Table1[[#This Row],[TAT Utility]]+parameters!$J$22*Table1[[#This Row],[Count Utility]]</f>
        <v>0.10945238095238094</v>
      </c>
      <c r="B181" s="30">
        <f t="shared" si="2"/>
        <v>0.42785714285714277</v>
      </c>
      <c r="C181" s="30" t="s">
        <v>685</v>
      </c>
      <c r="D181" s="30" t="s">
        <v>681</v>
      </c>
      <c r="E181" s="30" t="s">
        <v>686</v>
      </c>
      <c r="F181" s="30">
        <v>1</v>
      </c>
      <c r="G181" s="30">
        <v>1</v>
      </c>
      <c r="H181" s="30">
        <f>parameters!$J$10*Table1[[#This Row],[Before Utility]]+parameters!$J$11*Table1[[#This Row],[After Utility]]</f>
        <v>0.1</v>
      </c>
      <c r="I181">
        <f>(Table1[[#This Row],[Num. TID Before]]-parameters!$D$8)/(parameters!$D$9-parameters!$D$8)</f>
        <v>0.1</v>
      </c>
      <c r="J181">
        <f>IF(Table1[[#This Row],[Before Utility (unclipped)]]&gt;1,1, IF(Table1[[#This Row],[Before Utility (unclipped)]]&lt;0,0, Table1[[#This Row],[Before Utility (unclipped)]]))</f>
        <v>0.1</v>
      </c>
      <c r="K181">
        <f>(Table1[[#This Row],[Num. TID After]]-parameters!$D$10)/(parameters!$D$11-parameters!$D$10)</f>
        <v>0.1</v>
      </c>
      <c r="L181">
        <f>IF(Table1[[#This Row],[After Utility (unclipped)]]&gt;1,1, IF(Table1[[#This Row],[After Utility (unclipped)]]&lt;0,0, Table1[[#This Row],[After Utility (unclipped)]]))</f>
        <v>0.1</v>
      </c>
      <c r="M181" s="30">
        <v>0</v>
      </c>
      <c r="N181" s="81">
        <v>0</v>
      </c>
      <c r="O181" s="81">
        <v>3</v>
      </c>
      <c r="P181" s="81">
        <v>6</v>
      </c>
      <c r="Q181" s="81">
        <v>3</v>
      </c>
      <c r="R181" s="36" t="s">
        <v>687</v>
      </c>
      <c r="S181" s="32">
        <v>7</v>
      </c>
      <c r="T181" s="34" t="s">
        <v>683</v>
      </c>
      <c r="U181" s="32">
        <v>14</v>
      </c>
      <c r="V181" s="30">
        <f>parameters!$J$4*Table1[[#This Row],[Mitigations Utility]] + parameters!$J$5*Table1[[#This Row],[Detections Utility]]</f>
        <v>0.25714285714285712</v>
      </c>
      <c r="W181">
        <f>SUM(Table1[[#This Row],[Num. 800-53 (r5)]],Table1[[#This Row],[Num. CIS Controls]])</f>
        <v>21</v>
      </c>
      <c r="X181">
        <f>(Table1[[#This Row],[Total Mitigations]]-parameters!$D$2)/(parameters!$D$3-parameters!$D$2)</f>
        <v>0.38181818181818183</v>
      </c>
      <c r="Y181">
        <f>IF(Table1[[#This Row],[Mitigations Utility (unclipped)]]&gt;1,1, IF(Table1[[#This Row],[Mitigations Utility (unclipped)]]&lt;0,0, Table1[[#This Row],[Mitigations Utility (unclipped)]]) )</f>
        <v>0.38181818181818183</v>
      </c>
      <c r="Z181">
        <f>SUM(Table1[[#This Row],[Num. CAR]:[Num. Splunk]])</f>
        <v>12</v>
      </c>
      <c r="AA181">
        <f>(Table1[[#This Row],[Total Detections]]-parameters!$D$4)/(parameters!$D$5-parameters!$D$4)</f>
        <v>0.12</v>
      </c>
      <c r="AB181">
        <f>IF(Table1[[#This Row],[Detections Utility (unclipped)]]&gt;1,1, IF(Table1[[#This Row],[Detections Utility (unclipped)]]&lt;0,0, Table1[[#This Row],[Detections Utility (unclipped)]]) )</f>
        <v>0.12</v>
      </c>
      <c r="AC181"/>
      <c r="AD181" s="85" t="s">
        <v>688</v>
      </c>
      <c r="AE181" s="30" t="str" cm="1">
        <f t="array" ref="AE181">IF(SUMPRODUCT(--(NOT(ISERR(SEARCH({"Process","Command","Script","WMI","Module","Pipe","Service"},AD181)))))&gt;0,"1","0")</f>
        <v>0</v>
      </c>
      <c r="AF181" s="30">
        <f>IF(AE181="1",'TOP 10 TECHNIQUES'!C$15,0)</f>
        <v>0</v>
      </c>
      <c r="AG181" s="30" t="str" cm="1">
        <f t="array" ref="AG181">IF(SUMPRODUCT(--(NOT(ISERR(SEARCH({"Network","Firewall"},AD181)))))&gt;0,"1","0")</f>
        <v>0</v>
      </c>
      <c r="AH181" s="30">
        <f>IF(AG181="1",'TOP 10 TECHNIQUES'!C$16,0)</f>
        <v>0</v>
      </c>
      <c r="AI181" s="30" t="str" cm="1">
        <f t="array" ref="AI181">IF(SUMPRODUCT(--(NOT(ISERR(SEARCH({"File","Group","Logon","Schedule","User","Registry","Active","Application"},AD181)))))&gt;0,"1","0")</f>
        <v>1</v>
      </c>
      <c r="AJ181" s="30">
        <f>IF(AI181="1",'TOP 10 TECHNIQUES'!C$17,0)</f>
        <v>0.19800000000000001</v>
      </c>
      <c r="AK181" s="30" t="str" cm="1">
        <f t="array" ref="AK181">IF(SUMPRODUCT(--(NOT(ISERR(SEARCH({"Cloud","Cluster","Container","Image","Instance","Pod","Snapshot","Volume"},AD181)))))&gt;0,"1","0")</f>
        <v>0</v>
      </c>
      <c r="AL181" s="30">
        <f>IF(AK181="1",'TOP 10 TECHNIQUES'!C$18,0)</f>
        <v>0</v>
      </c>
      <c r="AM181" s="30" t="str" cm="1">
        <f t="array" ref="AM181">IF(SUMPRODUCT(--(NOT(ISERR(SEARCH({"Drive","Firmware","Host","Kernel"},AD181)))))&gt;0,"1","0")</f>
        <v>0</v>
      </c>
      <c r="AN181" s="30">
        <f>IF(AM181="1",'TOP 10 TECHNIQUES'!C$19,0)</f>
        <v>0</v>
      </c>
      <c r="AO181" s="62">
        <v>2</v>
      </c>
      <c r="AP181" s="30">
        <f>parameters!$J$21*Table1[[#This Row],[TAT Utility]]+parameters!$J$22*Table1[[#This Row],[Count Utility]]</f>
        <v>0.10945238095238094</v>
      </c>
      <c r="AQ181" s="30">
        <f>(Table1[[#This Row],[Total Top Att&amp;ck Score ]]-parameters!$D$19)/(parameters!$D$20-parameters!$D$19)</f>
        <v>0.14261904761904759</v>
      </c>
      <c r="AR181" s="30">
        <f>IF(Table1[[#This Row],[TAT Utility (unclipped)]]&gt;1,1, IF(Table1[[#This Row],[TAT Utility (unclipped)]]&lt;0,0, Table1[[#This Row],[TAT Utility (unclipped)]]) )</f>
        <v>0.14261904761904759</v>
      </c>
      <c r="AS181" s="30">
        <f>(Table1[[#This Row],[Ransomware (Total '# of ATT&amp;CK Observations)]]-parameters!$D$21)/(parameters!$D$22-parameters!$D$21)</f>
        <v>9.5238095238095233E-2</v>
      </c>
      <c r="AT181" s="30">
        <f>IF(Table1[[#This Row],[Count Utility (unclipped)]]&gt;1,1, IF(Table1[[#This Row],[Count Utility (unclipped)]]&lt;0,0, Table1[[#This Row],[Count Utility (unclipped)]]) )</f>
        <v>9.5238095238095233E-2</v>
      </c>
      <c r="AU18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5.4410430839002266E-2</v>
      </c>
    </row>
    <row r="182" spans="1:47" ht="15.75">
      <c r="A182" s="30">
        <f>parameters!$J$21*Table1[[#This Row],[TAT Utility]]+parameters!$J$22*Table1[[#This Row],[Count Utility]]</f>
        <v>3.4228571428571428E-2</v>
      </c>
      <c r="B182" s="30">
        <f t="shared" si="2"/>
        <v>0.3422857142857143</v>
      </c>
      <c r="C182" s="30" t="s">
        <v>689</v>
      </c>
      <c r="D182" s="30" t="s">
        <v>681</v>
      </c>
      <c r="E182" s="30" t="s">
        <v>690</v>
      </c>
      <c r="F182" s="30">
        <v>1</v>
      </c>
      <c r="G182" s="30">
        <v>1</v>
      </c>
      <c r="H182" s="30">
        <f>parameters!$J$10*Table1[[#This Row],[Before Utility]]+parameters!$J$11*Table1[[#This Row],[After Utility]]</f>
        <v>0.1</v>
      </c>
      <c r="I182">
        <f>(Table1[[#This Row],[Num. TID Before]]-parameters!$D$8)/(parameters!$D$9-parameters!$D$8)</f>
        <v>0.1</v>
      </c>
      <c r="J182">
        <f>IF(Table1[[#This Row],[Before Utility (unclipped)]]&gt;1,1, IF(Table1[[#This Row],[Before Utility (unclipped)]]&lt;0,0, Table1[[#This Row],[Before Utility (unclipped)]]))</f>
        <v>0.1</v>
      </c>
      <c r="K182">
        <f>(Table1[[#This Row],[Num. TID After]]-parameters!$D$10)/(parameters!$D$11-parameters!$D$10)</f>
        <v>0.1</v>
      </c>
      <c r="L182">
        <f>IF(Table1[[#This Row],[After Utility (unclipped)]]&gt;1,1, IF(Table1[[#This Row],[After Utility (unclipped)]]&lt;0,0, Table1[[#This Row],[After Utility (unclipped)]]))</f>
        <v>0.1</v>
      </c>
      <c r="M182" s="30">
        <v>0</v>
      </c>
      <c r="N182" s="81">
        <v>0</v>
      </c>
      <c r="O182" s="81">
        <v>1</v>
      </c>
      <c r="P182" s="81">
        <v>0</v>
      </c>
      <c r="Q182" s="81">
        <v>0</v>
      </c>
      <c r="R182" s="36" t="s">
        <v>691</v>
      </c>
      <c r="S182" s="32">
        <v>5</v>
      </c>
      <c r="T182" s="34" t="s">
        <v>683</v>
      </c>
      <c r="U182" s="32">
        <v>14</v>
      </c>
      <c r="V182" s="30">
        <f>parameters!$J$4*Table1[[#This Row],[Mitigations Utility]] + parameters!$J$5*Table1[[#This Row],[Detections Utility]]</f>
        <v>0.18571428571428575</v>
      </c>
      <c r="W182">
        <f>SUM(Table1[[#This Row],[Num. 800-53 (r5)]],Table1[[#This Row],[Num. CIS Controls]])</f>
        <v>19</v>
      </c>
      <c r="X182">
        <f>(Table1[[#This Row],[Total Mitigations]]-parameters!$D$2)/(parameters!$D$3-parameters!$D$2)</f>
        <v>0.34545454545454546</v>
      </c>
      <c r="Y182">
        <f>IF(Table1[[#This Row],[Mitigations Utility (unclipped)]]&gt;1,1, IF(Table1[[#This Row],[Mitigations Utility (unclipped)]]&lt;0,0, Table1[[#This Row],[Mitigations Utility (unclipped)]]) )</f>
        <v>0.34545454545454546</v>
      </c>
      <c r="Z182">
        <f>SUM(Table1[[#This Row],[Num. CAR]:[Num. Splunk]])</f>
        <v>1</v>
      </c>
      <c r="AA182">
        <f>(Table1[[#This Row],[Total Detections]]-parameters!$D$4)/(parameters!$D$5-parameters!$D$4)</f>
        <v>0.01</v>
      </c>
      <c r="AB182">
        <f>IF(Table1[[#This Row],[Detections Utility (unclipped)]]&gt;1,1, IF(Table1[[#This Row],[Detections Utility (unclipped)]]&lt;0,0, Table1[[#This Row],[Detections Utility (unclipped)]]) )</f>
        <v>0.01</v>
      </c>
      <c r="AC182"/>
      <c r="AD182" s="85" t="s">
        <v>688</v>
      </c>
      <c r="AE182" s="30" t="str" cm="1">
        <f t="array" ref="AE182">IF(SUMPRODUCT(--(NOT(ISERR(SEARCH({"Process","Command","Script","WMI","Module","Pipe","Service"},AD182)))))&gt;0,"1","0")</f>
        <v>0</v>
      </c>
      <c r="AF182" s="30">
        <f>IF(AE182="1",'TOP 10 TECHNIQUES'!C$15,0)</f>
        <v>0</v>
      </c>
      <c r="AG182" s="30" t="str" cm="1">
        <f t="array" ref="AG182">IF(SUMPRODUCT(--(NOT(ISERR(SEARCH({"Network","Firewall"},AD182)))))&gt;0,"1","0")</f>
        <v>0</v>
      </c>
      <c r="AH182" s="30">
        <f>IF(AG182="1",'TOP 10 TECHNIQUES'!C$16,0)</f>
        <v>0</v>
      </c>
      <c r="AI182" s="30" t="str" cm="1">
        <f t="array" ref="AI182">IF(SUMPRODUCT(--(NOT(ISERR(SEARCH({"File","Group","Logon","Schedule","User","Registry","Active","Application"},AD182)))))&gt;0,"1","0")</f>
        <v>1</v>
      </c>
      <c r="AJ182" s="30">
        <f>IF(AI182="1",'TOP 10 TECHNIQUES'!C$17,0)</f>
        <v>0.19800000000000001</v>
      </c>
      <c r="AK182" s="30" t="str" cm="1">
        <f t="array" ref="AK182">IF(SUMPRODUCT(--(NOT(ISERR(SEARCH({"Cloud","Cluster","Container","Image","Instance","Pod","Snapshot","Volume"},AD182)))))&gt;0,"1","0")</f>
        <v>0</v>
      </c>
      <c r="AL182" s="30">
        <f>IF(AK182="1",'TOP 10 TECHNIQUES'!C$18,0)</f>
        <v>0</v>
      </c>
      <c r="AM182" s="30" t="str" cm="1">
        <f t="array" ref="AM182">IF(SUMPRODUCT(--(NOT(ISERR(SEARCH({"Drive","Firmware","Host","Kernel"},AD182)))))&gt;0,"1","0")</f>
        <v>0</v>
      </c>
      <c r="AN182" s="30">
        <f>IF(AM182="1",'TOP 10 TECHNIQUES'!C$19,0)</f>
        <v>0</v>
      </c>
      <c r="AO182" s="61">
        <v>0</v>
      </c>
      <c r="AP182" s="30">
        <f>parameters!$J$21*Table1[[#This Row],[TAT Utility]]+parameters!$J$22*Table1[[#This Row],[Count Utility]]</f>
        <v>3.4228571428571428E-2</v>
      </c>
      <c r="AQ182" s="30">
        <f>(Table1[[#This Row],[Total Top Att&amp;ck Score ]]-parameters!$D$19)/(parameters!$D$20-parameters!$D$19)</f>
        <v>0.1140952380952381</v>
      </c>
      <c r="AR182" s="30">
        <f>IF(Table1[[#This Row],[TAT Utility (unclipped)]]&gt;1,1, IF(Table1[[#This Row],[TAT Utility (unclipped)]]&lt;0,0, Table1[[#This Row],[TAT Utility (unclipped)]]) )</f>
        <v>0.1140952380952381</v>
      </c>
      <c r="AS182" s="30">
        <f>(Table1[[#This Row],[Ransomware (Total '# of ATT&amp;CK Observations)]]-parameters!$D$21)/(parameters!$D$22-parameters!$D$21)</f>
        <v>0</v>
      </c>
      <c r="AT182" s="30">
        <f>IF(Table1[[#This Row],[Count Utility (unclipped)]]&gt;1,1, IF(Table1[[#This Row],[Count Utility (unclipped)]]&lt;0,0, Table1[[#This Row],[Count Utility (unclipped)]]) )</f>
        <v>0</v>
      </c>
      <c r="AU18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3" spans="1:47" ht="15.75">
      <c r="A183" s="30">
        <f>parameters!$J$21*Table1[[#This Row],[TAT Utility]]+parameters!$J$22*Table1[[#This Row],[Count Utility]]</f>
        <v>5.2483809523809523E-2</v>
      </c>
      <c r="B183" s="30">
        <f t="shared" si="2"/>
        <v>0.52483809523809521</v>
      </c>
      <c r="C183" s="30" t="s">
        <v>692</v>
      </c>
      <c r="D183" s="30" t="s">
        <v>681</v>
      </c>
      <c r="E183" s="30" t="s">
        <v>693</v>
      </c>
      <c r="F183" s="30">
        <v>1</v>
      </c>
      <c r="G183" s="30">
        <v>1</v>
      </c>
      <c r="H183" s="30">
        <f>parameters!$J$10*Table1[[#This Row],[Before Utility]]+parameters!$J$11*Table1[[#This Row],[After Utility]]</f>
        <v>0.1</v>
      </c>
      <c r="I183">
        <f>(Table1[[#This Row],[Num. TID Before]]-parameters!$D$8)/(parameters!$D$9-parameters!$D$8)</f>
        <v>0.1</v>
      </c>
      <c r="J183">
        <f>IF(Table1[[#This Row],[Before Utility (unclipped)]]&gt;1,1, IF(Table1[[#This Row],[Before Utility (unclipped)]]&lt;0,0, Table1[[#This Row],[Before Utility (unclipped)]]))</f>
        <v>0.1</v>
      </c>
      <c r="K183">
        <f>(Table1[[#This Row],[Num. TID After]]-parameters!$D$10)/(parameters!$D$11-parameters!$D$10)</f>
        <v>0.1</v>
      </c>
      <c r="L183">
        <f>IF(Table1[[#This Row],[After Utility (unclipped)]]&gt;1,1, IF(Table1[[#This Row],[After Utility (unclipped)]]&lt;0,0, Table1[[#This Row],[After Utility (unclipped)]]))</f>
        <v>0.1</v>
      </c>
      <c r="M183" s="30">
        <v>0</v>
      </c>
      <c r="N183" s="81">
        <v>0</v>
      </c>
      <c r="O183" s="81">
        <v>8</v>
      </c>
      <c r="P183" s="81">
        <v>6</v>
      </c>
      <c r="Q183" s="81">
        <v>15</v>
      </c>
      <c r="R183" s="36" t="s">
        <v>687</v>
      </c>
      <c r="S183" s="32">
        <v>7</v>
      </c>
      <c r="T183" s="34" t="s">
        <v>683</v>
      </c>
      <c r="U183" s="32">
        <v>14</v>
      </c>
      <c r="V183" s="30">
        <f>parameters!$J$4*Table1[[#This Row],[Mitigations Utility]] + parameters!$J$5*Table1[[#This Row],[Detections Utility]]</f>
        <v>0.33809523809523812</v>
      </c>
      <c r="W183">
        <f>SUM(Table1[[#This Row],[Num. 800-53 (r5)]],Table1[[#This Row],[Num. CIS Controls]])</f>
        <v>21</v>
      </c>
      <c r="X183">
        <f>(Table1[[#This Row],[Total Mitigations]]-parameters!$D$2)/(parameters!$D$3-parameters!$D$2)</f>
        <v>0.38181818181818183</v>
      </c>
      <c r="Y183">
        <f>IF(Table1[[#This Row],[Mitigations Utility (unclipped)]]&gt;1,1, IF(Table1[[#This Row],[Mitigations Utility (unclipped)]]&lt;0,0, Table1[[#This Row],[Mitigations Utility (unclipped)]]) )</f>
        <v>0.38181818181818183</v>
      </c>
      <c r="Z183">
        <f>SUM(Table1[[#This Row],[Num. CAR]:[Num. Splunk]])</f>
        <v>29</v>
      </c>
      <c r="AA183">
        <f>(Table1[[#This Row],[Total Detections]]-parameters!$D$4)/(parameters!$D$5-parameters!$D$4)</f>
        <v>0.28999999999999998</v>
      </c>
      <c r="AB183">
        <f>IF(Table1[[#This Row],[Detections Utility (unclipped)]]&gt;1,1, IF(Table1[[#This Row],[Detections Utility (unclipped)]]&lt;0,0, Table1[[#This Row],[Detections Utility (unclipped)]]) )</f>
        <v>0.28999999999999998</v>
      </c>
      <c r="AC183"/>
      <c r="AD183" s="85" t="s">
        <v>688</v>
      </c>
      <c r="AE183" s="30" t="str" cm="1">
        <f t="array" ref="AE183">IF(SUMPRODUCT(--(NOT(ISERR(SEARCH({"Process","Command","Script","WMI","Module","Pipe","Service"},AD183)))))&gt;0,"1","0")</f>
        <v>0</v>
      </c>
      <c r="AF183" s="30">
        <f>IF(AE183="1",'TOP 10 TECHNIQUES'!C$15,0)</f>
        <v>0</v>
      </c>
      <c r="AG183" s="30" t="str" cm="1">
        <f t="array" ref="AG183">IF(SUMPRODUCT(--(NOT(ISERR(SEARCH({"Network","Firewall"},AD183)))))&gt;0,"1","0")</f>
        <v>0</v>
      </c>
      <c r="AH183" s="30">
        <f>IF(AG183="1",'TOP 10 TECHNIQUES'!C$16,0)</f>
        <v>0</v>
      </c>
      <c r="AI183" s="30" t="str" cm="1">
        <f t="array" ref="AI183">IF(SUMPRODUCT(--(NOT(ISERR(SEARCH({"File","Group","Logon","Schedule","User","Registry","Active","Application"},AD183)))))&gt;0,"1","0")</f>
        <v>1</v>
      </c>
      <c r="AJ183" s="30">
        <f>IF(AI183="1",'TOP 10 TECHNIQUES'!C$17,0)</f>
        <v>0.19800000000000001</v>
      </c>
      <c r="AK183" s="30" t="str" cm="1">
        <f t="array" ref="AK183">IF(SUMPRODUCT(--(NOT(ISERR(SEARCH({"Cloud","Cluster","Container","Image","Instance","Pod","Snapshot","Volume"},AD183)))))&gt;0,"1","0")</f>
        <v>0</v>
      </c>
      <c r="AL183" s="30">
        <f>IF(AK183="1",'TOP 10 TECHNIQUES'!C$18,0)</f>
        <v>0</v>
      </c>
      <c r="AM183" s="30" t="str" cm="1">
        <f t="array" ref="AM183">IF(SUMPRODUCT(--(NOT(ISERR(SEARCH({"Drive","Firmware","Host","Kernel"},AD183)))))&gt;0,"1","0")</f>
        <v>0</v>
      </c>
      <c r="AN183" s="30">
        <f>IF(AM183="1",'TOP 10 TECHNIQUES'!C$19,0)</f>
        <v>0</v>
      </c>
      <c r="AO183" s="62">
        <v>0</v>
      </c>
      <c r="AP183" s="30">
        <f>parameters!$J$21*Table1[[#This Row],[TAT Utility]]+parameters!$J$22*Table1[[#This Row],[Count Utility]]</f>
        <v>5.2483809523809523E-2</v>
      </c>
      <c r="AQ183" s="30">
        <f>(Table1[[#This Row],[Total Top Att&amp;ck Score ]]-parameters!$D$19)/(parameters!$D$20-parameters!$D$19)</f>
        <v>0.17494603174603174</v>
      </c>
      <c r="AR183" s="30">
        <f>IF(Table1[[#This Row],[TAT Utility (unclipped)]]&gt;1,1, IF(Table1[[#This Row],[TAT Utility (unclipped)]]&lt;0,0, Table1[[#This Row],[TAT Utility (unclipped)]]) )</f>
        <v>0.17494603174603174</v>
      </c>
      <c r="AS183" s="30">
        <f>(Table1[[#This Row],[Ransomware (Total '# of ATT&amp;CK Observations)]]-parameters!$D$21)/(parameters!$D$22-parameters!$D$21)</f>
        <v>0</v>
      </c>
      <c r="AT183" s="30">
        <f>IF(Table1[[#This Row],[Count Utility (unclipped)]]&gt;1,1, IF(Table1[[#This Row],[Count Utility (unclipped)]]&lt;0,0, Table1[[#This Row],[Count Utility (unclipped)]]) )</f>
        <v>0</v>
      </c>
      <c r="AU18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4" spans="1:47" ht="15.75">
      <c r="A184" s="30">
        <f>parameters!$J$21*Table1[[#This Row],[TAT Utility]]+parameters!$J$22*Table1[[#This Row],[Count Utility]]</f>
        <v>3.9933333333333335E-2</v>
      </c>
      <c r="B184" s="30">
        <f t="shared" si="2"/>
        <v>0.39933333333333337</v>
      </c>
      <c r="C184" s="30" t="s">
        <v>694</v>
      </c>
      <c r="D184" s="30" t="s">
        <v>681</v>
      </c>
      <c r="E184" s="30" t="s">
        <v>695</v>
      </c>
      <c r="F184" s="30">
        <v>1</v>
      </c>
      <c r="G184" s="30">
        <v>1</v>
      </c>
      <c r="H184" s="30">
        <f>parameters!$J$10*Table1[[#This Row],[Before Utility]]+parameters!$J$11*Table1[[#This Row],[After Utility]]</f>
        <v>0.1</v>
      </c>
      <c r="I184">
        <f>(Table1[[#This Row],[Num. TID Before]]-parameters!$D$8)/(parameters!$D$9-parameters!$D$8)</f>
        <v>0.1</v>
      </c>
      <c r="J184">
        <f>IF(Table1[[#This Row],[Before Utility (unclipped)]]&gt;1,1, IF(Table1[[#This Row],[Before Utility (unclipped)]]&lt;0,0, Table1[[#This Row],[Before Utility (unclipped)]]))</f>
        <v>0.1</v>
      </c>
      <c r="K184">
        <f>(Table1[[#This Row],[Num. TID After]]-parameters!$D$10)/(parameters!$D$11-parameters!$D$10)</f>
        <v>0.1</v>
      </c>
      <c r="L184">
        <f>IF(Table1[[#This Row],[After Utility (unclipped)]]&gt;1,1, IF(Table1[[#This Row],[After Utility (unclipped)]]&lt;0,0, Table1[[#This Row],[After Utility (unclipped)]]))</f>
        <v>0.1</v>
      </c>
      <c r="M184" s="30">
        <v>0</v>
      </c>
      <c r="N184" s="81">
        <v>0</v>
      </c>
      <c r="O184" s="81">
        <v>0</v>
      </c>
      <c r="P184" s="81">
        <v>0</v>
      </c>
      <c r="Q184" s="81">
        <v>5</v>
      </c>
      <c r="R184" s="36" t="s">
        <v>682</v>
      </c>
      <c r="S184" s="32">
        <v>8</v>
      </c>
      <c r="T184" s="34" t="s">
        <v>683</v>
      </c>
      <c r="U184" s="32">
        <v>14</v>
      </c>
      <c r="V184" s="30">
        <f>parameters!$J$4*Table1[[#This Row],[Mitigations Utility]] + parameters!$J$5*Table1[[#This Row],[Detections Utility]]</f>
        <v>0.23333333333333336</v>
      </c>
      <c r="W184">
        <f>SUM(Table1[[#This Row],[Num. 800-53 (r5)]],Table1[[#This Row],[Num. CIS Controls]])</f>
        <v>22</v>
      </c>
      <c r="X184">
        <f>(Table1[[#This Row],[Total Mitigations]]-parameters!$D$2)/(parameters!$D$3-parameters!$D$2)</f>
        <v>0.4</v>
      </c>
      <c r="Y184">
        <f>IF(Table1[[#This Row],[Mitigations Utility (unclipped)]]&gt;1,1, IF(Table1[[#This Row],[Mitigations Utility (unclipped)]]&lt;0,0, Table1[[#This Row],[Mitigations Utility (unclipped)]]) )</f>
        <v>0.4</v>
      </c>
      <c r="Z184">
        <f>SUM(Table1[[#This Row],[Num. CAR]:[Num. Splunk]])</f>
        <v>5</v>
      </c>
      <c r="AA184">
        <f>(Table1[[#This Row],[Total Detections]]-parameters!$D$4)/(parameters!$D$5-parameters!$D$4)</f>
        <v>0.05</v>
      </c>
      <c r="AB184">
        <f>IF(Table1[[#This Row],[Detections Utility (unclipped)]]&gt;1,1, IF(Table1[[#This Row],[Detections Utility (unclipped)]]&lt;0,0, Table1[[#This Row],[Detections Utility (unclipped)]]) )</f>
        <v>0.05</v>
      </c>
      <c r="AC184"/>
      <c r="AD184" s="85" t="s">
        <v>688</v>
      </c>
      <c r="AE184" s="30" t="str" cm="1">
        <f t="array" ref="AE184">IF(SUMPRODUCT(--(NOT(ISERR(SEARCH({"Process","Command","Script","WMI","Module","Pipe","Service"},AD184)))))&gt;0,"1","0")</f>
        <v>0</v>
      </c>
      <c r="AF184" s="30">
        <f>IF(AE184="1",'TOP 10 TECHNIQUES'!C$15,0)</f>
        <v>0</v>
      </c>
      <c r="AG184" s="30" t="str" cm="1">
        <f t="array" ref="AG184">IF(SUMPRODUCT(--(NOT(ISERR(SEARCH({"Network","Firewall"},AD184)))))&gt;0,"1","0")</f>
        <v>0</v>
      </c>
      <c r="AH184" s="30">
        <f>IF(AG184="1",'TOP 10 TECHNIQUES'!C$16,0)</f>
        <v>0</v>
      </c>
      <c r="AI184" s="30" t="str" cm="1">
        <f t="array" ref="AI184">IF(SUMPRODUCT(--(NOT(ISERR(SEARCH({"File","Group","Logon","Schedule","User","Registry","Active","Application"},AD184)))))&gt;0,"1","0")</f>
        <v>1</v>
      </c>
      <c r="AJ184" s="30">
        <f>IF(AI184="1",'TOP 10 TECHNIQUES'!C$17,0)</f>
        <v>0.19800000000000001</v>
      </c>
      <c r="AK184" s="30" t="str" cm="1">
        <f t="array" ref="AK184">IF(SUMPRODUCT(--(NOT(ISERR(SEARCH({"Cloud","Cluster","Container","Image","Instance","Pod","Snapshot","Volume"},AD184)))))&gt;0,"1","0")</f>
        <v>0</v>
      </c>
      <c r="AL184" s="30">
        <f>IF(AK184="1",'TOP 10 TECHNIQUES'!C$18,0)</f>
        <v>0</v>
      </c>
      <c r="AM184" s="30" t="str" cm="1">
        <f t="array" ref="AM184">IF(SUMPRODUCT(--(NOT(ISERR(SEARCH({"Drive","Firmware","Host","Kernel"},AD184)))))&gt;0,"1","0")</f>
        <v>0</v>
      </c>
      <c r="AN184" s="30">
        <f>IF(AM184="1",'TOP 10 TECHNIQUES'!C$19,0)</f>
        <v>0</v>
      </c>
      <c r="AO184" s="61">
        <v>0</v>
      </c>
      <c r="AP184" s="30">
        <f>parameters!$J$21*Table1[[#This Row],[TAT Utility]]+parameters!$J$22*Table1[[#This Row],[Count Utility]]</f>
        <v>3.9933333333333335E-2</v>
      </c>
      <c r="AQ184" s="30">
        <f>(Table1[[#This Row],[Total Top Att&amp;ck Score ]]-parameters!$D$19)/(parameters!$D$20-parameters!$D$19)</f>
        <v>0.13311111111111112</v>
      </c>
      <c r="AR184" s="30">
        <f>IF(Table1[[#This Row],[TAT Utility (unclipped)]]&gt;1,1, IF(Table1[[#This Row],[TAT Utility (unclipped)]]&lt;0,0, Table1[[#This Row],[TAT Utility (unclipped)]]) )</f>
        <v>0.13311111111111112</v>
      </c>
      <c r="AS184" s="30">
        <f>(Table1[[#This Row],[Ransomware (Total '# of ATT&amp;CK Observations)]]-parameters!$D$21)/(parameters!$D$22-parameters!$D$21)</f>
        <v>0</v>
      </c>
      <c r="AT184" s="30">
        <f>IF(Table1[[#This Row],[Count Utility (unclipped)]]&gt;1,1, IF(Table1[[#This Row],[Count Utility (unclipped)]]&lt;0,0, Table1[[#This Row],[Count Utility (unclipped)]]) )</f>
        <v>0</v>
      </c>
      <c r="AU18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5" spans="1:47" ht="15.75">
      <c r="A185" s="30">
        <f>parameters!$J$21*Table1[[#This Row],[TAT Utility]]+parameters!$J$22*Table1[[#This Row],[Count Utility]]</f>
        <v>4.0789047619047621E-2</v>
      </c>
      <c r="B185" s="30">
        <f t="shared" si="2"/>
        <v>0.40789047619047619</v>
      </c>
      <c r="C185" s="30" t="s">
        <v>696</v>
      </c>
      <c r="D185" s="30" t="s">
        <v>697</v>
      </c>
      <c r="E185" s="30" t="s">
        <v>72</v>
      </c>
      <c r="F185" s="30">
        <v>3</v>
      </c>
      <c r="G185" s="30">
        <v>2</v>
      </c>
      <c r="H185" s="30">
        <f>parameters!$J$10*Table1[[#This Row],[Before Utility]]+parameters!$J$11*Table1[[#This Row],[After Utility]]</f>
        <v>0.25</v>
      </c>
      <c r="I185">
        <f>(Table1[[#This Row],[Num. TID Before]]-parameters!$D$8)/(parameters!$D$9-parameters!$D$8)</f>
        <v>0.3</v>
      </c>
      <c r="J185">
        <f>IF(Table1[[#This Row],[Before Utility (unclipped)]]&gt;1,1, IF(Table1[[#This Row],[Before Utility (unclipped)]]&lt;0,0, Table1[[#This Row],[Before Utility (unclipped)]]))</f>
        <v>0.3</v>
      </c>
      <c r="K185">
        <f>(Table1[[#This Row],[Num. TID After]]-parameters!$D$10)/(parameters!$D$11-parameters!$D$10)</f>
        <v>0.2</v>
      </c>
      <c r="L185">
        <f>IF(Table1[[#This Row],[After Utility (unclipped)]]&gt;1,1, IF(Table1[[#This Row],[After Utility (unclipped)]]&lt;0,0, Table1[[#This Row],[After Utility (unclipped)]]))</f>
        <v>0.2</v>
      </c>
      <c r="M185" s="30">
        <v>0</v>
      </c>
      <c r="N185" s="81">
        <v>0</v>
      </c>
      <c r="O185" s="81">
        <v>0</v>
      </c>
      <c r="P185" s="81">
        <v>1</v>
      </c>
      <c r="Q185" s="81">
        <v>0</v>
      </c>
      <c r="R185" s="36" t="s">
        <v>698</v>
      </c>
      <c r="S185" s="32">
        <v>2</v>
      </c>
      <c r="T185" s="34" t="s">
        <v>699</v>
      </c>
      <c r="U185" s="32">
        <v>7</v>
      </c>
      <c r="V185" s="30">
        <f>parameters!$J$4*Table1[[#This Row],[Mitigations Utility]] + parameters!$J$5*Table1[[#This Row],[Detections Utility]]</f>
        <v>9.0476190476190474E-2</v>
      </c>
      <c r="W185">
        <f>SUM(Table1[[#This Row],[Num. 800-53 (r5)]],Table1[[#This Row],[Num. CIS Controls]])</f>
        <v>9</v>
      </c>
      <c r="X185">
        <f>(Table1[[#This Row],[Total Mitigations]]-parameters!$D$2)/(parameters!$D$3-parameters!$D$2)</f>
        <v>0.16363636363636364</v>
      </c>
      <c r="Y185">
        <f>IF(Table1[[#This Row],[Mitigations Utility (unclipped)]]&gt;1,1, IF(Table1[[#This Row],[Mitigations Utility (unclipped)]]&lt;0,0, Table1[[#This Row],[Mitigations Utility (unclipped)]]) )</f>
        <v>0.16363636363636364</v>
      </c>
      <c r="Z185">
        <f>SUM(Table1[[#This Row],[Num. CAR]:[Num. Splunk]])</f>
        <v>1</v>
      </c>
      <c r="AA185">
        <f>(Table1[[#This Row],[Total Detections]]-parameters!$D$4)/(parameters!$D$5-parameters!$D$4)</f>
        <v>0.01</v>
      </c>
      <c r="AB185">
        <f>IF(Table1[[#This Row],[Detections Utility (unclipped)]]&gt;1,1, IF(Table1[[#This Row],[Detections Utility (unclipped)]]&lt;0,0, Table1[[#This Row],[Detections Utility (unclipped)]]) )</f>
        <v>0.01</v>
      </c>
      <c r="AC185"/>
      <c r="AD185" s="85" t="s">
        <v>418</v>
      </c>
      <c r="AE185" s="30" t="str" cm="1">
        <f t="array" ref="AE185">IF(SUMPRODUCT(--(NOT(ISERR(SEARCH({"Process","Command","Script","WMI","Module","Pipe","Service"},AD185)))))&gt;0,"1","0")</f>
        <v>1</v>
      </c>
      <c r="AF185" s="30">
        <f>IF(AE185="1",'TOP 10 TECHNIQUES'!C$15,0)</f>
        <v>0</v>
      </c>
      <c r="AG185" s="30" t="str" cm="1">
        <f t="array" ref="AG185">IF(SUMPRODUCT(--(NOT(ISERR(SEARCH({"Network","Firewall"},AD185)))))&gt;0,"1","0")</f>
        <v>0</v>
      </c>
      <c r="AH185" s="30">
        <f>IF(AG185="1",'TOP 10 TECHNIQUES'!C$16,0)</f>
        <v>0</v>
      </c>
      <c r="AI185" s="30" t="str" cm="1">
        <f t="array" ref="AI185">IF(SUMPRODUCT(--(NOT(ISERR(SEARCH({"File","Group","Logon","Schedule","User","Registry","Active","Application"},AD185)))))&gt;0,"1","0")</f>
        <v>1</v>
      </c>
      <c r="AJ185" s="30">
        <f>IF(AI185="1",'TOP 10 TECHNIQUES'!C$17,0)</f>
        <v>0.19800000000000001</v>
      </c>
      <c r="AK185" s="30" t="str" cm="1">
        <f t="array" ref="AK185">IF(SUMPRODUCT(--(NOT(ISERR(SEARCH({"Cloud","Cluster","Container","Image","Instance","Pod","Snapshot","Volume"},AD185)))))&gt;0,"1","0")</f>
        <v>0</v>
      </c>
      <c r="AL185" s="30">
        <f>IF(AK185="1",'TOP 10 TECHNIQUES'!C$18,0)</f>
        <v>0</v>
      </c>
      <c r="AM185" s="30" t="str" cm="1">
        <f t="array" ref="AM185">IF(SUMPRODUCT(--(NOT(ISERR(SEARCH({"Drive","Firmware","Host","Kernel"},AD185)))))&gt;0,"1","0")</f>
        <v>1</v>
      </c>
      <c r="AN185" s="30">
        <f>IF(AM185="1",'TOP 10 TECHNIQUES'!C$19,0)</f>
        <v>0</v>
      </c>
      <c r="AO185" s="62">
        <v>0</v>
      </c>
      <c r="AP185" s="30">
        <f>parameters!$J$21*Table1[[#This Row],[TAT Utility]]+parameters!$J$22*Table1[[#This Row],[Count Utility]]</f>
        <v>4.0789047619047621E-2</v>
      </c>
      <c r="AQ185" s="30">
        <f>(Table1[[#This Row],[Total Top Att&amp;ck Score ]]-parameters!$D$19)/(parameters!$D$20-parameters!$D$19)</f>
        <v>0.13596349206349206</v>
      </c>
      <c r="AR185" s="30">
        <f>IF(Table1[[#This Row],[TAT Utility (unclipped)]]&gt;1,1, IF(Table1[[#This Row],[TAT Utility (unclipped)]]&lt;0,0, Table1[[#This Row],[TAT Utility (unclipped)]]) )</f>
        <v>0.13596349206349206</v>
      </c>
      <c r="AS185" s="30">
        <f>(Table1[[#This Row],[Ransomware (Total '# of ATT&amp;CK Observations)]]-parameters!$D$21)/(parameters!$D$22-parameters!$D$21)</f>
        <v>0</v>
      </c>
      <c r="AT185" s="30">
        <f>IF(Table1[[#This Row],[Count Utility (unclipped)]]&gt;1,1, IF(Table1[[#This Row],[Count Utility (unclipped)]]&lt;0,0, Table1[[#This Row],[Count Utility (unclipped)]]) )</f>
        <v>0</v>
      </c>
      <c r="AU18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6" spans="1:47" ht="15.75">
      <c r="A186" s="30">
        <f>parameters!$J$21*Table1[[#This Row],[TAT Utility]]+parameters!$J$22*Table1[[#This Row],[Count Utility]]</f>
        <v>0.45891714285714286</v>
      </c>
      <c r="B186" s="30">
        <f t="shared" si="2"/>
        <v>1.9225047619047619</v>
      </c>
      <c r="C186" s="30" t="s">
        <v>700</v>
      </c>
      <c r="D186" s="30" t="s">
        <v>701</v>
      </c>
      <c r="E186" s="30" t="s">
        <v>72</v>
      </c>
      <c r="F186" s="30">
        <v>1</v>
      </c>
      <c r="G186" s="30">
        <v>1</v>
      </c>
      <c r="H186" s="30">
        <f>parameters!$J$10*Table1[[#This Row],[Before Utility]]+parameters!$J$11*Table1[[#This Row],[After Utility]]</f>
        <v>0.1</v>
      </c>
      <c r="I186">
        <f>(Table1[[#This Row],[Num. TID Before]]-parameters!$D$8)/(parameters!$D$9-parameters!$D$8)</f>
        <v>0.1</v>
      </c>
      <c r="J186">
        <f>IF(Table1[[#This Row],[Before Utility (unclipped)]]&gt;1,1, IF(Table1[[#This Row],[Before Utility (unclipped)]]&lt;0,0, Table1[[#This Row],[Before Utility (unclipped)]]))</f>
        <v>0.1</v>
      </c>
      <c r="K186">
        <f>(Table1[[#This Row],[Num. TID After]]-parameters!$D$10)/(parameters!$D$11-parameters!$D$10)</f>
        <v>0.1</v>
      </c>
      <c r="L186">
        <f>IF(Table1[[#This Row],[After Utility (unclipped)]]&gt;1,1, IF(Table1[[#This Row],[After Utility (unclipped)]]&lt;0,0, Table1[[#This Row],[After Utility (unclipped)]]))</f>
        <v>0.1</v>
      </c>
      <c r="M186" s="57">
        <v>1</v>
      </c>
      <c r="N186" s="81">
        <v>8</v>
      </c>
      <c r="O186" s="81">
        <v>62</v>
      </c>
      <c r="P186" s="81">
        <v>5</v>
      </c>
      <c r="Q186" s="81">
        <v>25</v>
      </c>
      <c r="R186" s="36">
        <v>4.0999999999999996</v>
      </c>
      <c r="S186" s="32">
        <v>1</v>
      </c>
      <c r="T186" s="34" t="s">
        <v>702</v>
      </c>
      <c r="U186" s="32">
        <v>2</v>
      </c>
      <c r="V186" s="30">
        <f>parameters!$J$4*Table1[[#This Row],[Mitigations Utility]] + parameters!$J$5*Table1[[#This Row],[Detections Utility]]</f>
        <v>0.50476190476190474</v>
      </c>
      <c r="W186">
        <f>SUM(Table1[[#This Row],[Num. 800-53 (r5)]],Table1[[#This Row],[Num. CIS Controls]])</f>
        <v>3</v>
      </c>
      <c r="X186">
        <f>(Table1[[#This Row],[Total Mitigations]]-parameters!$D$2)/(parameters!$D$3-parameters!$D$2)</f>
        <v>5.4545454545454543E-2</v>
      </c>
      <c r="Y186">
        <f>IF(Table1[[#This Row],[Mitigations Utility (unclipped)]]&gt;1,1, IF(Table1[[#This Row],[Mitigations Utility (unclipped)]]&lt;0,0, Table1[[#This Row],[Mitigations Utility (unclipped)]]) )</f>
        <v>5.4545454545454543E-2</v>
      </c>
      <c r="Z186">
        <f>SUM(Table1[[#This Row],[Num. CAR]:[Num. Splunk]])</f>
        <v>100</v>
      </c>
      <c r="AA186">
        <f>(Table1[[#This Row],[Total Detections]]-parameters!$D$4)/(parameters!$D$5-parameters!$D$4)</f>
        <v>1</v>
      </c>
      <c r="AB186">
        <f>IF(Table1[[#This Row],[Detections Utility (unclipped)]]&gt;1,1, IF(Table1[[#This Row],[Detections Utility (unclipped)]]&lt;0,0, Table1[[#This Row],[Detections Utility (unclipped)]]) )</f>
        <v>1</v>
      </c>
      <c r="AC186"/>
      <c r="AD186" s="85" t="s">
        <v>703</v>
      </c>
      <c r="AE186" s="30" t="str" cm="1">
        <f t="array" ref="AE186">IF(SUMPRODUCT(--(NOT(ISERR(SEARCH({"Process","Command","Script","WMI","Module","Pipe","Service"},AD186)))))&gt;0,"1","0")</f>
        <v>1</v>
      </c>
      <c r="AF186" s="30">
        <f>IF(AE186="1",'TOP 10 TECHNIQUES'!C$15,0)</f>
        <v>0</v>
      </c>
      <c r="AG186" s="30" t="str" cm="1">
        <f t="array" ref="AG186">IF(SUMPRODUCT(--(NOT(ISERR(SEARCH({"Network","Firewall"},AD186)))))&gt;0,"1","0")</f>
        <v>0</v>
      </c>
      <c r="AH186" s="30">
        <f>IF(AG186="1",'TOP 10 TECHNIQUES'!C$16,0)</f>
        <v>0</v>
      </c>
      <c r="AI186" s="30" t="str" cm="1">
        <f t="array" ref="AI186">IF(SUMPRODUCT(--(NOT(ISERR(SEARCH({"File","Group","Logon","Schedule","User","Registry","Active","Application"},AD186)))))&gt;0,"1","0")</f>
        <v>1</v>
      </c>
      <c r="AJ186" s="30">
        <f>IF(AI186="1",'TOP 10 TECHNIQUES'!C$17,0)</f>
        <v>0.19800000000000001</v>
      </c>
      <c r="AK186" s="30" t="str" cm="1">
        <f t="array" ref="AK186">IF(SUMPRODUCT(--(NOT(ISERR(SEARCH({"Cloud","Cluster","Container","Image","Instance","Pod","Snapshot","Volume"},AD186)))))&gt;0,"1","0")</f>
        <v>0</v>
      </c>
      <c r="AL186" s="30">
        <f>IF(AK186="1",'TOP 10 TECHNIQUES'!C$18,0)</f>
        <v>0</v>
      </c>
      <c r="AM186" s="30" t="str" cm="1">
        <f t="array" ref="AM186">IF(SUMPRODUCT(--(NOT(ISERR(SEARCH({"Drive","Firmware","Host","Kernel"},AD186)))))&gt;0,"1","0")</f>
        <v>0</v>
      </c>
      <c r="AN186" s="30">
        <f>IF(AM186="1",'TOP 10 TECHNIQUES'!C$19,0)</f>
        <v>0</v>
      </c>
      <c r="AO186" s="61">
        <v>8</v>
      </c>
      <c r="AP186" s="30">
        <f>parameters!$J$21*Table1[[#This Row],[TAT Utility]]+parameters!$J$22*Table1[[#This Row],[Count Utility]]</f>
        <v>0.45891714285714286</v>
      </c>
      <c r="AQ186" s="30">
        <f>(Table1[[#This Row],[Total Top Att&amp;ck Score ]]-parameters!$D$19)/(parameters!$D$20-parameters!$D$19)</f>
        <v>0.64083492063492065</v>
      </c>
      <c r="AR186" s="30">
        <f>IF(Table1[[#This Row],[TAT Utility (unclipped)]]&gt;1,1, IF(Table1[[#This Row],[TAT Utility (unclipped)]]&lt;0,0, Table1[[#This Row],[TAT Utility (unclipped)]]) )</f>
        <v>0.64083492063492065</v>
      </c>
      <c r="AS186" s="30">
        <f>(Table1[[#This Row],[Ransomware (Total '# of ATT&amp;CK Observations)]]-parameters!$D$21)/(parameters!$D$22-parameters!$D$21)</f>
        <v>0.38095238095238093</v>
      </c>
      <c r="AT186" s="30">
        <f>IF(Table1[[#This Row],[Count Utility (unclipped)]]&gt;1,1, IF(Table1[[#This Row],[Count Utility (unclipped)]]&lt;0,0, Table1[[#This Row],[Count Utility (unclipped)]]) )</f>
        <v>0.38095238095238093</v>
      </c>
      <c r="AU18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0.31253998488284201</v>
      </c>
    </row>
    <row r="187" spans="1:47" ht="15.75">
      <c r="A187" s="30">
        <f>parameters!$J$21*Table1[[#This Row],[TAT Utility]]+parameters!$J$22*Table1[[#This Row],[Count Utility]]</f>
        <v>0.10256561942857143</v>
      </c>
      <c r="B187" s="30">
        <f t="shared" si="2"/>
        <v>0.35898952761904762</v>
      </c>
      <c r="C187" s="30" t="s">
        <v>704</v>
      </c>
      <c r="D187" s="30" t="s">
        <v>705</v>
      </c>
      <c r="E187" s="30" t="s">
        <v>72</v>
      </c>
      <c r="F187" s="30">
        <v>3</v>
      </c>
      <c r="G187" s="30">
        <v>2</v>
      </c>
      <c r="H187" s="30">
        <f>parameters!$J$10*Table1[[#This Row],[Before Utility]]+parameters!$J$11*Table1[[#This Row],[After Utility]]</f>
        <v>0.25</v>
      </c>
      <c r="I187">
        <f>(Table1[[#This Row],[Num. TID Before]]-parameters!$D$8)/(parameters!$D$9-parameters!$D$8)</f>
        <v>0.3</v>
      </c>
      <c r="J187">
        <f>IF(Table1[[#This Row],[Before Utility (unclipped)]]&gt;1,1, IF(Table1[[#This Row],[Before Utility (unclipped)]]&lt;0,0, Table1[[#This Row],[Before Utility (unclipped)]]))</f>
        <v>0.3</v>
      </c>
      <c r="K187">
        <f>(Table1[[#This Row],[Num. TID After]]-parameters!$D$10)/(parameters!$D$11-parameters!$D$10)</f>
        <v>0.2</v>
      </c>
      <c r="L187">
        <f>IF(Table1[[#This Row],[After Utility (unclipped)]]&gt;1,1, IF(Table1[[#This Row],[After Utility (unclipped)]]&lt;0,0, Table1[[#This Row],[After Utility (unclipped)]]))</f>
        <v>0.2</v>
      </c>
      <c r="M187" s="57">
        <v>6.1370479999999998E-2</v>
      </c>
      <c r="N187" s="81">
        <v>0</v>
      </c>
      <c r="O187" s="81">
        <v>6</v>
      </c>
      <c r="P187" s="81">
        <v>1</v>
      </c>
      <c r="Q187" s="81">
        <v>3</v>
      </c>
      <c r="R187" s="34"/>
      <c r="S187" s="32">
        <v>0</v>
      </c>
      <c r="T187" s="34"/>
      <c r="U187" s="32">
        <v>0</v>
      </c>
      <c r="V187" s="30">
        <f>parameters!$J$4*Table1[[#This Row],[Mitigations Utility]] + parameters!$J$5*Table1[[#This Row],[Detections Utility]]</f>
        <v>4.7619047619047616E-2</v>
      </c>
      <c r="W187">
        <f>SUM(Table1[[#This Row],[Num. 800-53 (r5)]],Table1[[#This Row],[Num. CIS Controls]])</f>
        <v>0</v>
      </c>
      <c r="X187">
        <f>(Table1[[#This Row],[Total Mitigations]]-parameters!$D$2)/(parameters!$D$3-parameters!$D$2)</f>
        <v>0</v>
      </c>
      <c r="Y187">
        <f>IF(Table1[[#This Row],[Mitigations Utility (unclipped)]]&gt;1,1, IF(Table1[[#This Row],[Mitigations Utility (unclipped)]]&lt;0,0, Table1[[#This Row],[Mitigations Utility (unclipped)]]) )</f>
        <v>0</v>
      </c>
      <c r="Z187">
        <f>SUM(Table1[[#This Row],[Num. CAR]:[Num. Splunk]])</f>
        <v>10</v>
      </c>
      <c r="AA187">
        <f>(Table1[[#This Row],[Total Detections]]-parameters!$D$4)/(parameters!$D$5-parameters!$D$4)</f>
        <v>0.1</v>
      </c>
      <c r="AB187">
        <f>IF(Table1[[#This Row],[Detections Utility (unclipped)]]&gt;1,1, IF(Table1[[#This Row],[Detections Utility (unclipped)]]&lt;0,0, Table1[[#This Row],[Detections Utility (unclipped)]]) )</f>
        <v>0.1</v>
      </c>
      <c r="AC187"/>
      <c r="AD187" s="85" t="s">
        <v>474</v>
      </c>
      <c r="AE187" s="30" t="str" cm="1">
        <f t="array" ref="AE187">IF(SUMPRODUCT(--(NOT(ISERR(SEARCH({"Process","Command","Script","WMI","Module","Pipe","Service"},AD187)))))&gt;0,"1","0")</f>
        <v>1</v>
      </c>
      <c r="AF187" s="30">
        <f>IF(AE187="1",'TOP 10 TECHNIQUES'!C$15,0)</f>
        <v>0</v>
      </c>
      <c r="AG187" s="30" t="str" cm="1">
        <f t="array" ref="AG187">IF(SUMPRODUCT(--(NOT(ISERR(SEARCH({"Network","Firewall"},AD187)))))&gt;0,"1","0")</f>
        <v>0</v>
      </c>
      <c r="AH187" s="30">
        <f>IF(AG187="1",'TOP 10 TECHNIQUES'!C$16,0)</f>
        <v>0</v>
      </c>
      <c r="AI187" s="30" t="str" cm="1">
        <f t="array" ref="AI187">IF(SUMPRODUCT(--(NOT(ISERR(SEARCH({"File","Group","Logon","Schedule","User","Registry","Active","Application"},AD187)))))&gt;0,"1","0")</f>
        <v>0</v>
      </c>
      <c r="AJ187" s="30">
        <f>IF(AI187="1",'TOP 10 TECHNIQUES'!C$17,0)</f>
        <v>0</v>
      </c>
      <c r="AK187" s="30" t="str" cm="1">
        <f t="array" ref="AK187">IF(SUMPRODUCT(--(NOT(ISERR(SEARCH({"Cloud","Cluster","Container","Image","Instance","Pod","Snapshot","Volume"},AD187)))))&gt;0,"1","0")</f>
        <v>0</v>
      </c>
      <c r="AL187" s="30">
        <f>IF(AK187="1",'TOP 10 TECHNIQUES'!C$18,0)</f>
        <v>0</v>
      </c>
      <c r="AM187" s="30" t="str" cm="1">
        <f t="array" ref="AM187">IF(SUMPRODUCT(--(NOT(ISERR(SEARCH({"Drive","Firmware","Host","Kernel"},AD187)))))&gt;0,"1","0")</f>
        <v>0</v>
      </c>
      <c r="AN187" s="30">
        <f>IF(AM187="1",'TOP 10 TECHNIQUES'!C$19,0)</f>
        <v>0</v>
      </c>
      <c r="AO187" s="62">
        <v>2</v>
      </c>
      <c r="AP187" s="30">
        <f>parameters!$J$21*Table1[[#This Row],[TAT Utility]]+parameters!$J$22*Table1[[#This Row],[Count Utility]]</f>
        <v>0.10256561942857143</v>
      </c>
      <c r="AQ187" s="30">
        <f>(Table1[[#This Row],[Total Top Att&amp;ck Score ]]-parameters!$D$19)/(parameters!$D$20-parameters!$D$19)</f>
        <v>0.11966317587301588</v>
      </c>
      <c r="AR187" s="30">
        <f>IF(Table1[[#This Row],[TAT Utility (unclipped)]]&gt;1,1, IF(Table1[[#This Row],[TAT Utility (unclipped)]]&lt;0,0, Table1[[#This Row],[TAT Utility (unclipped)]]) )</f>
        <v>0.11966317587301588</v>
      </c>
      <c r="AS187" s="30">
        <f>(Table1[[#This Row],[Ransomware (Total '# of ATT&amp;CK Observations)]]-parameters!$D$21)/(parameters!$D$22-parameters!$D$21)</f>
        <v>9.5238095238095233E-2</v>
      </c>
      <c r="AT187" s="30">
        <f>IF(Table1[[#This Row],[Count Utility (unclipped)]]&gt;1,1, IF(Table1[[#This Row],[Count Utility (unclipped)]]&lt;0,0, Table1[[#This Row],[Count Utility (unclipped)]]) )</f>
        <v>9.5238095238095233E-2</v>
      </c>
      <c r="AU18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5.3317294089191232E-2</v>
      </c>
    </row>
    <row r="188" spans="1:47" ht="15.75">
      <c r="A188" s="30">
        <f>parameters!$J$21*Table1[[#This Row],[TAT Utility]]+parameters!$J$22*Table1[[#This Row],[Count Utility]]</f>
        <v>8.7528571428571428E-2</v>
      </c>
      <c r="B188" s="30">
        <f t="shared" si="2"/>
        <v>0.54195238095238096</v>
      </c>
      <c r="C188" s="30" t="s">
        <v>706</v>
      </c>
      <c r="D188" s="30" t="s">
        <v>707</v>
      </c>
      <c r="E188" s="30" t="s">
        <v>72</v>
      </c>
      <c r="F188" s="30">
        <v>2</v>
      </c>
      <c r="G188" s="30">
        <v>2</v>
      </c>
      <c r="H188" s="30">
        <f>parameters!$J$10*Table1[[#This Row],[Before Utility]]+parameters!$J$11*Table1[[#This Row],[After Utility]]</f>
        <v>0.2</v>
      </c>
      <c r="I188">
        <f>(Table1[[#This Row],[Num. TID Before]]-parameters!$D$8)/(parameters!$D$9-parameters!$D$8)</f>
        <v>0.2</v>
      </c>
      <c r="J188">
        <f>IF(Table1[[#This Row],[Before Utility (unclipped)]]&gt;1,1, IF(Table1[[#This Row],[Before Utility (unclipped)]]&lt;0,0, Table1[[#This Row],[Before Utility (unclipped)]]))</f>
        <v>0.2</v>
      </c>
      <c r="K188">
        <f>(Table1[[#This Row],[Num. TID After]]-parameters!$D$10)/(parameters!$D$11-parameters!$D$10)</f>
        <v>0.2</v>
      </c>
      <c r="L188">
        <f>IF(Table1[[#This Row],[After Utility (unclipped)]]&gt;1,1, IF(Table1[[#This Row],[After Utility (unclipped)]]&lt;0,0, Table1[[#This Row],[After Utility (unclipped)]]))</f>
        <v>0.2</v>
      </c>
      <c r="M188" s="30">
        <v>0</v>
      </c>
      <c r="N188" s="81">
        <v>0</v>
      </c>
      <c r="O188" s="81">
        <v>4</v>
      </c>
      <c r="P188" s="81">
        <v>3</v>
      </c>
      <c r="Q188" s="81">
        <v>8</v>
      </c>
      <c r="R188" s="36" t="s">
        <v>708</v>
      </c>
      <c r="S188" s="32">
        <v>5</v>
      </c>
      <c r="T188" s="34" t="s">
        <v>709</v>
      </c>
      <c r="U188" s="32">
        <v>14</v>
      </c>
      <c r="V188" s="30">
        <f>parameters!$J$4*Table1[[#This Row],[Mitigations Utility]] + parameters!$J$5*Table1[[#This Row],[Detections Utility]]</f>
        <v>0.25238095238095237</v>
      </c>
      <c r="W188">
        <f>SUM(Table1[[#This Row],[Num. 800-53 (r5)]],Table1[[#This Row],[Num. CIS Controls]])</f>
        <v>19</v>
      </c>
      <c r="X188">
        <f>(Table1[[#This Row],[Total Mitigations]]-parameters!$D$2)/(parameters!$D$3-parameters!$D$2)</f>
        <v>0.34545454545454546</v>
      </c>
      <c r="Y188">
        <f>IF(Table1[[#This Row],[Mitigations Utility (unclipped)]]&gt;1,1, IF(Table1[[#This Row],[Mitigations Utility (unclipped)]]&lt;0,0, Table1[[#This Row],[Mitigations Utility (unclipped)]]) )</f>
        <v>0.34545454545454546</v>
      </c>
      <c r="Z188">
        <f>SUM(Table1[[#This Row],[Num. CAR]:[Num. Splunk]])</f>
        <v>15</v>
      </c>
      <c r="AA188">
        <f>(Table1[[#This Row],[Total Detections]]-parameters!$D$4)/(parameters!$D$5-parameters!$D$4)</f>
        <v>0.15</v>
      </c>
      <c r="AB188">
        <f>IF(Table1[[#This Row],[Detections Utility (unclipped)]]&gt;1,1, IF(Table1[[#This Row],[Detections Utility (unclipped)]]&lt;0,0, Table1[[#This Row],[Detections Utility (unclipped)]]) )</f>
        <v>0.15</v>
      </c>
      <c r="AC188"/>
      <c r="AD188" s="85" t="s">
        <v>679</v>
      </c>
      <c r="AE188" s="30" t="str" cm="1">
        <f t="array" ref="AE188">IF(SUMPRODUCT(--(NOT(ISERR(SEARCH({"Process","Command","Script","WMI","Module","Pipe","Service"},AD188)))))&gt;0,"1","0")</f>
        <v>1</v>
      </c>
      <c r="AF188" s="30">
        <f>IF(AE188="1",'TOP 10 TECHNIQUES'!C$15,0)</f>
        <v>0</v>
      </c>
      <c r="AG188" s="30" t="str" cm="1">
        <f t="array" ref="AG188">IF(SUMPRODUCT(--(NOT(ISERR(SEARCH({"Network","Firewall"},AD188)))))&gt;0,"1","0")</f>
        <v>1</v>
      </c>
      <c r="AH188" s="30">
        <f>IF(AG188="1",'TOP 10 TECHNIQUES'!C$16,0)</f>
        <v>0</v>
      </c>
      <c r="AI188" s="30" t="str" cm="1">
        <f t="array" ref="AI188">IF(SUMPRODUCT(--(NOT(ISERR(SEARCH({"File","Group","Logon","Schedule","User","Registry","Active","Application"},AD188)))))&gt;0,"1","0")</f>
        <v>1</v>
      </c>
      <c r="AJ188" s="30">
        <f>IF(AI188="1",'TOP 10 TECHNIQUES'!C$17,0)</f>
        <v>0.19800000000000001</v>
      </c>
      <c r="AK188" s="30" t="str" cm="1">
        <f t="array" ref="AK188">IF(SUMPRODUCT(--(NOT(ISERR(SEARCH({"Cloud","Cluster","Container","Image","Instance","Pod","Snapshot","Volume"},AD188)))))&gt;0,"1","0")</f>
        <v>0</v>
      </c>
      <c r="AL188" s="30">
        <f>IF(AK188="1",'TOP 10 TECHNIQUES'!C$18,0)</f>
        <v>0</v>
      </c>
      <c r="AM188" s="30" t="str" cm="1">
        <f t="array" ref="AM188">IF(SUMPRODUCT(--(NOT(ISERR(SEARCH({"Drive","Firmware","Host","Kernel"},AD188)))))&gt;0,"1","0")</f>
        <v>0</v>
      </c>
      <c r="AN188" s="30">
        <f>IF(AM188="1",'TOP 10 TECHNIQUES'!C$19,0)</f>
        <v>0</v>
      </c>
      <c r="AO188" s="61">
        <v>1</v>
      </c>
      <c r="AP188" s="30">
        <f>parameters!$J$21*Table1[[#This Row],[TAT Utility]]+parameters!$J$22*Table1[[#This Row],[Count Utility]]</f>
        <v>8.7528571428571428E-2</v>
      </c>
      <c r="AQ188" s="30">
        <f>(Table1[[#This Row],[Total Top Att&amp;ck Score ]]-parameters!$D$19)/(parameters!$D$20-parameters!$D$19)</f>
        <v>0.18065079365079365</v>
      </c>
      <c r="AR188" s="30">
        <f>IF(Table1[[#This Row],[TAT Utility (unclipped)]]&gt;1,1, IF(Table1[[#This Row],[TAT Utility (unclipped)]]&lt;0,0, Table1[[#This Row],[TAT Utility (unclipped)]]) )</f>
        <v>0.18065079365079365</v>
      </c>
      <c r="AS188" s="30">
        <f>(Table1[[#This Row],[Ransomware (Total '# of ATT&amp;CK Observations)]]-parameters!$D$21)/(parameters!$D$22-parameters!$D$21)</f>
        <v>4.7619047619047616E-2</v>
      </c>
      <c r="AT188" s="30">
        <f>IF(Table1[[#This Row],[Count Utility (unclipped)]]&gt;1,1, IF(Table1[[#This Row],[Count Utility (unclipped)]]&lt;0,0, Table1[[#This Row],[Count Utility (unclipped)]]) )</f>
        <v>4.7619047619047616E-2</v>
      </c>
      <c r="AU18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2.8110733182161753E-2</v>
      </c>
    </row>
    <row r="189" spans="1:47" ht="15.75">
      <c r="A189" s="30">
        <f>parameters!$J$21*Table1[[#This Row],[TAT Utility]]+parameters!$J$22*Table1[[#This Row],[Count Utility]]</f>
        <v>2.3959999999999999E-2</v>
      </c>
      <c r="B189" s="30">
        <f t="shared" si="2"/>
        <v>0.23960000000000001</v>
      </c>
      <c r="C189" s="30" t="s">
        <v>710</v>
      </c>
      <c r="D189" s="30" t="s">
        <v>707</v>
      </c>
      <c r="E189" s="30" t="s">
        <v>711</v>
      </c>
      <c r="F189" s="30">
        <v>1</v>
      </c>
      <c r="G189" s="30">
        <v>1</v>
      </c>
      <c r="H189" s="30">
        <f>parameters!$J$10*Table1[[#This Row],[Before Utility]]+parameters!$J$11*Table1[[#This Row],[After Utility]]</f>
        <v>0.1</v>
      </c>
      <c r="I189">
        <f>(Table1[[#This Row],[Num. TID Before]]-parameters!$D$8)/(parameters!$D$9-parameters!$D$8)</f>
        <v>0.1</v>
      </c>
      <c r="J189">
        <f>IF(Table1[[#This Row],[Before Utility (unclipped)]]&gt;1,1, IF(Table1[[#This Row],[Before Utility (unclipped)]]&lt;0,0, Table1[[#This Row],[Before Utility (unclipped)]]))</f>
        <v>0.1</v>
      </c>
      <c r="K189">
        <f>(Table1[[#This Row],[Num. TID After]]-parameters!$D$10)/(parameters!$D$11-parameters!$D$10)</f>
        <v>0.1</v>
      </c>
      <c r="L189">
        <f>IF(Table1[[#This Row],[After Utility (unclipped)]]&gt;1,1, IF(Table1[[#This Row],[After Utility (unclipped)]]&lt;0,0, Table1[[#This Row],[After Utility (unclipped)]]))</f>
        <v>0.1</v>
      </c>
      <c r="M189" s="30">
        <v>0</v>
      </c>
      <c r="N189" s="81">
        <v>0</v>
      </c>
      <c r="O189" s="81">
        <v>1</v>
      </c>
      <c r="P189" s="81">
        <v>0</v>
      </c>
      <c r="Q189" s="81">
        <v>2</v>
      </c>
      <c r="R189" s="39">
        <v>3.1</v>
      </c>
      <c r="S189" s="32">
        <v>1</v>
      </c>
      <c r="T189" s="34" t="s">
        <v>712</v>
      </c>
      <c r="U189" s="32">
        <v>8</v>
      </c>
      <c r="V189" s="30">
        <f>parameters!$J$4*Table1[[#This Row],[Mitigations Utility]] + parameters!$J$5*Table1[[#This Row],[Detections Utility]]</f>
        <v>0.1</v>
      </c>
      <c r="W189">
        <f>SUM(Table1[[#This Row],[Num. 800-53 (r5)]],Table1[[#This Row],[Num. CIS Controls]])</f>
        <v>9</v>
      </c>
      <c r="X189">
        <f>(Table1[[#This Row],[Total Mitigations]]-parameters!$D$2)/(parameters!$D$3-parameters!$D$2)</f>
        <v>0.16363636363636364</v>
      </c>
      <c r="Y189">
        <f>IF(Table1[[#This Row],[Mitigations Utility (unclipped)]]&gt;1,1, IF(Table1[[#This Row],[Mitigations Utility (unclipped)]]&lt;0,0, Table1[[#This Row],[Mitigations Utility (unclipped)]]) )</f>
        <v>0.16363636363636364</v>
      </c>
      <c r="Z189">
        <f>SUM(Table1[[#This Row],[Num. CAR]:[Num. Splunk]])</f>
        <v>3</v>
      </c>
      <c r="AA189">
        <f>(Table1[[#This Row],[Total Detections]]-parameters!$D$4)/(parameters!$D$5-parameters!$D$4)</f>
        <v>0.03</v>
      </c>
      <c r="AB189">
        <f>IF(Table1[[#This Row],[Detections Utility (unclipped)]]&gt;1,1, IF(Table1[[#This Row],[Detections Utility (unclipped)]]&lt;0,0, Table1[[#This Row],[Detections Utility (unclipped)]]) )</f>
        <v>0.03</v>
      </c>
      <c r="AC189"/>
      <c r="AD189" s="85" t="s">
        <v>102</v>
      </c>
      <c r="AE189" s="30" t="str" cm="1">
        <f t="array" ref="AE189">IF(SUMPRODUCT(--(NOT(ISERR(SEARCH({"Process","Command","Script","WMI","Module","Pipe","Service"},AD189)))))&gt;0,"1","0")</f>
        <v>1</v>
      </c>
      <c r="AF189" s="30">
        <f>IF(AE189="1",'TOP 10 TECHNIQUES'!C$15,0)</f>
        <v>0</v>
      </c>
      <c r="AG189" s="30" t="str" cm="1">
        <f t="array" ref="AG189">IF(SUMPRODUCT(--(NOT(ISERR(SEARCH({"Network","Firewall"},AD189)))))&gt;0,"1","0")</f>
        <v>0</v>
      </c>
      <c r="AH189" s="30">
        <f>IF(AG189="1",'TOP 10 TECHNIQUES'!C$16,0)</f>
        <v>0</v>
      </c>
      <c r="AI189" s="30" t="str" cm="1">
        <f t="array" ref="AI189">IF(SUMPRODUCT(--(NOT(ISERR(SEARCH({"File","Group","Logon","Schedule","User","Registry","Active","Application"},AD189)))))&gt;0,"1","0")</f>
        <v>1</v>
      </c>
      <c r="AJ189" s="30">
        <f>IF(AI189="1",'TOP 10 TECHNIQUES'!C$17,0)</f>
        <v>0.19800000000000001</v>
      </c>
      <c r="AK189" s="30" t="str" cm="1">
        <f t="array" ref="AK189">IF(SUMPRODUCT(--(NOT(ISERR(SEARCH({"Cloud","Cluster","Container","Image","Instance","Pod","Snapshot","Volume"},AD189)))))&gt;0,"1","0")</f>
        <v>0</v>
      </c>
      <c r="AL189" s="30">
        <f>IF(AK189="1",'TOP 10 TECHNIQUES'!C$18,0)</f>
        <v>0</v>
      </c>
      <c r="AM189" s="30" t="str" cm="1">
        <f t="array" ref="AM189">IF(SUMPRODUCT(--(NOT(ISERR(SEARCH({"Drive","Firmware","Host","Kernel"},AD189)))))&gt;0,"1","0")</f>
        <v>0</v>
      </c>
      <c r="AN189" s="30">
        <f>IF(AM189="1",'TOP 10 TECHNIQUES'!C$19,0)</f>
        <v>0</v>
      </c>
      <c r="AO189" s="62">
        <v>0</v>
      </c>
      <c r="AP189" s="30">
        <f>parameters!$J$21*Table1[[#This Row],[TAT Utility]]+parameters!$J$22*Table1[[#This Row],[Count Utility]]</f>
        <v>2.3959999999999999E-2</v>
      </c>
      <c r="AQ189" s="30">
        <f>(Table1[[#This Row],[Total Top Att&amp;ck Score ]]-parameters!$D$19)/(parameters!$D$20-parameters!$D$19)</f>
        <v>7.9866666666666669E-2</v>
      </c>
      <c r="AR189" s="30">
        <f>IF(Table1[[#This Row],[TAT Utility (unclipped)]]&gt;1,1, IF(Table1[[#This Row],[TAT Utility (unclipped)]]&lt;0,0, Table1[[#This Row],[TAT Utility (unclipped)]]) )</f>
        <v>7.9866666666666669E-2</v>
      </c>
      <c r="AS189" s="30">
        <f>(Table1[[#This Row],[Ransomware (Total '# of ATT&amp;CK Observations)]]-parameters!$D$21)/(parameters!$D$22-parameters!$D$21)</f>
        <v>0</v>
      </c>
      <c r="AT189" s="30">
        <f>IF(Table1[[#This Row],[Count Utility (unclipped)]]&gt;1,1, IF(Table1[[#This Row],[Count Utility (unclipped)]]&lt;0,0, Table1[[#This Row],[Count Utility (unclipped)]]) )</f>
        <v>0</v>
      </c>
      <c r="AU18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0" spans="1:47" ht="15.75">
      <c r="A190" s="30">
        <f>parameters!$J$21*Table1[[#This Row],[TAT Utility]]+parameters!$J$22*Table1[[#This Row],[Count Utility]]</f>
        <v>3.3658095238095237E-2</v>
      </c>
      <c r="B190" s="30">
        <f t="shared" si="2"/>
        <v>0.33658095238095237</v>
      </c>
      <c r="C190" s="30" t="s">
        <v>713</v>
      </c>
      <c r="D190" s="30" t="s">
        <v>707</v>
      </c>
      <c r="E190" s="30" t="s">
        <v>714</v>
      </c>
      <c r="F190" s="30">
        <v>1</v>
      </c>
      <c r="G190" s="30">
        <v>1</v>
      </c>
      <c r="H190" s="30">
        <f>parameters!$J$10*Table1[[#This Row],[Before Utility]]+parameters!$J$11*Table1[[#This Row],[After Utility]]</f>
        <v>0.1</v>
      </c>
      <c r="I190">
        <f>(Table1[[#This Row],[Num. TID Before]]-parameters!$D$8)/(parameters!$D$9-parameters!$D$8)</f>
        <v>0.1</v>
      </c>
      <c r="J190">
        <f>IF(Table1[[#This Row],[Before Utility (unclipped)]]&gt;1,1, IF(Table1[[#This Row],[Before Utility (unclipped)]]&lt;0,0, Table1[[#This Row],[Before Utility (unclipped)]]))</f>
        <v>0.1</v>
      </c>
      <c r="K190">
        <f>(Table1[[#This Row],[Num. TID After]]-parameters!$D$10)/(parameters!$D$11-parameters!$D$10)</f>
        <v>0.1</v>
      </c>
      <c r="L190">
        <f>IF(Table1[[#This Row],[After Utility (unclipped)]]&gt;1,1, IF(Table1[[#This Row],[After Utility (unclipped)]]&lt;0,0, Table1[[#This Row],[After Utility (unclipped)]]))</f>
        <v>0.1</v>
      </c>
      <c r="M190" s="30">
        <v>0</v>
      </c>
      <c r="N190" s="81">
        <v>0</v>
      </c>
      <c r="O190" s="81">
        <v>0</v>
      </c>
      <c r="P190" s="81">
        <v>1</v>
      </c>
      <c r="Q190" s="81">
        <v>3</v>
      </c>
      <c r="R190" s="36" t="s">
        <v>715</v>
      </c>
      <c r="S190" s="32">
        <v>4</v>
      </c>
      <c r="T190" s="34" t="s">
        <v>716</v>
      </c>
      <c r="U190" s="32">
        <v>13</v>
      </c>
      <c r="V190" s="30">
        <f>parameters!$J$4*Table1[[#This Row],[Mitigations Utility]] + parameters!$J$5*Table1[[#This Row],[Detections Utility]]</f>
        <v>0.18095238095238095</v>
      </c>
      <c r="W190">
        <f>SUM(Table1[[#This Row],[Num. 800-53 (r5)]],Table1[[#This Row],[Num. CIS Controls]])</f>
        <v>17</v>
      </c>
      <c r="X190">
        <f>(Table1[[#This Row],[Total Mitigations]]-parameters!$D$2)/(parameters!$D$3-parameters!$D$2)</f>
        <v>0.30909090909090908</v>
      </c>
      <c r="Y190">
        <f>IF(Table1[[#This Row],[Mitigations Utility (unclipped)]]&gt;1,1, IF(Table1[[#This Row],[Mitigations Utility (unclipped)]]&lt;0,0, Table1[[#This Row],[Mitigations Utility (unclipped)]]) )</f>
        <v>0.30909090909090908</v>
      </c>
      <c r="Z190">
        <f>SUM(Table1[[#This Row],[Num. CAR]:[Num. Splunk]])</f>
        <v>4</v>
      </c>
      <c r="AA190">
        <f>(Table1[[#This Row],[Total Detections]]-parameters!$D$4)/(parameters!$D$5-parameters!$D$4)</f>
        <v>0.04</v>
      </c>
      <c r="AB190">
        <f>IF(Table1[[#This Row],[Detections Utility (unclipped)]]&gt;1,1, IF(Table1[[#This Row],[Detections Utility (unclipped)]]&lt;0,0, Table1[[#This Row],[Detections Utility (unclipped)]]) )</f>
        <v>0.04</v>
      </c>
      <c r="AC190"/>
      <c r="AD190" s="85" t="s">
        <v>717</v>
      </c>
      <c r="AE190" s="30" t="str" cm="1">
        <f t="array" ref="AE190">IF(SUMPRODUCT(--(NOT(ISERR(SEARCH({"Process","Command","Script","WMI","Module","Pipe","Service"},AD190)))))&gt;0,"1","0")</f>
        <v>1</v>
      </c>
      <c r="AF190" s="30">
        <f>IF(AE190="1",'TOP 10 TECHNIQUES'!C$15,0)</f>
        <v>0</v>
      </c>
      <c r="AG190" s="30" t="str" cm="1">
        <f t="array" ref="AG190">IF(SUMPRODUCT(--(NOT(ISERR(SEARCH({"Network","Firewall"},AD190)))))&gt;0,"1","0")</f>
        <v>1</v>
      </c>
      <c r="AH190" s="30">
        <f>IF(AG190="1",'TOP 10 TECHNIQUES'!C$16,0)</f>
        <v>0</v>
      </c>
      <c r="AI190" s="30" t="str" cm="1">
        <f t="array" ref="AI190">IF(SUMPRODUCT(--(NOT(ISERR(SEARCH({"File","Group","Logon","Schedule","User","Registry","Active","Application"},AD190)))))&gt;0,"1","0")</f>
        <v>1</v>
      </c>
      <c r="AJ190" s="30">
        <f>IF(AI190="1",'TOP 10 TECHNIQUES'!C$17,0)</f>
        <v>0.19800000000000001</v>
      </c>
      <c r="AK190" s="30" t="str" cm="1">
        <f t="array" ref="AK190">IF(SUMPRODUCT(--(NOT(ISERR(SEARCH({"Cloud","Cluster","Container","Image","Instance","Pod","Snapshot","Volume"},AD190)))))&gt;0,"1","0")</f>
        <v>0</v>
      </c>
      <c r="AL190" s="30">
        <f>IF(AK190="1",'TOP 10 TECHNIQUES'!C$18,0)</f>
        <v>0</v>
      </c>
      <c r="AM190" s="30" t="str" cm="1">
        <f t="array" ref="AM190">IF(SUMPRODUCT(--(NOT(ISERR(SEARCH({"Drive","Firmware","Host","Kernel"},AD190)))))&gt;0,"1","0")</f>
        <v>0</v>
      </c>
      <c r="AN190" s="30">
        <f>IF(AM190="1",'TOP 10 TECHNIQUES'!C$19,0)</f>
        <v>0</v>
      </c>
      <c r="AO190" s="61">
        <v>0</v>
      </c>
      <c r="AP190" s="30">
        <f>parameters!$J$21*Table1[[#This Row],[TAT Utility]]+parameters!$J$22*Table1[[#This Row],[Count Utility]]</f>
        <v>3.3658095238095237E-2</v>
      </c>
      <c r="AQ190" s="30">
        <f>(Table1[[#This Row],[Total Top Att&amp;ck Score ]]-parameters!$D$19)/(parameters!$D$20-parameters!$D$19)</f>
        <v>0.11219365079365079</v>
      </c>
      <c r="AR190" s="30">
        <f>IF(Table1[[#This Row],[TAT Utility (unclipped)]]&gt;1,1, IF(Table1[[#This Row],[TAT Utility (unclipped)]]&lt;0,0, Table1[[#This Row],[TAT Utility (unclipped)]]) )</f>
        <v>0.11219365079365079</v>
      </c>
      <c r="AS190" s="30">
        <f>(Table1[[#This Row],[Ransomware (Total '# of ATT&amp;CK Observations)]]-parameters!$D$21)/(parameters!$D$22-parameters!$D$21)</f>
        <v>0</v>
      </c>
      <c r="AT190" s="30">
        <f>IF(Table1[[#This Row],[Count Utility (unclipped)]]&gt;1,1, IF(Table1[[#This Row],[Count Utility (unclipped)]]&lt;0,0, Table1[[#This Row],[Count Utility (unclipped)]]) )</f>
        <v>0</v>
      </c>
      <c r="AU19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1" spans="1:47" ht="15.75">
      <c r="A191" s="30">
        <f>parameters!$J$21*Table1[[#This Row],[TAT Utility]]+parameters!$J$22*Table1[[#This Row],[Count Utility]]</f>
        <v>6.2998095238095242E-2</v>
      </c>
      <c r="B191" s="30">
        <f t="shared" si="2"/>
        <v>0.29664761904761905</v>
      </c>
      <c r="C191" s="30" t="s">
        <v>718</v>
      </c>
      <c r="D191" s="30" t="s">
        <v>707</v>
      </c>
      <c r="E191" s="30" t="s">
        <v>719</v>
      </c>
      <c r="F191" s="30">
        <v>1</v>
      </c>
      <c r="G191" s="30">
        <v>1</v>
      </c>
      <c r="H191" s="30">
        <f>parameters!$J$10*Table1[[#This Row],[Before Utility]]+parameters!$J$11*Table1[[#This Row],[After Utility]]</f>
        <v>0.1</v>
      </c>
      <c r="I191">
        <f>(Table1[[#This Row],[Num. TID Before]]-parameters!$D$8)/(parameters!$D$9-parameters!$D$8)</f>
        <v>0.1</v>
      </c>
      <c r="J191">
        <f>IF(Table1[[#This Row],[Before Utility (unclipped)]]&gt;1,1, IF(Table1[[#This Row],[Before Utility (unclipped)]]&lt;0,0, Table1[[#This Row],[Before Utility (unclipped)]]))</f>
        <v>0.1</v>
      </c>
      <c r="K191">
        <f>(Table1[[#This Row],[Num. TID After]]-parameters!$D$10)/(parameters!$D$11-parameters!$D$10)</f>
        <v>0.1</v>
      </c>
      <c r="L191">
        <f>IF(Table1[[#This Row],[After Utility (unclipped)]]&gt;1,1, IF(Table1[[#This Row],[After Utility (unclipped)]]&lt;0,0, Table1[[#This Row],[After Utility (unclipped)]]))</f>
        <v>0.1</v>
      </c>
      <c r="M191" s="30">
        <v>0</v>
      </c>
      <c r="N191" s="81">
        <v>0</v>
      </c>
      <c r="O191" s="81">
        <v>0</v>
      </c>
      <c r="P191" s="81">
        <v>1</v>
      </c>
      <c r="Q191" s="81">
        <v>2</v>
      </c>
      <c r="R191" s="36" t="s">
        <v>720</v>
      </c>
      <c r="S191" s="32">
        <v>3</v>
      </c>
      <c r="T191" s="34" t="s">
        <v>721</v>
      </c>
      <c r="U191" s="32">
        <v>11</v>
      </c>
      <c r="V191" s="30">
        <f>parameters!$J$4*Table1[[#This Row],[Mitigations Utility]] + parameters!$J$5*Table1[[#This Row],[Detections Utility]]</f>
        <v>0.14761904761904762</v>
      </c>
      <c r="W191">
        <f>SUM(Table1[[#This Row],[Num. 800-53 (r5)]],Table1[[#This Row],[Num. CIS Controls]])</f>
        <v>14</v>
      </c>
      <c r="X191">
        <f>(Table1[[#This Row],[Total Mitigations]]-parameters!$D$2)/(parameters!$D$3-parameters!$D$2)</f>
        <v>0.25454545454545452</v>
      </c>
      <c r="Y191">
        <f>IF(Table1[[#This Row],[Mitigations Utility (unclipped)]]&gt;1,1, IF(Table1[[#This Row],[Mitigations Utility (unclipped)]]&lt;0,0, Table1[[#This Row],[Mitigations Utility (unclipped)]]) )</f>
        <v>0.25454545454545452</v>
      </c>
      <c r="Z191">
        <f>SUM(Table1[[#This Row],[Num. CAR]:[Num. Splunk]])</f>
        <v>3</v>
      </c>
      <c r="AA191">
        <f>(Table1[[#This Row],[Total Detections]]-parameters!$D$4)/(parameters!$D$5-parameters!$D$4)</f>
        <v>0.03</v>
      </c>
      <c r="AB191">
        <f>IF(Table1[[#This Row],[Detections Utility (unclipped)]]&gt;1,1, IF(Table1[[#This Row],[Detections Utility (unclipped)]]&lt;0,0, Table1[[#This Row],[Detections Utility (unclipped)]]) )</f>
        <v>0.03</v>
      </c>
      <c r="AC191"/>
      <c r="AD191" s="85" t="s">
        <v>228</v>
      </c>
      <c r="AE191" s="30" t="str" cm="1">
        <f t="array" ref="AE191">IF(SUMPRODUCT(--(NOT(ISERR(SEARCH({"Process","Command","Script","WMI","Module","Pipe","Service"},AD191)))))&gt;0,"1","0")</f>
        <v>0</v>
      </c>
      <c r="AF191" s="30">
        <f>IF(AE191="1",'TOP 10 TECHNIQUES'!C$15,0)</f>
        <v>0</v>
      </c>
      <c r="AG191" s="30" t="str" cm="1">
        <f t="array" ref="AG191">IF(SUMPRODUCT(--(NOT(ISERR(SEARCH({"Network","Firewall"},AD191)))))&gt;0,"1","0")</f>
        <v>0</v>
      </c>
      <c r="AH191" s="30">
        <f>IF(AG191="1",'TOP 10 TECHNIQUES'!C$16,0)</f>
        <v>0</v>
      </c>
      <c r="AI191" s="30" t="str" cm="1">
        <f t="array" ref="AI191">IF(SUMPRODUCT(--(NOT(ISERR(SEARCH({"File","Group","Logon","Schedule","User","Registry","Active","Application"},AD191)))))&gt;0,"1","0")</f>
        <v>1</v>
      </c>
      <c r="AJ191" s="30">
        <f>IF(AI191="1",'TOP 10 TECHNIQUES'!C$17,0)</f>
        <v>0.19800000000000001</v>
      </c>
      <c r="AK191" s="30" t="str" cm="1">
        <f t="array" ref="AK191">IF(SUMPRODUCT(--(NOT(ISERR(SEARCH({"Cloud","Cluster","Container","Image","Instance","Pod","Snapshot","Volume"},AD191)))))&gt;0,"1","0")</f>
        <v>0</v>
      </c>
      <c r="AL191" s="30">
        <f>IF(AK191="1",'TOP 10 TECHNIQUES'!C$18,0)</f>
        <v>0</v>
      </c>
      <c r="AM191" s="30" t="str" cm="1">
        <f t="array" ref="AM191">IF(SUMPRODUCT(--(NOT(ISERR(SEARCH({"Drive","Firmware","Host","Kernel"},AD191)))))&gt;0,"1","0")</f>
        <v>0</v>
      </c>
      <c r="AN191" s="30">
        <f>IF(AM191="1",'TOP 10 TECHNIQUES'!C$19,0)</f>
        <v>0</v>
      </c>
      <c r="AO191" s="62">
        <v>1</v>
      </c>
      <c r="AP191" s="30">
        <f>parameters!$J$21*Table1[[#This Row],[TAT Utility]]+parameters!$J$22*Table1[[#This Row],[Count Utility]]</f>
        <v>6.2998095238095242E-2</v>
      </c>
      <c r="AQ191" s="30">
        <f>(Table1[[#This Row],[Total Top Att&amp;ck Score ]]-parameters!$D$19)/(parameters!$D$20-parameters!$D$19)</f>
        <v>9.8882539682539683E-2</v>
      </c>
      <c r="AR191" s="30">
        <f>IF(Table1[[#This Row],[TAT Utility (unclipped)]]&gt;1,1, IF(Table1[[#This Row],[TAT Utility (unclipped)]]&lt;0,0, Table1[[#This Row],[TAT Utility (unclipped)]]) )</f>
        <v>9.8882539682539683E-2</v>
      </c>
      <c r="AS191" s="30">
        <f>(Table1[[#This Row],[Ransomware (Total '# of ATT&amp;CK Observations)]]-parameters!$D$21)/(parameters!$D$22-parameters!$D$21)</f>
        <v>4.7619047619047616E-2</v>
      </c>
      <c r="AT191" s="30">
        <f>IF(Table1[[#This Row],[Count Utility (unclipped)]]&gt;1,1, IF(Table1[[#This Row],[Count Utility (unclipped)]]&lt;0,0, Table1[[#This Row],[Count Utility (unclipped)]]) )</f>
        <v>4.7619047619047616E-2</v>
      </c>
      <c r="AU19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2.616386999244142E-2</v>
      </c>
    </row>
    <row r="192" spans="1:47" ht="15.75">
      <c r="A192" s="30">
        <f>parameters!$J$21*Table1[[#This Row],[TAT Utility]]+parameters!$J$22*Table1[[#This Row],[Count Utility]]</f>
        <v>1.380952380952381E-2</v>
      </c>
      <c r="B192" s="30">
        <f t="shared" si="2"/>
        <v>0.1380952380952381</v>
      </c>
      <c r="C192" s="30" t="s">
        <v>722</v>
      </c>
      <c r="D192" s="30" t="s">
        <v>723</v>
      </c>
      <c r="E192" s="30" t="s">
        <v>72</v>
      </c>
      <c r="F192" s="30">
        <v>1</v>
      </c>
      <c r="G192" s="30">
        <v>1</v>
      </c>
      <c r="H192" s="30">
        <f>parameters!$J$10*Table1[[#This Row],[Before Utility]]+parameters!$J$11*Table1[[#This Row],[After Utility]]</f>
        <v>0.1</v>
      </c>
      <c r="I192">
        <f>(Table1[[#This Row],[Num. TID Before]]-parameters!$D$8)/(parameters!$D$9-parameters!$D$8)</f>
        <v>0.1</v>
      </c>
      <c r="J192">
        <f>IF(Table1[[#This Row],[Before Utility (unclipped)]]&gt;1,1, IF(Table1[[#This Row],[Before Utility (unclipped)]]&lt;0,0, Table1[[#This Row],[Before Utility (unclipped)]]))</f>
        <v>0.1</v>
      </c>
      <c r="K192">
        <f>(Table1[[#This Row],[Num. TID After]]-parameters!$D$10)/(parameters!$D$11-parameters!$D$10)</f>
        <v>0.1</v>
      </c>
      <c r="L192">
        <f>IF(Table1[[#This Row],[After Utility (unclipped)]]&gt;1,1, IF(Table1[[#This Row],[After Utility (unclipped)]]&lt;0,0, Table1[[#This Row],[After Utility (unclipped)]]))</f>
        <v>0.1</v>
      </c>
      <c r="M192" s="30">
        <v>0</v>
      </c>
      <c r="N192" s="81">
        <v>0</v>
      </c>
      <c r="O192" s="81">
        <v>6</v>
      </c>
      <c r="P192" s="81">
        <v>0</v>
      </c>
      <c r="Q192" s="81">
        <v>2</v>
      </c>
      <c r="R192" s="34"/>
      <c r="S192" s="32">
        <v>0</v>
      </c>
      <c r="T192" s="34"/>
      <c r="U192" s="32">
        <v>0</v>
      </c>
      <c r="V192" s="30">
        <f>parameters!$J$4*Table1[[#This Row],[Mitigations Utility]] + parameters!$J$5*Table1[[#This Row],[Detections Utility]]</f>
        <v>3.8095238095238092E-2</v>
      </c>
      <c r="W192">
        <f>SUM(Table1[[#This Row],[Num. 800-53 (r5)]],Table1[[#This Row],[Num. CIS Controls]])</f>
        <v>0</v>
      </c>
      <c r="X192">
        <f>(Table1[[#This Row],[Total Mitigations]]-parameters!$D$2)/(parameters!$D$3-parameters!$D$2)</f>
        <v>0</v>
      </c>
      <c r="Y192">
        <f>IF(Table1[[#This Row],[Mitigations Utility (unclipped)]]&gt;1,1, IF(Table1[[#This Row],[Mitigations Utility (unclipped)]]&lt;0,0, Table1[[#This Row],[Mitigations Utility (unclipped)]]) )</f>
        <v>0</v>
      </c>
      <c r="Z192">
        <f>SUM(Table1[[#This Row],[Num. CAR]:[Num. Splunk]])</f>
        <v>8</v>
      </c>
      <c r="AA192">
        <f>(Table1[[#This Row],[Total Detections]]-parameters!$D$4)/(parameters!$D$5-parameters!$D$4)</f>
        <v>0.08</v>
      </c>
      <c r="AB192">
        <f>IF(Table1[[#This Row],[Detections Utility (unclipped)]]&gt;1,1, IF(Table1[[#This Row],[Detections Utility (unclipped)]]&lt;0,0, Table1[[#This Row],[Detections Utility (unclipped)]]) )</f>
        <v>0.08</v>
      </c>
      <c r="AC192"/>
      <c r="AD192" s="85" t="s">
        <v>474</v>
      </c>
      <c r="AE192" s="30" t="str" cm="1">
        <f t="array" ref="AE192">IF(SUMPRODUCT(--(NOT(ISERR(SEARCH({"Process","Command","Script","WMI","Module","Pipe","Service"},AD192)))))&gt;0,"1","0")</f>
        <v>1</v>
      </c>
      <c r="AF192" s="30">
        <f>IF(AE192="1",'TOP 10 TECHNIQUES'!C$15,0)</f>
        <v>0</v>
      </c>
      <c r="AG192" s="30" t="str" cm="1">
        <f t="array" ref="AG192">IF(SUMPRODUCT(--(NOT(ISERR(SEARCH({"Network","Firewall"},AD192)))))&gt;0,"1","0")</f>
        <v>0</v>
      </c>
      <c r="AH192" s="30">
        <f>IF(AG192="1",'TOP 10 TECHNIQUES'!C$16,0)</f>
        <v>0</v>
      </c>
      <c r="AI192" s="30" t="str" cm="1">
        <f t="array" ref="AI192">IF(SUMPRODUCT(--(NOT(ISERR(SEARCH({"File","Group","Logon","Schedule","User","Registry","Active","Application"},AD192)))))&gt;0,"1","0")</f>
        <v>0</v>
      </c>
      <c r="AJ192" s="30">
        <f>IF(AI192="1",'TOP 10 TECHNIQUES'!C$17,0)</f>
        <v>0</v>
      </c>
      <c r="AK192" s="30" t="str" cm="1">
        <f t="array" ref="AK192">IF(SUMPRODUCT(--(NOT(ISERR(SEARCH({"Cloud","Cluster","Container","Image","Instance","Pod","Snapshot","Volume"},AD192)))))&gt;0,"1","0")</f>
        <v>0</v>
      </c>
      <c r="AL192" s="30">
        <f>IF(AK192="1",'TOP 10 TECHNIQUES'!C$18,0)</f>
        <v>0</v>
      </c>
      <c r="AM192" s="30" t="str" cm="1">
        <f t="array" ref="AM192">IF(SUMPRODUCT(--(NOT(ISERR(SEARCH({"Drive","Firmware","Host","Kernel"},AD192)))))&gt;0,"1","0")</f>
        <v>0</v>
      </c>
      <c r="AN192" s="30">
        <f>IF(AM192="1",'TOP 10 TECHNIQUES'!C$19,0)</f>
        <v>0</v>
      </c>
      <c r="AO192" s="61">
        <v>0</v>
      </c>
      <c r="AP192" s="30">
        <f>parameters!$J$21*Table1[[#This Row],[TAT Utility]]+parameters!$J$22*Table1[[#This Row],[Count Utility]]</f>
        <v>1.380952380952381E-2</v>
      </c>
      <c r="AQ192" s="30">
        <f>(Table1[[#This Row],[Total Top Att&amp;ck Score ]]-parameters!$D$19)/(parameters!$D$20-parameters!$D$19)</f>
        <v>4.6031746031746035E-2</v>
      </c>
      <c r="AR192" s="30">
        <f>IF(Table1[[#This Row],[TAT Utility (unclipped)]]&gt;1,1, IF(Table1[[#This Row],[TAT Utility (unclipped)]]&lt;0,0, Table1[[#This Row],[TAT Utility (unclipped)]]) )</f>
        <v>4.6031746031746035E-2</v>
      </c>
      <c r="AS192" s="30">
        <f>(Table1[[#This Row],[Ransomware (Total '# of ATT&amp;CK Observations)]]-parameters!$D$21)/(parameters!$D$22-parameters!$D$21)</f>
        <v>0</v>
      </c>
      <c r="AT192" s="30">
        <f>IF(Table1[[#This Row],[Count Utility (unclipped)]]&gt;1,1, IF(Table1[[#This Row],[Count Utility (unclipped)]]&lt;0,0, Table1[[#This Row],[Count Utility (unclipped)]]) )</f>
        <v>0</v>
      </c>
      <c r="AU19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3" spans="1:47" ht="15.75">
      <c r="A193" s="30">
        <f>parameters!$J$21*Table1[[#This Row],[TAT Utility]]+parameters!$J$22*Table1[[#This Row],[Count Utility]]</f>
        <v>0.10503936671209524</v>
      </c>
      <c r="B193" s="30">
        <f t="shared" si="2"/>
        <v>0.3837270004542857</v>
      </c>
      <c r="C193" s="30" t="s">
        <v>724</v>
      </c>
      <c r="D193" s="30" t="s">
        <v>725</v>
      </c>
      <c r="E193" s="30" t="s">
        <v>72</v>
      </c>
      <c r="F193" s="30">
        <v>1</v>
      </c>
      <c r="G193" s="30">
        <v>1</v>
      </c>
      <c r="H193" s="30">
        <f>parameters!$J$10*Table1[[#This Row],[Before Utility]]+parameters!$J$11*Table1[[#This Row],[After Utility]]</f>
        <v>0.1</v>
      </c>
      <c r="I193">
        <f>(Table1[[#This Row],[Num. TID Before]]-parameters!$D$8)/(parameters!$D$9-parameters!$D$8)</f>
        <v>0.1</v>
      </c>
      <c r="J193">
        <f>IF(Table1[[#This Row],[Before Utility (unclipped)]]&gt;1,1, IF(Table1[[#This Row],[Before Utility (unclipped)]]&lt;0,0, Table1[[#This Row],[Before Utility (unclipped)]]))</f>
        <v>0.1</v>
      </c>
      <c r="K193">
        <f>(Table1[[#This Row],[Num. TID After]]-parameters!$D$10)/(parameters!$D$11-parameters!$D$10)</f>
        <v>0.1</v>
      </c>
      <c r="L193">
        <f>IF(Table1[[#This Row],[After Utility (unclipped)]]&gt;1,1, IF(Table1[[#This Row],[After Utility (unclipped)]]&lt;0,0, Table1[[#This Row],[After Utility (unclipped)]]))</f>
        <v>0.1</v>
      </c>
      <c r="M193" s="57">
        <v>6.0206299999999999E-3</v>
      </c>
      <c r="N193" s="81">
        <v>0</v>
      </c>
      <c r="O193" s="81">
        <v>5</v>
      </c>
      <c r="P193" s="81">
        <v>0</v>
      </c>
      <c r="Q193" s="81">
        <v>0</v>
      </c>
      <c r="R193" s="36" t="s">
        <v>726</v>
      </c>
      <c r="S193" s="32">
        <v>3</v>
      </c>
      <c r="T193" s="34" t="s">
        <v>727</v>
      </c>
      <c r="U193" s="32">
        <v>17</v>
      </c>
      <c r="V193" s="30">
        <f>parameters!$J$4*Table1[[#This Row],[Mitigations Utility]] + parameters!$J$5*Table1[[#This Row],[Detections Utility]]</f>
        <v>0.2142857142857143</v>
      </c>
      <c r="W193">
        <f>SUM(Table1[[#This Row],[Num. 800-53 (r5)]],Table1[[#This Row],[Num. CIS Controls]])</f>
        <v>20</v>
      </c>
      <c r="X193">
        <f>(Table1[[#This Row],[Total Mitigations]]-parameters!$D$2)/(parameters!$D$3-parameters!$D$2)</f>
        <v>0.36363636363636365</v>
      </c>
      <c r="Y193">
        <f>IF(Table1[[#This Row],[Mitigations Utility (unclipped)]]&gt;1,1, IF(Table1[[#This Row],[Mitigations Utility (unclipped)]]&lt;0,0, Table1[[#This Row],[Mitigations Utility (unclipped)]]) )</f>
        <v>0.36363636363636365</v>
      </c>
      <c r="Z193">
        <f>SUM(Table1[[#This Row],[Num. CAR]:[Num. Splunk]])</f>
        <v>5</v>
      </c>
      <c r="AA193">
        <f>(Table1[[#This Row],[Total Detections]]-parameters!$D$4)/(parameters!$D$5-parameters!$D$4)</f>
        <v>0.05</v>
      </c>
      <c r="AB193">
        <f>IF(Table1[[#This Row],[Detections Utility (unclipped)]]&gt;1,1, IF(Table1[[#This Row],[Detections Utility (unclipped)]]&lt;0,0, Table1[[#This Row],[Detections Utility (unclipped)]]) )</f>
        <v>0.05</v>
      </c>
      <c r="AC193"/>
      <c r="AD193" s="85" t="s">
        <v>728</v>
      </c>
      <c r="AE193" s="30" t="str" cm="1">
        <f t="array" ref="AE193">IF(SUMPRODUCT(--(NOT(ISERR(SEARCH({"Process","Command","Script","WMI","Module","Pipe","Service"},AD193)))))&gt;0,"1","0")</f>
        <v>1</v>
      </c>
      <c r="AF193" s="30">
        <f>IF(AE193="1",'TOP 10 TECHNIQUES'!C$15,0)</f>
        <v>0</v>
      </c>
      <c r="AG193" s="30" t="str" cm="1">
        <f t="array" ref="AG193">IF(SUMPRODUCT(--(NOT(ISERR(SEARCH({"Network","Firewall"},AD193)))))&gt;0,"1","0")</f>
        <v>0</v>
      </c>
      <c r="AH193" s="30">
        <f>IF(AG193="1",'TOP 10 TECHNIQUES'!C$16,0)</f>
        <v>0</v>
      </c>
      <c r="AI193" s="30" t="str" cm="1">
        <f t="array" ref="AI193">IF(SUMPRODUCT(--(NOT(ISERR(SEARCH({"File","Group","Logon","Schedule","User","Registry","Active","Application"},AD193)))))&gt;0,"1","0")</f>
        <v>1</v>
      </c>
      <c r="AJ193" s="30">
        <f>IF(AI193="1",'TOP 10 TECHNIQUES'!C$17,0)</f>
        <v>0.19800000000000001</v>
      </c>
      <c r="AK193" s="30" t="str" cm="1">
        <f t="array" ref="AK193">IF(SUMPRODUCT(--(NOT(ISERR(SEARCH({"Cloud","Cluster","Container","Image","Instance","Pod","Snapshot","Volume"},AD193)))))&gt;0,"1","0")</f>
        <v>0</v>
      </c>
      <c r="AL193" s="30">
        <f>IF(AK193="1",'TOP 10 TECHNIQUES'!C$18,0)</f>
        <v>0</v>
      </c>
      <c r="AM193" s="30" t="str" cm="1">
        <f t="array" ref="AM193">IF(SUMPRODUCT(--(NOT(ISERR(SEARCH({"Drive","Firmware","Host","Kernel"},AD193)))))&gt;0,"1","0")</f>
        <v>0</v>
      </c>
      <c r="AN193" s="30">
        <f>IF(AM193="1",'TOP 10 TECHNIQUES'!C$19,0)</f>
        <v>0</v>
      </c>
      <c r="AO193" s="62">
        <v>2</v>
      </c>
      <c r="AP193" s="30">
        <f>parameters!$J$21*Table1[[#This Row],[TAT Utility]]+parameters!$J$22*Table1[[#This Row],[Count Utility]]</f>
        <v>0.10503936671209524</v>
      </c>
      <c r="AQ193" s="30">
        <f>(Table1[[#This Row],[Total Top Att&amp;ck Score ]]-parameters!$D$19)/(parameters!$D$20-parameters!$D$19)</f>
        <v>0.12790900015142856</v>
      </c>
      <c r="AR193" s="30">
        <f>IF(Table1[[#This Row],[TAT Utility (unclipped)]]&gt;1,1, IF(Table1[[#This Row],[TAT Utility (unclipped)]]&lt;0,0, Table1[[#This Row],[TAT Utility (unclipped)]]) )</f>
        <v>0.12790900015142856</v>
      </c>
      <c r="AS193" s="30">
        <f>(Table1[[#This Row],[Ransomware (Total '# of ATT&amp;CK Observations)]]-parameters!$D$21)/(parameters!$D$22-parameters!$D$21)</f>
        <v>9.5238095238095233E-2</v>
      </c>
      <c r="AT193" s="30">
        <f>IF(Table1[[#This Row],[Count Utility (unclipped)]]&gt;1,1, IF(Table1[[#This Row],[Count Utility (unclipped)]]&lt;0,0, Table1[[#This Row],[Count Utility (unclipped)]]) )</f>
        <v>9.5238095238095233E-2</v>
      </c>
      <c r="AU19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5.3709952388163264E-2</v>
      </c>
    </row>
    <row r="194" spans="1:47" ht="15.75">
      <c r="A194" s="30">
        <f>parameters!$J$21*Table1[[#This Row],[TAT Utility]]+parameters!$J$22*Table1[[#This Row],[Count Utility]]</f>
        <v>4.515977676190476E-2</v>
      </c>
      <c r="B194" s="30">
        <f t="shared" si="2"/>
        <v>0.11826443428571429</v>
      </c>
      <c r="C194" s="30" t="s">
        <v>729</v>
      </c>
      <c r="D194" s="30" t="s">
        <v>730</v>
      </c>
      <c r="E194" s="30" t="s">
        <v>72</v>
      </c>
      <c r="F194" s="30">
        <v>1</v>
      </c>
      <c r="G194" s="30">
        <v>1</v>
      </c>
      <c r="H194" s="30">
        <f>parameters!$J$10*Table1[[#This Row],[Before Utility]]+parameters!$J$11*Table1[[#This Row],[After Utility]]</f>
        <v>0.1</v>
      </c>
      <c r="I194">
        <f>(Table1[[#This Row],[Num. TID Before]]-parameters!$D$8)/(parameters!$D$9-parameters!$D$8)</f>
        <v>0.1</v>
      </c>
      <c r="J194">
        <f>IF(Table1[[#This Row],[Before Utility (unclipped)]]&gt;1,1, IF(Table1[[#This Row],[Before Utility (unclipped)]]&lt;0,0, Table1[[#This Row],[Before Utility (unclipped)]]))</f>
        <v>0.1</v>
      </c>
      <c r="K194">
        <f>(Table1[[#This Row],[Num. TID After]]-parameters!$D$10)/(parameters!$D$11-parameters!$D$10)</f>
        <v>0.1</v>
      </c>
      <c r="L194">
        <f>IF(Table1[[#This Row],[After Utility (unclipped)]]&gt;1,1, IF(Table1[[#This Row],[After Utility (unclipped)]]&lt;0,0, Table1[[#This Row],[After Utility (unclipped)]]))</f>
        <v>0.1</v>
      </c>
      <c r="M194" s="57">
        <v>3.9787199999999998E-3</v>
      </c>
      <c r="N194" s="81">
        <v>0</v>
      </c>
      <c r="O194" s="81">
        <v>2</v>
      </c>
      <c r="P194" s="81">
        <v>1</v>
      </c>
      <c r="Q194" s="81">
        <v>0</v>
      </c>
      <c r="R194" s="34"/>
      <c r="S194" s="32">
        <v>0</v>
      </c>
      <c r="T194" s="34"/>
      <c r="U194" s="32">
        <v>0</v>
      </c>
      <c r="V194" s="30">
        <f>parameters!$J$4*Table1[[#This Row],[Mitigations Utility]] + parameters!$J$5*Table1[[#This Row],[Detections Utility]]</f>
        <v>1.4285714285714284E-2</v>
      </c>
      <c r="W194">
        <f>SUM(Table1[[#This Row],[Num. 800-53 (r5)]],Table1[[#This Row],[Num. CIS Controls]])</f>
        <v>0</v>
      </c>
      <c r="X194">
        <f>(Table1[[#This Row],[Total Mitigations]]-parameters!$D$2)/(parameters!$D$3-parameters!$D$2)</f>
        <v>0</v>
      </c>
      <c r="Y194">
        <f>IF(Table1[[#This Row],[Mitigations Utility (unclipped)]]&gt;1,1, IF(Table1[[#This Row],[Mitigations Utility (unclipped)]]&lt;0,0, Table1[[#This Row],[Mitigations Utility (unclipped)]]) )</f>
        <v>0</v>
      </c>
      <c r="Z194">
        <f>SUM(Table1[[#This Row],[Num. CAR]:[Num. Splunk]])</f>
        <v>3</v>
      </c>
      <c r="AA194">
        <f>(Table1[[#This Row],[Total Detections]]-parameters!$D$4)/(parameters!$D$5-parameters!$D$4)</f>
        <v>0.03</v>
      </c>
      <c r="AB194">
        <f>IF(Table1[[#This Row],[Detections Utility (unclipped)]]&gt;1,1, IF(Table1[[#This Row],[Detections Utility (unclipped)]]&lt;0,0, Table1[[#This Row],[Detections Utility (unclipped)]]) )</f>
        <v>0.03</v>
      </c>
      <c r="AC194"/>
      <c r="AD194" s="85" t="s">
        <v>132</v>
      </c>
      <c r="AE194" s="30" t="str" cm="1">
        <f t="array" ref="AE194">IF(SUMPRODUCT(--(NOT(ISERR(SEARCH({"Process","Command","Script","WMI","Module","Pipe","Service"},AD194)))))&gt;0,"1","0")</f>
        <v>1</v>
      </c>
      <c r="AF194" s="30">
        <f>IF(AE194="1",'TOP 10 TECHNIQUES'!C$15,0)</f>
        <v>0</v>
      </c>
      <c r="AG194" s="30" t="str" cm="1">
        <f t="array" ref="AG194">IF(SUMPRODUCT(--(NOT(ISERR(SEARCH({"Network","Firewall"},AD194)))))&gt;0,"1","0")</f>
        <v>0</v>
      </c>
      <c r="AH194" s="30">
        <f>IF(AG194="1",'TOP 10 TECHNIQUES'!C$16,0)</f>
        <v>0</v>
      </c>
      <c r="AI194" s="30" t="str" cm="1">
        <f t="array" ref="AI194">IF(SUMPRODUCT(--(NOT(ISERR(SEARCH({"File","Group","Logon","Schedule","User","Registry","Active","Application"},AD194)))))&gt;0,"1","0")</f>
        <v>0</v>
      </c>
      <c r="AJ194" s="30">
        <f>IF(AI194="1",'TOP 10 TECHNIQUES'!C$17,0)</f>
        <v>0</v>
      </c>
      <c r="AK194" s="30" t="str" cm="1">
        <f t="array" ref="AK194">IF(SUMPRODUCT(--(NOT(ISERR(SEARCH({"Cloud","Cluster","Container","Image","Instance","Pod","Snapshot","Volume"},AD194)))))&gt;0,"1","0")</f>
        <v>0</v>
      </c>
      <c r="AL194" s="30">
        <f>IF(AK194="1",'TOP 10 TECHNIQUES'!C$18,0)</f>
        <v>0</v>
      </c>
      <c r="AM194" s="30" t="str" cm="1">
        <f t="array" ref="AM194">IF(SUMPRODUCT(--(NOT(ISERR(SEARCH({"Drive","Firmware","Host","Kernel"},AD194)))))&gt;0,"1","0")</f>
        <v>0</v>
      </c>
      <c r="AN194" s="30">
        <f>IF(AM194="1",'TOP 10 TECHNIQUES'!C$19,0)</f>
        <v>0</v>
      </c>
      <c r="AO194" s="61">
        <v>1</v>
      </c>
      <c r="AP194" s="30">
        <f>parameters!$J$21*Table1[[#This Row],[TAT Utility]]+parameters!$J$22*Table1[[#This Row],[Count Utility]]</f>
        <v>4.515977676190476E-2</v>
      </c>
      <c r="AQ194" s="30">
        <f>(Table1[[#This Row],[Total Top Att&amp;ck Score ]]-parameters!$D$19)/(parameters!$D$20-parameters!$D$19)</f>
        <v>3.9421478095238098E-2</v>
      </c>
      <c r="AR194" s="30">
        <f>IF(Table1[[#This Row],[TAT Utility (unclipped)]]&gt;1,1, IF(Table1[[#This Row],[TAT Utility (unclipped)]]&lt;0,0, Table1[[#This Row],[TAT Utility (unclipped)]]) )</f>
        <v>3.9421478095238098E-2</v>
      </c>
      <c r="AS194" s="30">
        <f>(Table1[[#This Row],[Ransomware (Total '# of ATT&amp;CK Observations)]]-parameters!$D$21)/(parameters!$D$22-parameters!$D$21)</f>
        <v>4.7619047619047616E-2</v>
      </c>
      <c r="AT194" s="30">
        <f>IF(Table1[[#This Row],[Count Utility (unclipped)]]&gt;1,1, IF(Table1[[#This Row],[Count Utility (unclipped)]]&lt;0,0, Table1[[#This Row],[Count Utility (unclipped)]]) )</f>
        <v>4.7619047619047616E-2</v>
      </c>
      <c r="AU19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2.4748130430839E-2</v>
      </c>
    </row>
    <row r="195" spans="1:47" ht="15.75">
      <c r="A195" s="30">
        <f>parameters!$J$21*Table1[[#This Row],[TAT Utility]]+parameters!$J$22*Table1[[#This Row],[Count Utility]]</f>
        <v>4.6666666666666669E-2</v>
      </c>
      <c r="B195" s="30">
        <f t="shared" si="2"/>
        <v>0.13333333333333333</v>
      </c>
      <c r="C195" s="30" t="s">
        <v>731</v>
      </c>
      <c r="D195" s="30" t="s">
        <v>732</v>
      </c>
      <c r="E195" s="30" t="s">
        <v>72</v>
      </c>
      <c r="F195" s="30">
        <v>1</v>
      </c>
      <c r="G195" s="30">
        <v>1</v>
      </c>
      <c r="H195" s="30">
        <f>parameters!$J$10*Table1[[#This Row],[Before Utility]]+parameters!$J$11*Table1[[#This Row],[After Utility]]</f>
        <v>0.1</v>
      </c>
      <c r="I195">
        <f>(Table1[[#This Row],[Num. TID Before]]-parameters!$D$8)/(parameters!$D$9-parameters!$D$8)</f>
        <v>0.1</v>
      </c>
      <c r="J195">
        <f>IF(Table1[[#This Row],[Before Utility (unclipped)]]&gt;1,1, IF(Table1[[#This Row],[Before Utility (unclipped)]]&lt;0,0, Table1[[#This Row],[Before Utility (unclipped)]]))</f>
        <v>0.1</v>
      </c>
      <c r="K195">
        <f>(Table1[[#This Row],[Num. TID After]]-parameters!$D$10)/(parameters!$D$11-parameters!$D$10)</f>
        <v>0.1</v>
      </c>
      <c r="L195">
        <f>IF(Table1[[#This Row],[After Utility (unclipped)]]&gt;1,1, IF(Table1[[#This Row],[After Utility (unclipped)]]&lt;0,0, Table1[[#This Row],[After Utility (unclipped)]]))</f>
        <v>0.1</v>
      </c>
      <c r="M195" s="30">
        <v>0</v>
      </c>
      <c r="N195" s="81">
        <v>0</v>
      </c>
      <c r="O195" s="81">
        <v>6</v>
      </c>
      <c r="P195" s="81">
        <v>1</v>
      </c>
      <c r="Q195" s="81">
        <v>0</v>
      </c>
      <c r="R195" s="34"/>
      <c r="S195" s="32">
        <v>0</v>
      </c>
      <c r="T195" s="34"/>
      <c r="U195" s="32">
        <v>0</v>
      </c>
      <c r="V195" s="30">
        <f>parameters!$J$4*Table1[[#This Row],[Mitigations Utility]] + parameters!$J$5*Table1[[#This Row],[Detections Utility]]</f>
        <v>3.3333333333333333E-2</v>
      </c>
      <c r="W195">
        <f>SUM(Table1[[#This Row],[Num. 800-53 (r5)]],Table1[[#This Row],[Num. CIS Controls]])</f>
        <v>0</v>
      </c>
      <c r="X195">
        <f>(Table1[[#This Row],[Total Mitigations]]-parameters!$D$2)/(parameters!$D$3-parameters!$D$2)</f>
        <v>0</v>
      </c>
      <c r="Y195">
        <f>IF(Table1[[#This Row],[Mitigations Utility (unclipped)]]&gt;1,1, IF(Table1[[#This Row],[Mitigations Utility (unclipped)]]&lt;0,0, Table1[[#This Row],[Mitigations Utility (unclipped)]]) )</f>
        <v>0</v>
      </c>
      <c r="Z195">
        <f>SUM(Table1[[#This Row],[Num. CAR]:[Num. Splunk]])</f>
        <v>7</v>
      </c>
      <c r="AA195">
        <f>(Table1[[#This Row],[Total Detections]]-parameters!$D$4)/(parameters!$D$5-parameters!$D$4)</f>
        <v>7.0000000000000007E-2</v>
      </c>
      <c r="AB195">
        <f>IF(Table1[[#This Row],[Detections Utility (unclipped)]]&gt;1,1, IF(Table1[[#This Row],[Detections Utility (unclipped)]]&lt;0,0, Table1[[#This Row],[Detections Utility (unclipped)]]) )</f>
        <v>7.0000000000000007E-2</v>
      </c>
      <c r="AC195"/>
      <c r="AD195" s="85" t="s">
        <v>474</v>
      </c>
      <c r="AE195" s="30" t="str" cm="1">
        <f t="array" ref="AE195">IF(SUMPRODUCT(--(NOT(ISERR(SEARCH({"Process","Command","Script","WMI","Module","Pipe","Service"},AD195)))))&gt;0,"1","0")</f>
        <v>1</v>
      </c>
      <c r="AF195" s="30">
        <f>IF(AE195="1",'TOP 10 TECHNIQUES'!C$15,0)</f>
        <v>0</v>
      </c>
      <c r="AG195" s="30" t="str" cm="1">
        <f t="array" ref="AG195">IF(SUMPRODUCT(--(NOT(ISERR(SEARCH({"Network","Firewall"},AD195)))))&gt;0,"1","0")</f>
        <v>0</v>
      </c>
      <c r="AH195" s="30">
        <f>IF(AG195="1",'TOP 10 TECHNIQUES'!C$16,0)</f>
        <v>0</v>
      </c>
      <c r="AI195" s="30" t="str" cm="1">
        <f t="array" ref="AI195">IF(SUMPRODUCT(--(NOT(ISERR(SEARCH({"File","Group","Logon","Schedule","User","Registry","Active","Application"},AD195)))))&gt;0,"1","0")</f>
        <v>0</v>
      </c>
      <c r="AJ195" s="30">
        <f>IF(AI195="1",'TOP 10 TECHNIQUES'!C$17,0)</f>
        <v>0</v>
      </c>
      <c r="AK195" s="30" t="str" cm="1">
        <f t="array" ref="AK195">IF(SUMPRODUCT(--(NOT(ISERR(SEARCH({"Cloud","Cluster","Container","Image","Instance","Pod","Snapshot","Volume"},AD195)))))&gt;0,"1","0")</f>
        <v>0</v>
      </c>
      <c r="AL195" s="30">
        <f>IF(AK195="1",'TOP 10 TECHNIQUES'!C$18,0)</f>
        <v>0</v>
      </c>
      <c r="AM195" s="30" t="str" cm="1">
        <f t="array" ref="AM195">IF(SUMPRODUCT(--(NOT(ISERR(SEARCH({"Drive","Firmware","Host","Kernel"},AD195)))))&gt;0,"1","0")</f>
        <v>0</v>
      </c>
      <c r="AN195" s="30">
        <f>IF(AM195="1",'TOP 10 TECHNIQUES'!C$19,0)</f>
        <v>0</v>
      </c>
      <c r="AO195" s="62">
        <v>1</v>
      </c>
      <c r="AP195" s="30">
        <f>parameters!$J$21*Table1[[#This Row],[TAT Utility]]+parameters!$J$22*Table1[[#This Row],[Count Utility]]</f>
        <v>4.6666666666666669E-2</v>
      </c>
      <c r="AQ195" s="30">
        <f>(Table1[[#This Row],[Total Top Att&amp;ck Score ]]-parameters!$D$19)/(parameters!$D$20-parameters!$D$19)</f>
        <v>4.4444444444444446E-2</v>
      </c>
      <c r="AR195" s="30">
        <f>IF(Table1[[#This Row],[TAT Utility (unclipped)]]&gt;1,1, IF(Table1[[#This Row],[TAT Utility (unclipped)]]&lt;0,0, Table1[[#This Row],[TAT Utility (unclipped)]]) )</f>
        <v>4.4444444444444446E-2</v>
      </c>
      <c r="AS195" s="30">
        <f>(Table1[[#This Row],[Ransomware (Total '# of ATT&amp;CK Observations)]]-parameters!$D$21)/(parameters!$D$22-parameters!$D$21)</f>
        <v>4.7619047619047616E-2</v>
      </c>
      <c r="AT195" s="30">
        <f>IF(Table1[[#This Row],[Count Utility (unclipped)]]&gt;1,1, IF(Table1[[#This Row],[Count Utility (unclipped)]]&lt;0,0, Table1[[#This Row],[Count Utility (unclipped)]]) )</f>
        <v>4.7619047619047616E-2</v>
      </c>
      <c r="AU19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2.4867724867724865E-2</v>
      </c>
    </row>
    <row r="196" spans="1:47" ht="15.75">
      <c r="A196" s="30">
        <f>parameters!$J$21*Table1[[#This Row],[TAT Utility]]+parameters!$J$22*Table1[[#This Row],[Count Utility]]</f>
        <v>4.5238095238095237E-2</v>
      </c>
      <c r="B196" s="30">
        <f t="shared" si="2"/>
        <v>0.11904761904761905</v>
      </c>
      <c r="C196" s="30" t="s">
        <v>733</v>
      </c>
      <c r="D196" s="30" t="s">
        <v>734</v>
      </c>
      <c r="E196" s="30" t="s">
        <v>72</v>
      </c>
      <c r="F196" s="30">
        <v>1</v>
      </c>
      <c r="G196" s="30">
        <v>1</v>
      </c>
      <c r="H196" s="30">
        <f>parameters!$J$10*Table1[[#This Row],[Before Utility]]+parameters!$J$11*Table1[[#This Row],[After Utility]]</f>
        <v>0.1</v>
      </c>
      <c r="I196">
        <f>(Table1[[#This Row],[Num. TID Before]]-parameters!$D$8)/(parameters!$D$9-parameters!$D$8)</f>
        <v>0.1</v>
      </c>
      <c r="J196">
        <f>IF(Table1[[#This Row],[Before Utility (unclipped)]]&gt;1,1, IF(Table1[[#This Row],[Before Utility (unclipped)]]&lt;0,0, Table1[[#This Row],[Before Utility (unclipped)]]))</f>
        <v>0.1</v>
      </c>
      <c r="K196">
        <f>(Table1[[#This Row],[Num. TID After]]-parameters!$D$10)/(parameters!$D$11-parameters!$D$10)</f>
        <v>0.1</v>
      </c>
      <c r="L196">
        <f>IF(Table1[[#This Row],[After Utility (unclipped)]]&gt;1,1, IF(Table1[[#This Row],[After Utility (unclipped)]]&lt;0,0, Table1[[#This Row],[After Utility (unclipped)]]))</f>
        <v>0.1</v>
      </c>
      <c r="M196" s="30">
        <v>0</v>
      </c>
      <c r="N196" s="81">
        <v>0</v>
      </c>
      <c r="O196" s="81">
        <v>3</v>
      </c>
      <c r="P196" s="81">
        <v>0</v>
      </c>
      <c r="Q196" s="81">
        <v>1</v>
      </c>
      <c r="R196" s="34"/>
      <c r="S196" s="32">
        <v>0</v>
      </c>
      <c r="T196" s="34"/>
      <c r="U196" s="32">
        <v>0</v>
      </c>
      <c r="V196" s="30">
        <f>parameters!$J$4*Table1[[#This Row],[Mitigations Utility]] + parameters!$J$5*Table1[[#This Row],[Detections Utility]]</f>
        <v>1.9047619047619046E-2</v>
      </c>
      <c r="W196">
        <f>SUM(Table1[[#This Row],[Num. 800-53 (r5)]],Table1[[#This Row],[Num. CIS Controls]])</f>
        <v>0</v>
      </c>
      <c r="X196">
        <f>(Table1[[#This Row],[Total Mitigations]]-parameters!$D$2)/(parameters!$D$3-parameters!$D$2)</f>
        <v>0</v>
      </c>
      <c r="Y196">
        <f>IF(Table1[[#This Row],[Mitigations Utility (unclipped)]]&gt;1,1, IF(Table1[[#This Row],[Mitigations Utility (unclipped)]]&lt;0,0, Table1[[#This Row],[Mitigations Utility (unclipped)]]) )</f>
        <v>0</v>
      </c>
      <c r="Z196">
        <f>SUM(Table1[[#This Row],[Num. CAR]:[Num. Splunk]])</f>
        <v>4</v>
      </c>
      <c r="AA196">
        <f>(Table1[[#This Row],[Total Detections]]-parameters!$D$4)/(parameters!$D$5-parameters!$D$4)</f>
        <v>0.04</v>
      </c>
      <c r="AB196">
        <f>IF(Table1[[#This Row],[Detections Utility (unclipped)]]&gt;1,1, IF(Table1[[#This Row],[Detections Utility (unclipped)]]&lt;0,0, Table1[[#This Row],[Detections Utility (unclipped)]]) )</f>
        <v>0.04</v>
      </c>
      <c r="AC196"/>
      <c r="AD196" s="85" t="s">
        <v>132</v>
      </c>
      <c r="AE196" s="30" t="str" cm="1">
        <f t="array" ref="AE196">IF(SUMPRODUCT(--(NOT(ISERR(SEARCH({"Process","Command","Script","WMI","Module","Pipe","Service"},AD196)))))&gt;0,"1","0")</f>
        <v>1</v>
      </c>
      <c r="AF196" s="30">
        <f>IF(AE196="1",'TOP 10 TECHNIQUES'!C$15,0)</f>
        <v>0</v>
      </c>
      <c r="AG196" s="30" t="str" cm="1">
        <f t="array" ref="AG196">IF(SUMPRODUCT(--(NOT(ISERR(SEARCH({"Network","Firewall"},AD196)))))&gt;0,"1","0")</f>
        <v>0</v>
      </c>
      <c r="AH196" s="30">
        <f>IF(AG196="1",'TOP 10 TECHNIQUES'!C$16,0)</f>
        <v>0</v>
      </c>
      <c r="AI196" s="30" t="str" cm="1">
        <f t="array" ref="AI196">IF(SUMPRODUCT(--(NOT(ISERR(SEARCH({"File","Group","Logon","Schedule","User","Registry","Active","Application"},AD196)))))&gt;0,"1","0")</f>
        <v>0</v>
      </c>
      <c r="AJ196" s="30">
        <f>IF(AI196="1",'TOP 10 TECHNIQUES'!C$17,0)</f>
        <v>0</v>
      </c>
      <c r="AK196" s="30" t="str" cm="1">
        <f t="array" ref="AK196">IF(SUMPRODUCT(--(NOT(ISERR(SEARCH({"Cloud","Cluster","Container","Image","Instance","Pod","Snapshot","Volume"},AD196)))))&gt;0,"1","0")</f>
        <v>0</v>
      </c>
      <c r="AL196" s="30">
        <f>IF(AK196="1",'TOP 10 TECHNIQUES'!C$18,0)</f>
        <v>0</v>
      </c>
      <c r="AM196" s="30" t="str" cm="1">
        <f t="array" ref="AM196">IF(SUMPRODUCT(--(NOT(ISERR(SEARCH({"Drive","Firmware","Host","Kernel"},AD196)))))&gt;0,"1","0")</f>
        <v>0</v>
      </c>
      <c r="AN196" s="30">
        <f>IF(AM196="1",'TOP 10 TECHNIQUES'!C$19,0)</f>
        <v>0</v>
      </c>
      <c r="AO196" s="61">
        <v>1</v>
      </c>
      <c r="AP196" s="30">
        <f>parameters!$J$21*Table1[[#This Row],[TAT Utility]]+parameters!$J$22*Table1[[#This Row],[Count Utility]]</f>
        <v>4.5238095238095237E-2</v>
      </c>
      <c r="AQ196" s="30">
        <f>(Table1[[#This Row],[Total Top Att&amp;ck Score ]]-parameters!$D$19)/(parameters!$D$20-parameters!$D$19)</f>
        <v>3.9682539682539687E-2</v>
      </c>
      <c r="AR196" s="30">
        <f>IF(Table1[[#This Row],[TAT Utility (unclipped)]]&gt;1,1, IF(Table1[[#This Row],[TAT Utility (unclipped)]]&lt;0,0, Table1[[#This Row],[TAT Utility (unclipped)]]) )</f>
        <v>3.9682539682539687E-2</v>
      </c>
      <c r="AS196" s="30">
        <f>(Table1[[#This Row],[Ransomware (Total '# of ATT&amp;CK Observations)]]-parameters!$D$21)/(parameters!$D$22-parameters!$D$21)</f>
        <v>4.7619047619047616E-2</v>
      </c>
      <c r="AT196" s="30">
        <f>IF(Table1[[#This Row],[Count Utility (unclipped)]]&gt;1,1, IF(Table1[[#This Row],[Count Utility (unclipped)]]&lt;0,0, Table1[[#This Row],[Count Utility (unclipped)]]) )</f>
        <v>4.7619047619047616E-2</v>
      </c>
      <c r="AU19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2.4754346182917612E-2</v>
      </c>
    </row>
    <row r="197" spans="1:47" ht="15.75">
      <c r="A197" s="30">
        <f>parameters!$J$21*Table1[[#This Row],[TAT Utility]]+parameters!$J$22*Table1[[#This Row],[Count Utility]]</f>
        <v>1.0476190476190476E-2</v>
      </c>
      <c r="B197" s="30">
        <f t="shared" si="2"/>
        <v>0.10476190476190476</v>
      </c>
      <c r="C197" s="30" t="s">
        <v>735</v>
      </c>
      <c r="D197" s="30" t="s">
        <v>736</v>
      </c>
      <c r="E197" s="30" t="s">
        <v>72</v>
      </c>
      <c r="F197" s="30">
        <v>1</v>
      </c>
      <c r="G197" s="30">
        <v>1</v>
      </c>
      <c r="H197" s="30">
        <f>parameters!$J$10*Table1[[#This Row],[Before Utility]]+parameters!$J$11*Table1[[#This Row],[After Utility]]</f>
        <v>0.1</v>
      </c>
      <c r="I197">
        <f>(Table1[[#This Row],[Num. TID Before]]-parameters!$D$8)/(parameters!$D$9-parameters!$D$8)</f>
        <v>0.1</v>
      </c>
      <c r="J197">
        <f>IF(Table1[[#This Row],[Before Utility (unclipped)]]&gt;1,1, IF(Table1[[#This Row],[Before Utility (unclipped)]]&lt;0,0, Table1[[#This Row],[Before Utility (unclipped)]]))</f>
        <v>0.1</v>
      </c>
      <c r="K197">
        <f>(Table1[[#This Row],[Num. TID After]]-parameters!$D$10)/(parameters!$D$11-parameters!$D$10)</f>
        <v>0.1</v>
      </c>
      <c r="L197">
        <f>IF(Table1[[#This Row],[After Utility (unclipped)]]&gt;1,1, IF(Table1[[#This Row],[After Utility (unclipped)]]&lt;0,0, Table1[[#This Row],[After Utility (unclipped)]]))</f>
        <v>0.1</v>
      </c>
      <c r="M197" s="30">
        <v>0</v>
      </c>
      <c r="N197" s="81">
        <v>0</v>
      </c>
      <c r="O197" s="81">
        <v>1</v>
      </c>
      <c r="P197" s="81">
        <v>0</v>
      </c>
      <c r="Q197" s="81">
        <v>0</v>
      </c>
      <c r="R197" s="34"/>
      <c r="S197" s="32">
        <v>0</v>
      </c>
      <c r="T197" s="34"/>
      <c r="U197" s="32">
        <v>0</v>
      </c>
      <c r="V197" s="30">
        <f>parameters!$J$4*Table1[[#This Row],[Mitigations Utility]] + parameters!$J$5*Table1[[#This Row],[Detections Utility]]</f>
        <v>4.7619047619047615E-3</v>
      </c>
      <c r="W197">
        <f>SUM(Table1[[#This Row],[Num. 800-53 (r5)]],Table1[[#This Row],[Num. CIS Controls]])</f>
        <v>0</v>
      </c>
      <c r="X197">
        <f>(Table1[[#This Row],[Total Mitigations]]-parameters!$D$2)/(parameters!$D$3-parameters!$D$2)</f>
        <v>0</v>
      </c>
      <c r="Y197">
        <f>IF(Table1[[#This Row],[Mitigations Utility (unclipped)]]&gt;1,1, IF(Table1[[#This Row],[Mitigations Utility (unclipped)]]&lt;0,0, Table1[[#This Row],[Mitigations Utility (unclipped)]]) )</f>
        <v>0</v>
      </c>
      <c r="Z197">
        <f>SUM(Table1[[#This Row],[Num. CAR]:[Num. Splunk]])</f>
        <v>1</v>
      </c>
      <c r="AA197">
        <f>(Table1[[#This Row],[Total Detections]]-parameters!$D$4)/(parameters!$D$5-parameters!$D$4)</f>
        <v>0.01</v>
      </c>
      <c r="AB197">
        <f>IF(Table1[[#This Row],[Detections Utility (unclipped)]]&gt;1,1, IF(Table1[[#This Row],[Detections Utility (unclipped)]]&lt;0,0, Table1[[#This Row],[Detections Utility (unclipped)]]) )</f>
        <v>0.01</v>
      </c>
      <c r="AC197"/>
      <c r="AD197" s="85" t="s">
        <v>474</v>
      </c>
      <c r="AE197" s="30" t="str" cm="1">
        <f t="array" ref="AE197">IF(SUMPRODUCT(--(NOT(ISERR(SEARCH({"Process","Command","Script","WMI","Module","Pipe","Service"},AD197)))))&gt;0,"1","0")</f>
        <v>1</v>
      </c>
      <c r="AF197" s="30">
        <f>IF(AE197="1",'TOP 10 TECHNIQUES'!C$15,0)</f>
        <v>0</v>
      </c>
      <c r="AG197" s="30" t="str" cm="1">
        <f t="array" ref="AG197">IF(SUMPRODUCT(--(NOT(ISERR(SEARCH({"Network","Firewall"},AD197)))))&gt;0,"1","0")</f>
        <v>0</v>
      </c>
      <c r="AH197" s="30">
        <f>IF(AG197="1",'TOP 10 TECHNIQUES'!C$16,0)</f>
        <v>0</v>
      </c>
      <c r="AI197" s="30" t="str" cm="1">
        <f t="array" ref="AI197">IF(SUMPRODUCT(--(NOT(ISERR(SEARCH({"File","Group","Logon","Schedule","User","Registry","Active","Application"},AD197)))))&gt;0,"1","0")</f>
        <v>0</v>
      </c>
      <c r="AJ197" s="30">
        <f>IF(AI197="1",'TOP 10 TECHNIQUES'!C$17,0)</f>
        <v>0</v>
      </c>
      <c r="AK197" s="30" t="str" cm="1">
        <f t="array" ref="AK197">IF(SUMPRODUCT(--(NOT(ISERR(SEARCH({"Cloud","Cluster","Container","Image","Instance","Pod","Snapshot","Volume"},AD197)))))&gt;0,"1","0")</f>
        <v>0</v>
      </c>
      <c r="AL197" s="30">
        <f>IF(AK197="1",'TOP 10 TECHNIQUES'!C$18,0)</f>
        <v>0</v>
      </c>
      <c r="AM197" s="30" t="str" cm="1">
        <f t="array" ref="AM197">IF(SUMPRODUCT(--(NOT(ISERR(SEARCH({"Drive","Firmware","Host","Kernel"},AD197)))))&gt;0,"1","0")</f>
        <v>0</v>
      </c>
      <c r="AN197" s="30">
        <f>IF(AM197="1",'TOP 10 TECHNIQUES'!C$19,0)</f>
        <v>0</v>
      </c>
      <c r="AO197" s="62">
        <v>0</v>
      </c>
      <c r="AP197" s="30">
        <f>parameters!$J$21*Table1[[#This Row],[TAT Utility]]+parameters!$J$22*Table1[[#This Row],[Count Utility]]</f>
        <v>1.0476190476190476E-2</v>
      </c>
      <c r="AQ197" s="30">
        <f>(Table1[[#This Row],[Total Top Att&amp;ck Score ]]-parameters!$D$19)/(parameters!$D$20-parameters!$D$19)</f>
        <v>3.4920634920634921E-2</v>
      </c>
      <c r="AR197" s="30">
        <f>IF(Table1[[#This Row],[TAT Utility (unclipped)]]&gt;1,1, IF(Table1[[#This Row],[TAT Utility (unclipped)]]&lt;0,0, Table1[[#This Row],[TAT Utility (unclipped)]]) )</f>
        <v>3.4920634920634921E-2</v>
      </c>
      <c r="AS197" s="30">
        <f>(Table1[[#This Row],[Ransomware (Total '# of ATT&amp;CK Observations)]]-parameters!$D$21)/(parameters!$D$22-parameters!$D$21)</f>
        <v>0</v>
      </c>
      <c r="AT197" s="30">
        <f>IF(Table1[[#This Row],[Count Utility (unclipped)]]&gt;1,1, IF(Table1[[#This Row],[Count Utility (unclipped)]]&lt;0,0, Table1[[#This Row],[Count Utility (unclipped)]]) )</f>
        <v>0</v>
      </c>
      <c r="AU19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8" spans="1:47" ht="15.75">
      <c r="A198" s="30">
        <f>parameters!$J$21*Table1[[#This Row],[TAT Utility]]+parameters!$J$22*Table1[[#This Row],[Count Utility]]</f>
        <v>7.8381617761904748E-2</v>
      </c>
      <c r="B198" s="30">
        <f t="shared" si="2"/>
        <v>0.45048284428571428</v>
      </c>
      <c r="C198" s="30" t="s">
        <v>737</v>
      </c>
      <c r="D198" s="30" t="s">
        <v>738</v>
      </c>
      <c r="E198" s="30" t="s">
        <v>72</v>
      </c>
      <c r="F198" s="30">
        <v>1</v>
      </c>
      <c r="G198" s="30">
        <v>1</v>
      </c>
      <c r="H198" s="30">
        <f>parameters!$J$10*Table1[[#This Row],[Before Utility]]+parameters!$J$11*Table1[[#This Row],[After Utility]]</f>
        <v>0.1</v>
      </c>
      <c r="I198">
        <f>(Table1[[#This Row],[Num. TID Before]]-parameters!$D$8)/(parameters!$D$9-parameters!$D$8)</f>
        <v>0.1</v>
      </c>
      <c r="J198">
        <f>IF(Table1[[#This Row],[Before Utility (unclipped)]]&gt;1,1, IF(Table1[[#This Row],[Before Utility (unclipped)]]&lt;0,0, Table1[[#This Row],[Before Utility (unclipped)]]))</f>
        <v>0.1</v>
      </c>
      <c r="K198">
        <f>(Table1[[#This Row],[Num. TID After]]-parameters!$D$10)/(parameters!$D$11-parameters!$D$10)</f>
        <v>0.1</v>
      </c>
      <c r="L198">
        <f>IF(Table1[[#This Row],[After Utility (unclipped)]]&gt;1,1, IF(Table1[[#This Row],[After Utility (unclipped)]]&lt;0,0, Table1[[#This Row],[After Utility (unclipped)]]))</f>
        <v>0.1</v>
      </c>
      <c r="M198" s="57">
        <v>3.6197130000000001E-2</v>
      </c>
      <c r="N198" s="81">
        <v>0</v>
      </c>
      <c r="O198" s="81">
        <v>17</v>
      </c>
      <c r="P198" s="81">
        <v>8</v>
      </c>
      <c r="Q198" s="81">
        <v>9</v>
      </c>
      <c r="R198" s="36" t="s">
        <v>739</v>
      </c>
      <c r="S198" s="32">
        <v>8</v>
      </c>
      <c r="T198" s="34" t="s">
        <v>740</v>
      </c>
      <c r="U198" s="32">
        <v>8</v>
      </c>
      <c r="V198" s="30">
        <f>parameters!$J$4*Table1[[#This Row],[Mitigations Utility]] + parameters!$J$5*Table1[[#This Row],[Detections Utility]]</f>
        <v>0.31428571428571428</v>
      </c>
      <c r="W198">
        <f>SUM(Table1[[#This Row],[Num. 800-53 (r5)]],Table1[[#This Row],[Num. CIS Controls]])</f>
        <v>16</v>
      </c>
      <c r="X198">
        <f>(Table1[[#This Row],[Total Mitigations]]-parameters!$D$2)/(parameters!$D$3-parameters!$D$2)</f>
        <v>0.29090909090909089</v>
      </c>
      <c r="Y198">
        <f>IF(Table1[[#This Row],[Mitigations Utility (unclipped)]]&gt;1,1, IF(Table1[[#This Row],[Mitigations Utility (unclipped)]]&lt;0,0, Table1[[#This Row],[Mitigations Utility (unclipped)]]) )</f>
        <v>0.29090909090909089</v>
      </c>
      <c r="Z198">
        <f>SUM(Table1[[#This Row],[Num. CAR]:[Num. Splunk]])</f>
        <v>34</v>
      </c>
      <c r="AA198">
        <f>(Table1[[#This Row],[Total Detections]]-parameters!$D$4)/(parameters!$D$5-parameters!$D$4)</f>
        <v>0.34</v>
      </c>
      <c r="AB198">
        <f>IF(Table1[[#This Row],[Detections Utility (unclipped)]]&gt;1,1, IF(Table1[[#This Row],[Detections Utility (unclipped)]]&lt;0,0, Table1[[#This Row],[Detections Utility (unclipped)]]) )</f>
        <v>0.34</v>
      </c>
      <c r="AC198"/>
      <c r="AD198" s="85" t="s">
        <v>160</v>
      </c>
      <c r="AE198" s="30" t="str" cm="1">
        <f t="array" ref="AE198">IF(SUMPRODUCT(--(NOT(ISERR(SEARCH({"Process","Command","Script","WMI","Module","Pipe","Service"},AD198)))))&gt;0,"1","0")</f>
        <v>1</v>
      </c>
      <c r="AF198" s="30">
        <f>IF(AE198="1",'TOP 10 TECHNIQUES'!C$15,0)</f>
        <v>0</v>
      </c>
      <c r="AG198" s="30" t="str" cm="1">
        <f t="array" ref="AG198">IF(SUMPRODUCT(--(NOT(ISERR(SEARCH({"Network","Firewall"},AD198)))))&gt;0,"1","0")</f>
        <v>0</v>
      </c>
      <c r="AH198" s="30">
        <f>IF(AG198="1",'TOP 10 TECHNIQUES'!C$16,0)</f>
        <v>0</v>
      </c>
      <c r="AI198" s="30" t="str" cm="1">
        <f t="array" ref="AI198">IF(SUMPRODUCT(--(NOT(ISERR(SEARCH({"File","Group","Logon","Schedule","User","Registry","Active","Application"},AD198)))))&gt;0,"1","0")</f>
        <v>0</v>
      </c>
      <c r="AJ198" s="30">
        <f>IF(AI198="1",'TOP 10 TECHNIQUES'!C$17,0)</f>
        <v>0</v>
      </c>
      <c r="AK198" s="30" t="str" cm="1">
        <f t="array" ref="AK198">IF(SUMPRODUCT(--(NOT(ISERR(SEARCH({"Cloud","Cluster","Container","Image","Instance","Pod","Snapshot","Volume"},AD198)))))&gt;0,"1","0")</f>
        <v>0</v>
      </c>
      <c r="AL198" s="30">
        <f>IF(AK198="1",'TOP 10 TECHNIQUES'!C$18,0)</f>
        <v>0</v>
      </c>
      <c r="AM198" s="30" t="str" cm="1">
        <f t="array" ref="AM198">IF(SUMPRODUCT(--(NOT(ISERR(SEARCH({"Drive","Firmware","Host","Kernel"},AD198)))))&gt;0,"1","0")</f>
        <v>0</v>
      </c>
      <c r="AN198" s="30">
        <f>IF(AM198="1",'TOP 10 TECHNIQUES'!C$19,0)</f>
        <v>0</v>
      </c>
      <c r="AO198" s="61">
        <v>1</v>
      </c>
      <c r="AP198" s="30">
        <f>parameters!$J$21*Table1[[#This Row],[TAT Utility]]+parameters!$J$22*Table1[[#This Row],[Count Utility]]</f>
        <v>7.8381617761904748E-2</v>
      </c>
      <c r="AQ198" s="30">
        <f>(Table1[[#This Row],[Total Top Att&amp;ck Score ]]-parameters!$D$19)/(parameters!$D$20-parameters!$D$19)</f>
        <v>0.15016094809523808</v>
      </c>
      <c r="AR198" s="30">
        <f>IF(Table1[[#This Row],[TAT Utility (unclipped)]]&gt;1,1, IF(Table1[[#This Row],[TAT Utility (unclipped)]]&lt;0,0, Table1[[#This Row],[TAT Utility (unclipped)]]) )</f>
        <v>0.15016094809523808</v>
      </c>
      <c r="AS198" s="30">
        <f>(Table1[[#This Row],[Ransomware (Total '# of ATT&amp;CK Observations)]]-parameters!$D$21)/(parameters!$D$22-parameters!$D$21)</f>
        <v>4.7619047619047616E-2</v>
      </c>
      <c r="AT198" s="30">
        <f>IF(Table1[[#This Row],[Count Utility (unclipped)]]&gt;1,1, IF(Table1[[#This Row],[Count Utility (unclipped)]]&lt;0,0, Table1[[#This Row],[Count Utility (unclipped)]]) )</f>
        <v>4.7619047619047616E-2</v>
      </c>
      <c r="AU19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2.7384784478458046E-2</v>
      </c>
    </row>
    <row r="199" spans="1:47" ht="15.75">
      <c r="A199" s="30">
        <f>parameters!$J$21*Table1[[#This Row],[TAT Utility]]+parameters!$J$22*Table1[[#This Row],[Count Utility]]</f>
        <v>0.06</v>
      </c>
      <c r="B199" s="30">
        <f t="shared" si="2"/>
        <v>0.26666666666666666</v>
      </c>
      <c r="C199" s="30" t="s">
        <v>741</v>
      </c>
      <c r="D199" s="30" t="s">
        <v>738</v>
      </c>
      <c r="E199" s="30" t="s">
        <v>742</v>
      </c>
      <c r="F199" s="30">
        <v>1</v>
      </c>
      <c r="G199" s="30">
        <v>1</v>
      </c>
      <c r="H199" s="30">
        <f>parameters!$J$10*Table1[[#This Row],[Before Utility]]+parameters!$J$11*Table1[[#This Row],[After Utility]]</f>
        <v>0.1</v>
      </c>
      <c r="I199">
        <f>(Table1[[#This Row],[Num. TID Before]]-parameters!$D$8)/(parameters!$D$9-parameters!$D$8)</f>
        <v>0.1</v>
      </c>
      <c r="J199">
        <f>IF(Table1[[#This Row],[Before Utility (unclipped)]]&gt;1,1, IF(Table1[[#This Row],[Before Utility (unclipped)]]&lt;0,0, Table1[[#This Row],[Before Utility (unclipped)]]))</f>
        <v>0.1</v>
      </c>
      <c r="K199">
        <f>(Table1[[#This Row],[Num. TID After]]-parameters!$D$10)/(parameters!$D$11-parameters!$D$10)</f>
        <v>0.1</v>
      </c>
      <c r="L199">
        <f>IF(Table1[[#This Row],[After Utility (unclipped)]]&gt;1,1, IF(Table1[[#This Row],[After Utility (unclipped)]]&lt;0,0, Table1[[#This Row],[After Utility (unclipped)]]))</f>
        <v>0.1</v>
      </c>
      <c r="M199" s="30">
        <v>0</v>
      </c>
      <c r="N199" s="81">
        <v>1</v>
      </c>
      <c r="O199" s="81">
        <v>1</v>
      </c>
      <c r="P199" s="81">
        <v>3</v>
      </c>
      <c r="Q199" s="81">
        <v>6</v>
      </c>
      <c r="R199" s="36" t="s">
        <v>743</v>
      </c>
      <c r="S199" s="32">
        <v>7</v>
      </c>
      <c r="T199" s="34" t="s">
        <v>744</v>
      </c>
      <c r="U199" s="32">
        <v>5</v>
      </c>
      <c r="V199" s="30">
        <f>parameters!$J$4*Table1[[#This Row],[Mitigations Utility]] + parameters!$J$5*Table1[[#This Row],[Detections Utility]]</f>
        <v>0.16666666666666666</v>
      </c>
      <c r="W199">
        <f>SUM(Table1[[#This Row],[Num. 800-53 (r5)]],Table1[[#This Row],[Num. CIS Controls]])</f>
        <v>12</v>
      </c>
      <c r="X199">
        <f>(Table1[[#This Row],[Total Mitigations]]-parameters!$D$2)/(parameters!$D$3-parameters!$D$2)</f>
        <v>0.21818181818181817</v>
      </c>
      <c r="Y199">
        <f>IF(Table1[[#This Row],[Mitigations Utility (unclipped)]]&gt;1,1, IF(Table1[[#This Row],[Mitigations Utility (unclipped)]]&lt;0,0, Table1[[#This Row],[Mitigations Utility (unclipped)]]) )</f>
        <v>0.21818181818181817</v>
      </c>
      <c r="Z199">
        <f>SUM(Table1[[#This Row],[Num. CAR]:[Num. Splunk]])</f>
        <v>11</v>
      </c>
      <c r="AA199">
        <f>(Table1[[#This Row],[Total Detections]]-parameters!$D$4)/(parameters!$D$5-parameters!$D$4)</f>
        <v>0.11</v>
      </c>
      <c r="AB199">
        <f>IF(Table1[[#This Row],[Detections Utility (unclipped)]]&gt;1,1, IF(Table1[[#This Row],[Detections Utility (unclipped)]]&lt;0,0, Table1[[#This Row],[Detections Utility (unclipped)]]) )</f>
        <v>0.11</v>
      </c>
      <c r="AC199"/>
      <c r="AD199" s="85" t="s">
        <v>160</v>
      </c>
      <c r="AE199" s="30" t="str" cm="1">
        <f t="array" ref="AE199">IF(SUMPRODUCT(--(NOT(ISERR(SEARCH({"Process","Command","Script","WMI","Module","Pipe","Service"},AD199)))))&gt;0,"1","0")</f>
        <v>1</v>
      </c>
      <c r="AF199" s="30">
        <f>IF(AE199="1",'TOP 10 TECHNIQUES'!C$15,0)</f>
        <v>0</v>
      </c>
      <c r="AG199" s="30" t="str" cm="1">
        <f t="array" ref="AG199">IF(SUMPRODUCT(--(NOT(ISERR(SEARCH({"Network","Firewall"},AD199)))))&gt;0,"1","0")</f>
        <v>0</v>
      </c>
      <c r="AH199" s="30">
        <f>IF(AG199="1",'TOP 10 TECHNIQUES'!C$16,0)</f>
        <v>0</v>
      </c>
      <c r="AI199" s="30" t="str" cm="1">
        <f t="array" ref="AI199">IF(SUMPRODUCT(--(NOT(ISERR(SEARCH({"File","Group","Logon","Schedule","User","Registry","Active","Application"},AD199)))))&gt;0,"1","0")</f>
        <v>0</v>
      </c>
      <c r="AJ199" s="30">
        <f>IF(AI199="1",'TOP 10 TECHNIQUES'!C$17,0)</f>
        <v>0</v>
      </c>
      <c r="AK199" s="30" t="str" cm="1">
        <f t="array" ref="AK199">IF(SUMPRODUCT(--(NOT(ISERR(SEARCH({"Cloud","Cluster","Container","Image","Instance","Pod","Snapshot","Volume"},AD199)))))&gt;0,"1","0")</f>
        <v>0</v>
      </c>
      <c r="AL199" s="30">
        <f>IF(AK199="1",'TOP 10 TECHNIQUES'!C$18,0)</f>
        <v>0</v>
      </c>
      <c r="AM199" s="30" t="str" cm="1">
        <f t="array" ref="AM199">IF(SUMPRODUCT(--(NOT(ISERR(SEARCH({"Drive","Firmware","Host","Kernel"},AD199)))))&gt;0,"1","0")</f>
        <v>0</v>
      </c>
      <c r="AN199" s="30">
        <f>IF(AM199="1",'TOP 10 TECHNIQUES'!C$19,0)</f>
        <v>0</v>
      </c>
      <c r="AO199" s="62">
        <v>1</v>
      </c>
      <c r="AP199" s="30">
        <f>parameters!$J$21*Table1[[#This Row],[TAT Utility]]+parameters!$J$22*Table1[[#This Row],[Count Utility]]</f>
        <v>0.06</v>
      </c>
      <c r="AQ199" s="30">
        <f>(Table1[[#This Row],[Total Top Att&amp;ck Score ]]-parameters!$D$19)/(parameters!$D$20-parameters!$D$19)</f>
        <v>8.8888888888888892E-2</v>
      </c>
      <c r="AR199" s="30">
        <f>IF(Table1[[#This Row],[TAT Utility (unclipped)]]&gt;1,1, IF(Table1[[#This Row],[TAT Utility (unclipped)]]&lt;0,0, Table1[[#This Row],[TAT Utility (unclipped)]]) )</f>
        <v>8.8888888888888892E-2</v>
      </c>
      <c r="AS199" s="30">
        <f>(Table1[[#This Row],[Ransomware (Total '# of ATT&amp;CK Observations)]]-parameters!$D$21)/(parameters!$D$22-parameters!$D$21)</f>
        <v>4.7619047619047616E-2</v>
      </c>
      <c r="AT199" s="30">
        <f>IF(Table1[[#This Row],[Count Utility (unclipped)]]&gt;1,1, IF(Table1[[#This Row],[Count Utility (unclipped)]]&lt;0,0, Table1[[#This Row],[Count Utility (unclipped)]]) )</f>
        <v>4.7619047619047616E-2</v>
      </c>
      <c r="AU19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2.5925925925925925E-2</v>
      </c>
    </row>
    <row r="200" spans="1:47" ht="15.75">
      <c r="A200" s="30">
        <f>parameters!$J$21*Table1[[#This Row],[TAT Utility]]+parameters!$J$22*Table1[[#This Row],[Count Utility]]</f>
        <v>8.3839138809523803E-2</v>
      </c>
      <c r="B200" s="30">
        <f t="shared" si="2"/>
        <v>0.17172472142857143</v>
      </c>
      <c r="C200" s="30" t="s">
        <v>745</v>
      </c>
      <c r="D200" s="30" t="s">
        <v>746</v>
      </c>
      <c r="E200" s="30" t="s">
        <v>72</v>
      </c>
      <c r="F200" s="30">
        <v>1</v>
      </c>
      <c r="G200" s="30">
        <v>1</v>
      </c>
      <c r="H200" s="30">
        <f>parameters!$J$10*Table1[[#This Row],[Before Utility]]+parameters!$J$11*Table1[[#This Row],[After Utility]]</f>
        <v>0.1</v>
      </c>
      <c r="I200">
        <f>(Table1[[#This Row],[Num. TID Before]]-parameters!$D$8)/(parameters!$D$9-parameters!$D$8)</f>
        <v>0.1</v>
      </c>
      <c r="J200">
        <f>IF(Table1[[#This Row],[Before Utility (unclipped)]]&gt;1,1, IF(Table1[[#This Row],[Before Utility (unclipped)]]&lt;0,0, Table1[[#This Row],[Before Utility (unclipped)]]))</f>
        <v>0.1</v>
      </c>
      <c r="K200">
        <f>(Table1[[#This Row],[Num. TID After]]-parameters!$D$10)/(parameters!$D$11-parameters!$D$10)</f>
        <v>0.1</v>
      </c>
      <c r="L200">
        <f>IF(Table1[[#This Row],[After Utility (unclipped)]]&gt;1,1, IF(Table1[[#This Row],[After Utility (unclipped)]]&lt;0,0, Table1[[#This Row],[After Utility (unclipped)]]))</f>
        <v>0.1</v>
      </c>
      <c r="M200" s="57">
        <v>2.9615000000000002E-4</v>
      </c>
      <c r="N200" s="81">
        <v>0</v>
      </c>
      <c r="O200" s="81">
        <v>0</v>
      </c>
      <c r="P200" s="81">
        <v>1</v>
      </c>
      <c r="Q200" s="81">
        <v>0</v>
      </c>
      <c r="R200" s="36" t="s">
        <v>747</v>
      </c>
      <c r="S200" s="32">
        <v>2</v>
      </c>
      <c r="T200" s="34" t="s">
        <v>748</v>
      </c>
      <c r="U200" s="32">
        <v>5</v>
      </c>
      <c r="V200" s="30">
        <f>parameters!$J$4*Table1[[#This Row],[Mitigations Utility]] + parameters!$J$5*Table1[[#This Row],[Detections Utility]]</f>
        <v>7.1428571428571425E-2</v>
      </c>
      <c r="W200">
        <f>SUM(Table1[[#This Row],[Num. 800-53 (r5)]],Table1[[#This Row],[Num. CIS Controls]])</f>
        <v>7</v>
      </c>
      <c r="X200">
        <f>(Table1[[#This Row],[Total Mitigations]]-parameters!$D$2)/(parameters!$D$3-parameters!$D$2)</f>
        <v>0.12727272727272726</v>
      </c>
      <c r="Y200">
        <f>IF(Table1[[#This Row],[Mitigations Utility (unclipped)]]&gt;1,1, IF(Table1[[#This Row],[Mitigations Utility (unclipped)]]&lt;0,0, Table1[[#This Row],[Mitigations Utility (unclipped)]]) )</f>
        <v>0.12727272727272726</v>
      </c>
      <c r="Z200">
        <f>SUM(Table1[[#This Row],[Num. CAR]:[Num. Splunk]])</f>
        <v>1</v>
      </c>
      <c r="AA200">
        <f>(Table1[[#This Row],[Total Detections]]-parameters!$D$4)/(parameters!$D$5-parameters!$D$4)</f>
        <v>0.01</v>
      </c>
      <c r="AB200">
        <f>IF(Table1[[#This Row],[Detections Utility (unclipped)]]&gt;1,1, IF(Table1[[#This Row],[Detections Utility (unclipped)]]&lt;0,0, Table1[[#This Row],[Detections Utility (unclipped)]]) )</f>
        <v>0.01</v>
      </c>
      <c r="AC200"/>
      <c r="AD200" s="85" t="s">
        <v>409</v>
      </c>
      <c r="AE200" s="30" t="str" cm="1">
        <f t="array" ref="AE200">IF(SUMPRODUCT(--(NOT(ISERR(SEARCH({"Process","Command","Script","WMI","Module","Pipe","Service"},AD200)))))&gt;0,"1","0")</f>
        <v>1</v>
      </c>
      <c r="AF200" s="30">
        <f>IF(AE200="1",'TOP 10 TECHNIQUES'!C$15,0)</f>
        <v>0</v>
      </c>
      <c r="AG200" s="30" t="str" cm="1">
        <f t="array" ref="AG200">IF(SUMPRODUCT(--(NOT(ISERR(SEARCH({"Network","Firewall"},AD200)))))&gt;0,"1","0")</f>
        <v>0</v>
      </c>
      <c r="AH200" s="30">
        <f>IF(AG200="1",'TOP 10 TECHNIQUES'!C$16,0)</f>
        <v>0</v>
      </c>
      <c r="AI200" s="30" t="str" cm="1">
        <f t="array" ref="AI200">IF(SUMPRODUCT(--(NOT(ISERR(SEARCH({"File","Group","Logon","Schedule","User","Registry","Active","Application"},AD200)))))&gt;0,"1","0")</f>
        <v>0</v>
      </c>
      <c r="AJ200" s="30">
        <f>IF(AI200="1",'TOP 10 TECHNIQUES'!C$17,0)</f>
        <v>0</v>
      </c>
      <c r="AK200" s="30" t="str" cm="1">
        <f t="array" ref="AK200">IF(SUMPRODUCT(--(NOT(ISERR(SEARCH({"Cloud","Cluster","Container","Image","Instance","Pod","Snapshot","Volume"},AD200)))))&gt;0,"1","0")</f>
        <v>0</v>
      </c>
      <c r="AL200" s="30">
        <f>IF(AK200="1",'TOP 10 TECHNIQUES'!C$18,0)</f>
        <v>0</v>
      </c>
      <c r="AM200" s="30" t="str" cm="1">
        <f t="array" ref="AM200">IF(SUMPRODUCT(--(NOT(ISERR(SEARCH({"Drive","Firmware","Host","Kernel"},AD200)))))&gt;0,"1","0")</f>
        <v>0</v>
      </c>
      <c r="AN200" s="30">
        <f>IF(AM200="1",'TOP 10 TECHNIQUES'!C$19,0)</f>
        <v>0</v>
      </c>
      <c r="AO200" s="61">
        <v>2</v>
      </c>
      <c r="AP200" s="30">
        <f>parameters!$J$21*Table1[[#This Row],[TAT Utility]]+parameters!$J$22*Table1[[#This Row],[Count Utility]]</f>
        <v>8.3839138809523803E-2</v>
      </c>
      <c r="AQ200" s="30">
        <f>(Table1[[#This Row],[Total Top Att&amp;ck Score ]]-parameters!$D$19)/(parameters!$D$20-parameters!$D$19)</f>
        <v>5.7241573809523806E-2</v>
      </c>
      <c r="AR200" s="30">
        <f>IF(Table1[[#This Row],[TAT Utility (unclipped)]]&gt;1,1, IF(Table1[[#This Row],[TAT Utility (unclipped)]]&lt;0,0, Table1[[#This Row],[TAT Utility (unclipped)]]) )</f>
        <v>5.7241573809523806E-2</v>
      </c>
      <c r="AS200" s="30">
        <f>(Table1[[#This Row],[Ransomware (Total '# of ATT&amp;CK Observations)]]-parameters!$D$21)/(parameters!$D$22-parameters!$D$21)</f>
        <v>9.5238095238095233E-2</v>
      </c>
      <c r="AT200" s="30">
        <f>IF(Table1[[#This Row],[Count Utility (unclipped)]]&gt;1,1, IF(Table1[[#This Row],[Count Utility (unclipped)]]&lt;0,0, Table1[[#This Row],[Count Utility (unclipped)]]) )</f>
        <v>9.5238095238095233E-2</v>
      </c>
      <c r="AU20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5.0344836848072561E-2</v>
      </c>
    </row>
    <row r="201" spans="1:47" ht="15.75">
      <c r="A201" s="30">
        <f>parameters!$J$21*Table1[[#This Row],[TAT Utility]]+parameters!$J$22*Table1[[#This Row],[Count Utility]]</f>
        <v>0.15938525290476191</v>
      </c>
      <c r="B201" s="30">
        <f t="shared" si="2"/>
        <v>0.26051919571428572</v>
      </c>
      <c r="C201" s="30" t="s">
        <v>749</v>
      </c>
      <c r="D201" s="30" t="s">
        <v>750</v>
      </c>
      <c r="E201" s="30" t="s">
        <v>72</v>
      </c>
      <c r="F201" s="30">
        <v>2</v>
      </c>
      <c r="G201" s="30">
        <v>1</v>
      </c>
      <c r="H201" s="30">
        <f>parameters!$J$10*Table1[[#This Row],[Before Utility]]+parameters!$J$11*Table1[[#This Row],[After Utility]]</f>
        <v>0.15000000000000002</v>
      </c>
      <c r="I201">
        <f>(Table1[[#This Row],[Num. TID Before]]-parameters!$D$8)/(parameters!$D$9-parameters!$D$8)</f>
        <v>0.2</v>
      </c>
      <c r="J201">
        <f>IF(Table1[[#This Row],[Before Utility (unclipped)]]&gt;1,1, IF(Table1[[#This Row],[Before Utility (unclipped)]]&lt;0,0, Table1[[#This Row],[Before Utility (unclipped)]]))</f>
        <v>0.2</v>
      </c>
      <c r="K201">
        <f>(Table1[[#This Row],[Num. TID After]]-parameters!$D$10)/(parameters!$D$11-parameters!$D$10)</f>
        <v>0.1</v>
      </c>
      <c r="L201">
        <f>IF(Table1[[#This Row],[After Utility (unclipped)]]&gt;1,1, IF(Table1[[#This Row],[After Utility (unclipped)]]&lt;0,0, Table1[[#This Row],[After Utility (unclipped)]]))</f>
        <v>0.1</v>
      </c>
      <c r="M201" s="57">
        <v>2.4804909999999999E-2</v>
      </c>
      <c r="N201" s="81">
        <v>0</v>
      </c>
      <c r="O201" s="81">
        <v>0</v>
      </c>
      <c r="P201" s="81">
        <v>0</v>
      </c>
      <c r="Q201" s="81">
        <v>0</v>
      </c>
      <c r="R201" s="36" t="s">
        <v>135</v>
      </c>
      <c r="S201" s="32">
        <v>2</v>
      </c>
      <c r="T201" s="34" t="s">
        <v>74</v>
      </c>
      <c r="U201" s="32">
        <v>7</v>
      </c>
      <c r="V201" s="30">
        <f>parameters!$J$4*Table1[[#This Row],[Mitigations Utility]] + parameters!$J$5*Table1[[#This Row],[Detections Utility]]</f>
        <v>8.5714285714285715E-2</v>
      </c>
      <c r="W201">
        <f>SUM(Table1[[#This Row],[Num. 800-53 (r5)]],Table1[[#This Row],[Num. CIS Controls]])</f>
        <v>9</v>
      </c>
      <c r="X201">
        <f>(Table1[[#This Row],[Total Mitigations]]-parameters!$D$2)/(parameters!$D$3-parameters!$D$2)</f>
        <v>0.16363636363636364</v>
      </c>
      <c r="Y201">
        <f>IF(Table1[[#This Row],[Mitigations Utility (unclipped)]]&gt;1,1, IF(Table1[[#This Row],[Mitigations Utility (unclipped)]]&lt;0,0, Table1[[#This Row],[Mitigations Utility (unclipped)]]) )</f>
        <v>0.16363636363636364</v>
      </c>
      <c r="Z201">
        <f>SUM(Table1[[#This Row],[Num. CAR]:[Num. Splunk]])</f>
        <v>0</v>
      </c>
      <c r="AA201">
        <f>(Table1[[#This Row],[Total Detections]]-parameters!$D$4)/(parameters!$D$5-parameters!$D$4)</f>
        <v>0</v>
      </c>
      <c r="AB201">
        <f>IF(Table1[[#This Row],[Detections Utility (unclipped)]]&gt;1,1, IF(Table1[[#This Row],[Detections Utility (unclipped)]]&lt;0,0, Table1[[#This Row],[Detections Utility (unclipped)]]) )</f>
        <v>0</v>
      </c>
      <c r="AC201"/>
      <c r="AD201" s="85" t="s">
        <v>75</v>
      </c>
      <c r="AE201" s="30" t="str" cm="1">
        <f t="array" ref="AE201">IF(SUMPRODUCT(--(NOT(ISERR(SEARCH({"Process","Command","Script","WMI","Module","Pipe","Service"},AD201)))))&gt;0,"1","0")</f>
        <v>0</v>
      </c>
      <c r="AF201" s="30">
        <f>IF(AE201="1",'TOP 10 TECHNIQUES'!C$15,0)</f>
        <v>0</v>
      </c>
      <c r="AG201" s="30" t="str" cm="1">
        <f t="array" ref="AG201">IF(SUMPRODUCT(--(NOT(ISERR(SEARCH({"Network","Firewall"},AD201)))))&gt;0,"1","0")</f>
        <v>1</v>
      </c>
      <c r="AH201" s="30">
        <f>IF(AG201="1",'TOP 10 TECHNIQUES'!C$16,0)</f>
        <v>0</v>
      </c>
      <c r="AI201" s="30" t="str" cm="1">
        <f t="array" ref="AI201">IF(SUMPRODUCT(--(NOT(ISERR(SEARCH({"File","Group","Logon","Schedule","User","Registry","Active","Application"},AD201)))))&gt;0,"1","0")</f>
        <v>0</v>
      </c>
      <c r="AJ201" s="30">
        <f>IF(AI201="1",'TOP 10 TECHNIQUES'!C$17,0)</f>
        <v>0</v>
      </c>
      <c r="AK201" s="30" t="str" cm="1">
        <f t="array" ref="AK201">IF(SUMPRODUCT(--(NOT(ISERR(SEARCH({"Cloud","Cluster","Container","Image","Instance","Pod","Snapshot","Volume"},AD201)))))&gt;0,"1","0")</f>
        <v>0</v>
      </c>
      <c r="AL201" s="30">
        <f>IF(AK201="1",'TOP 10 TECHNIQUES'!C$18,0)</f>
        <v>0</v>
      </c>
      <c r="AM201" s="30" t="str" cm="1">
        <f t="array" ref="AM201">IF(SUMPRODUCT(--(NOT(ISERR(SEARCH({"Drive","Firmware","Host","Kernel"},AD201)))))&gt;0,"1","0")</f>
        <v>0</v>
      </c>
      <c r="AN201" s="30">
        <f>IF(AM201="1",'TOP 10 TECHNIQUES'!C$19,0)</f>
        <v>0</v>
      </c>
      <c r="AO201" s="62">
        <v>4</v>
      </c>
      <c r="AP201" s="30">
        <f>parameters!$J$21*Table1[[#This Row],[TAT Utility]]+parameters!$J$22*Table1[[#This Row],[Count Utility]]</f>
        <v>0.15938525290476191</v>
      </c>
      <c r="AQ201" s="30">
        <f>(Table1[[#This Row],[Total Top Att&amp;ck Score ]]-parameters!$D$19)/(parameters!$D$20-parameters!$D$19)</f>
        <v>8.6839731904761908E-2</v>
      </c>
      <c r="AR201" s="30">
        <f>IF(Table1[[#This Row],[TAT Utility (unclipped)]]&gt;1,1, IF(Table1[[#This Row],[TAT Utility (unclipped)]]&lt;0,0, Table1[[#This Row],[TAT Utility (unclipped)]]) )</f>
        <v>8.6839731904761908E-2</v>
      </c>
      <c r="AS201" s="30">
        <f>(Table1[[#This Row],[Ransomware (Total '# of ATT&amp;CK Observations)]]-parameters!$D$21)/(parameters!$D$22-parameters!$D$21)</f>
        <v>0.19047619047619047</v>
      </c>
      <c r="AT201" s="30">
        <f>IF(Table1[[#This Row],[Count Utility (unclipped)]]&gt;1,1, IF(Table1[[#This Row],[Count Utility (unclipped)]]&lt;0,0, Table1[[#This Row],[Count Utility (unclipped)]]) )</f>
        <v>0.19047619047619047</v>
      </c>
      <c r="AU20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0.10350854589569161</v>
      </c>
    </row>
    <row r="202" spans="1:47" ht="15.75">
      <c r="A202" s="30">
        <f>parameters!$J$21*Table1[[#This Row],[TAT Utility]]+parameters!$J$22*Table1[[#This Row],[Count Utility]]</f>
        <v>5.2380952380952375E-2</v>
      </c>
      <c r="B202" s="30">
        <f t="shared" si="2"/>
        <v>0.19047619047619047</v>
      </c>
      <c r="C202" s="30" t="s">
        <v>751</v>
      </c>
      <c r="D202" s="30" t="s">
        <v>750</v>
      </c>
      <c r="E202" s="30" t="s">
        <v>752</v>
      </c>
      <c r="F202" s="30">
        <v>1</v>
      </c>
      <c r="G202" s="30">
        <v>1</v>
      </c>
      <c r="H202" s="30">
        <f>parameters!$J$10*Table1[[#This Row],[Before Utility]]+parameters!$J$11*Table1[[#This Row],[After Utility]]</f>
        <v>0.1</v>
      </c>
      <c r="I202">
        <f>(Table1[[#This Row],[Num. TID Before]]-parameters!$D$8)/(parameters!$D$9-parameters!$D$8)</f>
        <v>0.1</v>
      </c>
      <c r="J202">
        <f>IF(Table1[[#This Row],[Before Utility (unclipped)]]&gt;1,1, IF(Table1[[#This Row],[Before Utility (unclipped)]]&lt;0,0, Table1[[#This Row],[Before Utility (unclipped)]]))</f>
        <v>0.1</v>
      </c>
      <c r="K202">
        <f>(Table1[[#This Row],[Num. TID After]]-parameters!$D$10)/(parameters!$D$11-parameters!$D$10)</f>
        <v>0.1</v>
      </c>
      <c r="L202">
        <f>IF(Table1[[#This Row],[After Utility (unclipped)]]&gt;1,1, IF(Table1[[#This Row],[After Utility (unclipped)]]&lt;0,0, Table1[[#This Row],[After Utility (unclipped)]]))</f>
        <v>0.1</v>
      </c>
      <c r="M202" s="30">
        <v>0</v>
      </c>
      <c r="N202" s="81">
        <v>0</v>
      </c>
      <c r="O202" s="81">
        <v>1</v>
      </c>
      <c r="P202" s="81">
        <v>0</v>
      </c>
      <c r="Q202" s="81">
        <v>0</v>
      </c>
      <c r="R202" s="36" t="s">
        <v>135</v>
      </c>
      <c r="S202" s="32">
        <v>2</v>
      </c>
      <c r="T202" s="34" t="s">
        <v>74</v>
      </c>
      <c r="U202" s="32">
        <v>7</v>
      </c>
      <c r="V202" s="30">
        <f>parameters!$J$4*Table1[[#This Row],[Mitigations Utility]] + parameters!$J$5*Table1[[#This Row],[Detections Utility]]</f>
        <v>9.0476190476190474E-2</v>
      </c>
      <c r="W202">
        <f>SUM(Table1[[#This Row],[Num. 800-53 (r5)]],Table1[[#This Row],[Num. CIS Controls]])</f>
        <v>9</v>
      </c>
      <c r="X202">
        <f>(Table1[[#This Row],[Total Mitigations]]-parameters!$D$2)/(parameters!$D$3-parameters!$D$2)</f>
        <v>0.16363636363636364</v>
      </c>
      <c r="Y202">
        <f>IF(Table1[[#This Row],[Mitigations Utility (unclipped)]]&gt;1,1, IF(Table1[[#This Row],[Mitigations Utility (unclipped)]]&lt;0,0, Table1[[#This Row],[Mitigations Utility (unclipped)]]) )</f>
        <v>0.16363636363636364</v>
      </c>
      <c r="Z202">
        <f>SUM(Table1[[#This Row],[Num. CAR]:[Num. Splunk]])</f>
        <v>1</v>
      </c>
      <c r="AA202">
        <f>(Table1[[#This Row],[Total Detections]]-parameters!$D$4)/(parameters!$D$5-parameters!$D$4)</f>
        <v>0.01</v>
      </c>
      <c r="AB202">
        <f>IF(Table1[[#This Row],[Detections Utility (unclipped)]]&gt;1,1, IF(Table1[[#This Row],[Detections Utility (unclipped)]]&lt;0,0, Table1[[#This Row],[Detections Utility (unclipped)]]) )</f>
        <v>0.01</v>
      </c>
      <c r="AC202"/>
      <c r="AD202" s="85" t="s">
        <v>75</v>
      </c>
      <c r="AE202" s="30" t="str" cm="1">
        <f t="array" ref="AE202">IF(SUMPRODUCT(--(NOT(ISERR(SEARCH({"Process","Command","Script","WMI","Module","Pipe","Service"},AD202)))))&gt;0,"1","0")</f>
        <v>0</v>
      </c>
      <c r="AF202" s="30">
        <f>IF(AE202="1",'TOP 10 TECHNIQUES'!C$15,0)</f>
        <v>0</v>
      </c>
      <c r="AG202" s="30" t="str" cm="1">
        <f t="array" ref="AG202">IF(SUMPRODUCT(--(NOT(ISERR(SEARCH({"Network","Firewall"},AD202)))))&gt;0,"1","0")</f>
        <v>1</v>
      </c>
      <c r="AH202" s="30">
        <f>IF(AG202="1",'TOP 10 TECHNIQUES'!C$16,0)</f>
        <v>0</v>
      </c>
      <c r="AI202" s="30" t="str" cm="1">
        <f t="array" ref="AI202">IF(SUMPRODUCT(--(NOT(ISERR(SEARCH({"File","Group","Logon","Schedule","User","Registry","Active","Application"},AD202)))))&gt;0,"1","0")</f>
        <v>0</v>
      </c>
      <c r="AJ202" s="30">
        <f>IF(AI202="1",'TOP 10 TECHNIQUES'!C$17,0)</f>
        <v>0</v>
      </c>
      <c r="AK202" s="30" t="str" cm="1">
        <f t="array" ref="AK202">IF(SUMPRODUCT(--(NOT(ISERR(SEARCH({"Cloud","Cluster","Container","Image","Instance","Pod","Snapshot","Volume"},AD202)))))&gt;0,"1","0")</f>
        <v>0</v>
      </c>
      <c r="AL202" s="30">
        <f>IF(AK202="1",'TOP 10 TECHNIQUES'!C$18,0)</f>
        <v>0</v>
      </c>
      <c r="AM202" s="30" t="str" cm="1">
        <f t="array" ref="AM202">IF(SUMPRODUCT(--(NOT(ISERR(SEARCH({"Drive","Firmware","Host","Kernel"},AD202)))))&gt;0,"1","0")</f>
        <v>0</v>
      </c>
      <c r="AN202" s="30">
        <f>IF(AM202="1",'TOP 10 TECHNIQUES'!C$19,0)</f>
        <v>0</v>
      </c>
      <c r="AO202" s="61">
        <v>1</v>
      </c>
      <c r="AP202" s="30">
        <f>parameters!$J$21*Table1[[#This Row],[TAT Utility]]+parameters!$J$22*Table1[[#This Row],[Count Utility]]</f>
        <v>5.2380952380952375E-2</v>
      </c>
      <c r="AQ202" s="30">
        <f>(Table1[[#This Row],[Total Top Att&amp;ck Score ]]-parameters!$D$19)/(parameters!$D$20-parameters!$D$19)</f>
        <v>6.3492063492063489E-2</v>
      </c>
      <c r="AR202" s="30">
        <f>IF(Table1[[#This Row],[TAT Utility (unclipped)]]&gt;1,1, IF(Table1[[#This Row],[TAT Utility (unclipped)]]&lt;0,0, Table1[[#This Row],[TAT Utility (unclipped)]]) )</f>
        <v>6.3492063492063489E-2</v>
      </c>
      <c r="AS202" s="30">
        <f>(Table1[[#This Row],[Ransomware (Total '# of ATT&amp;CK Observations)]]-parameters!$D$21)/(parameters!$D$22-parameters!$D$21)</f>
        <v>4.7619047619047616E-2</v>
      </c>
      <c r="AT202" s="30">
        <f>IF(Table1[[#This Row],[Count Utility (unclipped)]]&gt;1,1, IF(Table1[[#This Row],[Count Utility (unclipped)]]&lt;0,0, Table1[[#This Row],[Count Utility (unclipped)]]) )</f>
        <v>4.7619047619047616E-2</v>
      </c>
      <c r="AU20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2.5321239606953892E-2</v>
      </c>
    </row>
    <row r="203" spans="1:47" ht="15.75">
      <c r="A203" s="30">
        <f>parameters!$J$21*Table1[[#This Row],[TAT Utility]]+parameters!$J$22*Table1[[#This Row],[Count Utility]]</f>
        <v>1.8571428571428572E-2</v>
      </c>
      <c r="B203" s="30">
        <f t="shared" si="2"/>
        <v>0.18571428571428572</v>
      </c>
      <c r="C203" s="30" t="s">
        <v>753</v>
      </c>
      <c r="D203" s="30" t="s">
        <v>750</v>
      </c>
      <c r="E203" s="30" t="s">
        <v>754</v>
      </c>
      <c r="F203" s="30">
        <v>1</v>
      </c>
      <c r="G203" s="30">
        <v>1</v>
      </c>
      <c r="H203" s="30">
        <f>parameters!$J$10*Table1[[#This Row],[Before Utility]]+parameters!$J$11*Table1[[#This Row],[After Utility]]</f>
        <v>0.1</v>
      </c>
      <c r="I203">
        <f>(Table1[[#This Row],[Num. TID Before]]-parameters!$D$8)/(parameters!$D$9-parameters!$D$8)</f>
        <v>0.1</v>
      </c>
      <c r="J203">
        <f>IF(Table1[[#This Row],[Before Utility (unclipped)]]&gt;1,1, IF(Table1[[#This Row],[Before Utility (unclipped)]]&lt;0,0, Table1[[#This Row],[Before Utility (unclipped)]]))</f>
        <v>0.1</v>
      </c>
      <c r="K203">
        <f>(Table1[[#This Row],[Num. TID After]]-parameters!$D$10)/(parameters!$D$11-parameters!$D$10)</f>
        <v>0.1</v>
      </c>
      <c r="L203">
        <f>IF(Table1[[#This Row],[After Utility (unclipped)]]&gt;1,1, IF(Table1[[#This Row],[After Utility (unclipped)]]&lt;0,0, Table1[[#This Row],[After Utility (unclipped)]]))</f>
        <v>0.1</v>
      </c>
      <c r="M203" s="30">
        <v>0</v>
      </c>
      <c r="N203" s="81">
        <v>0</v>
      </c>
      <c r="O203" s="81">
        <v>0</v>
      </c>
      <c r="P203" s="81">
        <v>0</v>
      </c>
      <c r="Q203" s="81">
        <v>0</v>
      </c>
      <c r="R203" s="36" t="s">
        <v>135</v>
      </c>
      <c r="S203" s="32">
        <v>2</v>
      </c>
      <c r="T203" s="34" t="s">
        <v>74</v>
      </c>
      <c r="U203" s="32">
        <v>7</v>
      </c>
      <c r="V203" s="30">
        <f>parameters!$J$4*Table1[[#This Row],[Mitigations Utility]] + parameters!$J$5*Table1[[#This Row],[Detections Utility]]</f>
        <v>8.5714285714285715E-2</v>
      </c>
      <c r="W203">
        <f>SUM(Table1[[#This Row],[Num. 800-53 (r5)]],Table1[[#This Row],[Num. CIS Controls]])</f>
        <v>9</v>
      </c>
      <c r="X203">
        <f>(Table1[[#This Row],[Total Mitigations]]-parameters!$D$2)/(parameters!$D$3-parameters!$D$2)</f>
        <v>0.16363636363636364</v>
      </c>
      <c r="Y203">
        <f>IF(Table1[[#This Row],[Mitigations Utility (unclipped)]]&gt;1,1, IF(Table1[[#This Row],[Mitigations Utility (unclipped)]]&lt;0,0, Table1[[#This Row],[Mitigations Utility (unclipped)]]) )</f>
        <v>0.16363636363636364</v>
      </c>
      <c r="Z203">
        <f>SUM(Table1[[#This Row],[Num. CAR]:[Num. Splunk]])</f>
        <v>0</v>
      </c>
      <c r="AA203">
        <f>(Table1[[#This Row],[Total Detections]]-parameters!$D$4)/(parameters!$D$5-parameters!$D$4)</f>
        <v>0</v>
      </c>
      <c r="AB203">
        <f>IF(Table1[[#This Row],[Detections Utility (unclipped)]]&gt;1,1, IF(Table1[[#This Row],[Detections Utility (unclipped)]]&lt;0,0, Table1[[#This Row],[Detections Utility (unclipped)]]) )</f>
        <v>0</v>
      </c>
      <c r="AC203"/>
      <c r="AD203" s="85" t="s">
        <v>75</v>
      </c>
      <c r="AE203" s="30" t="str" cm="1">
        <f t="array" ref="AE203">IF(SUMPRODUCT(--(NOT(ISERR(SEARCH({"Process","Command","Script","WMI","Module","Pipe","Service"},AD203)))))&gt;0,"1","0")</f>
        <v>0</v>
      </c>
      <c r="AF203" s="30">
        <f>IF(AE203="1",'TOP 10 TECHNIQUES'!C$15,0)</f>
        <v>0</v>
      </c>
      <c r="AG203" s="30" t="str" cm="1">
        <f t="array" ref="AG203">IF(SUMPRODUCT(--(NOT(ISERR(SEARCH({"Network","Firewall"},AD203)))))&gt;0,"1","0")</f>
        <v>1</v>
      </c>
      <c r="AH203" s="30">
        <f>IF(AG203="1",'TOP 10 TECHNIQUES'!C$16,0)</f>
        <v>0</v>
      </c>
      <c r="AI203" s="30" t="str" cm="1">
        <f t="array" ref="AI203">IF(SUMPRODUCT(--(NOT(ISERR(SEARCH({"File","Group","Logon","Schedule","User","Registry","Active","Application"},AD203)))))&gt;0,"1","0")</f>
        <v>0</v>
      </c>
      <c r="AJ203" s="30">
        <f>IF(AI203="1",'TOP 10 TECHNIQUES'!C$17,0)</f>
        <v>0</v>
      </c>
      <c r="AK203" s="30" t="str" cm="1">
        <f t="array" ref="AK203">IF(SUMPRODUCT(--(NOT(ISERR(SEARCH({"Cloud","Cluster","Container","Image","Instance","Pod","Snapshot","Volume"},AD203)))))&gt;0,"1","0")</f>
        <v>0</v>
      </c>
      <c r="AL203" s="30">
        <f>IF(AK203="1",'TOP 10 TECHNIQUES'!C$18,0)</f>
        <v>0</v>
      </c>
      <c r="AM203" s="30" t="str" cm="1">
        <f t="array" ref="AM203">IF(SUMPRODUCT(--(NOT(ISERR(SEARCH({"Drive","Firmware","Host","Kernel"},AD203)))))&gt;0,"1","0")</f>
        <v>0</v>
      </c>
      <c r="AN203" s="30">
        <f>IF(AM203="1",'TOP 10 TECHNIQUES'!C$19,0)</f>
        <v>0</v>
      </c>
      <c r="AO203" s="62">
        <v>0</v>
      </c>
      <c r="AP203" s="30">
        <f>parameters!$J$21*Table1[[#This Row],[TAT Utility]]+parameters!$J$22*Table1[[#This Row],[Count Utility]]</f>
        <v>1.8571428571428572E-2</v>
      </c>
      <c r="AQ203" s="30">
        <f>(Table1[[#This Row],[Total Top Att&amp;ck Score ]]-parameters!$D$19)/(parameters!$D$20-parameters!$D$19)</f>
        <v>6.1904761904761907E-2</v>
      </c>
      <c r="AR203" s="30">
        <f>IF(Table1[[#This Row],[TAT Utility (unclipped)]]&gt;1,1, IF(Table1[[#This Row],[TAT Utility (unclipped)]]&lt;0,0, Table1[[#This Row],[TAT Utility (unclipped)]]) )</f>
        <v>6.1904761904761907E-2</v>
      </c>
      <c r="AS203" s="30">
        <f>(Table1[[#This Row],[Ransomware (Total '# of ATT&amp;CK Observations)]]-parameters!$D$21)/(parameters!$D$22-parameters!$D$21)</f>
        <v>0</v>
      </c>
      <c r="AT203" s="30">
        <f>IF(Table1[[#This Row],[Count Utility (unclipped)]]&gt;1,1, IF(Table1[[#This Row],[Count Utility (unclipped)]]&lt;0,0, Table1[[#This Row],[Count Utility (unclipped)]]) )</f>
        <v>0</v>
      </c>
      <c r="AU20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4" spans="1:47" ht="15.75">
      <c r="A204" s="30">
        <f>parameters!$J$21*Table1[[#This Row],[TAT Utility]]+parameters!$J$22*Table1[[#This Row],[Count Utility]]</f>
        <v>9.6656190476190451E-2</v>
      </c>
      <c r="B204" s="30">
        <f t="shared" ref="B204:B268" si="3">SUM(H204,M204,V204)*(1+SUM(AF204,AH204,AJ204,AL204,AN204))</f>
        <v>0.63322857142857136</v>
      </c>
      <c r="C204" s="30" t="s">
        <v>755</v>
      </c>
      <c r="D204" s="30" t="s">
        <v>756</v>
      </c>
      <c r="E204" s="30" t="s">
        <v>72</v>
      </c>
      <c r="F204" s="30">
        <v>1</v>
      </c>
      <c r="G204" s="30">
        <v>1</v>
      </c>
      <c r="H204" s="30">
        <f>parameters!$J$10*Table1[[#This Row],[Before Utility]]+parameters!$J$11*Table1[[#This Row],[After Utility]]</f>
        <v>0.1</v>
      </c>
      <c r="I204">
        <f>(Table1[[#This Row],[Num. TID Before]]-parameters!$D$8)/(parameters!$D$9-parameters!$D$8)</f>
        <v>0.1</v>
      </c>
      <c r="J204">
        <f>IF(Table1[[#This Row],[Before Utility (unclipped)]]&gt;1,1, IF(Table1[[#This Row],[Before Utility (unclipped)]]&lt;0,0, Table1[[#This Row],[Before Utility (unclipped)]]))</f>
        <v>0.1</v>
      </c>
      <c r="K204">
        <f>(Table1[[#This Row],[Num. TID After]]-parameters!$D$10)/(parameters!$D$11-parameters!$D$10)</f>
        <v>0.1</v>
      </c>
      <c r="L204">
        <f>IF(Table1[[#This Row],[After Utility (unclipped)]]&gt;1,1, IF(Table1[[#This Row],[After Utility (unclipped)]]&lt;0,0, Table1[[#This Row],[After Utility (unclipped)]]))</f>
        <v>0.1</v>
      </c>
      <c r="M204" s="30">
        <v>0</v>
      </c>
      <c r="N204" s="81">
        <v>0</v>
      </c>
      <c r="O204" s="81">
        <v>7</v>
      </c>
      <c r="P204" s="81">
        <v>5</v>
      </c>
      <c r="Q204" s="81">
        <v>0</v>
      </c>
      <c r="R204" s="36" t="s">
        <v>757</v>
      </c>
      <c r="S204" s="32">
        <v>21</v>
      </c>
      <c r="T204" s="34" t="s">
        <v>758</v>
      </c>
      <c r="U204" s="32">
        <v>18</v>
      </c>
      <c r="V204" s="30">
        <f>parameters!$J$4*Table1[[#This Row],[Mitigations Utility]] + parameters!$J$5*Table1[[#This Row],[Detections Utility]]</f>
        <v>0.4285714285714286</v>
      </c>
      <c r="W204">
        <f>SUM(Table1[[#This Row],[Num. 800-53 (r5)]],Table1[[#This Row],[Num. CIS Controls]])</f>
        <v>39</v>
      </c>
      <c r="X204">
        <f>(Table1[[#This Row],[Total Mitigations]]-parameters!$D$2)/(parameters!$D$3-parameters!$D$2)</f>
        <v>0.70909090909090911</v>
      </c>
      <c r="Y204">
        <f>IF(Table1[[#This Row],[Mitigations Utility (unclipped)]]&gt;1,1, IF(Table1[[#This Row],[Mitigations Utility (unclipped)]]&lt;0,0, Table1[[#This Row],[Mitigations Utility (unclipped)]]) )</f>
        <v>0.70909090909090911</v>
      </c>
      <c r="Z204">
        <f>SUM(Table1[[#This Row],[Num. CAR]:[Num. Splunk]])</f>
        <v>12</v>
      </c>
      <c r="AA204">
        <f>(Table1[[#This Row],[Total Detections]]-parameters!$D$4)/(parameters!$D$5-parameters!$D$4)</f>
        <v>0.12</v>
      </c>
      <c r="AB204">
        <f>IF(Table1[[#This Row],[Detections Utility (unclipped)]]&gt;1,1, IF(Table1[[#This Row],[Detections Utility (unclipped)]]&lt;0,0, Table1[[#This Row],[Detections Utility (unclipped)]]) )</f>
        <v>0.12</v>
      </c>
      <c r="AC204"/>
      <c r="AD204" s="85" t="s">
        <v>759</v>
      </c>
      <c r="AE204" s="30" t="str" cm="1">
        <f t="array" ref="AE204">IF(SUMPRODUCT(--(NOT(ISERR(SEARCH({"Process","Command","Script","WMI","Module","Pipe","Service"},AD204)))))&gt;0,"1","0")</f>
        <v>0</v>
      </c>
      <c r="AF204" s="30">
        <f>IF(AE204="1",'TOP 10 TECHNIQUES'!C$15,0)</f>
        <v>0</v>
      </c>
      <c r="AG204" s="30" t="str" cm="1">
        <f t="array" ref="AG204">IF(SUMPRODUCT(--(NOT(ISERR(SEARCH({"Network","Firewall"},AD204)))))&gt;0,"1","0")</f>
        <v>1</v>
      </c>
      <c r="AH204" s="30">
        <f>IF(AG204="1",'TOP 10 TECHNIQUES'!C$16,0)</f>
        <v>0</v>
      </c>
      <c r="AI204" s="30" t="str" cm="1">
        <f t="array" ref="AI204">IF(SUMPRODUCT(--(NOT(ISERR(SEARCH({"File","Group","Logon","Schedule","User","Registry","Active","Application"},AD204)))))&gt;0,"1","0")</f>
        <v>1</v>
      </c>
      <c r="AJ204" s="30">
        <f>IF(AI204="1",'TOP 10 TECHNIQUES'!C$17,0)</f>
        <v>0.19800000000000001</v>
      </c>
      <c r="AK204" s="30" t="str" cm="1">
        <f t="array" ref="AK204">IF(SUMPRODUCT(--(NOT(ISERR(SEARCH({"Cloud","Cluster","Container","Image","Instance","Pod","Snapshot","Volume"},AD204)))))&gt;0,"1","0")</f>
        <v>0</v>
      </c>
      <c r="AL204" s="30">
        <f>IF(AK204="1",'TOP 10 TECHNIQUES'!C$18,0)</f>
        <v>0</v>
      </c>
      <c r="AM204" s="30" t="str" cm="1">
        <f t="array" ref="AM204">IF(SUMPRODUCT(--(NOT(ISERR(SEARCH({"Drive","Firmware","Host","Kernel"},AD204)))))&gt;0,"1","0")</f>
        <v>0</v>
      </c>
      <c r="AN204" s="30">
        <f>IF(AM204="1",'TOP 10 TECHNIQUES'!C$19,0)</f>
        <v>0</v>
      </c>
      <c r="AO204" s="61">
        <v>1</v>
      </c>
      <c r="AP204" s="30">
        <f>parameters!$J$21*Table1[[#This Row],[TAT Utility]]+parameters!$J$22*Table1[[#This Row],[Count Utility]]</f>
        <v>9.6656190476190451E-2</v>
      </c>
      <c r="AQ204" s="30">
        <f>(Table1[[#This Row],[Total Top Att&amp;ck Score ]]-parameters!$D$19)/(parameters!$D$20-parameters!$D$19)</f>
        <v>0.21107619047619045</v>
      </c>
      <c r="AR204" s="30">
        <f>IF(Table1[[#This Row],[TAT Utility (unclipped)]]&gt;1,1, IF(Table1[[#This Row],[TAT Utility (unclipped)]]&lt;0,0, Table1[[#This Row],[TAT Utility (unclipped)]]) )</f>
        <v>0.21107619047619045</v>
      </c>
      <c r="AS204" s="30">
        <f>(Table1[[#This Row],[Ransomware (Total '# of ATT&amp;CK Observations)]]-parameters!$D$21)/(parameters!$D$22-parameters!$D$21)</f>
        <v>4.7619047619047616E-2</v>
      </c>
      <c r="AT204" s="30">
        <f>IF(Table1[[#This Row],[Count Utility (unclipped)]]&gt;1,1, IF(Table1[[#This Row],[Count Utility (unclipped)]]&lt;0,0, Table1[[#This Row],[Count Utility (unclipped)]]) )</f>
        <v>4.7619047619047616E-2</v>
      </c>
      <c r="AU20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2.8835147392290247E-2</v>
      </c>
    </row>
    <row r="205" spans="1:47" ht="15.75">
      <c r="A205" s="30">
        <f>parameters!$J$21*Table1[[#This Row],[TAT Utility]]+parameters!$J$22*Table1[[#This Row],[Count Utility]]</f>
        <v>0.14995598234542856</v>
      </c>
      <c r="B205" s="30">
        <f t="shared" si="3"/>
        <v>0.49955982345428573</v>
      </c>
      <c r="C205" s="30" t="s">
        <v>760</v>
      </c>
      <c r="D205" s="30" t="s">
        <v>761</v>
      </c>
      <c r="E205" s="30" t="s">
        <v>72</v>
      </c>
      <c r="F205" s="30">
        <v>2</v>
      </c>
      <c r="G205" s="30">
        <v>2</v>
      </c>
      <c r="H205" s="30">
        <f>parameters!$J$10*Table1[[#This Row],[Before Utility]]+parameters!$J$11*Table1[[#This Row],[After Utility]]</f>
        <v>0.2</v>
      </c>
      <c r="I205">
        <f>(Table1[[#This Row],[Num. TID Before]]-parameters!$D$8)/(parameters!$D$9-parameters!$D$8)</f>
        <v>0.2</v>
      </c>
      <c r="J205">
        <f>IF(Table1[[#This Row],[Before Utility (unclipped)]]&gt;1,1, IF(Table1[[#This Row],[Before Utility (unclipped)]]&lt;0,0, Table1[[#This Row],[Before Utility (unclipped)]]))</f>
        <v>0.2</v>
      </c>
      <c r="K205">
        <f>(Table1[[#This Row],[Num. TID After]]-parameters!$D$10)/(parameters!$D$11-parameters!$D$10)</f>
        <v>0.2</v>
      </c>
      <c r="L205">
        <f>IF(Table1[[#This Row],[After Utility (unclipped)]]&gt;1,1, IF(Table1[[#This Row],[After Utility (unclipped)]]&lt;0,0, Table1[[#This Row],[After Utility (unclipped)]]))</f>
        <v>0.2</v>
      </c>
      <c r="M205" s="57">
        <v>2.7091300000000001E-3</v>
      </c>
      <c r="N205" s="81">
        <v>0</v>
      </c>
      <c r="O205" s="81">
        <v>0</v>
      </c>
      <c r="P205" s="81">
        <v>12</v>
      </c>
      <c r="Q205" s="81">
        <v>5</v>
      </c>
      <c r="R205" s="36" t="s">
        <v>762</v>
      </c>
      <c r="S205" s="32">
        <v>7</v>
      </c>
      <c r="T205" s="34" t="s">
        <v>427</v>
      </c>
      <c r="U205" s="32">
        <v>7</v>
      </c>
      <c r="V205" s="30">
        <f>parameters!$J$4*Table1[[#This Row],[Mitigations Utility]] + parameters!$J$5*Table1[[#This Row],[Detections Utility]]</f>
        <v>0.2142857142857143</v>
      </c>
      <c r="W205">
        <f>SUM(Table1[[#This Row],[Num. 800-53 (r5)]],Table1[[#This Row],[Num. CIS Controls]])</f>
        <v>14</v>
      </c>
      <c r="X205">
        <f>(Table1[[#This Row],[Total Mitigations]]-parameters!$D$2)/(parameters!$D$3-parameters!$D$2)</f>
        <v>0.25454545454545452</v>
      </c>
      <c r="Y205">
        <f>IF(Table1[[#This Row],[Mitigations Utility (unclipped)]]&gt;1,1, IF(Table1[[#This Row],[Mitigations Utility (unclipped)]]&lt;0,0, Table1[[#This Row],[Mitigations Utility (unclipped)]]) )</f>
        <v>0.25454545454545452</v>
      </c>
      <c r="Z205">
        <f>SUM(Table1[[#This Row],[Num. CAR]:[Num. Splunk]])</f>
        <v>17</v>
      </c>
      <c r="AA205">
        <f>(Table1[[#This Row],[Total Detections]]-parameters!$D$4)/(parameters!$D$5-parameters!$D$4)</f>
        <v>0.17</v>
      </c>
      <c r="AB205">
        <f>IF(Table1[[#This Row],[Detections Utility (unclipped)]]&gt;1,1, IF(Table1[[#This Row],[Detections Utility (unclipped)]]&lt;0,0, Table1[[#This Row],[Detections Utility (unclipped)]]) )</f>
        <v>0.17</v>
      </c>
      <c r="AC205"/>
      <c r="AD205" s="85" t="s">
        <v>763</v>
      </c>
      <c r="AE205" s="30" t="str" cm="1">
        <f t="array" ref="AE205">IF(SUMPRODUCT(--(NOT(ISERR(SEARCH({"Process","Command","Script","WMI","Module","Pipe","Service"},AD205)))))&gt;0,"1","0")</f>
        <v>1</v>
      </c>
      <c r="AF205" s="30">
        <f>IF(AE205="1",'TOP 10 TECHNIQUES'!C$15,0)</f>
        <v>0</v>
      </c>
      <c r="AG205" s="30" t="str" cm="1">
        <f t="array" ref="AG205">IF(SUMPRODUCT(--(NOT(ISERR(SEARCH({"Network","Firewall"},AD205)))))&gt;0,"1","0")</f>
        <v>0</v>
      </c>
      <c r="AH205" s="30">
        <f>IF(AG205="1",'TOP 10 TECHNIQUES'!C$16,0)</f>
        <v>0</v>
      </c>
      <c r="AI205" s="30" t="str" cm="1">
        <f t="array" ref="AI205">IF(SUMPRODUCT(--(NOT(ISERR(SEARCH({"File","Group","Logon","Schedule","User","Registry","Active","Application"},AD205)))))&gt;0,"1","0")</f>
        <v>1</v>
      </c>
      <c r="AJ205" s="30">
        <f>IF(AI205="1",'TOP 10 TECHNIQUES'!C$17,0)</f>
        <v>0.19800000000000001</v>
      </c>
      <c r="AK205" s="30" t="str" cm="1">
        <f t="array" ref="AK205">IF(SUMPRODUCT(--(NOT(ISERR(SEARCH({"Cloud","Cluster","Container","Image","Instance","Pod","Snapshot","Volume"},AD205)))))&gt;0,"1","0")</f>
        <v>0</v>
      </c>
      <c r="AL205" s="30">
        <f>IF(AK205="1",'TOP 10 TECHNIQUES'!C$18,0)</f>
        <v>0</v>
      </c>
      <c r="AM205" s="30" t="str" cm="1">
        <f t="array" ref="AM205">IF(SUMPRODUCT(--(NOT(ISERR(SEARCH({"Drive","Firmware","Host","Kernel"},AD205)))))&gt;0,"1","0")</f>
        <v>0</v>
      </c>
      <c r="AN205" s="30">
        <f>IF(AM205="1",'TOP 10 TECHNIQUES'!C$19,0)</f>
        <v>0</v>
      </c>
      <c r="AO205" s="62">
        <v>3</v>
      </c>
      <c r="AP205" s="30">
        <f>parameters!$J$21*Table1[[#This Row],[TAT Utility]]+parameters!$J$22*Table1[[#This Row],[Count Utility]]</f>
        <v>0.14995598234542856</v>
      </c>
      <c r="AQ205" s="30">
        <f>(Table1[[#This Row],[Total Top Att&amp;ck Score ]]-parameters!$D$19)/(parameters!$D$20-parameters!$D$19)</f>
        <v>0.16651994115142857</v>
      </c>
      <c r="AR205" s="30">
        <f>IF(Table1[[#This Row],[TAT Utility (unclipped)]]&gt;1,1, IF(Table1[[#This Row],[TAT Utility (unclipped)]]&lt;0,0, Table1[[#This Row],[TAT Utility (unclipped)]]) )</f>
        <v>0.16651994115142857</v>
      </c>
      <c r="AS205" s="30">
        <f>(Table1[[#This Row],[Ransomware (Total '# of ATT&amp;CK Observations)]]-parameters!$D$21)/(parameters!$D$22-parameters!$D$21)</f>
        <v>0.14285714285714285</v>
      </c>
      <c r="AT205" s="30">
        <f>IF(Table1[[#This Row],[Count Utility (unclipped)]]&gt;1,1, IF(Table1[[#This Row],[Count Utility (unclipped)]]&lt;0,0, Table1[[#This Row],[Count Utility (unclipped)]]) )</f>
        <v>0.14285714285714285</v>
      </c>
      <c r="AU20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8.3322852939387751E-2</v>
      </c>
    </row>
    <row r="206" spans="1:47" ht="15.75">
      <c r="A206" s="30">
        <f>parameters!$J$21*Table1[[#This Row],[TAT Utility]]+parameters!$J$22*Table1[[#This Row],[Count Utility]]</f>
        <v>9.5238095238095233E-2</v>
      </c>
      <c r="B206" s="30">
        <f t="shared" si="3"/>
        <v>0.2857142857142857</v>
      </c>
      <c r="C206" s="30" t="s">
        <v>764</v>
      </c>
      <c r="D206" s="30" t="s">
        <v>761</v>
      </c>
      <c r="E206" s="30" t="s">
        <v>765</v>
      </c>
      <c r="F206" s="30">
        <v>1</v>
      </c>
      <c r="G206" s="30">
        <v>1</v>
      </c>
      <c r="H206" s="30">
        <f>parameters!$J$10*Table1[[#This Row],[Before Utility]]+parameters!$J$11*Table1[[#This Row],[After Utility]]</f>
        <v>0.1</v>
      </c>
      <c r="I206">
        <f>(Table1[[#This Row],[Num. TID Before]]-parameters!$D$8)/(parameters!$D$9-parameters!$D$8)</f>
        <v>0.1</v>
      </c>
      <c r="J206">
        <f>IF(Table1[[#This Row],[Before Utility (unclipped)]]&gt;1,1, IF(Table1[[#This Row],[Before Utility (unclipped)]]&lt;0,0, Table1[[#This Row],[Before Utility (unclipped)]]))</f>
        <v>0.1</v>
      </c>
      <c r="K206">
        <f>(Table1[[#This Row],[Num. TID After]]-parameters!$D$10)/(parameters!$D$11-parameters!$D$10)</f>
        <v>0.1</v>
      </c>
      <c r="L206">
        <f>IF(Table1[[#This Row],[After Utility (unclipped)]]&gt;1,1, IF(Table1[[#This Row],[After Utility (unclipped)]]&lt;0,0, Table1[[#This Row],[After Utility (unclipped)]]))</f>
        <v>0.1</v>
      </c>
      <c r="M206" s="30">
        <v>0</v>
      </c>
      <c r="N206" s="81">
        <v>0</v>
      </c>
      <c r="O206" s="81">
        <v>7</v>
      </c>
      <c r="P206" s="81">
        <v>1</v>
      </c>
      <c r="Q206" s="81">
        <v>3</v>
      </c>
      <c r="R206" s="36" t="s">
        <v>762</v>
      </c>
      <c r="S206" s="32">
        <v>7</v>
      </c>
      <c r="T206" s="34" t="s">
        <v>427</v>
      </c>
      <c r="U206" s="32">
        <v>7</v>
      </c>
      <c r="V206" s="30">
        <f>parameters!$J$4*Table1[[#This Row],[Mitigations Utility]] + parameters!$J$5*Table1[[#This Row],[Detections Utility]]</f>
        <v>0.18571428571428572</v>
      </c>
      <c r="W206">
        <f>SUM(Table1[[#This Row],[Num. 800-53 (r5)]],Table1[[#This Row],[Num. CIS Controls]])</f>
        <v>14</v>
      </c>
      <c r="X206">
        <f>(Table1[[#This Row],[Total Mitigations]]-parameters!$D$2)/(parameters!$D$3-parameters!$D$2)</f>
        <v>0.25454545454545452</v>
      </c>
      <c r="Y206">
        <f>IF(Table1[[#This Row],[Mitigations Utility (unclipped)]]&gt;1,1, IF(Table1[[#This Row],[Mitigations Utility (unclipped)]]&lt;0,0, Table1[[#This Row],[Mitigations Utility (unclipped)]]) )</f>
        <v>0.25454545454545452</v>
      </c>
      <c r="Z206">
        <f>SUM(Table1[[#This Row],[Num. CAR]:[Num. Splunk]])</f>
        <v>11</v>
      </c>
      <c r="AA206">
        <f>(Table1[[#This Row],[Total Detections]]-parameters!$D$4)/(parameters!$D$5-parameters!$D$4)</f>
        <v>0.11</v>
      </c>
      <c r="AB206">
        <f>IF(Table1[[#This Row],[Detections Utility (unclipped)]]&gt;1,1, IF(Table1[[#This Row],[Detections Utility (unclipped)]]&lt;0,0, Table1[[#This Row],[Detections Utility (unclipped)]]) )</f>
        <v>0.11</v>
      </c>
      <c r="AC206"/>
      <c r="AD206" s="85" t="s">
        <v>474</v>
      </c>
      <c r="AE206" s="30" t="str" cm="1">
        <f t="array" ref="AE206">IF(SUMPRODUCT(--(NOT(ISERR(SEARCH({"Process","Command","Script","WMI","Module","Pipe","Service"},AD206)))))&gt;0,"1","0")</f>
        <v>1</v>
      </c>
      <c r="AF206" s="30">
        <f>IF(AE206="1",'TOP 10 TECHNIQUES'!C$15,0)</f>
        <v>0</v>
      </c>
      <c r="AG206" s="30" t="str" cm="1">
        <f t="array" ref="AG206">IF(SUMPRODUCT(--(NOT(ISERR(SEARCH({"Network","Firewall"},AD206)))))&gt;0,"1","0")</f>
        <v>0</v>
      </c>
      <c r="AH206" s="30">
        <f>IF(AG206="1",'TOP 10 TECHNIQUES'!C$16,0)</f>
        <v>0</v>
      </c>
      <c r="AI206" s="30" t="str" cm="1">
        <f t="array" ref="AI206">IF(SUMPRODUCT(--(NOT(ISERR(SEARCH({"File","Group","Logon","Schedule","User","Registry","Active","Application"},AD206)))))&gt;0,"1","0")</f>
        <v>0</v>
      </c>
      <c r="AJ206" s="30">
        <f>IF(AI206="1",'TOP 10 TECHNIQUES'!C$17,0)</f>
        <v>0</v>
      </c>
      <c r="AK206" s="30" t="str" cm="1">
        <f t="array" ref="AK206">IF(SUMPRODUCT(--(NOT(ISERR(SEARCH({"Cloud","Cluster","Container","Image","Instance","Pod","Snapshot","Volume"},AD206)))))&gt;0,"1","0")</f>
        <v>0</v>
      </c>
      <c r="AL206" s="30">
        <f>IF(AK206="1",'TOP 10 TECHNIQUES'!C$18,0)</f>
        <v>0</v>
      </c>
      <c r="AM206" s="30" t="str" cm="1">
        <f t="array" ref="AM206">IF(SUMPRODUCT(--(NOT(ISERR(SEARCH({"Drive","Firmware","Host","Kernel"},AD206)))))&gt;0,"1","0")</f>
        <v>0</v>
      </c>
      <c r="AN206" s="30">
        <f>IF(AM206="1",'TOP 10 TECHNIQUES'!C$19,0)</f>
        <v>0</v>
      </c>
      <c r="AO206" s="61">
        <v>2</v>
      </c>
      <c r="AP206" s="30">
        <f>parameters!$J$21*Table1[[#This Row],[TAT Utility]]+parameters!$J$22*Table1[[#This Row],[Count Utility]]</f>
        <v>9.5238095238095233E-2</v>
      </c>
      <c r="AQ206" s="30">
        <f>(Table1[[#This Row],[Total Top Att&amp;ck Score ]]-parameters!$D$19)/(parameters!$D$20-parameters!$D$19)</f>
        <v>9.5238095238095233E-2</v>
      </c>
      <c r="AR206" s="30">
        <f>IF(Table1[[#This Row],[TAT Utility (unclipped)]]&gt;1,1, IF(Table1[[#This Row],[TAT Utility (unclipped)]]&lt;0,0, Table1[[#This Row],[TAT Utility (unclipped)]]) )</f>
        <v>9.5238095238095233E-2</v>
      </c>
      <c r="AS206" s="30">
        <f>(Table1[[#This Row],[Ransomware (Total '# of ATT&amp;CK Observations)]]-parameters!$D$21)/(parameters!$D$22-parameters!$D$21)</f>
        <v>9.5238095238095233E-2</v>
      </c>
      <c r="AT206" s="30">
        <f>IF(Table1[[#This Row],[Count Utility (unclipped)]]&gt;1,1, IF(Table1[[#This Row],[Count Utility (unclipped)]]&lt;0,0, Table1[[#This Row],[Count Utility (unclipped)]]) )</f>
        <v>9.5238095238095233E-2</v>
      </c>
      <c r="AU20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5.2154195011337862E-2</v>
      </c>
    </row>
    <row r="207" spans="1:47" ht="15.75">
      <c r="A207" s="30">
        <f>parameters!$J$21*Table1[[#This Row],[TAT Utility]]+parameters!$J$22*Table1[[#This Row],[Count Utility]]</f>
        <v>0.12761904761904763</v>
      </c>
      <c r="B207" s="30">
        <f t="shared" si="3"/>
        <v>0.27619047619047621</v>
      </c>
      <c r="C207" s="30" t="s">
        <v>766</v>
      </c>
      <c r="D207" s="30" t="s">
        <v>761</v>
      </c>
      <c r="E207" s="30" t="s">
        <v>767</v>
      </c>
      <c r="F207" s="30">
        <v>1</v>
      </c>
      <c r="G207" s="30">
        <v>1</v>
      </c>
      <c r="H207" s="30">
        <f>parameters!$J$10*Table1[[#This Row],[Before Utility]]+parameters!$J$11*Table1[[#This Row],[After Utility]]</f>
        <v>0.1</v>
      </c>
      <c r="I207">
        <f>(Table1[[#This Row],[Num. TID Before]]-parameters!$D$8)/(parameters!$D$9-parameters!$D$8)</f>
        <v>0.1</v>
      </c>
      <c r="J207">
        <f>IF(Table1[[#This Row],[Before Utility (unclipped)]]&gt;1,1, IF(Table1[[#This Row],[Before Utility (unclipped)]]&lt;0,0, Table1[[#This Row],[Before Utility (unclipped)]]))</f>
        <v>0.1</v>
      </c>
      <c r="K207">
        <f>(Table1[[#This Row],[Num. TID After]]-parameters!$D$10)/(parameters!$D$11-parameters!$D$10)</f>
        <v>0.1</v>
      </c>
      <c r="L207">
        <f>IF(Table1[[#This Row],[After Utility (unclipped)]]&gt;1,1, IF(Table1[[#This Row],[After Utility (unclipped)]]&lt;0,0, Table1[[#This Row],[After Utility (unclipped)]]))</f>
        <v>0.1</v>
      </c>
      <c r="M207" s="30">
        <v>0</v>
      </c>
      <c r="N207" s="81">
        <v>0</v>
      </c>
      <c r="O207" s="81">
        <v>5</v>
      </c>
      <c r="P207" s="81">
        <v>3</v>
      </c>
      <c r="Q207" s="81">
        <v>1</v>
      </c>
      <c r="R207" s="36" t="s">
        <v>762</v>
      </c>
      <c r="S207" s="32">
        <v>7</v>
      </c>
      <c r="T207" s="34" t="s">
        <v>427</v>
      </c>
      <c r="U207" s="32">
        <v>7</v>
      </c>
      <c r="V207" s="30">
        <f>parameters!$J$4*Table1[[#This Row],[Mitigations Utility]] + parameters!$J$5*Table1[[#This Row],[Detections Utility]]</f>
        <v>0.17619047619047618</v>
      </c>
      <c r="W207">
        <f>SUM(Table1[[#This Row],[Num. 800-53 (r5)]],Table1[[#This Row],[Num. CIS Controls]])</f>
        <v>14</v>
      </c>
      <c r="X207">
        <f>(Table1[[#This Row],[Total Mitigations]]-parameters!$D$2)/(parameters!$D$3-parameters!$D$2)</f>
        <v>0.25454545454545452</v>
      </c>
      <c r="Y207">
        <f>IF(Table1[[#This Row],[Mitigations Utility (unclipped)]]&gt;1,1, IF(Table1[[#This Row],[Mitigations Utility (unclipped)]]&lt;0,0, Table1[[#This Row],[Mitigations Utility (unclipped)]]) )</f>
        <v>0.25454545454545452</v>
      </c>
      <c r="Z207">
        <f>SUM(Table1[[#This Row],[Num. CAR]:[Num. Splunk]])</f>
        <v>9</v>
      </c>
      <c r="AA207">
        <f>(Table1[[#This Row],[Total Detections]]-parameters!$D$4)/(parameters!$D$5-parameters!$D$4)</f>
        <v>0.09</v>
      </c>
      <c r="AB207">
        <f>IF(Table1[[#This Row],[Detections Utility (unclipped)]]&gt;1,1, IF(Table1[[#This Row],[Detections Utility (unclipped)]]&lt;0,0, Table1[[#This Row],[Detections Utility (unclipped)]]) )</f>
        <v>0.09</v>
      </c>
      <c r="AC207"/>
      <c r="AD207" s="85" t="s">
        <v>474</v>
      </c>
      <c r="AE207" s="30" t="str" cm="1">
        <f t="array" ref="AE207">IF(SUMPRODUCT(--(NOT(ISERR(SEARCH({"Process","Command","Script","WMI","Module","Pipe","Service"},AD207)))))&gt;0,"1","0")</f>
        <v>1</v>
      </c>
      <c r="AF207" s="30">
        <f>IF(AE207="1",'TOP 10 TECHNIQUES'!C$15,0)</f>
        <v>0</v>
      </c>
      <c r="AG207" s="30" t="str" cm="1">
        <f t="array" ref="AG207">IF(SUMPRODUCT(--(NOT(ISERR(SEARCH({"Network","Firewall"},AD207)))))&gt;0,"1","0")</f>
        <v>0</v>
      </c>
      <c r="AH207" s="30">
        <f>IF(AG207="1",'TOP 10 TECHNIQUES'!C$16,0)</f>
        <v>0</v>
      </c>
      <c r="AI207" s="30" t="str" cm="1">
        <f t="array" ref="AI207">IF(SUMPRODUCT(--(NOT(ISERR(SEARCH({"File","Group","Logon","Schedule","User","Registry","Active","Application"},AD207)))))&gt;0,"1","0")</f>
        <v>0</v>
      </c>
      <c r="AJ207" s="30">
        <f>IF(AI207="1",'TOP 10 TECHNIQUES'!C$17,0)</f>
        <v>0</v>
      </c>
      <c r="AK207" s="30" t="str" cm="1">
        <f t="array" ref="AK207">IF(SUMPRODUCT(--(NOT(ISERR(SEARCH({"Cloud","Cluster","Container","Image","Instance","Pod","Snapshot","Volume"},AD207)))))&gt;0,"1","0")</f>
        <v>0</v>
      </c>
      <c r="AL207" s="30">
        <f>IF(AK207="1",'TOP 10 TECHNIQUES'!C$18,0)</f>
        <v>0</v>
      </c>
      <c r="AM207" s="30" t="str" cm="1">
        <f t="array" ref="AM207">IF(SUMPRODUCT(--(NOT(ISERR(SEARCH({"Drive","Firmware","Host","Kernel"},AD207)))))&gt;0,"1","0")</f>
        <v>0</v>
      </c>
      <c r="AN207" s="30">
        <f>IF(AM207="1",'TOP 10 TECHNIQUES'!C$19,0)</f>
        <v>0</v>
      </c>
      <c r="AO207" s="62">
        <v>3</v>
      </c>
      <c r="AP207" s="30">
        <f>parameters!$J$21*Table1[[#This Row],[TAT Utility]]+parameters!$J$22*Table1[[#This Row],[Count Utility]]</f>
        <v>0.12761904761904763</v>
      </c>
      <c r="AQ207" s="30">
        <f>(Table1[[#This Row],[Total Top Att&amp;ck Score ]]-parameters!$D$19)/(parameters!$D$20-parameters!$D$19)</f>
        <v>9.2063492063492069E-2</v>
      </c>
      <c r="AR207" s="30">
        <f>IF(Table1[[#This Row],[TAT Utility (unclipped)]]&gt;1,1, IF(Table1[[#This Row],[TAT Utility (unclipped)]]&lt;0,0, Table1[[#This Row],[TAT Utility (unclipped)]]) )</f>
        <v>9.2063492063492069E-2</v>
      </c>
      <c r="AS207" s="30">
        <f>(Table1[[#This Row],[Ransomware (Total '# of ATT&amp;CK Observations)]]-parameters!$D$21)/(parameters!$D$22-parameters!$D$21)</f>
        <v>0.14285714285714285</v>
      </c>
      <c r="AT207" s="30">
        <f>IF(Table1[[#This Row],[Count Utility (unclipped)]]&gt;1,1, IF(Table1[[#This Row],[Count Utility (unclipped)]]&lt;0,0, Table1[[#This Row],[Count Utility (unclipped)]]) )</f>
        <v>0.14285714285714285</v>
      </c>
      <c r="AU20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7.8004535147392293E-2</v>
      </c>
    </row>
    <row r="208" spans="1:47" ht="15.75">
      <c r="A208" s="30">
        <f>parameters!$J$21*Table1[[#This Row],[TAT Utility]]+parameters!$J$22*Table1[[#This Row],[Count Utility]]</f>
        <v>5.7619047619047618E-2</v>
      </c>
      <c r="B208" s="30">
        <f t="shared" si="3"/>
        <v>0.24285714285714285</v>
      </c>
      <c r="C208" s="30" t="s">
        <v>768</v>
      </c>
      <c r="D208" s="30" t="s">
        <v>761</v>
      </c>
      <c r="E208" s="30" t="s">
        <v>769</v>
      </c>
      <c r="F208" s="30">
        <v>1</v>
      </c>
      <c r="G208" s="30">
        <v>1</v>
      </c>
      <c r="H208" s="30">
        <f>parameters!$J$10*Table1[[#This Row],[Before Utility]]+parameters!$J$11*Table1[[#This Row],[After Utility]]</f>
        <v>0.1</v>
      </c>
      <c r="I208">
        <f>(Table1[[#This Row],[Num. TID Before]]-parameters!$D$8)/(parameters!$D$9-parameters!$D$8)</f>
        <v>0.1</v>
      </c>
      <c r="J208">
        <f>IF(Table1[[#This Row],[Before Utility (unclipped)]]&gt;1,1, IF(Table1[[#This Row],[Before Utility (unclipped)]]&lt;0,0, Table1[[#This Row],[Before Utility (unclipped)]]))</f>
        <v>0.1</v>
      </c>
      <c r="K208">
        <f>(Table1[[#This Row],[Num. TID After]]-parameters!$D$10)/(parameters!$D$11-parameters!$D$10)</f>
        <v>0.1</v>
      </c>
      <c r="L208">
        <f>IF(Table1[[#This Row],[After Utility (unclipped)]]&gt;1,1, IF(Table1[[#This Row],[After Utility (unclipped)]]&lt;0,0, Table1[[#This Row],[After Utility (unclipped)]]))</f>
        <v>0.1</v>
      </c>
      <c r="M208" s="30">
        <v>0</v>
      </c>
      <c r="N208" s="81">
        <v>0</v>
      </c>
      <c r="O208" s="81">
        <v>1</v>
      </c>
      <c r="P208" s="81">
        <v>1</v>
      </c>
      <c r="Q208" s="81">
        <v>0</v>
      </c>
      <c r="R208" s="36" t="s">
        <v>762</v>
      </c>
      <c r="S208" s="32">
        <v>7</v>
      </c>
      <c r="T208" s="34" t="s">
        <v>427</v>
      </c>
      <c r="U208" s="32">
        <v>7</v>
      </c>
      <c r="V208" s="30">
        <f>parameters!$J$4*Table1[[#This Row],[Mitigations Utility]] + parameters!$J$5*Table1[[#This Row],[Detections Utility]]</f>
        <v>0.14285714285714285</v>
      </c>
      <c r="W208">
        <f>SUM(Table1[[#This Row],[Num. 800-53 (r5)]],Table1[[#This Row],[Num. CIS Controls]])</f>
        <v>14</v>
      </c>
      <c r="X208">
        <f>(Table1[[#This Row],[Total Mitigations]]-parameters!$D$2)/(parameters!$D$3-parameters!$D$2)</f>
        <v>0.25454545454545452</v>
      </c>
      <c r="Y208">
        <f>IF(Table1[[#This Row],[Mitigations Utility (unclipped)]]&gt;1,1, IF(Table1[[#This Row],[Mitigations Utility (unclipped)]]&lt;0,0, Table1[[#This Row],[Mitigations Utility (unclipped)]]) )</f>
        <v>0.25454545454545452</v>
      </c>
      <c r="Z208">
        <f>SUM(Table1[[#This Row],[Num. CAR]:[Num. Splunk]])</f>
        <v>2</v>
      </c>
      <c r="AA208">
        <f>(Table1[[#This Row],[Total Detections]]-parameters!$D$4)/(parameters!$D$5-parameters!$D$4)</f>
        <v>0.02</v>
      </c>
      <c r="AB208">
        <f>IF(Table1[[#This Row],[Detections Utility (unclipped)]]&gt;1,1, IF(Table1[[#This Row],[Detections Utility (unclipped)]]&lt;0,0, Table1[[#This Row],[Detections Utility (unclipped)]]) )</f>
        <v>0.02</v>
      </c>
      <c r="AC208"/>
      <c r="AD208" s="85" t="s">
        <v>474</v>
      </c>
      <c r="AE208" s="30" t="str" cm="1">
        <f t="array" ref="AE208">IF(SUMPRODUCT(--(NOT(ISERR(SEARCH({"Process","Command","Script","WMI","Module","Pipe","Service"},AD208)))))&gt;0,"1","0")</f>
        <v>1</v>
      </c>
      <c r="AF208" s="30">
        <f>IF(AE208="1",'TOP 10 TECHNIQUES'!C$15,0)</f>
        <v>0</v>
      </c>
      <c r="AG208" s="30" t="str" cm="1">
        <f t="array" ref="AG208">IF(SUMPRODUCT(--(NOT(ISERR(SEARCH({"Network","Firewall"},AD208)))))&gt;0,"1","0")</f>
        <v>0</v>
      </c>
      <c r="AH208" s="30">
        <f>IF(AG208="1",'TOP 10 TECHNIQUES'!C$16,0)</f>
        <v>0</v>
      </c>
      <c r="AI208" s="30" t="str" cm="1">
        <f t="array" ref="AI208">IF(SUMPRODUCT(--(NOT(ISERR(SEARCH({"File","Group","Logon","Schedule","User","Registry","Active","Application"},AD208)))))&gt;0,"1","0")</f>
        <v>0</v>
      </c>
      <c r="AJ208" s="30">
        <f>IF(AI208="1",'TOP 10 TECHNIQUES'!C$17,0)</f>
        <v>0</v>
      </c>
      <c r="AK208" s="30" t="str" cm="1">
        <f t="array" ref="AK208">IF(SUMPRODUCT(--(NOT(ISERR(SEARCH({"Cloud","Cluster","Container","Image","Instance","Pod","Snapshot","Volume"},AD208)))))&gt;0,"1","0")</f>
        <v>0</v>
      </c>
      <c r="AL208" s="30">
        <f>IF(AK208="1",'TOP 10 TECHNIQUES'!C$18,0)</f>
        <v>0</v>
      </c>
      <c r="AM208" s="30" t="str" cm="1">
        <f t="array" ref="AM208">IF(SUMPRODUCT(--(NOT(ISERR(SEARCH({"Drive","Firmware","Host","Kernel"},AD208)))))&gt;0,"1","0")</f>
        <v>0</v>
      </c>
      <c r="AN208" s="30">
        <f>IF(AM208="1",'TOP 10 TECHNIQUES'!C$19,0)</f>
        <v>0</v>
      </c>
      <c r="AO208" s="61">
        <v>1</v>
      </c>
      <c r="AP208" s="30">
        <f>parameters!$J$21*Table1[[#This Row],[TAT Utility]]+parameters!$J$22*Table1[[#This Row],[Count Utility]]</f>
        <v>5.7619047619047618E-2</v>
      </c>
      <c r="AQ208" s="30">
        <f>(Table1[[#This Row],[Total Top Att&amp;ck Score ]]-parameters!$D$19)/(parameters!$D$20-parameters!$D$19)</f>
        <v>8.0952380952380956E-2</v>
      </c>
      <c r="AR208" s="30">
        <f>IF(Table1[[#This Row],[TAT Utility (unclipped)]]&gt;1,1, IF(Table1[[#This Row],[TAT Utility (unclipped)]]&lt;0,0, Table1[[#This Row],[TAT Utility (unclipped)]]) )</f>
        <v>8.0952380952380956E-2</v>
      </c>
      <c r="AS208" s="30">
        <f>(Table1[[#This Row],[Ransomware (Total '# of ATT&amp;CK Observations)]]-parameters!$D$21)/(parameters!$D$22-parameters!$D$21)</f>
        <v>4.7619047619047616E-2</v>
      </c>
      <c r="AT208" s="30">
        <f>IF(Table1[[#This Row],[Count Utility (unclipped)]]&gt;1,1, IF(Table1[[#This Row],[Count Utility (unclipped)]]&lt;0,0, Table1[[#This Row],[Count Utility (unclipped)]]) )</f>
        <v>4.7619047619047616E-2</v>
      </c>
      <c r="AU20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2.5736961451247164E-2</v>
      </c>
    </row>
    <row r="209" spans="1:47" ht="15.75">
      <c r="A209" s="30">
        <f>parameters!$J$21*Table1[[#This Row],[TAT Utility]]+parameters!$J$22*Table1[[#This Row],[Count Utility]]</f>
        <v>4.5238095238095237E-2</v>
      </c>
      <c r="B209" s="30">
        <f t="shared" si="3"/>
        <v>0.11904761904761905</v>
      </c>
      <c r="C209" s="30" t="s">
        <v>770</v>
      </c>
      <c r="D209" s="30" t="s">
        <v>761</v>
      </c>
      <c r="E209" s="30" t="s">
        <v>771</v>
      </c>
      <c r="F209" s="30">
        <v>1</v>
      </c>
      <c r="G209" s="30">
        <v>1</v>
      </c>
      <c r="H209" s="30">
        <f>parameters!$J$10*Table1[[#This Row],[Before Utility]]+parameters!$J$11*Table1[[#This Row],[After Utility]]</f>
        <v>0.1</v>
      </c>
      <c r="I209">
        <f>(Table1[[#This Row],[Num. TID Before]]-parameters!$D$8)/(parameters!$D$9-parameters!$D$8)</f>
        <v>0.1</v>
      </c>
      <c r="J209">
        <f>IF(Table1[[#This Row],[Before Utility (unclipped)]]&gt;1,1, IF(Table1[[#This Row],[Before Utility (unclipped)]]&lt;0,0, Table1[[#This Row],[Before Utility (unclipped)]]))</f>
        <v>0.1</v>
      </c>
      <c r="K209">
        <f>(Table1[[#This Row],[Num. TID After]]-parameters!$D$10)/(parameters!$D$11-parameters!$D$10)</f>
        <v>0.1</v>
      </c>
      <c r="L209">
        <f>IF(Table1[[#This Row],[After Utility (unclipped)]]&gt;1,1, IF(Table1[[#This Row],[After Utility (unclipped)]]&lt;0,0, Table1[[#This Row],[After Utility (unclipped)]]))</f>
        <v>0.1</v>
      </c>
      <c r="M209" s="30">
        <v>0</v>
      </c>
      <c r="N209" s="81">
        <v>0</v>
      </c>
      <c r="O209" s="81">
        <v>1</v>
      </c>
      <c r="P209" s="81">
        <v>2</v>
      </c>
      <c r="Q209" s="81">
        <v>1</v>
      </c>
      <c r="R209" s="34"/>
      <c r="S209" s="32">
        <v>0</v>
      </c>
      <c r="T209" s="34"/>
      <c r="U209" s="32">
        <v>0</v>
      </c>
      <c r="V209" s="30">
        <f>parameters!$J$4*Table1[[#This Row],[Mitigations Utility]] + parameters!$J$5*Table1[[#This Row],[Detections Utility]]</f>
        <v>1.9047619047619046E-2</v>
      </c>
      <c r="W209">
        <f>SUM(Table1[[#This Row],[Num. 800-53 (r5)]],Table1[[#This Row],[Num. CIS Controls]])</f>
        <v>0</v>
      </c>
      <c r="X209">
        <f>(Table1[[#This Row],[Total Mitigations]]-parameters!$D$2)/(parameters!$D$3-parameters!$D$2)</f>
        <v>0</v>
      </c>
      <c r="Y209">
        <f>IF(Table1[[#This Row],[Mitigations Utility (unclipped)]]&gt;1,1, IF(Table1[[#This Row],[Mitigations Utility (unclipped)]]&lt;0,0, Table1[[#This Row],[Mitigations Utility (unclipped)]]) )</f>
        <v>0</v>
      </c>
      <c r="Z209">
        <f>SUM(Table1[[#This Row],[Num. CAR]:[Num. Splunk]])</f>
        <v>4</v>
      </c>
      <c r="AA209">
        <f>(Table1[[#This Row],[Total Detections]]-parameters!$D$4)/(parameters!$D$5-parameters!$D$4)</f>
        <v>0.04</v>
      </c>
      <c r="AB209">
        <f>IF(Table1[[#This Row],[Detections Utility (unclipped)]]&gt;1,1, IF(Table1[[#This Row],[Detections Utility (unclipped)]]&lt;0,0, Table1[[#This Row],[Detections Utility (unclipped)]]) )</f>
        <v>0.04</v>
      </c>
      <c r="AC209"/>
      <c r="AD209" s="85" t="s">
        <v>772</v>
      </c>
      <c r="AE209" s="30" t="str" cm="1">
        <f t="array" ref="AE209">IF(SUMPRODUCT(--(NOT(ISERR(SEARCH({"Process","Command","Script","WMI","Module","Pipe","Service"},AD209)))))&gt;0,"1","0")</f>
        <v>1</v>
      </c>
      <c r="AF209" s="30">
        <f>IF(AE209="1",'TOP 10 TECHNIQUES'!C$15,0)</f>
        <v>0</v>
      </c>
      <c r="AG209" s="30" t="str" cm="1">
        <f t="array" ref="AG209">IF(SUMPRODUCT(--(NOT(ISERR(SEARCH({"Network","Firewall"},AD209)))))&gt;0,"1","0")</f>
        <v>0</v>
      </c>
      <c r="AH209" s="30">
        <f>IF(AG209="1",'TOP 10 TECHNIQUES'!C$16,0)</f>
        <v>0</v>
      </c>
      <c r="AI209" s="30" t="str" cm="1">
        <f t="array" ref="AI209">IF(SUMPRODUCT(--(NOT(ISERR(SEARCH({"File","Group","Logon","Schedule","User","Registry","Active","Application"},AD209)))))&gt;0,"1","0")</f>
        <v>0</v>
      </c>
      <c r="AJ209" s="30">
        <f>IF(AI209="1",'TOP 10 TECHNIQUES'!C$17,0)</f>
        <v>0</v>
      </c>
      <c r="AK209" s="30" t="str" cm="1">
        <f t="array" ref="AK209">IF(SUMPRODUCT(--(NOT(ISERR(SEARCH({"Cloud","Cluster","Container","Image","Instance","Pod","Snapshot","Volume"},AD209)))))&gt;0,"1","0")</f>
        <v>0</v>
      </c>
      <c r="AL209" s="30">
        <f>IF(AK209="1",'TOP 10 TECHNIQUES'!C$18,0)</f>
        <v>0</v>
      </c>
      <c r="AM209" s="30" t="str" cm="1">
        <f t="array" ref="AM209">IF(SUMPRODUCT(--(NOT(ISERR(SEARCH({"Drive","Firmware","Host","Kernel"},AD209)))))&gt;0,"1","0")</f>
        <v>0</v>
      </c>
      <c r="AN209" s="30">
        <f>IF(AM209="1",'TOP 10 TECHNIQUES'!C$19,0)</f>
        <v>0</v>
      </c>
      <c r="AO209" s="62">
        <v>1</v>
      </c>
      <c r="AP209" s="30">
        <f>parameters!$J$21*Table1[[#This Row],[TAT Utility]]+parameters!$J$22*Table1[[#This Row],[Count Utility]]</f>
        <v>4.5238095238095237E-2</v>
      </c>
      <c r="AQ209" s="30">
        <f>(Table1[[#This Row],[Total Top Att&amp;ck Score ]]-parameters!$D$19)/(parameters!$D$20-parameters!$D$19)</f>
        <v>3.9682539682539687E-2</v>
      </c>
      <c r="AR209" s="30">
        <f>IF(Table1[[#This Row],[TAT Utility (unclipped)]]&gt;1,1, IF(Table1[[#This Row],[TAT Utility (unclipped)]]&lt;0,0, Table1[[#This Row],[TAT Utility (unclipped)]]) )</f>
        <v>3.9682539682539687E-2</v>
      </c>
      <c r="AS209" s="30">
        <f>(Table1[[#This Row],[Ransomware (Total '# of ATT&amp;CK Observations)]]-parameters!$D$21)/(parameters!$D$22-parameters!$D$21)</f>
        <v>4.7619047619047616E-2</v>
      </c>
      <c r="AT209" s="30">
        <f>IF(Table1[[#This Row],[Count Utility (unclipped)]]&gt;1,1, IF(Table1[[#This Row],[Count Utility (unclipped)]]&lt;0,0, Table1[[#This Row],[Count Utility (unclipped)]]) )</f>
        <v>4.7619047619047616E-2</v>
      </c>
      <c r="AU20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2.4754346182917612E-2</v>
      </c>
    </row>
    <row r="210" spans="1:47" ht="15.75">
      <c r="A210" s="30">
        <f>parameters!$J$21*Table1[[#This Row],[TAT Utility]]+parameters!$J$22*Table1[[#This Row],[Count Utility]]</f>
        <v>6.2998095238095242E-2</v>
      </c>
      <c r="B210" s="30">
        <f t="shared" si="3"/>
        <v>0.29664761904761905</v>
      </c>
      <c r="C210" s="30" t="s">
        <v>773</v>
      </c>
      <c r="D210" s="30" t="s">
        <v>761</v>
      </c>
      <c r="E210" s="30" t="s">
        <v>774</v>
      </c>
      <c r="F210" s="30">
        <v>1</v>
      </c>
      <c r="G210" s="30">
        <v>1</v>
      </c>
      <c r="H210" s="30">
        <f>parameters!$J$10*Table1[[#This Row],[Before Utility]]+parameters!$J$11*Table1[[#This Row],[After Utility]]</f>
        <v>0.1</v>
      </c>
      <c r="I210">
        <f>(Table1[[#This Row],[Num. TID Before]]-parameters!$D$8)/(parameters!$D$9-parameters!$D$8)</f>
        <v>0.1</v>
      </c>
      <c r="J210">
        <f>IF(Table1[[#This Row],[Before Utility (unclipped)]]&gt;1,1, IF(Table1[[#This Row],[Before Utility (unclipped)]]&lt;0,0, Table1[[#This Row],[Before Utility (unclipped)]]))</f>
        <v>0.1</v>
      </c>
      <c r="K210">
        <f>(Table1[[#This Row],[Num. TID After]]-parameters!$D$10)/(parameters!$D$11-parameters!$D$10)</f>
        <v>0.1</v>
      </c>
      <c r="L210">
        <f>IF(Table1[[#This Row],[After Utility (unclipped)]]&gt;1,1, IF(Table1[[#This Row],[After Utility (unclipped)]]&lt;0,0, Table1[[#This Row],[After Utility (unclipped)]]))</f>
        <v>0.1</v>
      </c>
      <c r="M210" s="30">
        <v>0</v>
      </c>
      <c r="N210" s="81">
        <v>0</v>
      </c>
      <c r="O210" s="81">
        <v>1</v>
      </c>
      <c r="P210" s="81">
        <v>0</v>
      </c>
      <c r="Q210" s="81">
        <v>0</v>
      </c>
      <c r="R210" s="36" t="s">
        <v>142</v>
      </c>
      <c r="S210" s="32">
        <v>3</v>
      </c>
      <c r="T210" s="34" t="s">
        <v>775</v>
      </c>
      <c r="U210" s="32">
        <v>12</v>
      </c>
      <c r="V210" s="30">
        <f>parameters!$J$4*Table1[[#This Row],[Mitigations Utility]] + parameters!$J$5*Table1[[#This Row],[Detections Utility]]</f>
        <v>0.14761904761904762</v>
      </c>
      <c r="W210">
        <f>SUM(Table1[[#This Row],[Num. 800-53 (r5)]],Table1[[#This Row],[Num. CIS Controls]])</f>
        <v>15</v>
      </c>
      <c r="X210">
        <f>(Table1[[#This Row],[Total Mitigations]]-parameters!$D$2)/(parameters!$D$3-parameters!$D$2)</f>
        <v>0.27272727272727271</v>
      </c>
      <c r="Y210">
        <f>IF(Table1[[#This Row],[Mitigations Utility (unclipped)]]&gt;1,1, IF(Table1[[#This Row],[Mitigations Utility (unclipped)]]&lt;0,0, Table1[[#This Row],[Mitigations Utility (unclipped)]]) )</f>
        <v>0.27272727272727271</v>
      </c>
      <c r="Z210">
        <f>SUM(Table1[[#This Row],[Num. CAR]:[Num. Splunk]])</f>
        <v>1</v>
      </c>
      <c r="AA210">
        <f>(Table1[[#This Row],[Total Detections]]-parameters!$D$4)/(parameters!$D$5-parameters!$D$4)</f>
        <v>0.01</v>
      </c>
      <c r="AB210">
        <f>IF(Table1[[#This Row],[Detections Utility (unclipped)]]&gt;1,1, IF(Table1[[#This Row],[Detections Utility (unclipped)]]&lt;0,0, Table1[[#This Row],[Detections Utility (unclipped)]]) )</f>
        <v>0.01</v>
      </c>
      <c r="AC210"/>
      <c r="AD210" s="85" t="s">
        <v>776</v>
      </c>
      <c r="AE210" s="30" t="str" cm="1">
        <f t="array" ref="AE210">IF(SUMPRODUCT(--(NOT(ISERR(SEARCH({"Process","Command","Script","WMI","Module","Pipe","Service"},AD210)))))&gt;0,"1","0")</f>
        <v>1</v>
      </c>
      <c r="AF210" s="30">
        <f>IF(AE210="1",'TOP 10 TECHNIQUES'!C$15,0)</f>
        <v>0</v>
      </c>
      <c r="AG210" s="30" t="str" cm="1">
        <f t="array" ref="AG210">IF(SUMPRODUCT(--(NOT(ISERR(SEARCH({"Network","Firewall"},AD210)))))&gt;0,"1","0")</f>
        <v>0</v>
      </c>
      <c r="AH210" s="30">
        <f>IF(AG210="1",'TOP 10 TECHNIQUES'!C$16,0)</f>
        <v>0</v>
      </c>
      <c r="AI210" s="30" t="str" cm="1">
        <f t="array" ref="AI210">IF(SUMPRODUCT(--(NOT(ISERR(SEARCH({"File","Group","Logon","Schedule","User","Registry","Active","Application"},AD210)))))&gt;0,"1","0")</f>
        <v>1</v>
      </c>
      <c r="AJ210" s="30">
        <f>IF(AI210="1",'TOP 10 TECHNIQUES'!C$17,0)</f>
        <v>0.19800000000000001</v>
      </c>
      <c r="AK210" s="30" t="str" cm="1">
        <f t="array" ref="AK210">IF(SUMPRODUCT(--(NOT(ISERR(SEARCH({"Cloud","Cluster","Container","Image","Instance","Pod","Snapshot","Volume"},AD210)))))&gt;0,"1","0")</f>
        <v>0</v>
      </c>
      <c r="AL210" s="30">
        <f>IF(AK210="1",'TOP 10 TECHNIQUES'!C$18,0)</f>
        <v>0</v>
      </c>
      <c r="AM210" s="30" t="str" cm="1">
        <f t="array" ref="AM210">IF(SUMPRODUCT(--(NOT(ISERR(SEARCH({"Drive","Firmware","Host","Kernel"},AD210)))))&gt;0,"1","0")</f>
        <v>0</v>
      </c>
      <c r="AN210" s="30">
        <f>IF(AM210="1",'TOP 10 TECHNIQUES'!C$19,0)</f>
        <v>0</v>
      </c>
      <c r="AO210" s="61">
        <v>1</v>
      </c>
      <c r="AP210" s="30">
        <f>parameters!$J$21*Table1[[#This Row],[TAT Utility]]+parameters!$J$22*Table1[[#This Row],[Count Utility]]</f>
        <v>6.2998095238095242E-2</v>
      </c>
      <c r="AQ210" s="30">
        <f>(Table1[[#This Row],[Total Top Att&amp;ck Score ]]-parameters!$D$19)/(parameters!$D$20-parameters!$D$19)</f>
        <v>9.8882539682539683E-2</v>
      </c>
      <c r="AR210" s="30">
        <f>IF(Table1[[#This Row],[TAT Utility (unclipped)]]&gt;1,1, IF(Table1[[#This Row],[TAT Utility (unclipped)]]&lt;0,0, Table1[[#This Row],[TAT Utility (unclipped)]]) )</f>
        <v>9.8882539682539683E-2</v>
      </c>
      <c r="AS210" s="30">
        <f>(Table1[[#This Row],[Ransomware (Total '# of ATT&amp;CK Observations)]]-parameters!$D$21)/(parameters!$D$22-parameters!$D$21)</f>
        <v>4.7619047619047616E-2</v>
      </c>
      <c r="AT210" s="30">
        <f>IF(Table1[[#This Row],[Count Utility (unclipped)]]&gt;1,1, IF(Table1[[#This Row],[Count Utility (unclipped)]]&lt;0,0, Table1[[#This Row],[Count Utility (unclipped)]]) )</f>
        <v>4.7619047619047616E-2</v>
      </c>
      <c r="AU2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2.616386999244142E-2</v>
      </c>
    </row>
    <row r="211" spans="1:47" ht="15.75">
      <c r="A211" s="30">
        <f>parameters!$J$21*Table1[[#This Row],[TAT Utility]]+parameters!$J$22*Table1[[#This Row],[Count Utility]]</f>
        <v>0.12074130347619048</v>
      </c>
      <c r="B211" s="30">
        <f t="shared" si="3"/>
        <v>0.20741303476190476</v>
      </c>
      <c r="C211" s="30" t="s">
        <v>777</v>
      </c>
      <c r="D211" s="30" t="s">
        <v>778</v>
      </c>
      <c r="E211" s="30" t="s">
        <v>72</v>
      </c>
      <c r="F211" s="30">
        <v>1</v>
      </c>
      <c r="G211" s="30">
        <v>1</v>
      </c>
      <c r="H211" s="30">
        <f>parameters!$J$10*Table1[[#This Row],[Before Utility]]+parameters!$J$11*Table1[[#This Row],[After Utility]]</f>
        <v>0.1</v>
      </c>
      <c r="I211">
        <f>(Table1[[#This Row],[Num. TID Before]]-parameters!$D$8)/(parameters!$D$9-parameters!$D$8)</f>
        <v>0.1</v>
      </c>
      <c r="J211">
        <f>IF(Table1[[#This Row],[Before Utility (unclipped)]]&gt;1,1, IF(Table1[[#This Row],[Before Utility (unclipped)]]&lt;0,0, Table1[[#This Row],[Before Utility (unclipped)]]))</f>
        <v>0.1</v>
      </c>
      <c r="K211">
        <f>(Table1[[#This Row],[Num. TID After]]-parameters!$D$10)/(parameters!$D$11-parameters!$D$10)</f>
        <v>0.1</v>
      </c>
      <c r="L211">
        <f>IF(Table1[[#This Row],[After Utility (unclipped)]]&gt;1,1, IF(Table1[[#This Row],[After Utility (unclipped)]]&lt;0,0, Table1[[#This Row],[After Utility (unclipped)]]))</f>
        <v>0.1</v>
      </c>
      <c r="M211" s="57">
        <v>2.6511299999999998E-3</v>
      </c>
      <c r="N211" s="81">
        <v>0</v>
      </c>
      <c r="O211" s="81">
        <v>7</v>
      </c>
      <c r="P211" s="81">
        <v>3</v>
      </c>
      <c r="Q211" s="81">
        <v>0</v>
      </c>
      <c r="R211" s="36" t="s">
        <v>142</v>
      </c>
      <c r="S211" s="32">
        <v>3</v>
      </c>
      <c r="T211" s="34" t="s">
        <v>589</v>
      </c>
      <c r="U211" s="32">
        <v>3</v>
      </c>
      <c r="V211" s="30">
        <f>parameters!$J$4*Table1[[#This Row],[Mitigations Utility]] + parameters!$J$5*Table1[[#This Row],[Detections Utility]]</f>
        <v>0.10476190476190475</v>
      </c>
      <c r="W211">
        <f>SUM(Table1[[#This Row],[Num. 800-53 (r5)]],Table1[[#This Row],[Num. CIS Controls]])</f>
        <v>6</v>
      </c>
      <c r="X211">
        <f>(Table1[[#This Row],[Total Mitigations]]-parameters!$D$2)/(parameters!$D$3-parameters!$D$2)</f>
        <v>0.10909090909090909</v>
      </c>
      <c r="Y211">
        <f>IF(Table1[[#This Row],[Mitigations Utility (unclipped)]]&gt;1,1, IF(Table1[[#This Row],[Mitigations Utility (unclipped)]]&lt;0,0, Table1[[#This Row],[Mitigations Utility (unclipped)]]) )</f>
        <v>0.10909090909090909</v>
      </c>
      <c r="Z211">
        <f>SUM(Table1[[#This Row],[Num. CAR]:[Num. Splunk]])</f>
        <v>10</v>
      </c>
      <c r="AA211">
        <f>(Table1[[#This Row],[Total Detections]]-parameters!$D$4)/(parameters!$D$5-parameters!$D$4)</f>
        <v>0.1</v>
      </c>
      <c r="AB211">
        <f>IF(Table1[[#This Row],[Detections Utility (unclipped)]]&gt;1,1, IF(Table1[[#This Row],[Detections Utility (unclipped)]]&lt;0,0, Table1[[#This Row],[Detections Utility (unclipped)]]) )</f>
        <v>0.1</v>
      </c>
      <c r="AC211"/>
      <c r="AD211" s="85" t="s">
        <v>132</v>
      </c>
      <c r="AE211" s="30" t="str" cm="1">
        <f t="array" ref="AE211">IF(SUMPRODUCT(--(NOT(ISERR(SEARCH({"Process","Command","Script","WMI","Module","Pipe","Service"},AD211)))))&gt;0,"1","0")</f>
        <v>1</v>
      </c>
      <c r="AF211" s="30">
        <f>IF(AE211="1",'TOP 10 TECHNIQUES'!C$15,0)</f>
        <v>0</v>
      </c>
      <c r="AG211" s="30" t="str" cm="1">
        <f t="array" ref="AG211">IF(SUMPRODUCT(--(NOT(ISERR(SEARCH({"Network","Firewall"},AD211)))))&gt;0,"1","0")</f>
        <v>0</v>
      </c>
      <c r="AH211" s="30">
        <f>IF(AG211="1",'TOP 10 TECHNIQUES'!C$16,0)</f>
        <v>0</v>
      </c>
      <c r="AI211" s="30" t="str" cm="1">
        <f t="array" ref="AI211">IF(SUMPRODUCT(--(NOT(ISERR(SEARCH({"File","Group","Logon","Schedule","User","Registry","Active","Application"},AD211)))))&gt;0,"1","0")</f>
        <v>0</v>
      </c>
      <c r="AJ211" s="30">
        <f>IF(AI211="1",'TOP 10 TECHNIQUES'!C$17,0)</f>
        <v>0</v>
      </c>
      <c r="AK211" s="30" t="str" cm="1">
        <f t="array" ref="AK211">IF(SUMPRODUCT(--(NOT(ISERR(SEARCH({"Cloud","Cluster","Container","Image","Instance","Pod","Snapshot","Volume"},AD211)))))&gt;0,"1","0")</f>
        <v>0</v>
      </c>
      <c r="AL211" s="30">
        <f>IF(AK211="1",'TOP 10 TECHNIQUES'!C$18,0)</f>
        <v>0</v>
      </c>
      <c r="AM211" s="30" t="str" cm="1">
        <f t="array" ref="AM211">IF(SUMPRODUCT(--(NOT(ISERR(SEARCH({"Drive","Firmware","Host","Kernel"},AD211)))))&gt;0,"1","0")</f>
        <v>0</v>
      </c>
      <c r="AN211" s="30">
        <f>IF(AM211="1",'TOP 10 TECHNIQUES'!C$19,0)</f>
        <v>0</v>
      </c>
      <c r="AO211" s="62">
        <v>3</v>
      </c>
      <c r="AP211" s="30">
        <f>parameters!$J$21*Table1[[#This Row],[TAT Utility]]+parameters!$J$22*Table1[[#This Row],[Count Utility]]</f>
        <v>0.12074130347619048</v>
      </c>
      <c r="AQ211" s="30">
        <f>(Table1[[#This Row],[Total Top Att&amp;ck Score ]]-parameters!$D$19)/(parameters!$D$20-parameters!$D$19)</f>
        <v>6.9137678253968257E-2</v>
      </c>
      <c r="AR211" s="30">
        <f>IF(Table1[[#This Row],[TAT Utility (unclipped)]]&gt;1,1, IF(Table1[[#This Row],[TAT Utility (unclipped)]]&lt;0,0, Table1[[#This Row],[TAT Utility (unclipped)]]) )</f>
        <v>6.9137678253968257E-2</v>
      </c>
      <c r="AS211" s="30">
        <f>(Table1[[#This Row],[Ransomware (Total '# of ATT&amp;CK Observations)]]-parameters!$D$21)/(parameters!$D$22-parameters!$D$21)</f>
        <v>0.14285714285714285</v>
      </c>
      <c r="AT211" s="30">
        <f>IF(Table1[[#This Row],[Count Utility (unclipped)]]&gt;1,1, IF(Table1[[#This Row],[Count Utility (unclipped)]]&lt;0,0, Table1[[#This Row],[Count Utility (unclipped)]]) )</f>
        <v>0.14285714285714285</v>
      </c>
      <c r="AU21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7.6366977018140589E-2</v>
      </c>
    </row>
    <row r="212" spans="1:47" ht="15.75">
      <c r="A212" s="30">
        <f>parameters!$J$21*Table1[[#This Row],[TAT Utility]]+parameters!$J$22*Table1[[#This Row],[Count Utility]]</f>
        <v>0.11352071686523807</v>
      </c>
      <c r="B212" s="30">
        <f t="shared" si="3"/>
        <v>0.80187383531904743</v>
      </c>
      <c r="C212" s="30" t="s">
        <v>779</v>
      </c>
      <c r="D212" s="30" t="s">
        <v>780</v>
      </c>
      <c r="E212" s="30" t="s">
        <v>72</v>
      </c>
      <c r="F212" s="30">
        <v>4</v>
      </c>
      <c r="G212" s="30">
        <v>1</v>
      </c>
      <c r="H212" s="30">
        <f>parameters!$J$10*Table1[[#This Row],[Before Utility]]+parameters!$J$11*Table1[[#This Row],[After Utility]]</f>
        <v>0.25</v>
      </c>
      <c r="I212">
        <f>(Table1[[#This Row],[Num. TID Before]]-parameters!$D$8)/(parameters!$D$9-parameters!$D$8)</f>
        <v>0.4</v>
      </c>
      <c r="J212">
        <f>IF(Table1[[#This Row],[Before Utility (unclipped)]]&gt;1,1, IF(Table1[[#This Row],[Before Utility (unclipped)]]&lt;0,0, Table1[[#This Row],[Before Utility (unclipped)]]))</f>
        <v>0.4</v>
      </c>
      <c r="K212">
        <f>(Table1[[#This Row],[Num. TID After]]-parameters!$D$10)/(parameters!$D$11-parameters!$D$10)</f>
        <v>0.1</v>
      </c>
      <c r="L212">
        <f>IF(Table1[[#This Row],[After Utility (unclipped)]]&gt;1,1, IF(Table1[[#This Row],[After Utility (unclipped)]]&lt;0,0, Table1[[#This Row],[After Utility (unclipped)]]))</f>
        <v>0.1</v>
      </c>
      <c r="M212" s="57">
        <v>2.9615000000000002E-4</v>
      </c>
      <c r="N212" s="81">
        <v>0</v>
      </c>
      <c r="O212" s="81">
        <v>1</v>
      </c>
      <c r="P212" s="81">
        <v>7</v>
      </c>
      <c r="Q212" s="81">
        <v>14</v>
      </c>
      <c r="R212" s="36" t="s">
        <v>781</v>
      </c>
      <c r="S212" s="32">
        <v>18</v>
      </c>
      <c r="T212" s="34" t="s">
        <v>641</v>
      </c>
      <c r="U212" s="32">
        <v>15</v>
      </c>
      <c r="V212" s="30">
        <f>parameters!$J$4*Table1[[#This Row],[Mitigations Utility]] + parameters!$J$5*Table1[[#This Row],[Detections Utility]]</f>
        <v>0.419047619047619</v>
      </c>
      <c r="W212">
        <f>SUM(Table1[[#This Row],[Num. 800-53 (r5)]],Table1[[#This Row],[Num. CIS Controls]])</f>
        <v>33</v>
      </c>
      <c r="X212">
        <f>(Table1[[#This Row],[Total Mitigations]]-parameters!$D$2)/(parameters!$D$3-parameters!$D$2)</f>
        <v>0.6</v>
      </c>
      <c r="Y212">
        <f>IF(Table1[[#This Row],[Mitigations Utility (unclipped)]]&gt;1,1, IF(Table1[[#This Row],[Mitigations Utility (unclipped)]]&lt;0,0, Table1[[#This Row],[Mitigations Utility (unclipped)]]) )</f>
        <v>0.6</v>
      </c>
      <c r="Z212">
        <f>SUM(Table1[[#This Row],[Num. CAR]:[Num. Splunk]])</f>
        <v>22</v>
      </c>
      <c r="AA212">
        <f>(Table1[[#This Row],[Total Detections]]-parameters!$D$4)/(parameters!$D$5-parameters!$D$4)</f>
        <v>0.22</v>
      </c>
      <c r="AB212">
        <f>IF(Table1[[#This Row],[Detections Utility (unclipped)]]&gt;1,1, IF(Table1[[#This Row],[Detections Utility (unclipped)]]&lt;0,0, Table1[[#This Row],[Detections Utility (unclipped)]]) )</f>
        <v>0.22</v>
      </c>
      <c r="AC212"/>
      <c r="AD212" s="85" t="s">
        <v>782</v>
      </c>
      <c r="AE212" s="30" t="str" cm="1">
        <f t="array" ref="AE212">IF(SUMPRODUCT(--(NOT(ISERR(SEARCH({"Process","Command","Script","WMI","Module","Pipe","Service"},AD212)))))&gt;0,"1","0")</f>
        <v>1</v>
      </c>
      <c r="AF212" s="30">
        <f>IF(AE212="1",'TOP 10 TECHNIQUES'!C$15,0)</f>
        <v>0</v>
      </c>
      <c r="AG212" s="30" t="str" cm="1">
        <f t="array" ref="AG212">IF(SUMPRODUCT(--(NOT(ISERR(SEARCH({"Network","Firewall"},AD212)))))&gt;0,"1","0")</f>
        <v>0</v>
      </c>
      <c r="AH212" s="30">
        <f>IF(AG212="1",'TOP 10 TECHNIQUES'!C$16,0)</f>
        <v>0</v>
      </c>
      <c r="AI212" s="30" t="str" cm="1">
        <f t="array" ref="AI212">IF(SUMPRODUCT(--(NOT(ISERR(SEARCH({"File","Group","Logon","Schedule","User","Registry","Active","Application"},AD212)))))&gt;0,"1","0")</f>
        <v>1</v>
      </c>
      <c r="AJ212" s="30">
        <f>IF(AI212="1",'TOP 10 TECHNIQUES'!C$17,0)</f>
        <v>0.19800000000000001</v>
      </c>
      <c r="AK212" s="30" t="str" cm="1">
        <f t="array" ref="AK212">IF(SUMPRODUCT(--(NOT(ISERR(SEARCH({"Cloud","Cluster","Container","Image","Instance","Pod","Snapshot","Volume"},AD212)))))&gt;0,"1","0")</f>
        <v>0</v>
      </c>
      <c r="AL212" s="30">
        <f>IF(AK212="1",'TOP 10 TECHNIQUES'!C$18,0)</f>
        <v>0</v>
      </c>
      <c r="AM212" s="30" t="str" cm="1">
        <f t="array" ref="AM212">IF(SUMPRODUCT(--(NOT(ISERR(SEARCH({"Drive","Firmware","Host","Kernel"},AD212)))))&gt;0,"1","0")</f>
        <v>0</v>
      </c>
      <c r="AN212" s="30">
        <f>IF(AM212="1",'TOP 10 TECHNIQUES'!C$19,0)</f>
        <v>0</v>
      </c>
      <c r="AO212" s="61">
        <v>1</v>
      </c>
      <c r="AP212" s="30">
        <f>parameters!$J$21*Table1[[#This Row],[TAT Utility]]+parameters!$J$22*Table1[[#This Row],[Count Utility]]</f>
        <v>0.11352071686523807</v>
      </c>
      <c r="AQ212" s="30">
        <f>(Table1[[#This Row],[Total Top Att&amp;ck Score ]]-parameters!$D$19)/(parameters!$D$20-parameters!$D$19)</f>
        <v>0.26729127843968248</v>
      </c>
      <c r="AR212" s="30">
        <f>IF(Table1[[#This Row],[TAT Utility (unclipped)]]&gt;1,1, IF(Table1[[#This Row],[TAT Utility (unclipped)]]&lt;0,0, Table1[[#This Row],[TAT Utility (unclipped)]]) )</f>
        <v>0.26729127843968248</v>
      </c>
      <c r="AS212" s="30">
        <f>(Table1[[#This Row],[Ransomware (Total '# of ATT&amp;CK Observations)]]-parameters!$D$21)/(parameters!$D$22-parameters!$D$21)</f>
        <v>4.7619047619047616E-2</v>
      </c>
      <c r="AT212" s="30">
        <f>IF(Table1[[#This Row],[Count Utility (unclipped)]]&gt;1,1, IF(Table1[[#This Row],[Count Utility (unclipped)]]&lt;0,0, Table1[[#This Row],[Count Utility (unclipped)]]) )</f>
        <v>4.7619047619047616E-2</v>
      </c>
      <c r="AU21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3.0173601867611487E-2</v>
      </c>
    </row>
    <row r="213" spans="1:47" ht="15.75">
      <c r="A213" s="30">
        <f>parameters!$J$21*Table1[[#This Row],[TAT Utility]]+parameters!$J$22*Table1[[#This Row],[Count Utility]]</f>
        <v>4.3926666666666669E-2</v>
      </c>
      <c r="B213" s="30">
        <f t="shared" si="3"/>
        <v>0.43926666666666669</v>
      </c>
      <c r="C213" s="30" t="s">
        <v>783</v>
      </c>
      <c r="D213" s="30" t="s">
        <v>780</v>
      </c>
      <c r="E213" s="30" t="s">
        <v>592</v>
      </c>
      <c r="F213" s="30">
        <v>1</v>
      </c>
      <c r="G213" s="30">
        <v>1</v>
      </c>
      <c r="H213" s="30">
        <f>parameters!$J$10*Table1[[#This Row],[Before Utility]]+parameters!$J$11*Table1[[#This Row],[After Utility]]</f>
        <v>0.1</v>
      </c>
      <c r="I213">
        <f>(Table1[[#This Row],[Num. TID Before]]-parameters!$D$8)/(parameters!$D$9-parameters!$D$8)</f>
        <v>0.1</v>
      </c>
      <c r="J213">
        <f>IF(Table1[[#This Row],[Before Utility (unclipped)]]&gt;1,1, IF(Table1[[#This Row],[Before Utility (unclipped)]]&lt;0,0, Table1[[#This Row],[Before Utility (unclipped)]]))</f>
        <v>0.1</v>
      </c>
      <c r="K213">
        <f>(Table1[[#This Row],[Num. TID After]]-parameters!$D$10)/(parameters!$D$11-parameters!$D$10)</f>
        <v>0.1</v>
      </c>
      <c r="L213">
        <f>IF(Table1[[#This Row],[After Utility (unclipped)]]&gt;1,1, IF(Table1[[#This Row],[After Utility (unclipped)]]&lt;0,0, Table1[[#This Row],[After Utility (unclipped)]]))</f>
        <v>0.1</v>
      </c>
      <c r="M213" s="30">
        <v>0</v>
      </c>
      <c r="N213" s="81">
        <v>1</v>
      </c>
      <c r="O213" s="81">
        <v>12</v>
      </c>
      <c r="P213" s="81">
        <v>2</v>
      </c>
      <c r="Q213" s="81">
        <v>5</v>
      </c>
      <c r="R213" s="36" t="s">
        <v>784</v>
      </c>
      <c r="S213" s="32">
        <v>7</v>
      </c>
      <c r="T213" s="34" t="s">
        <v>646</v>
      </c>
      <c r="U213" s="32">
        <v>11</v>
      </c>
      <c r="V213" s="30">
        <f>parameters!$J$4*Table1[[#This Row],[Mitigations Utility]] + parameters!$J$5*Table1[[#This Row],[Detections Utility]]</f>
        <v>0.26666666666666666</v>
      </c>
      <c r="W213">
        <f>SUM(Table1[[#This Row],[Num. 800-53 (r5)]],Table1[[#This Row],[Num. CIS Controls]])</f>
        <v>18</v>
      </c>
      <c r="X213">
        <f>(Table1[[#This Row],[Total Mitigations]]-parameters!$D$2)/(parameters!$D$3-parameters!$D$2)</f>
        <v>0.32727272727272727</v>
      </c>
      <c r="Y213">
        <f>IF(Table1[[#This Row],[Mitigations Utility (unclipped)]]&gt;1,1, IF(Table1[[#This Row],[Mitigations Utility (unclipped)]]&lt;0,0, Table1[[#This Row],[Mitigations Utility (unclipped)]]) )</f>
        <v>0.32727272727272727</v>
      </c>
      <c r="Z213">
        <f>SUM(Table1[[#This Row],[Num. CAR]:[Num. Splunk]])</f>
        <v>20</v>
      </c>
      <c r="AA213">
        <f>(Table1[[#This Row],[Total Detections]]-parameters!$D$4)/(parameters!$D$5-parameters!$D$4)</f>
        <v>0.2</v>
      </c>
      <c r="AB213">
        <f>IF(Table1[[#This Row],[Detections Utility (unclipped)]]&gt;1,1, IF(Table1[[#This Row],[Detections Utility (unclipped)]]&lt;0,0, Table1[[#This Row],[Detections Utility (unclipped)]]) )</f>
        <v>0.2</v>
      </c>
      <c r="AC213"/>
      <c r="AD213" s="85" t="s">
        <v>782</v>
      </c>
      <c r="AE213" s="30" t="str" cm="1">
        <f t="array" ref="AE213">IF(SUMPRODUCT(--(NOT(ISERR(SEARCH({"Process","Command","Script","WMI","Module","Pipe","Service"},AD213)))))&gt;0,"1","0")</f>
        <v>1</v>
      </c>
      <c r="AF213" s="30">
        <f>IF(AE213="1",'TOP 10 TECHNIQUES'!C$15,0)</f>
        <v>0</v>
      </c>
      <c r="AG213" s="30" t="str" cm="1">
        <f t="array" ref="AG213">IF(SUMPRODUCT(--(NOT(ISERR(SEARCH({"Network","Firewall"},AD213)))))&gt;0,"1","0")</f>
        <v>0</v>
      </c>
      <c r="AH213" s="30">
        <f>IF(AG213="1",'TOP 10 TECHNIQUES'!C$16,0)</f>
        <v>0</v>
      </c>
      <c r="AI213" s="30" t="str" cm="1">
        <f t="array" ref="AI213">IF(SUMPRODUCT(--(NOT(ISERR(SEARCH({"File","Group","Logon","Schedule","User","Registry","Active","Application"},AD213)))))&gt;0,"1","0")</f>
        <v>1</v>
      </c>
      <c r="AJ213" s="30">
        <f>IF(AI213="1",'TOP 10 TECHNIQUES'!C$17,0)</f>
        <v>0.19800000000000001</v>
      </c>
      <c r="AK213" s="30" t="str" cm="1">
        <f t="array" ref="AK213">IF(SUMPRODUCT(--(NOT(ISERR(SEARCH({"Cloud","Cluster","Container","Image","Instance","Pod","Snapshot","Volume"},AD213)))))&gt;0,"1","0")</f>
        <v>0</v>
      </c>
      <c r="AL213" s="30">
        <f>IF(AK213="1",'TOP 10 TECHNIQUES'!C$18,0)</f>
        <v>0</v>
      </c>
      <c r="AM213" s="30" t="str" cm="1">
        <f t="array" ref="AM213">IF(SUMPRODUCT(--(NOT(ISERR(SEARCH({"Drive","Firmware","Host","Kernel"},AD213)))))&gt;0,"1","0")</f>
        <v>0</v>
      </c>
      <c r="AN213" s="30">
        <f>IF(AM213="1",'TOP 10 TECHNIQUES'!C$19,0)</f>
        <v>0</v>
      </c>
      <c r="AO213" s="62">
        <v>0</v>
      </c>
      <c r="AP213" s="30">
        <f>parameters!$J$21*Table1[[#This Row],[TAT Utility]]+parameters!$J$22*Table1[[#This Row],[Count Utility]]</f>
        <v>4.3926666666666669E-2</v>
      </c>
      <c r="AQ213" s="30">
        <f>(Table1[[#This Row],[Total Top Att&amp;ck Score ]]-parameters!$D$19)/(parameters!$D$20-parameters!$D$19)</f>
        <v>0.14642222222222223</v>
      </c>
      <c r="AR213" s="30">
        <f>IF(Table1[[#This Row],[TAT Utility (unclipped)]]&gt;1,1, IF(Table1[[#This Row],[TAT Utility (unclipped)]]&lt;0,0, Table1[[#This Row],[TAT Utility (unclipped)]]) )</f>
        <v>0.14642222222222223</v>
      </c>
      <c r="AS213" s="30">
        <f>(Table1[[#This Row],[Ransomware (Total '# of ATT&amp;CK Observations)]]-parameters!$D$21)/(parameters!$D$22-parameters!$D$21)</f>
        <v>0</v>
      </c>
      <c r="AT213" s="30">
        <f>IF(Table1[[#This Row],[Count Utility (unclipped)]]&gt;1,1, IF(Table1[[#This Row],[Count Utility (unclipped)]]&lt;0,0, Table1[[#This Row],[Count Utility (unclipped)]]) )</f>
        <v>0</v>
      </c>
      <c r="AU21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4" spans="1:47" ht="15.75">
      <c r="A214" s="30">
        <f>parameters!$J$21*Table1[[#This Row],[TAT Utility]]+parameters!$J$22*Table1[[#This Row],[Count Utility]]</f>
        <v>4.9631428571428583E-2</v>
      </c>
      <c r="B214" s="30">
        <f t="shared" si="3"/>
        <v>0.49631428571428582</v>
      </c>
      <c r="C214" s="30" t="s">
        <v>785</v>
      </c>
      <c r="D214" s="30" t="s">
        <v>780</v>
      </c>
      <c r="E214" s="30" t="s">
        <v>595</v>
      </c>
      <c r="F214" s="30">
        <v>1</v>
      </c>
      <c r="G214" s="30">
        <v>1</v>
      </c>
      <c r="H214" s="30">
        <f>parameters!$J$10*Table1[[#This Row],[Before Utility]]+parameters!$J$11*Table1[[#This Row],[After Utility]]</f>
        <v>0.1</v>
      </c>
      <c r="I214">
        <f>(Table1[[#This Row],[Num. TID Before]]-parameters!$D$8)/(parameters!$D$9-parameters!$D$8)</f>
        <v>0.1</v>
      </c>
      <c r="J214">
        <f>IF(Table1[[#This Row],[Before Utility (unclipped)]]&gt;1,1, IF(Table1[[#This Row],[Before Utility (unclipped)]]&lt;0,0, Table1[[#This Row],[Before Utility (unclipped)]]))</f>
        <v>0.1</v>
      </c>
      <c r="K214">
        <f>(Table1[[#This Row],[Num. TID After]]-parameters!$D$10)/(parameters!$D$11-parameters!$D$10)</f>
        <v>0.1</v>
      </c>
      <c r="L214">
        <f>IF(Table1[[#This Row],[After Utility (unclipped)]]&gt;1,1, IF(Table1[[#This Row],[After Utility (unclipped)]]&lt;0,0, Table1[[#This Row],[After Utility (unclipped)]]))</f>
        <v>0.1</v>
      </c>
      <c r="M214" s="30">
        <v>0</v>
      </c>
      <c r="N214" s="81">
        <v>0</v>
      </c>
      <c r="O214" s="81">
        <v>2</v>
      </c>
      <c r="P214" s="81">
        <v>0</v>
      </c>
      <c r="Q214" s="81">
        <v>0</v>
      </c>
      <c r="R214" s="36" t="s">
        <v>786</v>
      </c>
      <c r="S214" s="32">
        <v>17</v>
      </c>
      <c r="T214" s="34" t="s">
        <v>641</v>
      </c>
      <c r="U214" s="32">
        <v>15</v>
      </c>
      <c r="V214" s="30">
        <f>parameters!$J$4*Table1[[#This Row],[Mitigations Utility]] + parameters!$J$5*Table1[[#This Row],[Detections Utility]]</f>
        <v>0.31428571428571433</v>
      </c>
      <c r="W214">
        <f>SUM(Table1[[#This Row],[Num. 800-53 (r5)]],Table1[[#This Row],[Num. CIS Controls]])</f>
        <v>32</v>
      </c>
      <c r="X214">
        <f>(Table1[[#This Row],[Total Mitigations]]-parameters!$D$2)/(parameters!$D$3-parameters!$D$2)</f>
        <v>0.58181818181818179</v>
      </c>
      <c r="Y214">
        <f>IF(Table1[[#This Row],[Mitigations Utility (unclipped)]]&gt;1,1, IF(Table1[[#This Row],[Mitigations Utility (unclipped)]]&lt;0,0, Table1[[#This Row],[Mitigations Utility (unclipped)]]) )</f>
        <v>0.58181818181818179</v>
      </c>
      <c r="Z214">
        <f>SUM(Table1[[#This Row],[Num. CAR]:[Num. Splunk]])</f>
        <v>2</v>
      </c>
      <c r="AA214">
        <f>(Table1[[#This Row],[Total Detections]]-parameters!$D$4)/(parameters!$D$5-parameters!$D$4)</f>
        <v>0.02</v>
      </c>
      <c r="AB214">
        <f>IF(Table1[[#This Row],[Detections Utility (unclipped)]]&gt;1,1, IF(Table1[[#This Row],[Detections Utility (unclipped)]]&lt;0,0, Table1[[#This Row],[Detections Utility (unclipped)]]) )</f>
        <v>0.02</v>
      </c>
      <c r="AC214"/>
      <c r="AD214" s="85" t="s">
        <v>782</v>
      </c>
      <c r="AE214" s="30" t="str" cm="1">
        <f t="array" ref="AE214">IF(SUMPRODUCT(--(NOT(ISERR(SEARCH({"Process","Command","Script","WMI","Module","Pipe","Service"},AD214)))))&gt;0,"1","0")</f>
        <v>1</v>
      </c>
      <c r="AF214" s="30">
        <f>IF(AE214="1",'TOP 10 TECHNIQUES'!C$15,0)</f>
        <v>0</v>
      </c>
      <c r="AG214" s="30" t="str" cm="1">
        <f t="array" ref="AG214">IF(SUMPRODUCT(--(NOT(ISERR(SEARCH({"Network","Firewall"},AD214)))))&gt;0,"1","0")</f>
        <v>0</v>
      </c>
      <c r="AH214" s="30">
        <f>IF(AG214="1",'TOP 10 TECHNIQUES'!C$16,0)</f>
        <v>0</v>
      </c>
      <c r="AI214" s="30" t="str" cm="1">
        <f t="array" ref="AI214">IF(SUMPRODUCT(--(NOT(ISERR(SEARCH({"File","Group","Logon","Schedule","User","Registry","Active","Application"},AD214)))))&gt;0,"1","0")</f>
        <v>1</v>
      </c>
      <c r="AJ214" s="30">
        <f>IF(AI214="1",'TOP 10 TECHNIQUES'!C$17,0)</f>
        <v>0.19800000000000001</v>
      </c>
      <c r="AK214" s="30" t="str" cm="1">
        <f t="array" ref="AK214">IF(SUMPRODUCT(--(NOT(ISERR(SEARCH({"Cloud","Cluster","Container","Image","Instance","Pod","Snapshot","Volume"},AD214)))))&gt;0,"1","0")</f>
        <v>0</v>
      </c>
      <c r="AL214" s="30">
        <f>IF(AK214="1",'TOP 10 TECHNIQUES'!C$18,0)</f>
        <v>0</v>
      </c>
      <c r="AM214" s="30" t="str" cm="1">
        <f t="array" ref="AM214">IF(SUMPRODUCT(--(NOT(ISERR(SEARCH({"Drive","Firmware","Host","Kernel"},AD214)))))&gt;0,"1","0")</f>
        <v>0</v>
      </c>
      <c r="AN214" s="30">
        <f>IF(AM214="1",'TOP 10 TECHNIQUES'!C$19,0)</f>
        <v>0</v>
      </c>
      <c r="AO214" s="61">
        <v>0</v>
      </c>
      <c r="AP214" s="30">
        <f>parameters!$J$21*Table1[[#This Row],[TAT Utility]]+parameters!$J$22*Table1[[#This Row],[Count Utility]]</f>
        <v>4.9631428571428583E-2</v>
      </c>
      <c r="AQ214" s="30">
        <f>(Table1[[#This Row],[Total Top Att&amp;ck Score ]]-parameters!$D$19)/(parameters!$D$20-parameters!$D$19)</f>
        <v>0.16543809523809527</v>
      </c>
      <c r="AR214" s="30">
        <f>IF(Table1[[#This Row],[TAT Utility (unclipped)]]&gt;1,1, IF(Table1[[#This Row],[TAT Utility (unclipped)]]&lt;0,0, Table1[[#This Row],[TAT Utility (unclipped)]]) )</f>
        <v>0.16543809523809527</v>
      </c>
      <c r="AS214" s="30">
        <f>(Table1[[#This Row],[Ransomware (Total '# of ATT&amp;CK Observations)]]-parameters!$D$21)/(parameters!$D$22-parameters!$D$21)</f>
        <v>0</v>
      </c>
      <c r="AT214" s="30">
        <f>IF(Table1[[#This Row],[Count Utility (unclipped)]]&gt;1,1, IF(Table1[[#This Row],[Count Utility (unclipped)]]&lt;0,0, Table1[[#This Row],[Count Utility (unclipped)]]) )</f>
        <v>0</v>
      </c>
      <c r="AU21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5" spans="1:47" ht="15.75">
      <c r="A215" s="30">
        <f>parameters!$J$21*Table1[[#This Row],[TAT Utility]]+parameters!$J$22*Table1[[#This Row],[Count Utility]]</f>
        <v>5.5336190476190469E-2</v>
      </c>
      <c r="B215" s="30">
        <f t="shared" si="3"/>
        <v>0.55336190476190472</v>
      </c>
      <c r="C215" s="30" t="s">
        <v>787</v>
      </c>
      <c r="D215" s="30" t="s">
        <v>780</v>
      </c>
      <c r="E215" s="30" t="s">
        <v>600</v>
      </c>
      <c r="F215" s="30">
        <v>1</v>
      </c>
      <c r="G215" s="30">
        <v>1</v>
      </c>
      <c r="H215" s="30">
        <f>parameters!$J$10*Table1[[#This Row],[Before Utility]]+parameters!$J$11*Table1[[#This Row],[After Utility]]</f>
        <v>0.1</v>
      </c>
      <c r="I215">
        <f>(Table1[[#This Row],[Num. TID Before]]-parameters!$D$8)/(parameters!$D$9-parameters!$D$8)</f>
        <v>0.1</v>
      </c>
      <c r="J215">
        <f>IF(Table1[[#This Row],[Before Utility (unclipped)]]&gt;1,1, IF(Table1[[#This Row],[Before Utility (unclipped)]]&lt;0,0, Table1[[#This Row],[Before Utility (unclipped)]]))</f>
        <v>0.1</v>
      </c>
      <c r="K215">
        <f>(Table1[[#This Row],[Num. TID After]]-parameters!$D$10)/(parameters!$D$11-parameters!$D$10)</f>
        <v>0.1</v>
      </c>
      <c r="L215">
        <f>IF(Table1[[#This Row],[After Utility (unclipped)]]&gt;1,1, IF(Table1[[#This Row],[After Utility (unclipped)]]&lt;0,0, Table1[[#This Row],[After Utility (unclipped)]]))</f>
        <v>0.1</v>
      </c>
      <c r="M215" s="30">
        <v>0</v>
      </c>
      <c r="N215" s="81">
        <v>0</v>
      </c>
      <c r="O215" s="81">
        <v>2</v>
      </c>
      <c r="P215" s="81">
        <v>2</v>
      </c>
      <c r="Q215" s="81">
        <v>10</v>
      </c>
      <c r="R215" s="36" t="s">
        <v>788</v>
      </c>
      <c r="S215" s="32">
        <v>16</v>
      </c>
      <c r="T215" s="34" t="s">
        <v>641</v>
      </c>
      <c r="U215" s="32">
        <v>15</v>
      </c>
      <c r="V215" s="30">
        <f>parameters!$J$4*Table1[[#This Row],[Mitigations Utility]] + parameters!$J$5*Table1[[#This Row],[Detections Utility]]</f>
        <v>0.3619047619047619</v>
      </c>
      <c r="W215">
        <f>SUM(Table1[[#This Row],[Num. 800-53 (r5)]],Table1[[#This Row],[Num. CIS Controls]])</f>
        <v>31</v>
      </c>
      <c r="X215">
        <f>(Table1[[#This Row],[Total Mitigations]]-parameters!$D$2)/(parameters!$D$3-parameters!$D$2)</f>
        <v>0.5636363636363636</v>
      </c>
      <c r="Y215">
        <f>IF(Table1[[#This Row],[Mitigations Utility (unclipped)]]&gt;1,1, IF(Table1[[#This Row],[Mitigations Utility (unclipped)]]&lt;0,0, Table1[[#This Row],[Mitigations Utility (unclipped)]]) )</f>
        <v>0.5636363636363636</v>
      </c>
      <c r="Z215">
        <f>SUM(Table1[[#This Row],[Num. CAR]:[Num. Splunk]])</f>
        <v>14</v>
      </c>
      <c r="AA215">
        <f>(Table1[[#This Row],[Total Detections]]-parameters!$D$4)/(parameters!$D$5-parameters!$D$4)</f>
        <v>0.14000000000000001</v>
      </c>
      <c r="AB215">
        <f>IF(Table1[[#This Row],[Detections Utility (unclipped)]]&gt;1,1, IF(Table1[[#This Row],[Detections Utility (unclipped)]]&lt;0,0, Table1[[#This Row],[Detections Utility (unclipped)]]) )</f>
        <v>0.14000000000000001</v>
      </c>
      <c r="AC215"/>
      <c r="AD215" s="85" t="s">
        <v>789</v>
      </c>
      <c r="AE215" s="30" t="str" cm="1">
        <f t="array" ref="AE215">IF(SUMPRODUCT(--(NOT(ISERR(SEARCH({"Process","Command","Script","WMI","Module","Pipe","Service"},AD215)))))&gt;0,"1","0")</f>
        <v>0</v>
      </c>
      <c r="AF215" s="30">
        <f>IF(AE215="1",'TOP 10 TECHNIQUES'!C$15,0)</f>
        <v>0</v>
      </c>
      <c r="AG215" s="30" t="str" cm="1">
        <f t="array" ref="AG215">IF(SUMPRODUCT(--(NOT(ISERR(SEARCH({"Network","Firewall"},AD215)))))&gt;0,"1","0")</f>
        <v>0</v>
      </c>
      <c r="AH215" s="30">
        <f>IF(AG215="1",'TOP 10 TECHNIQUES'!C$16,0)</f>
        <v>0</v>
      </c>
      <c r="AI215" s="30" t="str" cm="1">
        <f t="array" ref="AI215">IF(SUMPRODUCT(--(NOT(ISERR(SEARCH({"File","Group","Logon","Schedule","User","Registry","Active","Application"},AD215)))))&gt;0,"1","0")</f>
        <v>1</v>
      </c>
      <c r="AJ215" s="30">
        <f>IF(AI215="1",'TOP 10 TECHNIQUES'!C$17,0)</f>
        <v>0.19800000000000001</v>
      </c>
      <c r="AK215" s="30" t="str" cm="1">
        <f t="array" ref="AK215">IF(SUMPRODUCT(--(NOT(ISERR(SEARCH({"Cloud","Cluster","Container","Image","Instance","Pod","Snapshot","Volume"},AD215)))))&gt;0,"1","0")</f>
        <v>0</v>
      </c>
      <c r="AL215" s="30">
        <f>IF(AK215="1",'TOP 10 TECHNIQUES'!C$18,0)</f>
        <v>0</v>
      </c>
      <c r="AM215" s="30" t="str" cm="1">
        <f t="array" ref="AM215">IF(SUMPRODUCT(--(NOT(ISERR(SEARCH({"Drive","Firmware","Host","Kernel"},AD215)))))&gt;0,"1","0")</f>
        <v>0</v>
      </c>
      <c r="AN215" s="30">
        <f>IF(AM215="1",'TOP 10 TECHNIQUES'!C$19,0)</f>
        <v>0</v>
      </c>
      <c r="AO215" s="62">
        <v>0</v>
      </c>
      <c r="AP215" s="30">
        <f>parameters!$J$21*Table1[[#This Row],[TAT Utility]]+parameters!$J$22*Table1[[#This Row],[Count Utility]]</f>
        <v>5.5336190476190469E-2</v>
      </c>
      <c r="AQ215" s="30">
        <f>(Table1[[#This Row],[Total Top Att&amp;ck Score ]]-parameters!$D$19)/(parameters!$D$20-parameters!$D$19)</f>
        <v>0.18445396825396823</v>
      </c>
      <c r="AR215" s="30">
        <f>IF(Table1[[#This Row],[TAT Utility (unclipped)]]&gt;1,1, IF(Table1[[#This Row],[TAT Utility (unclipped)]]&lt;0,0, Table1[[#This Row],[TAT Utility (unclipped)]]) )</f>
        <v>0.18445396825396823</v>
      </c>
      <c r="AS215" s="30">
        <f>(Table1[[#This Row],[Ransomware (Total '# of ATT&amp;CK Observations)]]-parameters!$D$21)/(parameters!$D$22-parameters!$D$21)</f>
        <v>0</v>
      </c>
      <c r="AT215" s="30">
        <f>IF(Table1[[#This Row],[Count Utility (unclipped)]]&gt;1,1, IF(Table1[[#This Row],[Count Utility (unclipped)]]&lt;0,0, Table1[[#This Row],[Count Utility (unclipped)]]) )</f>
        <v>0</v>
      </c>
      <c r="AU21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6" spans="1:47" ht="15.75">
      <c r="A216" s="30">
        <f>parameters!$J$21*Table1[[#This Row],[TAT Utility]]+parameters!$J$22*Table1[[#This Row],[Count Utility]]</f>
        <v>0.1134226677892381</v>
      </c>
      <c r="B216" s="30">
        <f t="shared" si="3"/>
        <v>0.46756001122571428</v>
      </c>
      <c r="C216" s="30" t="s">
        <v>790</v>
      </c>
      <c r="D216" s="30" t="s">
        <v>791</v>
      </c>
      <c r="E216" s="30" t="s">
        <v>72</v>
      </c>
      <c r="F216" s="30">
        <v>1</v>
      </c>
      <c r="G216" s="30">
        <v>1</v>
      </c>
      <c r="H216" s="30">
        <f>parameters!$J$10*Table1[[#This Row],[Before Utility]]+parameters!$J$11*Table1[[#This Row],[After Utility]]</f>
        <v>0.1</v>
      </c>
      <c r="I216">
        <f>(Table1[[#This Row],[Num. TID Before]]-parameters!$D$8)/(parameters!$D$9-parameters!$D$8)</f>
        <v>0.1</v>
      </c>
      <c r="J216">
        <f>IF(Table1[[#This Row],[Before Utility (unclipped)]]&gt;1,1, IF(Table1[[#This Row],[Before Utility (unclipped)]]&lt;0,0, Table1[[#This Row],[Before Utility (unclipped)]]))</f>
        <v>0.1</v>
      </c>
      <c r="K216">
        <f>(Table1[[#This Row],[Num. TID After]]-parameters!$D$10)/(parameters!$D$11-parameters!$D$10)</f>
        <v>0.1</v>
      </c>
      <c r="L216">
        <f>IF(Table1[[#This Row],[After Utility (unclipped)]]&gt;1,1, IF(Table1[[#This Row],[After Utility (unclipped)]]&lt;0,0, Table1[[#This Row],[After Utility (unclipped)]]))</f>
        <v>0.1</v>
      </c>
      <c r="M216" s="57">
        <v>4.5695299999999996E-3</v>
      </c>
      <c r="N216" s="81">
        <v>0</v>
      </c>
      <c r="O216" s="81">
        <v>6</v>
      </c>
      <c r="P216" s="81">
        <v>2</v>
      </c>
      <c r="Q216" s="81">
        <v>0</v>
      </c>
      <c r="R216" s="36" t="s">
        <v>792</v>
      </c>
      <c r="S216" s="32">
        <v>13</v>
      </c>
      <c r="T216" s="34" t="s">
        <v>793</v>
      </c>
      <c r="U216" s="32">
        <v>13</v>
      </c>
      <c r="V216" s="30">
        <f>parameters!$J$4*Table1[[#This Row],[Mitigations Utility]] + parameters!$J$5*Table1[[#This Row],[Detections Utility]]</f>
        <v>0.2857142857142857</v>
      </c>
      <c r="W216">
        <f>SUM(Table1[[#This Row],[Num. 800-53 (r5)]],Table1[[#This Row],[Num. CIS Controls]])</f>
        <v>26</v>
      </c>
      <c r="X216">
        <f>(Table1[[#This Row],[Total Mitigations]]-parameters!$D$2)/(parameters!$D$3-parameters!$D$2)</f>
        <v>0.47272727272727272</v>
      </c>
      <c r="Y216">
        <f>IF(Table1[[#This Row],[Mitigations Utility (unclipped)]]&gt;1,1, IF(Table1[[#This Row],[Mitigations Utility (unclipped)]]&lt;0,0, Table1[[#This Row],[Mitigations Utility (unclipped)]]) )</f>
        <v>0.47272727272727272</v>
      </c>
      <c r="Z216">
        <f>SUM(Table1[[#This Row],[Num. CAR]:[Num. Splunk]])</f>
        <v>8</v>
      </c>
      <c r="AA216">
        <f>(Table1[[#This Row],[Total Detections]]-parameters!$D$4)/(parameters!$D$5-parameters!$D$4)</f>
        <v>0.08</v>
      </c>
      <c r="AB216">
        <f>IF(Table1[[#This Row],[Detections Utility (unclipped)]]&gt;1,1, IF(Table1[[#This Row],[Detections Utility (unclipped)]]&lt;0,0, Table1[[#This Row],[Detections Utility (unclipped)]]) )</f>
        <v>0.08</v>
      </c>
      <c r="AC216"/>
      <c r="AD216" s="85" t="s">
        <v>794</v>
      </c>
      <c r="AE216" s="30" t="str" cm="1">
        <f t="array" ref="AE216">IF(SUMPRODUCT(--(NOT(ISERR(SEARCH({"Process","Command","Script","WMI","Module","Pipe","Service"},AD216)))))&gt;0,"1","0")</f>
        <v>1</v>
      </c>
      <c r="AF216" s="30">
        <f>IF(AE216="1",'TOP 10 TECHNIQUES'!C$15,0)</f>
        <v>0</v>
      </c>
      <c r="AG216" s="30" t="str" cm="1">
        <f t="array" ref="AG216">IF(SUMPRODUCT(--(NOT(ISERR(SEARCH({"Network","Firewall"},AD216)))))&gt;0,"1","0")</f>
        <v>0</v>
      </c>
      <c r="AH216" s="30">
        <f>IF(AG216="1",'TOP 10 TECHNIQUES'!C$16,0)</f>
        <v>0</v>
      </c>
      <c r="AI216" s="30" t="str" cm="1">
        <f t="array" ref="AI216">IF(SUMPRODUCT(--(NOT(ISERR(SEARCH({"File","Group","Logon","Schedule","User","Registry","Active","Application"},AD216)))))&gt;0,"1","0")</f>
        <v>1</v>
      </c>
      <c r="AJ216" s="30">
        <f>IF(AI216="1",'TOP 10 TECHNIQUES'!C$17,0)</f>
        <v>0.19800000000000001</v>
      </c>
      <c r="AK216" s="30" t="str" cm="1">
        <f t="array" ref="AK216">IF(SUMPRODUCT(--(NOT(ISERR(SEARCH({"Cloud","Cluster","Container","Image","Instance","Pod","Snapshot","Volume"},AD216)))))&gt;0,"1","0")</f>
        <v>0</v>
      </c>
      <c r="AL216" s="30">
        <f>IF(AK216="1",'TOP 10 TECHNIQUES'!C$18,0)</f>
        <v>0</v>
      </c>
      <c r="AM216" s="30" t="str" cm="1">
        <f t="array" ref="AM216">IF(SUMPRODUCT(--(NOT(ISERR(SEARCH({"Drive","Firmware","Host","Kernel"},AD216)))))&gt;0,"1","0")</f>
        <v>0</v>
      </c>
      <c r="AN216" s="30">
        <f>IF(AM216="1",'TOP 10 TECHNIQUES'!C$19,0)</f>
        <v>0</v>
      </c>
      <c r="AO216" s="61">
        <v>2</v>
      </c>
      <c r="AP216" s="30">
        <f>parameters!$J$21*Table1[[#This Row],[TAT Utility]]+parameters!$J$22*Table1[[#This Row],[Count Utility]]</f>
        <v>0.1134226677892381</v>
      </c>
      <c r="AQ216" s="30">
        <f>(Table1[[#This Row],[Total Top Att&amp;ck Score ]]-parameters!$D$19)/(parameters!$D$20-parameters!$D$19)</f>
        <v>0.1558533370752381</v>
      </c>
      <c r="AR216" s="30">
        <f>IF(Table1[[#This Row],[TAT Utility (unclipped)]]&gt;1,1, IF(Table1[[#This Row],[TAT Utility (unclipped)]]&lt;0,0, Table1[[#This Row],[TAT Utility (unclipped)]]) )</f>
        <v>0.1558533370752381</v>
      </c>
      <c r="AS216" s="30">
        <f>(Table1[[#This Row],[Ransomware (Total '# of ATT&amp;CK Observations)]]-parameters!$D$21)/(parameters!$D$22-parameters!$D$21)</f>
        <v>9.5238095238095233E-2</v>
      </c>
      <c r="AT216" s="30">
        <f>IF(Table1[[#This Row],[Count Utility (unclipped)]]&gt;1,1, IF(Table1[[#This Row],[Count Utility (unclipped)]]&lt;0,0, Table1[[#This Row],[Count Utility (unclipped)]]) )</f>
        <v>9.5238095238095233E-2</v>
      </c>
      <c r="AU21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5.5040635098820859E-2</v>
      </c>
    </row>
    <row r="217" spans="1:47" ht="15.75">
      <c r="A217" s="30">
        <f>parameters!$J$21*Table1[[#This Row],[TAT Utility]]+parameters!$J$22*Table1[[#This Row],[Count Utility]]</f>
        <v>9.804285714285714E-2</v>
      </c>
      <c r="B217" s="30">
        <f t="shared" si="3"/>
        <v>0.31376190476190474</v>
      </c>
      <c r="C217" s="30" t="s">
        <v>795</v>
      </c>
      <c r="D217" s="30" t="s">
        <v>791</v>
      </c>
      <c r="E217" s="30" t="s">
        <v>796</v>
      </c>
      <c r="F217" s="30">
        <v>1</v>
      </c>
      <c r="G217" s="30">
        <v>1</v>
      </c>
      <c r="H217" s="30">
        <f>parameters!$J$10*Table1[[#This Row],[Before Utility]]+parameters!$J$11*Table1[[#This Row],[After Utility]]</f>
        <v>0.1</v>
      </c>
      <c r="I217">
        <f>(Table1[[#This Row],[Num. TID Before]]-parameters!$D$8)/(parameters!$D$9-parameters!$D$8)</f>
        <v>0.1</v>
      </c>
      <c r="J217">
        <f>IF(Table1[[#This Row],[Before Utility (unclipped)]]&gt;1,1, IF(Table1[[#This Row],[Before Utility (unclipped)]]&lt;0,0, Table1[[#This Row],[Before Utility (unclipped)]]))</f>
        <v>0.1</v>
      </c>
      <c r="K217">
        <f>(Table1[[#This Row],[Num. TID After]]-parameters!$D$10)/(parameters!$D$11-parameters!$D$10)</f>
        <v>0.1</v>
      </c>
      <c r="L217">
        <f>IF(Table1[[#This Row],[After Utility (unclipped)]]&gt;1,1, IF(Table1[[#This Row],[After Utility (unclipped)]]&lt;0,0, Table1[[#This Row],[After Utility (unclipped)]]))</f>
        <v>0.1</v>
      </c>
      <c r="M217" s="30">
        <v>0</v>
      </c>
      <c r="N217" s="81">
        <v>0</v>
      </c>
      <c r="O217" s="81">
        <v>0</v>
      </c>
      <c r="P217" s="81">
        <v>0</v>
      </c>
      <c r="Q217" s="81">
        <v>0</v>
      </c>
      <c r="R217" s="36" t="s">
        <v>797</v>
      </c>
      <c r="S217" s="32">
        <v>7</v>
      </c>
      <c r="T217" s="34" t="s">
        <v>798</v>
      </c>
      <c r="U217" s="32">
        <v>10</v>
      </c>
      <c r="V217" s="30">
        <f>parameters!$J$4*Table1[[#This Row],[Mitigations Utility]] + parameters!$J$5*Table1[[#This Row],[Detections Utility]]</f>
        <v>0.16190476190476191</v>
      </c>
      <c r="W217">
        <f>SUM(Table1[[#This Row],[Num. 800-53 (r5)]],Table1[[#This Row],[Num. CIS Controls]])</f>
        <v>17</v>
      </c>
      <c r="X217">
        <f>(Table1[[#This Row],[Total Mitigations]]-parameters!$D$2)/(parameters!$D$3-parameters!$D$2)</f>
        <v>0.30909090909090908</v>
      </c>
      <c r="Y217">
        <f>IF(Table1[[#This Row],[Mitigations Utility (unclipped)]]&gt;1,1, IF(Table1[[#This Row],[Mitigations Utility (unclipped)]]&lt;0,0, Table1[[#This Row],[Mitigations Utility (unclipped)]]) )</f>
        <v>0.30909090909090908</v>
      </c>
      <c r="Z217">
        <f>SUM(Table1[[#This Row],[Num. CAR]:[Num. Splunk]])</f>
        <v>0</v>
      </c>
      <c r="AA217">
        <f>(Table1[[#This Row],[Total Detections]]-parameters!$D$4)/(parameters!$D$5-parameters!$D$4)</f>
        <v>0</v>
      </c>
      <c r="AB217">
        <f>IF(Table1[[#This Row],[Detections Utility (unclipped)]]&gt;1,1, IF(Table1[[#This Row],[Detections Utility (unclipped)]]&lt;0,0, Table1[[#This Row],[Detections Utility (unclipped)]]) )</f>
        <v>0</v>
      </c>
      <c r="AC217"/>
      <c r="AD217" s="85" t="s">
        <v>799</v>
      </c>
      <c r="AE217" s="30" t="str" cm="1">
        <f t="array" ref="AE217">IF(SUMPRODUCT(--(NOT(ISERR(SEARCH({"Process","Command","Script","WMI","Module","Pipe","Service"},AD217)))))&gt;0,"1","0")</f>
        <v>1</v>
      </c>
      <c r="AF217" s="30">
        <f>IF(AE217="1",'TOP 10 TECHNIQUES'!C$15,0)</f>
        <v>0</v>
      </c>
      <c r="AG217" s="30" t="str" cm="1">
        <f t="array" ref="AG217">IF(SUMPRODUCT(--(NOT(ISERR(SEARCH({"Network","Firewall"},AD217)))))&gt;0,"1","0")</f>
        <v>0</v>
      </c>
      <c r="AH217" s="30">
        <f>IF(AG217="1",'TOP 10 TECHNIQUES'!C$16,0)</f>
        <v>0</v>
      </c>
      <c r="AI217" s="30" t="str" cm="1">
        <f t="array" ref="AI217">IF(SUMPRODUCT(--(NOT(ISERR(SEARCH({"File","Group","Logon","Schedule","User","Registry","Active","Application"},AD217)))))&gt;0,"1","0")</f>
        <v>1</v>
      </c>
      <c r="AJ217" s="30">
        <f>IF(AI217="1",'TOP 10 TECHNIQUES'!C$17,0)</f>
        <v>0.19800000000000001</v>
      </c>
      <c r="AK217" s="30" t="str" cm="1">
        <f t="array" ref="AK217">IF(SUMPRODUCT(--(NOT(ISERR(SEARCH({"Cloud","Cluster","Container","Image","Instance","Pod","Snapshot","Volume"},AD217)))))&gt;0,"1","0")</f>
        <v>0</v>
      </c>
      <c r="AL217" s="30">
        <f>IF(AK217="1",'TOP 10 TECHNIQUES'!C$18,0)</f>
        <v>0</v>
      </c>
      <c r="AM217" s="30" t="str" cm="1">
        <f t="array" ref="AM217">IF(SUMPRODUCT(--(NOT(ISERR(SEARCH({"Drive","Firmware","Host","Kernel"},AD217)))))&gt;0,"1","0")</f>
        <v>0</v>
      </c>
      <c r="AN217" s="30">
        <f>IF(AM217="1",'TOP 10 TECHNIQUES'!C$19,0)</f>
        <v>0</v>
      </c>
      <c r="AO217" s="62">
        <v>2</v>
      </c>
      <c r="AP217" s="30">
        <f>parameters!$J$21*Table1[[#This Row],[TAT Utility]]+parameters!$J$22*Table1[[#This Row],[Count Utility]]</f>
        <v>9.804285714285714E-2</v>
      </c>
      <c r="AQ217" s="30">
        <f>(Table1[[#This Row],[Total Top Att&amp;ck Score ]]-parameters!$D$19)/(parameters!$D$20-parameters!$D$19)</f>
        <v>0.10458730158730158</v>
      </c>
      <c r="AR217" s="30">
        <f>IF(Table1[[#This Row],[TAT Utility (unclipped)]]&gt;1,1, IF(Table1[[#This Row],[TAT Utility (unclipped)]]&lt;0,0, Table1[[#This Row],[TAT Utility (unclipped)]]) )</f>
        <v>0.10458730158730158</v>
      </c>
      <c r="AS217" s="30">
        <f>(Table1[[#This Row],[Ransomware (Total '# of ATT&amp;CK Observations)]]-parameters!$D$21)/(parameters!$D$22-parameters!$D$21)</f>
        <v>9.5238095238095233E-2</v>
      </c>
      <c r="AT217" s="30">
        <f>IF(Table1[[#This Row],[Count Utility (unclipped)]]&gt;1,1, IF(Table1[[#This Row],[Count Utility (unclipped)]]&lt;0,0, Table1[[#This Row],[Count Utility (unclipped)]]) )</f>
        <v>9.5238095238095233E-2</v>
      </c>
      <c r="AU21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5.2599395313681026E-2</v>
      </c>
    </row>
    <row r="218" spans="1:47" ht="15.75">
      <c r="A218" s="30">
        <f>parameters!$J$21*Table1[[#This Row],[TAT Utility]]+parameters!$J$22*Table1[[#This Row],[Count Utility]]</f>
        <v>2.7382857142857139E-2</v>
      </c>
      <c r="B218" s="30">
        <f t="shared" si="3"/>
        <v>0.27382857142857142</v>
      </c>
      <c r="C218" s="30" t="s">
        <v>800</v>
      </c>
      <c r="D218" s="30" t="s">
        <v>791</v>
      </c>
      <c r="E218" s="30" t="s">
        <v>801</v>
      </c>
      <c r="F218" s="30">
        <v>1</v>
      </c>
      <c r="G218" s="30">
        <v>1</v>
      </c>
      <c r="H218" s="30">
        <f>parameters!$J$10*Table1[[#This Row],[Before Utility]]+parameters!$J$11*Table1[[#This Row],[After Utility]]</f>
        <v>0.1</v>
      </c>
      <c r="I218">
        <f>(Table1[[#This Row],[Num. TID Before]]-parameters!$D$8)/(parameters!$D$9-parameters!$D$8)</f>
        <v>0.1</v>
      </c>
      <c r="J218">
        <f>IF(Table1[[#This Row],[Before Utility (unclipped)]]&gt;1,1, IF(Table1[[#This Row],[Before Utility (unclipped)]]&lt;0,0, Table1[[#This Row],[Before Utility (unclipped)]]))</f>
        <v>0.1</v>
      </c>
      <c r="K218">
        <f>(Table1[[#This Row],[Num. TID After]]-parameters!$D$10)/(parameters!$D$11-parameters!$D$10)</f>
        <v>0.1</v>
      </c>
      <c r="L218">
        <f>IF(Table1[[#This Row],[After Utility (unclipped)]]&gt;1,1, IF(Table1[[#This Row],[After Utility (unclipped)]]&lt;0,0, Table1[[#This Row],[After Utility (unclipped)]]))</f>
        <v>0.1</v>
      </c>
      <c r="M218" s="30">
        <v>0</v>
      </c>
      <c r="N218" s="81">
        <v>0</v>
      </c>
      <c r="O218" s="81">
        <v>1</v>
      </c>
      <c r="P218" s="81">
        <v>0</v>
      </c>
      <c r="Q218" s="81">
        <v>0</v>
      </c>
      <c r="R218" s="36" t="s">
        <v>142</v>
      </c>
      <c r="S218" s="32">
        <v>3</v>
      </c>
      <c r="T218" s="34" t="s">
        <v>802</v>
      </c>
      <c r="U218" s="32">
        <v>10</v>
      </c>
      <c r="V218" s="30">
        <f>parameters!$J$4*Table1[[#This Row],[Mitigations Utility]] + parameters!$J$5*Table1[[#This Row],[Detections Utility]]</f>
        <v>0.12857142857142859</v>
      </c>
      <c r="W218">
        <f>SUM(Table1[[#This Row],[Num. 800-53 (r5)]],Table1[[#This Row],[Num. CIS Controls]])</f>
        <v>13</v>
      </c>
      <c r="X218">
        <f>(Table1[[#This Row],[Total Mitigations]]-parameters!$D$2)/(parameters!$D$3-parameters!$D$2)</f>
        <v>0.23636363636363636</v>
      </c>
      <c r="Y218">
        <f>IF(Table1[[#This Row],[Mitigations Utility (unclipped)]]&gt;1,1, IF(Table1[[#This Row],[Mitigations Utility (unclipped)]]&lt;0,0, Table1[[#This Row],[Mitigations Utility (unclipped)]]) )</f>
        <v>0.23636363636363636</v>
      </c>
      <c r="Z218">
        <f>SUM(Table1[[#This Row],[Num. CAR]:[Num. Splunk]])</f>
        <v>1</v>
      </c>
      <c r="AA218">
        <f>(Table1[[#This Row],[Total Detections]]-parameters!$D$4)/(parameters!$D$5-parameters!$D$4)</f>
        <v>0.01</v>
      </c>
      <c r="AB218">
        <f>IF(Table1[[#This Row],[Detections Utility (unclipped)]]&gt;1,1, IF(Table1[[#This Row],[Detections Utility (unclipped)]]&lt;0,0, Table1[[#This Row],[Detections Utility (unclipped)]]) )</f>
        <v>0.01</v>
      </c>
      <c r="AC218"/>
      <c r="AD218" s="85" t="s">
        <v>803</v>
      </c>
      <c r="AE218" s="30" t="str" cm="1">
        <f t="array" ref="AE218">IF(SUMPRODUCT(--(NOT(ISERR(SEARCH({"Process","Command","Script","WMI","Module","Pipe","Service"},AD218)))))&gt;0,"1","0")</f>
        <v>1</v>
      </c>
      <c r="AF218" s="30">
        <f>IF(AE218="1",'TOP 10 TECHNIQUES'!C$15,0)</f>
        <v>0</v>
      </c>
      <c r="AG218" s="30" t="str" cm="1">
        <f t="array" ref="AG218">IF(SUMPRODUCT(--(NOT(ISERR(SEARCH({"Network","Firewall"},AD218)))))&gt;0,"1","0")</f>
        <v>0</v>
      </c>
      <c r="AH218" s="30">
        <f>IF(AG218="1",'TOP 10 TECHNIQUES'!C$16,0)</f>
        <v>0</v>
      </c>
      <c r="AI218" s="30" t="str" cm="1">
        <f t="array" ref="AI218">IF(SUMPRODUCT(--(NOT(ISERR(SEARCH({"File","Group","Logon","Schedule","User","Registry","Active","Application"},AD218)))))&gt;0,"1","0")</f>
        <v>1</v>
      </c>
      <c r="AJ218" s="30">
        <f>IF(AI218="1",'TOP 10 TECHNIQUES'!C$17,0)</f>
        <v>0.19800000000000001</v>
      </c>
      <c r="AK218" s="30" t="str" cm="1">
        <f t="array" ref="AK218">IF(SUMPRODUCT(--(NOT(ISERR(SEARCH({"Cloud","Cluster","Container","Image","Instance","Pod","Snapshot","Volume"},AD218)))))&gt;0,"1","0")</f>
        <v>0</v>
      </c>
      <c r="AL218" s="30">
        <f>IF(AK218="1",'TOP 10 TECHNIQUES'!C$18,0)</f>
        <v>0</v>
      </c>
      <c r="AM218" s="30" t="str" cm="1">
        <f t="array" ref="AM218">IF(SUMPRODUCT(--(NOT(ISERR(SEARCH({"Drive","Firmware","Host","Kernel"},AD218)))))&gt;0,"1","0")</f>
        <v>0</v>
      </c>
      <c r="AN218" s="30">
        <f>IF(AM218="1",'TOP 10 TECHNIQUES'!C$19,0)</f>
        <v>0</v>
      </c>
      <c r="AO218" s="61">
        <v>0</v>
      </c>
      <c r="AP218" s="30">
        <f>parameters!$J$21*Table1[[#This Row],[TAT Utility]]+parameters!$J$22*Table1[[#This Row],[Count Utility]]</f>
        <v>2.7382857142857139E-2</v>
      </c>
      <c r="AQ218" s="30">
        <f>(Table1[[#This Row],[Total Top Att&amp;ck Score ]]-parameters!$D$19)/(parameters!$D$20-parameters!$D$19)</f>
        <v>9.1276190476190469E-2</v>
      </c>
      <c r="AR218" s="30">
        <f>IF(Table1[[#This Row],[TAT Utility (unclipped)]]&gt;1,1, IF(Table1[[#This Row],[TAT Utility (unclipped)]]&lt;0,0, Table1[[#This Row],[TAT Utility (unclipped)]]) )</f>
        <v>9.1276190476190469E-2</v>
      </c>
      <c r="AS218" s="30">
        <f>(Table1[[#This Row],[Ransomware (Total '# of ATT&amp;CK Observations)]]-parameters!$D$21)/(parameters!$D$22-parameters!$D$21)</f>
        <v>0</v>
      </c>
      <c r="AT218" s="30">
        <f>IF(Table1[[#This Row],[Count Utility (unclipped)]]&gt;1,1, IF(Table1[[#This Row],[Count Utility (unclipped)]]&lt;0,0, Table1[[#This Row],[Count Utility (unclipped)]]) )</f>
        <v>0</v>
      </c>
      <c r="AU21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9" spans="1:47" ht="15.75">
      <c r="A219" s="30">
        <f>parameters!$J$21*Table1[[#This Row],[TAT Utility]]+parameters!$J$22*Table1[[#This Row],[Count Utility]]</f>
        <v>2.8523809523809524E-2</v>
      </c>
      <c r="B219" s="30">
        <f t="shared" si="3"/>
        <v>0.28523809523809524</v>
      </c>
      <c r="C219" s="30" t="s">
        <v>804</v>
      </c>
      <c r="D219" s="30" t="s">
        <v>791</v>
      </c>
      <c r="E219" s="30" t="s">
        <v>805</v>
      </c>
      <c r="F219" s="30">
        <v>1</v>
      </c>
      <c r="G219" s="30">
        <v>1</v>
      </c>
      <c r="H219" s="30">
        <f>parameters!$J$10*Table1[[#This Row],[Before Utility]]+parameters!$J$11*Table1[[#This Row],[After Utility]]</f>
        <v>0.1</v>
      </c>
      <c r="I219">
        <f>(Table1[[#This Row],[Num. TID Before]]-parameters!$D$8)/(parameters!$D$9-parameters!$D$8)</f>
        <v>0.1</v>
      </c>
      <c r="J219">
        <f>IF(Table1[[#This Row],[Before Utility (unclipped)]]&gt;1,1, IF(Table1[[#This Row],[Before Utility (unclipped)]]&lt;0,0, Table1[[#This Row],[Before Utility (unclipped)]]))</f>
        <v>0.1</v>
      </c>
      <c r="K219">
        <f>(Table1[[#This Row],[Num. TID After]]-parameters!$D$10)/(parameters!$D$11-parameters!$D$10)</f>
        <v>0.1</v>
      </c>
      <c r="L219">
        <f>IF(Table1[[#This Row],[After Utility (unclipped)]]&gt;1,1, IF(Table1[[#This Row],[After Utility (unclipped)]]&lt;0,0, Table1[[#This Row],[After Utility (unclipped)]]))</f>
        <v>0.1</v>
      </c>
      <c r="M219" s="30">
        <v>0</v>
      </c>
      <c r="N219" s="81">
        <v>0</v>
      </c>
      <c r="O219" s="81">
        <v>1</v>
      </c>
      <c r="P219" s="81">
        <v>0</v>
      </c>
      <c r="Q219" s="81">
        <v>0</v>
      </c>
      <c r="R219" s="36" t="s">
        <v>806</v>
      </c>
      <c r="S219" s="32">
        <v>7</v>
      </c>
      <c r="T219" s="34" t="s">
        <v>807</v>
      </c>
      <c r="U219" s="32">
        <v>7</v>
      </c>
      <c r="V219" s="30">
        <f>parameters!$J$4*Table1[[#This Row],[Mitigations Utility]] + parameters!$J$5*Table1[[#This Row],[Detections Utility]]</f>
        <v>0.1380952380952381</v>
      </c>
      <c r="W219">
        <f>SUM(Table1[[#This Row],[Num. 800-53 (r5)]],Table1[[#This Row],[Num. CIS Controls]])</f>
        <v>14</v>
      </c>
      <c r="X219">
        <f>(Table1[[#This Row],[Total Mitigations]]-parameters!$D$2)/(parameters!$D$3-parameters!$D$2)</f>
        <v>0.25454545454545452</v>
      </c>
      <c r="Y219">
        <f>IF(Table1[[#This Row],[Mitigations Utility (unclipped)]]&gt;1,1, IF(Table1[[#This Row],[Mitigations Utility (unclipped)]]&lt;0,0, Table1[[#This Row],[Mitigations Utility (unclipped)]]) )</f>
        <v>0.25454545454545452</v>
      </c>
      <c r="Z219">
        <f>SUM(Table1[[#This Row],[Num. CAR]:[Num. Splunk]])</f>
        <v>1</v>
      </c>
      <c r="AA219">
        <f>(Table1[[#This Row],[Total Detections]]-parameters!$D$4)/(parameters!$D$5-parameters!$D$4)</f>
        <v>0.01</v>
      </c>
      <c r="AB219">
        <f>IF(Table1[[#This Row],[Detections Utility (unclipped)]]&gt;1,1, IF(Table1[[#This Row],[Detections Utility (unclipped)]]&lt;0,0, Table1[[#This Row],[Detections Utility (unclipped)]]) )</f>
        <v>0.01</v>
      </c>
      <c r="AC219"/>
      <c r="AD219" s="85" t="s">
        <v>808</v>
      </c>
      <c r="AE219" s="30" t="str" cm="1">
        <f t="array" ref="AE219">IF(SUMPRODUCT(--(NOT(ISERR(SEARCH({"Process","Command","Script","WMI","Module","Pipe","Service"},AD219)))))&gt;0,"1","0")</f>
        <v>1</v>
      </c>
      <c r="AF219" s="30">
        <f>IF(AE219="1",'TOP 10 TECHNIQUES'!C$15,0)</f>
        <v>0</v>
      </c>
      <c r="AG219" s="30" t="str" cm="1">
        <f t="array" ref="AG219">IF(SUMPRODUCT(--(NOT(ISERR(SEARCH({"Network","Firewall"},AD219)))))&gt;0,"1","0")</f>
        <v>0</v>
      </c>
      <c r="AH219" s="30">
        <f>IF(AG219="1",'TOP 10 TECHNIQUES'!C$16,0)</f>
        <v>0</v>
      </c>
      <c r="AI219" s="30" t="str" cm="1">
        <f t="array" ref="AI219">IF(SUMPRODUCT(--(NOT(ISERR(SEARCH({"File","Group","Logon","Schedule","User","Registry","Active","Application"},AD219)))))&gt;0,"1","0")</f>
        <v>1</v>
      </c>
      <c r="AJ219" s="30">
        <f>IF(AI219="1",'TOP 10 TECHNIQUES'!C$17,0)</f>
        <v>0.19800000000000001</v>
      </c>
      <c r="AK219" s="30" t="str" cm="1">
        <f t="array" ref="AK219">IF(SUMPRODUCT(--(NOT(ISERR(SEARCH({"Cloud","Cluster","Container","Image","Instance","Pod","Snapshot","Volume"},AD219)))))&gt;0,"1","0")</f>
        <v>0</v>
      </c>
      <c r="AL219" s="30">
        <f>IF(AK219="1",'TOP 10 TECHNIQUES'!C$18,0)</f>
        <v>0</v>
      </c>
      <c r="AM219" s="30" t="str" cm="1">
        <f t="array" ref="AM219">IF(SUMPRODUCT(--(NOT(ISERR(SEARCH({"Drive","Firmware","Host","Kernel"},AD219)))))&gt;0,"1","0")</f>
        <v>0</v>
      </c>
      <c r="AN219" s="30">
        <f>IF(AM219="1",'TOP 10 TECHNIQUES'!C$19,0)</f>
        <v>0</v>
      </c>
      <c r="AO219" s="62">
        <v>0</v>
      </c>
      <c r="AP219" s="30">
        <f>parameters!$J$21*Table1[[#This Row],[TAT Utility]]+parameters!$J$22*Table1[[#This Row],[Count Utility]]</f>
        <v>2.8523809523809524E-2</v>
      </c>
      <c r="AQ219" s="30">
        <f>(Table1[[#This Row],[Total Top Att&amp;ck Score ]]-parameters!$D$19)/(parameters!$D$20-parameters!$D$19)</f>
        <v>9.5079365079365083E-2</v>
      </c>
      <c r="AR219" s="30">
        <f>IF(Table1[[#This Row],[TAT Utility (unclipped)]]&gt;1,1, IF(Table1[[#This Row],[TAT Utility (unclipped)]]&lt;0,0, Table1[[#This Row],[TAT Utility (unclipped)]]) )</f>
        <v>9.5079365079365083E-2</v>
      </c>
      <c r="AS219" s="30">
        <f>(Table1[[#This Row],[Ransomware (Total '# of ATT&amp;CK Observations)]]-parameters!$D$21)/(parameters!$D$22-parameters!$D$21)</f>
        <v>0</v>
      </c>
      <c r="AT219" s="30">
        <f>IF(Table1[[#This Row],[Count Utility (unclipped)]]&gt;1,1, IF(Table1[[#This Row],[Count Utility (unclipped)]]&lt;0,0, Table1[[#This Row],[Count Utility (unclipped)]]) )</f>
        <v>0</v>
      </c>
      <c r="AU21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0" spans="1:47" ht="15.75">
      <c r="A220" s="30">
        <f>parameters!$J$21*Table1[[#This Row],[TAT Utility]]+parameters!$J$22*Table1[[#This Row],[Count Utility]]</f>
        <v>6.1286666666666656E-2</v>
      </c>
      <c r="B220" s="30">
        <f t="shared" si="3"/>
        <v>0.2795333333333333</v>
      </c>
      <c r="C220" s="30" t="s">
        <v>809</v>
      </c>
      <c r="D220" s="30" t="s">
        <v>791</v>
      </c>
      <c r="E220" s="30" t="s">
        <v>810</v>
      </c>
      <c r="F220" s="30">
        <v>1</v>
      </c>
      <c r="G220" s="30">
        <v>1</v>
      </c>
      <c r="H220" s="30">
        <f>parameters!$J$10*Table1[[#This Row],[Before Utility]]+parameters!$J$11*Table1[[#This Row],[After Utility]]</f>
        <v>0.1</v>
      </c>
      <c r="I220">
        <f>(Table1[[#This Row],[Num. TID Before]]-parameters!$D$8)/(parameters!$D$9-parameters!$D$8)</f>
        <v>0.1</v>
      </c>
      <c r="J220">
        <f>IF(Table1[[#This Row],[Before Utility (unclipped)]]&gt;1,1, IF(Table1[[#This Row],[Before Utility (unclipped)]]&lt;0,0, Table1[[#This Row],[Before Utility (unclipped)]]))</f>
        <v>0.1</v>
      </c>
      <c r="K220">
        <f>(Table1[[#This Row],[Num. TID After]]-parameters!$D$10)/(parameters!$D$11-parameters!$D$10)</f>
        <v>0.1</v>
      </c>
      <c r="L220">
        <f>IF(Table1[[#This Row],[After Utility (unclipped)]]&gt;1,1, IF(Table1[[#This Row],[After Utility (unclipped)]]&lt;0,0, Table1[[#This Row],[After Utility (unclipped)]]))</f>
        <v>0.1</v>
      </c>
      <c r="M220" s="30">
        <v>0</v>
      </c>
      <c r="N220" s="81">
        <v>0</v>
      </c>
      <c r="O220" s="81">
        <v>0</v>
      </c>
      <c r="P220" s="81">
        <v>0</v>
      </c>
      <c r="Q220" s="81">
        <v>0</v>
      </c>
      <c r="R220" s="36" t="s">
        <v>806</v>
      </c>
      <c r="S220" s="32">
        <v>7</v>
      </c>
      <c r="T220" s="34" t="s">
        <v>807</v>
      </c>
      <c r="U220" s="32">
        <v>7</v>
      </c>
      <c r="V220" s="30">
        <f>parameters!$J$4*Table1[[#This Row],[Mitigations Utility]] + parameters!$J$5*Table1[[#This Row],[Detections Utility]]</f>
        <v>0.13333333333333333</v>
      </c>
      <c r="W220">
        <f>SUM(Table1[[#This Row],[Num. 800-53 (r5)]],Table1[[#This Row],[Num. CIS Controls]])</f>
        <v>14</v>
      </c>
      <c r="X220">
        <f>(Table1[[#This Row],[Total Mitigations]]-parameters!$D$2)/(parameters!$D$3-parameters!$D$2)</f>
        <v>0.25454545454545452</v>
      </c>
      <c r="Y220">
        <f>IF(Table1[[#This Row],[Mitigations Utility (unclipped)]]&gt;1,1, IF(Table1[[#This Row],[Mitigations Utility (unclipped)]]&lt;0,0, Table1[[#This Row],[Mitigations Utility (unclipped)]]) )</f>
        <v>0.25454545454545452</v>
      </c>
      <c r="Z220">
        <f>SUM(Table1[[#This Row],[Num. CAR]:[Num. Splunk]])</f>
        <v>0</v>
      </c>
      <c r="AA220">
        <f>(Table1[[#This Row],[Total Detections]]-parameters!$D$4)/(parameters!$D$5-parameters!$D$4)</f>
        <v>0</v>
      </c>
      <c r="AB220">
        <f>IF(Table1[[#This Row],[Detections Utility (unclipped)]]&gt;1,1, IF(Table1[[#This Row],[Detections Utility (unclipped)]]&lt;0,0, Table1[[#This Row],[Detections Utility (unclipped)]]) )</f>
        <v>0</v>
      </c>
      <c r="AC220"/>
      <c r="AD220" s="85" t="s">
        <v>808</v>
      </c>
      <c r="AE220" s="30" t="str" cm="1">
        <f t="array" ref="AE220">IF(SUMPRODUCT(--(NOT(ISERR(SEARCH({"Process","Command","Script","WMI","Module","Pipe","Service"},AD220)))))&gt;0,"1","0")</f>
        <v>1</v>
      </c>
      <c r="AF220" s="30">
        <f>IF(AE220="1",'TOP 10 TECHNIQUES'!C$15,0)</f>
        <v>0</v>
      </c>
      <c r="AG220" s="30" t="str" cm="1">
        <f t="array" ref="AG220">IF(SUMPRODUCT(--(NOT(ISERR(SEARCH({"Network","Firewall"},AD220)))))&gt;0,"1","0")</f>
        <v>0</v>
      </c>
      <c r="AH220" s="30">
        <f>IF(AG220="1",'TOP 10 TECHNIQUES'!C$16,0)</f>
        <v>0</v>
      </c>
      <c r="AI220" s="30" t="str" cm="1">
        <f t="array" ref="AI220">IF(SUMPRODUCT(--(NOT(ISERR(SEARCH({"File","Group","Logon","Schedule","User","Registry","Active","Application"},AD220)))))&gt;0,"1","0")</f>
        <v>1</v>
      </c>
      <c r="AJ220" s="30">
        <f>IF(AI220="1",'TOP 10 TECHNIQUES'!C$17,0)</f>
        <v>0.19800000000000001</v>
      </c>
      <c r="AK220" s="30" t="str" cm="1">
        <f t="array" ref="AK220">IF(SUMPRODUCT(--(NOT(ISERR(SEARCH({"Cloud","Cluster","Container","Image","Instance","Pod","Snapshot","Volume"},AD220)))))&gt;0,"1","0")</f>
        <v>0</v>
      </c>
      <c r="AL220" s="30">
        <f>IF(AK220="1",'TOP 10 TECHNIQUES'!C$18,0)</f>
        <v>0</v>
      </c>
      <c r="AM220" s="30" t="str" cm="1">
        <f t="array" ref="AM220">IF(SUMPRODUCT(--(NOT(ISERR(SEARCH({"Drive","Firmware","Host","Kernel"},AD220)))))&gt;0,"1","0")</f>
        <v>0</v>
      </c>
      <c r="AN220" s="30">
        <f>IF(AM220="1",'TOP 10 TECHNIQUES'!C$19,0)</f>
        <v>0</v>
      </c>
      <c r="AO220" s="61">
        <v>1</v>
      </c>
      <c r="AP220" s="30">
        <f>parameters!$J$21*Table1[[#This Row],[TAT Utility]]+parameters!$J$22*Table1[[#This Row],[Count Utility]]</f>
        <v>6.1286666666666656E-2</v>
      </c>
      <c r="AQ220" s="30">
        <f>(Table1[[#This Row],[Total Top Att&amp;ck Score ]]-parameters!$D$19)/(parameters!$D$20-parameters!$D$19)</f>
        <v>9.3177777777777762E-2</v>
      </c>
      <c r="AR220" s="30">
        <f>IF(Table1[[#This Row],[TAT Utility (unclipped)]]&gt;1,1, IF(Table1[[#This Row],[TAT Utility (unclipped)]]&lt;0,0, Table1[[#This Row],[TAT Utility (unclipped)]]) )</f>
        <v>9.3177777777777762E-2</v>
      </c>
      <c r="AS220" s="30">
        <f>(Table1[[#This Row],[Ransomware (Total '# of ATT&amp;CK Observations)]]-parameters!$D$21)/(parameters!$D$22-parameters!$D$21)</f>
        <v>4.7619047619047616E-2</v>
      </c>
      <c r="AT220" s="30">
        <f>IF(Table1[[#This Row],[Count Utility (unclipped)]]&gt;1,1, IF(Table1[[#This Row],[Count Utility (unclipped)]]&lt;0,0, Table1[[#This Row],[Count Utility (unclipped)]]) )</f>
        <v>4.7619047619047616E-2</v>
      </c>
      <c r="AU22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2.6028042328042327E-2</v>
      </c>
    </row>
    <row r="221" spans="1:47" ht="15.75">
      <c r="A221" s="30">
        <f>parameters!$J$21*Table1[[#This Row],[TAT Utility]]+parameters!$J$22*Table1[[#This Row],[Count Utility]]</f>
        <v>2.7953333333333327E-2</v>
      </c>
      <c r="B221" s="30">
        <f t="shared" si="3"/>
        <v>0.2795333333333333</v>
      </c>
      <c r="C221" s="30" t="s">
        <v>811</v>
      </c>
      <c r="D221" s="30" t="s">
        <v>791</v>
      </c>
      <c r="E221" s="30" t="s">
        <v>812</v>
      </c>
      <c r="F221" s="30">
        <v>1</v>
      </c>
      <c r="G221" s="30">
        <v>1</v>
      </c>
      <c r="H221" s="30">
        <f>parameters!$J$10*Table1[[#This Row],[Before Utility]]+parameters!$J$11*Table1[[#This Row],[After Utility]]</f>
        <v>0.1</v>
      </c>
      <c r="I221">
        <f>(Table1[[#This Row],[Num. TID Before]]-parameters!$D$8)/(parameters!$D$9-parameters!$D$8)</f>
        <v>0.1</v>
      </c>
      <c r="J221">
        <f>IF(Table1[[#This Row],[Before Utility (unclipped)]]&gt;1,1, IF(Table1[[#This Row],[Before Utility (unclipped)]]&lt;0,0, Table1[[#This Row],[Before Utility (unclipped)]]))</f>
        <v>0.1</v>
      </c>
      <c r="K221">
        <f>(Table1[[#This Row],[Num. TID After]]-parameters!$D$10)/(parameters!$D$11-parameters!$D$10)</f>
        <v>0.1</v>
      </c>
      <c r="L221">
        <f>IF(Table1[[#This Row],[After Utility (unclipped)]]&gt;1,1, IF(Table1[[#This Row],[After Utility (unclipped)]]&lt;0,0, Table1[[#This Row],[After Utility (unclipped)]]))</f>
        <v>0.1</v>
      </c>
      <c r="M221" s="30">
        <v>0</v>
      </c>
      <c r="N221" s="81">
        <v>0</v>
      </c>
      <c r="O221" s="81">
        <v>0</v>
      </c>
      <c r="P221" s="81">
        <v>0</v>
      </c>
      <c r="Q221" s="81">
        <v>0</v>
      </c>
      <c r="R221" s="36" t="s">
        <v>806</v>
      </c>
      <c r="S221" s="32">
        <v>7</v>
      </c>
      <c r="T221" s="34" t="s">
        <v>807</v>
      </c>
      <c r="U221" s="32">
        <v>7</v>
      </c>
      <c r="V221" s="30">
        <f>parameters!$J$4*Table1[[#This Row],[Mitigations Utility]] + parameters!$J$5*Table1[[#This Row],[Detections Utility]]</f>
        <v>0.13333333333333333</v>
      </c>
      <c r="W221">
        <f>SUM(Table1[[#This Row],[Num. 800-53 (r5)]],Table1[[#This Row],[Num. CIS Controls]])</f>
        <v>14</v>
      </c>
      <c r="X221">
        <f>(Table1[[#This Row],[Total Mitigations]]-parameters!$D$2)/(parameters!$D$3-parameters!$D$2)</f>
        <v>0.25454545454545452</v>
      </c>
      <c r="Y221">
        <f>IF(Table1[[#This Row],[Mitigations Utility (unclipped)]]&gt;1,1, IF(Table1[[#This Row],[Mitigations Utility (unclipped)]]&lt;0,0, Table1[[#This Row],[Mitigations Utility (unclipped)]]) )</f>
        <v>0.25454545454545452</v>
      </c>
      <c r="Z221">
        <f>SUM(Table1[[#This Row],[Num. CAR]:[Num. Splunk]])</f>
        <v>0</v>
      </c>
      <c r="AA221">
        <f>(Table1[[#This Row],[Total Detections]]-parameters!$D$4)/(parameters!$D$5-parameters!$D$4)</f>
        <v>0</v>
      </c>
      <c r="AB221">
        <f>IF(Table1[[#This Row],[Detections Utility (unclipped)]]&gt;1,1, IF(Table1[[#This Row],[Detections Utility (unclipped)]]&lt;0,0, Table1[[#This Row],[Detections Utility (unclipped)]]) )</f>
        <v>0</v>
      </c>
      <c r="AC221"/>
      <c r="AD221" s="85" t="s">
        <v>808</v>
      </c>
      <c r="AE221" s="30" t="str" cm="1">
        <f t="array" ref="AE221">IF(SUMPRODUCT(--(NOT(ISERR(SEARCH({"Process","Command","Script","WMI","Module","Pipe","Service"},AD221)))))&gt;0,"1","0")</f>
        <v>1</v>
      </c>
      <c r="AF221" s="30">
        <f>IF(AE221="1",'TOP 10 TECHNIQUES'!C$15,0)</f>
        <v>0</v>
      </c>
      <c r="AG221" s="30" t="str" cm="1">
        <f t="array" ref="AG221">IF(SUMPRODUCT(--(NOT(ISERR(SEARCH({"Network","Firewall"},AD221)))))&gt;0,"1","0")</f>
        <v>0</v>
      </c>
      <c r="AH221" s="30">
        <f>IF(AG221="1",'TOP 10 TECHNIQUES'!C$16,0)</f>
        <v>0</v>
      </c>
      <c r="AI221" s="30" t="str" cm="1">
        <f t="array" ref="AI221">IF(SUMPRODUCT(--(NOT(ISERR(SEARCH({"File","Group","Logon","Schedule","User","Registry","Active","Application"},AD221)))))&gt;0,"1","0")</f>
        <v>1</v>
      </c>
      <c r="AJ221" s="30">
        <f>IF(AI221="1",'TOP 10 TECHNIQUES'!C$17,0)</f>
        <v>0.19800000000000001</v>
      </c>
      <c r="AK221" s="30" t="str" cm="1">
        <f t="array" ref="AK221">IF(SUMPRODUCT(--(NOT(ISERR(SEARCH({"Cloud","Cluster","Container","Image","Instance","Pod","Snapshot","Volume"},AD221)))))&gt;0,"1","0")</f>
        <v>0</v>
      </c>
      <c r="AL221" s="30">
        <f>IF(AK221="1",'TOP 10 TECHNIQUES'!C$18,0)</f>
        <v>0</v>
      </c>
      <c r="AM221" s="30" t="str" cm="1">
        <f t="array" ref="AM221">IF(SUMPRODUCT(--(NOT(ISERR(SEARCH({"Drive","Firmware","Host","Kernel"},AD221)))))&gt;0,"1","0")</f>
        <v>0</v>
      </c>
      <c r="AN221" s="30">
        <f>IF(AM221="1",'TOP 10 TECHNIQUES'!C$19,0)</f>
        <v>0</v>
      </c>
      <c r="AO221" s="62">
        <v>0</v>
      </c>
      <c r="AP221" s="30">
        <f>parameters!$J$21*Table1[[#This Row],[TAT Utility]]+parameters!$J$22*Table1[[#This Row],[Count Utility]]</f>
        <v>2.7953333333333327E-2</v>
      </c>
      <c r="AQ221" s="30">
        <f>(Table1[[#This Row],[Total Top Att&amp;ck Score ]]-parameters!$D$19)/(parameters!$D$20-parameters!$D$19)</f>
        <v>9.3177777777777762E-2</v>
      </c>
      <c r="AR221" s="30">
        <f>IF(Table1[[#This Row],[TAT Utility (unclipped)]]&gt;1,1, IF(Table1[[#This Row],[TAT Utility (unclipped)]]&lt;0,0, Table1[[#This Row],[TAT Utility (unclipped)]]) )</f>
        <v>9.3177777777777762E-2</v>
      </c>
      <c r="AS221" s="30">
        <f>(Table1[[#This Row],[Ransomware (Total '# of ATT&amp;CK Observations)]]-parameters!$D$21)/(parameters!$D$22-parameters!$D$21)</f>
        <v>0</v>
      </c>
      <c r="AT221" s="30">
        <f>IF(Table1[[#This Row],[Count Utility (unclipped)]]&gt;1,1, IF(Table1[[#This Row],[Count Utility (unclipped)]]&lt;0,0, Table1[[#This Row],[Count Utility (unclipped)]]) )</f>
        <v>0</v>
      </c>
      <c r="AU22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2" spans="1:47" ht="15.75">
      <c r="A222" s="30">
        <f>parameters!$J$21*Table1[[#This Row],[TAT Utility]]+parameters!$J$22*Table1[[#This Row],[Count Utility]]</f>
        <v>2.0537142857142855E-2</v>
      </c>
      <c r="B222" s="30">
        <f t="shared" si="3"/>
        <v>0.20537142857142857</v>
      </c>
      <c r="C222" s="30" t="s">
        <v>813</v>
      </c>
      <c r="D222" s="30" t="s">
        <v>791</v>
      </c>
      <c r="E222" s="30" t="s">
        <v>814</v>
      </c>
      <c r="F222" s="30">
        <v>1</v>
      </c>
      <c r="G222" s="30">
        <v>1</v>
      </c>
      <c r="H222" s="30">
        <f>parameters!$J$10*Table1[[#This Row],[Before Utility]]+parameters!$J$11*Table1[[#This Row],[After Utility]]</f>
        <v>0.1</v>
      </c>
      <c r="I222">
        <f>(Table1[[#This Row],[Num. TID Before]]-parameters!$D$8)/(parameters!$D$9-parameters!$D$8)</f>
        <v>0.1</v>
      </c>
      <c r="J222">
        <f>IF(Table1[[#This Row],[Before Utility (unclipped)]]&gt;1,1, IF(Table1[[#This Row],[Before Utility (unclipped)]]&lt;0,0, Table1[[#This Row],[Before Utility (unclipped)]]))</f>
        <v>0.1</v>
      </c>
      <c r="K222">
        <f>(Table1[[#This Row],[Num. TID After]]-parameters!$D$10)/(parameters!$D$11-parameters!$D$10)</f>
        <v>0.1</v>
      </c>
      <c r="L222">
        <f>IF(Table1[[#This Row],[After Utility (unclipped)]]&gt;1,1, IF(Table1[[#This Row],[After Utility (unclipped)]]&lt;0,0, Table1[[#This Row],[After Utility (unclipped)]]))</f>
        <v>0.1</v>
      </c>
      <c r="M222" s="30">
        <v>0</v>
      </c>
      <c r="N222" s="81">
        <v>0</v>
      </c>
      <c r="O222" s="81">
        <v>3</v>
      </c>
      <c r="P222" s="81">
        <v>0</v>
      </c>
      <c r="Q222" s="81">
        <v>0</v>
      </c>
      <c r="R222" s="34"/>
      <c r="S222" s="32">
        <v>0</v>
      </c>
      <c r="T222" s="34" t="s">
        <v>815</v>
      </c>
      <c r="U222" s="32">
        <v>6</v>
      </c>
      <c r="V222" s="30">
        <f>parameters!$J$4*Table1[[#This Row],[Mitigations Utility]] + parameters!$J$5*Table1[[#This Row],[Detections Utility]]</f>
        <v>7.1428571428571425E-2</v>
      </c>
      <c r="W222">
        <f>SUM(Table1[[#This Row],[Num. 800-53 (r5)]],Table1[[#This Row],[Num. CIS Controls]])</f>
        <v>6</v>
      </c>
      <c r="X222">
        <f>(Table1[[#This Row],[Total Mitigations]]-parameters!$D$2)/(parameters!$D$3-parameters!$D$2)</f>
        <v>0.10909090909090909</v>
      </c>
      <c r="Y222">
        <f>IF(Table1[[#This Row],[Mitigations Utility (unclipped)]]&gt;1,1, IF(Table1[[#This Row],[Mitigations Utility (unclipped)]]&lt;0,0, Table1[[#This Row],[Mitigations Utility (unclipped)]]) )</f>
        <v>0.10909090909090909</v>
      </c>
      <c r="Z222">
        <f>SUM(Table1[[#This Row],[Num. CAR]:[Num. Splunk]])</f>
        <v>3</v>
      </c>
      <c r="AA222">
        <f>(Table1[[#This Row],[Total Detections]]-parameters!$D$4)/(parameters!$D$5-parameters!$D$4)</f>
        <v>0.03</v>
      </c>
      <c r="AB222">
        <f>IF(Table1[[#This Row],[Detections Utility (unclipped)]]&gt;1,1, IF(Table1[[#This Row],[Detections Utility (unclipped)]]&lt;0,0, Table1[[#This Row],[Detections Utility (unclipped)]]) )</f>
        <v>0.03</v>
      </c>
      <c r="AC222"/>
      <c r="AD222" s="85" t="s">
        <v>799</v>
      </c>
      <c r="AE222" s="30" t="str" cm="1">
        <f t="array" ref="AE222">IF(SUMPRODUCT(--(NOT(ISERR(SEARCH({"Process","Command","Script","WMI","Module","Pipe","Service"},AD222)))))&gt;0,"1","0")</f>
        <v>1</v>
      </c>
      <c r="AF222" s="30">
        <f>IF(AE222="1",'TOP 10 TECHNIQUES'!C$15,0)</f>
        <v>0</v>
      </c>
      <c r="AG222" s="30" t="str" cm="1">
        <f t="array" ref="AG222">IF(SUMPRODUCT(--(NOT(ISERR(SEARCH({"Network","Firewall"},AD222)))))&gt;0,"1","0")</f>
        <v>0</v>
      </c>
      <c r="AH222" s="30">
        <f>IF(AG222="1",'TOP 10 TECHNIQUES'!C$16,0)</f>
        <v>0</v>
      </c>
      <c r="AI222" s="30" t="str" cm="1">
        <f t="array" ref="AI222">IF(SUMPRODUCT(--(NOT(ISERR(SEARCH({"File","Group","Logon","Schedule","User","Registry","Active","Application"},AD222)))))&gt;0,"1","0")</f>
        <v>1</v>
      </c>
      <c r="AJ222" s="30">
        <f>IF(AI222="1",'TOP 10 TECHNIQUES'!C$17,0)</f>
        <v>0.19800000000000001</v>
      </c>
      <c r="AK222" s="30" t="str" cm="1">
        <f t="array" ref="AK222">IF(SUMPRODUCT(--(NOT(ISERR(SEARCH({"Cloud","Cluster","Container","Image","Instance","Pod","Snapshot","Volume"},AD222)))))&gt;0,"1","0")</f>
        <v>0</v>
      </c>
      <c r="AL222" s="30">
        <f>IF(AK222="1",'TOP 10 TECHNIQUES'!C$18,0)</f>
        <v>0</v>
      </c>
      <c r="AM222" s="30" t="str" cm="1">
        <f t="array" ref="AM222">IF(SUMPRODUCT(--(NOT(ISERR(SEARCH({"Drive","Firmware","Host","Kernel"},AD222)))))&gt;0,"1","0")</f>
        <v>0</v>
      </c>
      <c r="AN222" s="30">
        <f>IF(AM222="1",'TOP 10 TECHNIQUES'!C$19,0)</f>
        <v>0</v>
      </c>
      <c r="AO222" s="61">
        <v>0</v>
      </c>
      <c r="AP222" s="30">
        <f>parameters!$J$21*Table1[[#This Row],[TAT Utility]]+parameters!$J$22*Table1[[#This Row],[Count Utility]]</f>
        <v>2.0537142857142855E-2</v>
      </c>
      <c r="AQ222" s="30">
        <f>(Table1[[#This Row],[Total Top Att&amp;ck Score ]]-parameters!$D$19)/(parameters!$D$20-parameters!$D$19)</f>
        <v>6.8457142857142855E-2</v>
      </c>
      <c r="AR222" s="30">
        <f>IF(Table1[[#This Row],[TAT Utility (unclipped)]]&gt;1,1, IF(Table1[[#This Row],[TAT Utility (unclipped)]]&lt;0,0, Table1[[#This Row],[TAT Utility (unclipped)]]) )</f>
        <v>6.8457142857142855E-2</v>
      </c>
      <c r="AS222" s="30">
        <f>(Table1[[#This Row],[Ransomware (Total '# of ATT&amp;CK Observations)]]-parameters!$D$21)/(parameters!$D$22-parameters!$D$21)</f>
        <v>0</v>
      </c>
      <c r="AT222" s="30">
        <f>IF(Table1[[#This Row],[Count Utility (unclipped)]]&gt;1,1, IF(Table1[[#This Row],[Count Utility (unclipped)]]&lt;0,0, Table1[[#This Row],[Count Utility (unclipped)]]) )</f>
        <v>0</v>
      </c>
      <c r="AU22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3" spans="1:47" ht="15.75">
      <c r="A223" s="30">
        <f>parameters!$J$21*Table1[[#This Row],[TAT Utility]]+parameters!$J$22*Table1[[#This Row],[Count Utility]]</f>
        <v>0.26802707443447615</v>
      </c>
      <c r="B223" s="30">
        <f t="shared" si="3"/>
        <v>0.68027074434476176</v>
      </c>
      <c r="C223" s="30" t="s">
        <v>816</v>
      </c>
      <c r="D223" s="30" t="s">
        <v>817</v>
      </c>
      <c r="E223" s="30" t="s">
        <v>72</v>
      </c>
      <c r="F223" s="30">
        <v>1</v>
      </c>
      <c r="G223" s="30">
        <v>1</v>
      </c>
      <c r="H223" s="30">
        <f>parameters!$J$10*Table1[[#This Row],[Before Utility]]+parameters!$J$11*Table1[[#This Row],[After Utility]]</f>
        <v>0.1</v>
      </c>
      <c r="I223">
        <f>(Table1[[#This Row],[Num. TID Before]]-parameters!$D$8)/(parameters!$D$9-parameters!$D$8)</f>
        <v>0.1</v>
      </c>
      <c r="J223">
        <f>IF(Table1[[#This Row],[Before Utility (unclipped)]]&gt;1,1, IF(Table1[[#This Row],[Before Utility (unclipped)]]&lt;0,0, Table1[[#This Row],[Before Utility (unclipped)]]))</f>
        <v>0.1</v>
      </c>
      <c r="K223">
        <f>(Table1[[#This Row],[Num. TID After]]-parameters!$D$10)/(parameters!$D$11-parameters!$D$10)</f>
        <v>0.1</v>
      </c>
      <c r="L223">
        <f>IF(Table1[[#This Row],[After Utility (unclipped)]]&gt;1,1, IF(Table1[[#This Row],[After Utility (unclipped)]]&lt;0,0, Table1[[#This Row],[After Utility (unclipped)]]))</f>
        <v>0.1</v>
      </c>
      <c r="M223" s="57">
        <v>0.36307677999999999</v>
      </c>
      <c r="N223" s="81">
        <v>1</v>
      </c>
      <c r="O223" s="81">
        <v>13</v>
      </c>
      <c r="P223" s="81">
        <v>6</v>
      </c>
      <c r="Q223" s="81">
        <v>2</v>
      </c>
      <c r="R223" s="34"/>
      <c r="S223" s="32">
        <v>0</v>
      </c>
      <c r="T223" s="34"/>
      <c r="U223" s="32">
        <v>0</v>
      </c>
      <c r="V223" s="30">
        <f>parameters!$J$4*Table1[[#This Row],[Mitigations Utility]] + parameters!$J$5*Table1[[#This Row],[Detections Utility]]</f>
        <v>0.10476190476190475</v>
      </c>
      <c r="W223">
        <f>SUM(Table1[[#This Row],[Num. 800-53 (r5)]],Table1[[#This Row],[Num. CIS Controls]])</f>
        <v>0</v>
      </c>
      <c r="X223">
        <f>(Table1[[#This Row],[Total Mitigations]]-parameters!$D$2)/(parameters!$D$3-parameters!$D$2)</f>
        <v>0</v>
      </c>
      <c r="Y223">
        <f>IF(Table1[[#This Row],[Mitigations Utility (unclipped)]]&gt;1,1, IF(Table1[[#This Row],[Mitigations Utility (unclipped)]]&lt;0,0, Table1[[#This Row],[Mitigations Utility (unclipped)]]) )</f>
        <v>0</v>
      </c>
      <c r="Z223">
        <f>SUM(Table1[[#This Row],[Num. CAR]:[Num. Splunk]])</f>
        <v>22</v>
      </c>
      <c r="AA223">
        <f>(Table1[[#This Row],[Total Detections]]-parameters!$D$4)/(parameters!$D$5-parameters!$D$4)</f>
        <v>0.22</v>
      </c>
      <c r="AB223">
        <f>IF(Table1[[#This Row],[Detections Utility (unclipped)]]&gt;1,1, IF(Table1[[#This Row],[Detections Utility (unclipped)]]&lt;0,0, Table1[[#This Row],[Detections Utility (unclipped)]]) )</f>
        <v>0.22</v>
      </c>
      <c r="AC223"/>
      <c r="AD223" s="85" t="s">
        <v>818</v>
      </c>
      <c r="AE223" s="30" t="str" cm="1">
        <f t="array" ref="AE223">IF(SUMPRODUCT(--(NOT(ISERR(SEARCH({"Process","Command","Script","WMI","Module","Pipe","Service"},AD223)))))&gt;0,"1","0")</f>
        <v>1</v>
      </c>
      <c r="AF223" s="30">
        <f>IF(AE223="1",'TOP 10 TECHNIQUES'!C$15,0)</f>
        <v>0</v>
      </c>
      <c r="AG223" s="30" t="str" cm="1">
        <f t="array" ref="AG223">IF(SUMPRODUCT(--(NOT(ISERR(SEARCH({"Network","Firewall"},AD223)))))&gt;0,"1","0")</f>
        <v>0</v>
      </c>
      <c r="AH223" s="30">
        <f>IF(AG223="1",'TOP 10 TECHNIQUES'!C$16,0)</f>
        <v>0</v>
      </c>
      <c r="AI223" s="30" t="str" cm="1">
        <f t="array" ref="AI223">IF(SUMPRODUCT(--(NOT(ISERR(SEARCH({"File","Group","Logon","Schedule","User","Registry","Active","Application"},AD223)))))&gt;0,"1","0")</f>
        <v>1</v>
      </c>
      <c r="AJ223" s="30">
        <f>IF(AI223="1",'TOP 10 TECHNIQUES'!C$17,0)</f>
        <v>0.19800000000000001</v>
      </c>
      <c r="AK223" s="30" t="str" cm="1">
        <f t="array" ref="AK223">IF(SUMPRODUCT(--(NOT(ISERR(SEARCH({"Cloud","Cluster","Container","Image","Instance","Pod","Snapshot","Volume"},AD223)))))&gt;0,"1","0")</f>
        <v>0</v>
      </c>
      <c r="AL223" s="30">
        <f>IF(AK223="1",'TOP 10 TECHNIQUES'!C$18,0)</f>
        <v>0</v>
      </c>
      <c r="AM223" s="30" t="str" cm="1">
        <f t="array" ref="AM223">IF(SUMPRODUCT(--(NOT(ISERR(SEARCH({"Drive","Firmware","Host","Kernel"},AD223)))))&gt;0,"1","0")</f>
        <v>0</v>
      </c>
      <c r="AN223" s="30">
        <f>IF(AM223="1",'TOP 10 TECHNIQUES'!C$19,0)</f>
        <v>0</v>
      </c>
      <c r="AO223" s="62">
        <v>6</v>
      </c>
      <c r="AP223" s="30">
        <f>parameters!$J$21*Table1[[#This Row],[TAT Utility]]+parameters!$J$22*Table1[[#This Row],[Count Utility]]</f>
        <v>0.26802707443447615</v>
      </c>
      <c r="AQ223" s="30">
        <f>(Table1[[#This Row],[Total Top Att&amp;ck Score ]]-parameters!$D$19)/(parameters!$D$20-parameters!$D$19)</f>
        <v>0.22675691478158724</v>
      </c>
      <c r="AR223" s="30">
        <f>IF(Table1[[#This Row],[TAT Utility (unclipped)]]&gt;1,1, IF(Table1[[#This Row],[TAT Utility (unclipped)]]&lt;0,0, Table1[[#This Row],[TAT Utility (unclipped)]]) )</f>
        <v>0.22675691478158724</v>
      </c>
      <c r="AS223" s="30">
        <f>(Table1[[#This Row],[Ransomware (Total '# of ATT&amp;CK Observations)]]-parameters!$D$21)/(parameters!$D$22-parameters!$D$21)</f>
        <v>0.2857142857142857</v>
      </c>
      <c r="AT223" s="30">
        <f>IF(Table1[[#This Row],[Count Utility (unclipped)]]&gt;1,1, IF(Table1[[#This Row],[Count Utility (unclipped)]]&lt;0,0, Table1[[#This Row],[Count Utility (unclipped)]]) )</f>
        <v>0.2857142857142857</v>
      </c>
      <c r="AU22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0.17525098782594103</v>
      </c>
    </row>
    <row r="224" spans="1:47" ht="15.75">
      <c r="A224" s="30">
        <f>parameters!$J$21*Table1[[#This Row],[TAT Utility]]+parameters!$J$22*Table1[[#This Row],[Count Utility]]</f>
        <v>0.01</v>
      </c>
      <c r="B224" s="30">
        <f t="shared" si="3"/>
        <v>0.1</v>
      </c>
      <c r="C224" s="30" t="s">
        <v>819</v>
      </c>
      <c r="D224" s="30" t="s">
        <v>820</v>
      </c>
      <c r="E224" s="30" t="s">
        <v>72</v>
      </c>
      <c r="F224" s="30">
        <v>1</v>
      </c>
      <c r="G224" s="30">
        <v>1</v>
      </c>
      <c r="H224" s="30">
        <f>parameters!$J$10*Table1[[#This Row],[Before Utility]]+parameters!$J$11*Table1[[#This Row],[After Utility]]</f>
        <v>0.1</v>
      </c>
      <c r="I224">
        <f>(Table1[[#This Row],[Num. TID Before]]-parameters!$D$8)/(parameters!$D$9-parameters!$D$8)</f>
        <v>0.1</v>
      </c>
      <c r="J224">
        <f>IF(Table1[[#This Row],[Before Utility (unclipped)]]&gt;1,1, IF(Table1[[#This Row],[Before Utility (unclipped)]]&lt;0,0, Table1[[#This Row],[Before Utility (unclipped)]]))</f>
        <v>0.1</v>
      </c>
      <c r="K224">
        <f>(Table1[[#This Row],[Num. TID After]]-parameters!$D$10)/(parameters!$D$11-parameters!$D$10)</f>
        <v>0.1</v>
      </c>
      <c r="L224">
        <f>IF(Table1[[#This Row],[After Utility (unclipped)]]&gt;1,1, IF(Table1[[#This Row],[After Utility (unclipped)]]&lt;0,0, Table1[[#This Row],[After Utility (unclipped)]]))</f>
        <v>0.1</v>
      </c>
      <c r="M224" s="30">
        <v>0</v>
      </c>
      <c r="N224" s="81">
        <v>0</v>
      </c>
      <c r="O224" s="81">
        <v>0</v>
      </c>
      <c r="P224" s="81">
        <v>0</v>
      </c>
      <c r="Q224" s="81">
        <v>0</v>
      </c>
      <c r="R224" s="34"/>
      <c r="S224" s="32">
        <v>0</v>
      </c>
      <c r="T224" s="34"/>
      <c r="U224" s="32">
        <v>0</v>
      </c>
      <c r="V224" s="30">
        <f>parameters!$J$4*Table1[[#This Row],[Mitigations Utility]] + parameters!$J$5*Table1[[#This Row],[Detections Utility]]</f>
        <v>0</v>
      </c>
      <c r="W224">
        <f>SUM(Table1[[#This Row],[Num. 800-53 (r5)]],Table1[[#This Row],[Num. CIS Controls]])</f>
        <v>0</v>
      </c>
      <c r="X224">
        <f>(Table1[[#This Row],[Total Mitigations]]-parameters!$D$2)/(parameters!$D$3-parameters!$D$2)</f>
        <v>0</v>
      </c>
      <c r="Y224">
        <f>IF(Table1[[#This Row],[Mitigations Utility (unclipped)]]&gt;1,1, IF(Table1[[#This Row],[Mitigations Utility (unclipped)]]&lt;0,0, Table1[[#This Row],[Mitigations Utility (unclipped)]]) )</f>
        <v>0</v>
      </c>
      <c r="Z224">
        <f>SUM(Table1[[#This Row],[Num. CAR]:[Num. Splunk]])</f>
        <v>0</v>
      </c>
      <c r="AA224">
        <f>(Table1[[#This Row],[Total Detections]]-parameters!$D$4)/(parameters!$D$5-parameters!$D$4)</f>
        <v>0</v>
      </c>
      <c r="AB224">
        <f>IF(Table1[[#This Row],[Detections Utility (unclipped)]]&gt;1,1, IF(Table1[[#This Row],[Detections Utility (unclipped)]]&lt;0,0, Table1[[#This Row],[Detections Utility (unclipped)]]) )</f>
        <v>0</v>
      </c>
      <c r="AC224" t="s">
        <v>210</v>
      </c>
      <c r="AD224" s="85" t="s">
        <v>821</v>
      </c>
      <c r="AE224" s="30" t="str" cm="1">
        <f t="array" ref="AE224">IF(SUMPRODUCT(--(NOT(ISERR(SEARCH({"Process","Command","Script","WMI","Module","Pipe","Service"},AD224)))))&gt;0,"1","0")</f>
        <v>1</v>
      </c>
      <c r="AF224" s="30">
        <f>IF(AE224="1",'TOP 10 TECHNIQUES'!C$15,0)</f>
        <v>0</v>
      </c>
      <c r="AG224" s="30" t="str" cm="1">
        <f t="array" ref="AG224">IF(SUMPRODUCT(--(NOT(ISERR(SEARCH({"Network","Firewall"},AD224)))))&gt;0,"1","0")</f>
        <v>1</v>
      </c>
      <c r="AH224" s="30">
        <f>IF(AG224="1",'TOP 10 TECHNIQUES'!C$16,0)</f>
        <v>0</v>
      </c>
      <c r="AI224" s="30" t="str" cm="1">
        <f t="array" ref="AI224">IF(SUMPRODUCT(--(NOT(ISERR(SEARCH({"File","Group","Logon","Schedule","User","Registry","Active","Application"},AD224)))))&gt;0,"1","0")</f>
        <v>0</v>
      </c>
      <c r="AJ224" s="30">
        <f>IF(AI224="1",'TOP 10 TECHNIQUES'!C$17,0)</f>
        <v>0</v>
      </c>
      <c r="AK224" s="30" t="str" cm="1">
        <f t="array" ref="AK224">IF(SUMPRODUCT(--(NOT(ISERR(SEARCH({"Cloud","Cluster","Container","Image","Instance","Pod","Snapshot","Volume"},AD224)))))&gt;0,"1","0")</f>
        <v>0</v>
      </c>
      <c r="AL224" s="30">
        <f>IF(AK224="1",'TOP 10 TECHNIQUES'!C$18,0)</f>
        <v>0</v>
      </c>
      <c r="AM224" s="30" t="str" cm="1">
        <f t="array" ref="AM224">IF(SUMPRODUCT(--(NOT(ISERR(SEARCH({"Drive","Firmware","Host","Kernel"},AD224)))))&gt;0,"1","0")</f>
        <v>0</v>
      </c>
      <c r="AN224" s="30">
        <f>IF(AM224="1",'TOP 10 TECHNIQUES'!C$19,0)</f>
        <v>0</v>
      </c>
      <c r="AP224" s="30">
        <f>parameters!$J$21*Table1[[#This Row],[TAT Utility]]+parameters!$J$22*Table1[[#This Row],[Count Utility]]</f>
        <v>0.01</v>
      </c>
      <c r="AQ224" s="30">
        <f>(Table1[[#This Row],[Total Top Att&amp;ck Score ]]-parameters!$D$19)/(parameters!$D$20-parameters!$D$19)</f>
        <v>3.3333333333333333E-2</v>
      </c>
      <c r="AR224" s="30">
        <f>IF(Table1[[#This Row],[TAT Utility (unclipped)]]&gt;1,1, IF(Table1[[#This Row],[TAT Utility (unclipped)]]&lt;0,0, Table1[[#This Row],[TAT Utility (unclipped)]]) )</f>
        <v>3.3333333333333333E-2</v>
      </c>
      <c r="AS224" s="30">
        <f>(Table1[[#This Row],[Ransomware (Total '# of ATT&amp;CK Observations)]]-parameters!$D$21)/(parameters!$D$22-parameters!$D$21)</f>
        <v>0</v>
      </c>
      <c r="AT224" s="30">
        <f>IF(Table1[[#This Row],[Count Utility (unclipped)]]&gt;1,1, IF(Table1[[#This Row],[Count Utility (unclipped)]]&lt;0,0, Table1[[#This Row],[Count Utility (unclipped)]]) )</f>
        <v>0</v>
      </c>
      <c r="AU22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5" spans="1:47" ht="15.75">
      <c r="A225" s="30">
        <f>parameters!$J$21*Table1[[#This Row],[TAT Utility]]+parameters!$J$22*Table1[[#This Row],[Count Utility]]</f>
        <v>1.1979999999999999E-2</v>
      </c>
      <c r="B225" s="30">
        <f t="shared" si="3"/>
        <v>0.1198</v>
      </c>
      <c r="C225" s="30" t="s">
        <v>822</v>
      </c>
      <c r="D225" s="30" t="s">
        <v>823</v>
      </c>
      <c r="E225" s="30" t="s">
        <v>72</v>
      </c>
      <c r="F225" s="30">
        <v>1</v>
      </c>
      <c r="G225" s="30">
        <v>1</v>
      </c>
      <c r="H225" s="30">
        <f>parameters!$J$10*Table1[[#This Row],[Before Utility]]+parameters!$J$11*Table1[[#This Row],[After Utility]]</f>
        <v>0.1</v>
      </c>
      <c r="I225">
        <f>(Table1[[#This Row],[Num. TID Before]]-parameters!$D$8)/(parameters!$D$9-parameters!$D$8)</f>
        <v>0.1</v>
      </c>
      <c r="J225">
        <f>IF(Table1[[#This Row],[Before Utility (unclipped)]]&gt;1,1, IF(Table1[[#This Row],[Before Utility (unclipped)]]&lt;0,0, Table1[[#This Row],[Before Utility (unclipped)]]))</f>
        <v>0.1</v>
      </c>
      <c r="K225">
        <f>(Table1[[#This Row],[Num. TID After]]-parameters!$D$10)/(parameters!$D$11-parameters!$D$10)</f>
        <v>0.1</v>
      </c>
      <c r="L225">
        <f>IF(Table1[[#This Row],[After Utility (unclipped)]]&gt;1,1, IF(Table1[[#This Row],[After Utility (unclipped)]]&lt;0,0, Table1[[#This Row],[After Utility (unclipped)]]))</f>
        <v>0.1</v>
      </c>
      <c r="M225" s="30">
        <v>0</v>
      </c>
      <c r="N225" s="81">
        <v>0</v>
      </c>
      <c r="O225" s="81">
        <v>0</v>
      </c>
      <c r="P225" s="81">
        <v>0</v>
      </c>
      <c r="Q225" s="81">
        <v>0</v>
      </c>
      <c r="R225" s="34"/>
      <c r="S225" s="32">
        <v>0</v>
      </c>
      <c r="T225" s="34"/>
      <c r="U225" s="32">
        <v>0</v>
      </c>
      <c r="V225" s="30">
        <f>parameters!$J$4*Table1[[#This Row],[Mitigations Utility]] + parameters!$J$5*Table1[[#This Row],[Detections Utility]]</f>
        <v>0</v>
      </c>
      <c r="W225">
        <f>SUM(Table1[[#This Row],[Num. 800-53 (r5)]],Table1[[#This Row],[Num. CIS Controls]])</f>
        <v>0</v>
      </c>
      <c r="X225">
        <f>(Table1[[#This Row],[Total Mitigations]]-parameters!$D$2)/(parameters!$D$3-parameters!$D$2)</f>
        <v>0</v>
      </c>
      <c r="Y225">
        <f>IF(Table1[[#This Row],[Mitigations Utility (unclipped)]]&gt;1,1, IF(Table1[[#This Row],[Mitigations Utility (unclipped)]]&lt;0,0, Table1[[#This Row],[Mitigations Utility (unclipped)]]) )</f>
        <v>0</v>
      </c>
      <c r="Z225">
        <f>SUM(Table1[[#This Row],[Num. CAR]:[Num. Splunk]])</f>
        <v>0</v>
      </c>
      <c r="AA225">
        <f>(Table1[[#This Row],[Total Detections]]-parameters!$D$4)/(parameters!$D$5-parameters!$D$4)</f>
        <v>0</v>
      </c>
      <c r="AB225">
        <f>IF(Table1[[#This Row],[Detections Utility (unclipped)]]&gt;1,1, IF(Table1[[#This Row],[Detections Utility (unclipped)]]&lt;0,0, Table1[[#This Row],[Detections Utility (unclipped)]]) )</f>
        <v>0</v>
      </c>
      <c r="AC225" t="s">
        <v>210</v>
      </c>
      <c r="AD225" s="85" t="s">
        <v>824</v>
      </c>
      <c r="AE225" s="30" t="str" cm="1">
        <f t="array" ref="AE225">IF(SUMPRODUCT(--(NOT(ISERR(SEARCH({"Process","Command","Script","WMI","Module","Pipe","Service"},AD225)))))&gt;0,"1","0")</f>
        <v>0</v>
      </c>
      <c r="AF225" s="30">
        <f>IF(AE225="1",'TOP 10 TECHNIQUES'!C$15,0)</f>
        <v>0</v>
      </c>
      <c r="AG225" s="30" t="str" cm="1">
        <f t="array" ref="AG225">IF(SUMPRODUCT(--(NOT(ISERR(SEARCH({"Network","Firewall"},AD225)))))&gt;0,"1","0")</f>
        <v>0</v>
      </c>
      <c r="AH225" s="30">
        <f>IF(AG225="1",'TOP 10 TECHNIQUES'!C$16,0)</f>
        <v>0</v>
      </c>
      <c r="AI225" s="30" t="str" cm="1">
        <f t="array" ref="AI225">IF(SUMPRODUCT(--(NOT(ISERR(SEARCH({"File","Group","Logon","Schedule","User","Registry","Active","Application"},AD225)))))&gt;0,"1","0")</f>
        <v>1</v>
      </c>
      <c r="AJ225" s="30">
        <f>IF(AI225="1",'TOP 10 TECHNIQUES'!C$17,0)</f>
        <v>0.19800000000000001</v>
      </c>
      <c r="AK225" s="30" t="str" cm="1">
        <f t="array" ref="AK225">IF(SUMPRODUCT(--(NOT(ISERR(SEARCH({"Cloud","Cluster","Container","Image","Instance","Pod","Snapshot","Volume"},AD225)))))&gt;0,"1","0")</f>
        <v>0</v>
      </c>
      <c r="AL225" s="30">
        <f>IF(AK225="1",'TOP 10 TECHNIQUES'!C$18,0)</f>
        <v>0</v>
      </c>
      <c r="AM225" s="30" t="str" cm="1">
        <f t="array" ref="AM225">IF(SUMPRODUCT(--(NOT(ISERR(SEARCH({"Drive","Firmware","Host","Kernel"},AD225)))))&gt;0,"1","0")</f>
        <v>0</v>
      </c>
      <c r="AN225" s="30">
        <f>IF(AM225="1",'TOP 10 TECHNIQUES'!C$19,0)</f>
        <v>0</v>
      </c>
      <c r="AP225" s="30">
        <f>parameters!$J$21*Table1[[#This Row],[TAT Utility]]+parameters!$J$22*Table1[[#This Row],[Count Utility]]</f>
        <v>1.1979999999999999E-2</v>
      </c>
      <c r="AQ225" s="30">
        <f>(Table1[[#This Row],[Total Top Att&amp;ck Score ]]-parameters!$D$19)/(parameters!$D$20-parameters!$D$19)</f>
        <v>3.9933333333333335E-2</v>
      </c>
      <c r="AR225" s="30">
        <f>IF(Table1[[#This Row],[TAT Utility (unclipped)]]&gt;1,1, IF(Table1[[#This Row],[TAT Utility (unclipped)]]&lt;0,0, Table1[[#This Row],[TAT Utility (unclipped)]]) )</f>
        <v>3.9933333333333335E-2</v>
      </c>
      <c r="AS225" s="30">
        <f>(Table1[[#This Row],[Ransomware (Total '# of ATT&amp;CK Observations)]]-parameters!$D$21)/(parameters!$D$22-parameters!$D$21)</f>
        <v>0</v>
      </c>
      <c r="AT225" s="30">
        <f>IF(Table1[[#This Row],[Count Utility (unclipped)]]&gt;1,1, IF(Table1[[#This Row],[Count Utility (unclipped)]]&lt;0,0, Table1[[#This Row],[Count Utility (unclipped)]]) )</f>
        <v>0</v>
      </c>
      <c r="AU22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6" spans="1:47" ht="15.75">
      <c r="A226" s="30">
        <f>parameters!$J$21*Table1[[#This Row],[TAT Utility]]+parameters!$J$22*Table1[[#This Row],[Count Utility]]</f>
        <v>0.01</v>
      </c>
      <c r="B226" s="30">
        <f t="shared" si="3"/>
        <v>0.1</v>
      </c>
      <c r="C226" s="30" t="s">
        <v>825</v>
      </c>
      <c r="D226" s="30" t="s">
        <v>826</v>
      </c>
      <c r="E226" s="30" t="s">
        <v>72</v>
      </c>
      <c r="F226" s="30">
        <v>1</v>
      </c>
      <c r="G226" s="30">
        <v>1</v>
      </c>
      <c r="H226" s="30">
        <f>parameters!$J$10*Table1[[#This Row],[Before Utility]]+parameters!$J$11*Table1[[#This Row],[After Utility]]</f>
        <v>0.1</v>
      </c>
      <c r="I226">
        <f>(Table1[[#This Row],[Num. TID Before]]-parameters!$D$8)/(parameters!$D$9-parameters!$D$8)</f>
        <v>0.1</v>
      </c>
      <c r="J226">
        <f>IF(Table1[[#This Row],[Before Utility (unclipped)]]&gt;1,1, IF(Table1[[#This Row],[Before Utility (unclipped)]]&lt;0,0, Table1[[#This Row],[Before Utility (unclipped)]]))</f>
        <v>0.1</v>
      </c>
      <c r="K226">
        <f>(Table1[[#This Row],[Num. TID After]]-parameters!$D$10)/(parameters!$D$11-parameters!$D$10)</f>
        <v>0.1</v>
      </c>
      <c r="L226">
        <f>IF(Table1[[#This Row],[After Utility (unclipped)]]&gt;1,1, IF(Table1[[#This Row],[After Utility (unclipped)]]&lt;0,0, Table1[[#This Row],[After Utility (unclipped)]]))</f>
        <v>0.1</v>
      </c>
      <c r="M226" s="30">
        <v>0</v>
      </c>
      <c r="N226" s="81">
        <v>0</v>
      </c>
      <c r="O226" s="81">
        <v>0</v>
      </c>
      <c r="P226" s="81">
        <v>0</v>
      </c>
      <c r="Q226" s="81">
        <v>0</v>
      </c>
      <c r="R226" s="34"/>
      <c r="S226" s="32">
        <v>0</v>
      </c>
      <c r="T226" s="34"/>
      <c r="U226" s="32">
        <v>0</v>
      </c>
      <c r="V226" s="30">
        <f>parameters!$J$4*Table1[[#This Row],[Mitigations Utility]] + parameters!$J$5*Table1[[#This Row],[Detections Utility]]</f>
        <v>0</v>
      </c>
      <c r="W226">
        <f>SUM(Table1[[#This Row],[Num. 800-53 (r5)]],Table1[[#This Row],[Num. CIS Controls]])</f>
        <v>0</v>
      </c>
      <c r="X226">
        <f>(Table1[[#This Row],[Total Mitigations]]-parameters!$D$2)/(parameters!$D$3-parameters!$D$2)</f>
        <v>0</v>
      </c>
      <c r="Y226">
        <f>IF(Table1[[#This Row],[Mitigations Utility (unclipped)]]&gt;1,1, IF(Table1[[#This Row],[Mitigations Utility (unclipped)]]&lt;0,0, Table1[[#This Row],[Mitigations Utility (unclipped)]]) )</f>
        <v>0</v>
      </c>
      <c r="Z226">
        <f>SUM(Table1[[#This Row],[Num. CAR]:[Num. Splunk]])</f>
        <v>0</v>
      </c>
      <c r="AA226">
        <f>(Table1[[#This Row],[Total Detections]]-parameters!$D$4)/(parameters!$D$5-parameters!$D$4)</f>
        <v>0</v>
      </c>
      <c r="AB226">
        <f>IF(Table1[[#This Row],[Detections Utility (unclipped)]]&gt;1,1, IF(Table1[[#This Row],[Detections Utility (unclipped)]]&lt;0,0, Table1[[#This Row],[Detections Utility (unclipped)]]) )</f>
        <v>0</v>
      </c>
      <c r="AC226" t="s">
        <v>210</v>
      </c>
      <c r="AD226" s="85" t="s">
        <v>827</v>
      </c>
      <c r="AE226" s="30" t="str" cm="1">
        <f t="array" ref="AE226">IF(SUMPRODUCT(--(NOT(ISERR(SEARCH({"Process","Command","Script","WMI","Module","Pipe","Service"},AD226)))))&gt;0,"1","0")</f>
        <v>0</v>
      </c>
      <c r="AF226" s="30">
        <f>IF(AE226="1",'TOP 10 TECHNIQUES'!C$15,0)</f>
        <v>0</v>
      </c>
      <c r="AG226" s="30" t="str" cm="1">
        <f t="array" ref="AG226">IF(SUMPRODUCT(--(NOT(ISERR(SEARCH({"Network","Firewall"},AD226)))))&gt;0,"1","0")</f>
        <v>0</v>
      </c>
      <c r="AH226" s="30">
        <f>IF(AG226="1",'TOP 10 TECHNIQUES'!C$16,0)</f>
        <v>0</v>
      </c>
      <c r="AI226" s="30" t="str" cm="1">
        <f t="array" ref="AI226">IF(SUMPRODUCT(--(NOT(ISERR(SEARCH({"File","Group","Logon","Schedule","User","Registry","Active","Application"},AD226)))))&gt;0,"1","0")</f>
        <v>0</v>
      </c>
      <c r="AJ226" s="30">
        <f>IF(AI226="1",'TOP 10 TECHNIQUES'!C$17,0)</f>
        <v>0</v>
      </c>
      <c r="AK226" s="30" t="str" cm="1">
        <f t="array" ref="AK226">IF(SUMPRODUCT(--(NOT(ISERR(SEARCH({"Cloud","Cluster","Container","Image","Instance","Pod","Snapshot","Volume"},AD226)))))&gt;0,"1","0")</f>
        <v>0</v>
      </c>
      <c r="AL226" s="30">
        <f>IF(AK226="1",'TOP 10 TECHNIQUES'!C$18,0)</f>
        <v>0</v>
      </c>
      <c r="AM226" s="30" t="str" cm="1">
        <f t="array" ref="AM226">IF(SUMPRODUCT(--(NOT(ISERR(SEARCH({"Drive","Firmware","Host","Kernel"},AD226)))))&gt;0,"1","0")</f>
        <v>0</v>
      </c>
      <c r="AN226" s="30">
        <f>IF(AM226="1",'TOP 10 TECHNIQUES'!C$19,0)</f>
        <v>0</v>
      </c>
      <c r="AP226" s="30">
        <f>parameters!$J$21*Table1[[#This Row],[TAT Utility]]+parameters!$J$22*Table1[[#This Row],[Count Utility]]</f>
        <v>0.01</v>
      </c>
      <c r="AQ226" s="30">
        <f>(Table1[[#This Row],[Total Top Att&amp;ck Score ]]-parameters!$D$19)/(parameters!$D$20-parameters!$D$19)</f>
        <v>3.3333333333333333E-2</v>
      </c>
      <c r="AR226" s="30">
        <f>IF(Table1[[#This Row],[TAT Utility (unclipped)]]&gt;1,1, IF(Table1[[#This Row],[TAT Utility (unclipped)]]&lt;0,0, Table1[[#This Row],[TAT Utility (unclipped)]]) )</f>
        <v>3.3333333333333333E-2</v>
      </c>
      <c r="AS226" s="30">
        <f>(Table1[[#This Row],[Ransomware (Total '# of ATT&amp;CK Observations)]]-parameters!$D$21)/(parameters!$D$22-parameters!$D$21)</f>
        <v>0</v>
      </c>
      <c r="AT226" s="30">
        <f>IF(Table1[[#This Row],[Count Utility (unclipped)]]&gt;1,1, IF(Table1[[#This Row],[Count Utility (unclipped)]]&lt;0,0, Table1[[#This Row],[Count Utility (unclipped)]]) )</f>
        <v>0</v>
      </c>
      <c r="AU22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7" spans="1:47" ht="15.75">
      <c r="A227" s="30">
        <f>parameters!$J$21*Table1[[#This Row],[TAT Utility]]+parameters!$J$22*Table1[[#This Row],[Count Utility]]</f>
        <v>3.8858269754380954E-2</v>
      </c>
      <c r="B227" s="30">
        <f t="shared" si="3"/>
        <v>0.38858269754380953</v>
      </c>
      <c r="C227" s="30" t="s">
        <v>828</v>
      </c>
      <c r="D227" s="30" t="s">
        <v>829</v>
      </c>
      <c r="E227" s="30" t="s">
        <v>72</v>
      </c>
      <c r="F227" s="30">
        <v>1</v>
      </c>
      <c r="G227" s="30">
        <v>1</v>
      </c>
      <c r="H227" s="30">
        <f>parameters!$J$10*Table1[[#This Row],[Before Utility]]+parameters!$J$11*Table1[[#This Row],[After Utility]]</f>
        <v>0.1</v>
      </c>
      <c r="I227">
        <f>(Table1[[#This Row],[Num. TID Before]]-parameters!$D$8)/(parameters!$D$9-parameters!$D$8)</f>
        <v>0.1</v>
      </c>
      <c r="J227">
        <f>IF(Table1[[#This Row],[Before Utility (unclipped)]]&gt;1,1, IF(Table1[[#This Row],[Before Utility (unclipped)]]&lt;0,0, Table1[[#This Row],[Before Utility (unclipped)]]))</f>
        <v>0.1</v>
      </c>
      <c r="K227">
        <f>(Table1[[#This Row],[Num. TID After]]-parameters!$D$10)/(parameters!$D$11-parameters!$D$10)</f>
        <v>0.1</v>
      </c>
      <c r="L227">
        <f>IF(Table1[[#This Row],[After Utility (unclipped)]]&gt;1,1, IF(Table1[[#This Row],[After Utility (unclipped)]]&lt;0,0, Table1[[#This Row],[After Utility (unclipped)]]))</f>
        <v>0.1</v>
      </c>
      <c r="M227" s="57">
        <v>5.4998999999999998E-4</v>
      </c>
      <c r="N227" s="81">
        <v>0</v>
      </c>
      <c r="O227" s="81">
        <v>1</v>
      </c>
      <c r="P227" s="81">
        <v>0</v>
      </c>
      <c r="Q227" s="81">
        <v>0</v>
      </c>
      <c r="R227" s="36" t="s">
        <v>830</v>
      </c>
      <c r="S227" s="32">
        <v>8</v>
      </c>
      <c r="T227" s="34" t="s">
        <v>831</v>
      </c>
      <c r="U227" s="32">
        <v>15</v>
      </c>
      <c r="V227" s="30">
        <f>parameters!$J$4*Table1[[#This Row],[Mitigations Utility]] + parameters!$J$5*Table1[[#This Row],[Detections Utility]]</f>
        <v>0.22380952380952382</v>
      </c>
      <c r="W227">
        <f>SUM(Table1[[#This Row],[Num. 800-53 (r5)]],Table1[[#This Row],[Num. CIS Controls]])</f>
        <v>23</v>
      </c>
      <c r="X227">
        <f>(Table1[[#This Row],[Total Mitigations]]-parameters!$D$2)/(parameters!$D$3-parameters!$D$2)</f>
        <v>0.41818181818181815</v>
      </c>
      <c r="Y227">
        <f>IF(Table1[[#This Row],[Mitigations Utility (unclipped)]]&gt;1,1, IF(Table1[[#This Row],[Mitigations Utility (unclipped)]]&lt;0,0, Table1[[#This Row],[Mitigations Utility (unclipped)]]) )</f>
        <v>0.41818181818181815</v>
      </c>
      <c r="Z227">
        <f>SUM(Table1[[#This Row],[Num. CAR]:[Num. Splunk]])</f>
        <v>1</v>
      </c>
      <c r="AA227">
        <f>(Table1[[#This Row],[Total Detections]]-parameters!$D$4)/(parameters!$D$5-parameters!$D$4)</f>
        <v>0.01</v>
      </c>
      <c r="AB227">
        <f>IF(Table1[[#This Row],[Detections Utility (unclipped)]]&gt;1,1, IF(Table1[[#This Row],[Detections Utility (unclipped)]]&lt;0,0, Table1[[#This Row],[Detections Utility (unclipped)]]) )</f>
        <v>0.01</v>
      </c>
      <c r="AC227"/>
      <c r="AD227" s="85" t="s">
        <v>832</v>
      </c>
      <c r="AE227" s="30" t="str" cm="1">
        <f t="array" ref="AE227">IF(SUMPRODUCT(--(NOT(ISERR(SEARCH({"Process","Command","Script","WMI","Module","Pipe","Service"},AD227)))))&gt;0,"1","0")</f>
        <v>1</v>
      </c>
      <c r="AF227" s="30">
        <f>IF(AE227="1",'TOP 10 TECHNIQUES'!C$15,0)</f>
        <v>0</v>
      </c>
      <c r="AG227" s="30" t="str" cm="1">
        <f t="array" ref="AG227">IF(SUMPRODUCT(--(NOT(ISERR(SEARCH({"Network","Firewall"},AD227)))))&gt;0,"1","0")</f>
        <v>1</v>
      </c>
      <c r="AH227" s="30">
        <f>IF(AG227="1",'TOP 10 TECHNIQUES'!C$16,0)</f>
        <v>0</v>
      </c>
      <c r="AI227" s="30" t="str" cm="1">
        <f t="array" ref="AI227">IF(SUMPRODUCT(--(NOT(ISERR(SEARCH({"File","Group","Logon","Schedule","User","Registry","Active","Application"},AD227)))))&gt;0,"1","0")</f>
        <v>1</v>
      </c>
      <c r="AJ227" s="30">
        <f>IF(AI227="1",'TOP 10 TECHNIQUES'!C$17,0)</f>
        <v>0.19800000000000001</v>
      </c>
      <c r="AK227" s="30" t="str" cm="1">
        <f t="array" ref="AK227">IF(SUMPRODUCT(--(NOT(ISERR(SEARCH({"Cloud","Cluster","Container","Image","Instance","Pod","Snapshot","Volume"},AD227)))))&gt;0,"1","0")</f>
        <v>0</v>
      </c>
      <c r="AL227" s="30">
        <f>IF(AK227="1",'TOP 10 TECHNIQUES'!C$18,0)</f>
        <v>0</v>
      </c>
      <c r="AM227" s="30" t="str" cm="1">
        <f t="array" ref="AM227">IF(SUMPRODUCT(--(NOT(ISERR(SEARCH({"Drive","Firmware","Host","Kernel"},AD227)))))&gt;0,"1","0")</f>
        <v>0</v>
      </c>
      <c r="AN227" s="30">
        <f>IF(AM227="1",'TOP 10 TECHNIQUES'!C$19,0)</f>
        <v>0</v>
      </c>
      <c r="AO227" s="61">
        <v>0</v>
      </c>
      <c r="AP227" s="30">
        <f>parameters!$J$21*Table1[[#This Row],[TAT Utility]]+parameters!$J$22*Table1[[#This Row],[Count Utility]]</f>
        <v>3.8858269754380954E-2</v>
      </c>
      <c r="AQ227" s="30">
        <f>(Table1[[#This Row],[Total Top Att&amp;ck Score ]]-parameters!$D$19)/(parameters!$D$20-parameters!$D$19)</f>
        <v>0.12952756584793651</v>
      </c>
      <c r="AR227" s="30">
        <f>IF(Table1[[#This Row],[TAT Utility (unclipped)]]&gt;1,1, IF(Table1[[#This Row],[TAT Utility (unclipped)]]&lt;0,0, Table1[[#This Row],[TAT Utility (unclipped)]]) )</f>
        <v>0.12952756584793651</v>
      </c>
      <c r="AS227" s="30">
        <f>(Table1[[#This Row],[Ransomware (Total '# of ATT&amp;CK Observations)]]-parameters!$D$21)/(parameters!$D$22-parameters!$D$21)</f>
        <v>0</v>
      </c>
      <c r="AT227" s="30">
        <f>IF(Table1[[#This Row],[Count Utility (unclipped)]]&gt;1,1, IF(Table1[[#This Row],[Count Utility (unclipped)]]&lt;0,0, Table1[[#This Row],[Count Utility (unclipped)]]) )</f>
        <v>0</v>
      </c>
      <c r="AU22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8" spans="1:47" ht="15.75">
      <c r="A228" s="30">
        <f>parameters!$J$21*Table1[[#This Row],[TAT Utility]]+parameters!$J$22*Table1[[#This Row],[Count Utility]]</f>
        <v>3.699197036047619E-2</v>
      </c>
      <c r="B228" s="30">
        <f t="shared" si="3"/>
        <v>0.3699197036047619</v>
      </c>
      <c r="C228" s="30" t="s">
        <v>833</v>
      </c>
      <c r="D228" s="30" t="s">
        <v>834</v>
      </c>
      <c r="E228" s="30" t="s">
        <v>72</v>
      </c>
      <c r="F228" s="30">
        <v>1</v>
      </c>
      <c r="G228" s="30">
        <v>1</v>
      </c>
      <c r="H228" s="30">
        <f>parameters!$J$10*Table1[[#This Row],[Before Utility]]+parameters!$J$11*Table1[[#This Row],[After Utility]]</f>
        <v>0.1</v>
      </c>
      <c r="I228">
        <f>(Table1[[#This Row],[Num. TID Before]]-parameters!$D$8)/(parameters!$D$9-parameters!$D$8)</f>
        <v>0.1</v>
      </c>
      <c r="J228">
        <f>IF(Table1[[#This Row],[Before Utility (unclipped)]]&gt;1,1, IF(Table1[[#This Row],[Before Utility (unclipped)]]&lt;0,0, Table1[[#This Row],[Before Utility (unclipped)]]))</f>
        <v>0.1</v>
      </c>
      <c r="K228">
        <f>(Table1[[#This Row],[Num. TID After]]-parameters!$D$10)/(parameters!$D$11-parameters!$D$10)</f>
        <v>0.1</v>
      </c>
      <c r="L228">
        <f>IF(Table1[[#This Row],[After Utility (unclipped)]]&gt;1,1, IF(Table1[[#This Row],[After Utility (unclipped)]]&lt;0,0, Table1[[#This Row],[After Utility (unclipped)]]))</f>
        <v>0.1</v>
      </c>
      <c r="M228" s="57">
        <v>4.01915E-3</v>
      </c>
      <c r="N228" s="81">
        <v>0</v>
      </c>
      <c r="O228" s="81">
        <v>1</v>
      </c>
      <c r="P228" s="81">
        <v>0</v>
      </c>
      <c r="Q228" s="81">
        <v>0</v>
      </c>
      <c r="R228" s="36" t="s">
        <v>835</v>
      </c>
      <c r="S228" s="32">
        <v>7</v>
      </c>
      <c r="T228" s="34" t="s">
        <v>836</v>
      </c>
      <c r="U228" s="32">
        <v>14</v>
      </c>
      <c r="V228" s="30">
        <f>parameters!$J$4*Table1[[#This Row],[Mitigations Utility]] + parameters!$J$5*Table1[[#This Row],[Detections Utility]]</f>
        <v>0.20476190476190478</v>
      </c>
      <c r="W228">
        <f>SUM(Table1[[#This Row],[Num. 800-53 (r5)]],Table1[[#This Row],[Num. CIS Controls]])</f>
        <v>21</v>
      </c>
      <c r="X228">
        <f>(Table1[[#This Row],[Total Mitigations]]-parameters!$D$2)/(parameters!$D$3-parameters!$D$2)</f>
        <v>0.38181818181818183</v>
      </c>
      <c r="Y228">
        <f>IF(Table1[[#This Row],[Mitigations Utility (unclipped)]]&gt;1,1, IF(Table1[[#This Row],[Mitigations Utility (unclipped)]]&lt;0,0, Table1[[#This Row],[Mitigations Utility (unclipped)]]) )</f>
        <v>0.38181818181818183</v>
      </c>
      <c r="Z228">
        <f>SUM(Table1[[#This Row],[Num. CAR]:[Num. Splunk]])</f>
        <v>1</v>
      </c>
      <c r="AA228">
        <f>(Table1[[#This Row],[Total Detections]]-parameters!$D$4)/(parameters!$D$5-parameters!$D$4)</f>
        <v>0.01</v>
      </c>
      <c r="AB228">
        <f>IF(Table1[[#This Row],[Detections Utility (unclipped)]]&gt;1,1, IF(Table1[[#This Row],[Detections Utility (unclipped)]]&lt;0,0, Table1[[#This Row],[Detections Utility (unclipped)]]) )</f>
        <v>0.01</v>
      </c>
      <c r="AC228"/>
      <c r="AD228" s="85" t="s">
        <v>837</v>
      </c>
      <c r="AE228" s="30" t="str" cm="1">
        <f t="array" ref="AE228">IF(SUMPRODUCT(--(NOT(ISERR(SEARCH({"Process","Command","Script","WMI","Module","Pipe","Service"},AD228)))))&gt;0,"1","0")</f>
        <v>1</v>
      </c>
      <c r="AF228" s="30">
        <f>IF(AE228="1",'TOP 10 TECHNIQUES'!C$15,0)</f>
        <v>0</v>
      </c>
      <c r="AG228" s="30" t="str" cm="1">
        <f t="array" ref="AG228">IF(SUMPRODUCT(--(NOT(ISERR(SEARCH({"Network","Firewall"},AD228)))))&gt;0,"1","0")</f>
        <v>0</v>
      </c>
      <c r="AH228" s="30">
        <f>IF(AG228="1",'TOP 10 TECHNIQUES'!C$16,0)</f>
        <v>0</v>
      </c>
      <c r="AI228" s="30" t="str" cm="1">
        <f t="array" ref="AI228">IF(SUMPRODUCT(--(NOT(ISERR(SEARCH({"File","Group","Logon","Schedule","User","Registry","Active","Application"},AD228)))))&gt;0,"1","0")</f>
        <v>1</v>
      </c>
      <c r="AJ228" s="30">
        <f>IF(AI228="1",'TOP 10 TECHNIQUES'!C$17,0)</f>
        <v>0.19800000000000001</v>
      </c>
      <c r="AK228" s="30" t="str" cm="1">
        <f t="array" ref="AK228">IF(SUMPRODUCT(--(NOT(ISERR(SEARCH({"Cloud","Cluster","Container","Image","Instance","Pod","Snapshot","Volume"},AD228)))))&gt;0,"1","0")</f>
        <v>0</v>
      </c>
      <c r="AL228" s="30">
        <f>IF(AK228="1",'TOP 10 TECHNIQUES'!C$18,0)</f>
        <v>0</v>
      </c>
      <c r="AM228" s="30" t="str" cm="1">
        <f t="array" ref="AM228">IF(SUMPRODUCT(--(NOT(ISERR(SEARCH({"Drive","Firmware","Host","Kernel"},AD228)))))&gt;0,"1","0")</f>
        <v>0</v>
      </c>
      <c r="AN228" s="30">
        <f>IF(AM228="1",'TOP 10 TECHNIQUES'!C$19,0)</f>
        <v>0</v>
      </c>
      <c r="AO228" s="62">
        <v>0</v>
      </c>
      <c r="AP228" s="30">
        <f>parameters!$J$21*Table1[[#This Row],[TAT Utility]]+parameters!$J$22*Table1[[#This Row],[Count Utility]]</f>
        <v>3.699197036047619E-2</v>
      </c>
      <c r="AQ228" s="30">
        <f>(Table1[[#This Row],[Total Top Att&amp;ck Score ]]-parameters!$D$19)/(parameters!$D$20-parameters!$D$19)</f>
        <v>0.12330656786825396</v>
      </c>
      <c r="AR228" s="30">
        <f>IF(Table1[[#This Row],[TAT Utility (unclipped)]]&gt;1,1, IF(Table1[[#This Row],[TAT Utility (unclipped)]]&lt;0,0, Table1[[#This Row],[TAT Utility (unclipped)]]) )</f>
        <v>0.12330656786825396</v>
      </c>
      <c r="AS228" s="30">
        <f>(Table1[[#This Row],[Ransomware (Total '# of ATT&amp;CK Observations)]]-parameters!$D$21)/(parameters!$D$22-parameters!$D$21)</f>
        <v>0</v>
      </c>
      <c r="AT228" s="30">
        <f>IF(Table1[[#This Row],[Count Utility (unclipped)]]&gt;1,1, IF(Table1[[#This Row],[Count Utility (unclipped)]]&lt;0,0, Table1[[#This Row],[Count Utility (unclipped)]]) )</f>
        <v>0</v>
      </c>
      <c r="AU22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9" spans="1:47" ht="15.75">
      <c r="A229" s="30">
        <f>parameters!$J$21*Table1[[#This Row],[TAT Utility]]+parameters!$J$22*Table1[[#This Row],[Count Utility]]</f>
        <v>4.25004761904762E-2</v>
      </c>
      <c r="B229" s="30">
        <f t="shared" si="3"/>
        <v>0.425004761904762</v>
      </c>
      <c r="C229" s="30" t="s">
        <v>838</v>
      </c>
      <c r="D229" s="30" t="s">
        <v>839</v>
      </c>
      <c r="E229" s="30" t="s">
        <v>72</v>
      </c>
      <c r="F229" s="30">
        <v>2</v>
      </c>
      <c r="G229" s="30">
        <v>1</v>
      </c>
      <c r="H229" s="30">
        <f>parameters!$J$10*Table1[[#This Row],[Before Utility]]+parameters!$J$11*Table1[[#This Row],[After Utility]]</f>
        <v>0.15000000000000002</v>
      </c>
      <c r="I229">
        <f>(Table1[[#This Row],[Num. TID Before]]-parameters!$D$8)/(parameters!$D$9-parameters!$D$8)</f>
        <v>0.2</v>
      </c>
      <c r="J229">
        <f>IF(Table1[[#This Row],[Before Utility (unclipped)]]&gt;1,1, IF(Table1[[#This Row],[Before Utility (unclipped)]]&lt;0,0, Table1[[#This Row],[Before Utility (unclipped)]]))</f>
        <v>0.2</v>
      </c>
      <c r="K229">
        <f>(Table1[[#This Row],[Num. TID After]]-parameters!$D$10)/(parameters!$D$11-parameters!$D$10)</f>
        <v>0.1</v>
      </c>
      <c r="L229">
        <f>IF(Table1[[#This Row],[After Utility (unclipped)]]&gt;1,1, IF(Table1[[#This Row],[After Utility (unclipped)]]&lt;0,0, Table1[[#This Row],[After Utility (unclipped)]]))</f>
        <v>0.1</v>
      </c>
      <c r="M229" s="30">
        <v>0</v>
      </c>
      <c r="N229" s="81">
        <v>1</v>
      </c>
      <c r="O229" s="81">
        <v>3</v>
      </c>
      <c r="P229" s="81">
        <v>0</v>
      </c>
      <c r="Q229" s="81">
        <v>1</v>
      </c>
      <c r="R229" s="34" t="s">
        <v>840</v>
      </c>
      <c r="S229" s="32">
        <v>9</v>
      </c>
      <c r="T229" s="34" t="s">
        <v>841</v>
      </c>
      <c r="U229" s="32">
        <v>10</v>
      </c>
      <c r="V229" s="30">
        <f>parameters!$J$4*Table1[[#This Row],[Mitigations Utility]] + parameters!$J$5*Table1[[#This Row],[Detections Utility]]</f>
        <v>0.20476190476190478</v>
      </c>
      <c r="W229">
        <f>SUM(Table1[[#This Row],[Num. 800-53 (r5)]],Table1[[#This Row],[Num. CIS Controls]])</f>
        <v>19</v>
      </c>
      <c r="X229">
        <f>(Table1[[#This Row],[Total Mitigations]]-parameters!$D$2)/(parameters!$D$3-parameters!$D$2)</f>
        <v>0.34545454545454546</v>
      </c>
      <c r="Y229">
        <f>IF(Table1[[#This Row],[Mitigations Utility (unclipped)]]&gt;1,1, IF(Table1[[#This Row],[Mitigations Utility (unclipped)]]&lt;0,0, Table1[[#This Row],[Mitigations Utility (unclipped)]]) )</f>
        <v>0.34545454545454546</v>
      </c>
      <c r="Z229">
        <f>SUM(Table1[[#This Row],[Num. CAR]:[Num. Splunk]])</f>
        <v>5</v>
      </c>
      <c r="AA229">
        <f>(Table1[[#This Row],[Total Detections]]-parameters!$D$4)/(parameters!$D$5-parameters!$D$4)</f>
        <v>0.05</v>
      </c>
      <c r="AB229">
        <f>IF(Table1[[#This Row],[Detections Utility (unclipped)]]&gt;1,1, IF(Table1[[#This Row],[Detections Utility (unclipped)]]&lt;0,0, Table1[[#This Row],[Detections Utility (unclipped)]]) )</f>
        <v>0.05</v>
      </c>
      <c r="AC229"/>
      <c r="AD229" s="85" t="s">
        <v>842</v>
      </c>
      <c r="AE229" s="30" t="str" cm="1">
        <f t="array" ref="AE229">IF(SUMPRODUCT(--(NOT(ISERR(SEARCH({"Process","Command","Script","WMI","Module","Pipe","Service"},AD229)))))&gt;0,"1","0")</f>
        <v>0</v>
      </c>
      <c r="AF229" s="30">
        <f>IF(AE229="1",'TOP 10 TECHNIQUES'!C$15,0)</f>
        <v>0</v>
      </c>
      <c r="AG229" s="30" t="str" cm="1">
        <f t="array" ref="AG229">IF(SUMPRODUCT(--(NOT(ISERR(SEARCH({"Network","Firewall"},AD229)))))&gt;0,"1","0")</f>
        <v>1</v>
      </c>
      <c r="AH229" s="30">
        <f>IF(AG229="1",'TOP 10 TECHNIQUES'!C$16,0)</f>
        <v>0</v>
      </c>
      <c r="AI229" s="30" t="str" cm="1">
        <f t="array" ref="AI229">IF(SUMPRODUCT(--(NOT(ISERR(SEARCH({"File","Group","Logon","Schedule","User","Registry","Active","Application"},AD229)))))&gt;0,"1","0")</f>
        <v>1</v>
      </c>
      <c r="AJ229" s="30">
        <f>IF(AI229="1",'TOP 10 TECHNIQUES'!C$17,0)</f>
        <v>0.19800000000000001</v>
      </c>
      <c r="AK229" s="30" t="str" cm="1">
        <f t="array" ref="AK229">IF(SUMPRODUCT(--(NOT(ISERR(SEARCH({"Cloud","Cluster","Container","Image","Instance","Pod","Snapshot","Volume"},AD229)))))&gt;0,"1","0")</f>
        <v>0</v>
      </c>
      <c r="AL229" s="30">
        <f>IF(AK229="1",'TOP 10 TECHNIQUES'!C$18,0)</f>
        <v>0</v>
      </c>
      <c r="AM229" s="30" t="str" cm="1">
        <f t="array" ref="AM229">IF(SUMPRODUCT(--(NOT(ISERR(SEARCH({"Drive","Firmware","Host","Kernel"},AD229)))))&gt;0,"1","0")</f>
        <v>0</v>
      </c>
      <c r="AN229" s="30">
        <f>IF(AM229="1",'TOP 10 TECHNIQUES'!C$19,0)</f>
        <v>0</v>
      </c>
      <c r="AO229" s="61">
        <v>0</v>
      </c>
      <c r="AP229" s="30">
        <f>parameters!$J$21*Table1[[#This Row],[TAT Utility]]+parameters!$J$22*Table1[[#This Row],[Count Utility]]</f>
        <v>4.25004761904762E-2</v>
      </c>
      <c r="AQ229" s="30">
        <f>(Table1[[#This Row],[Total Top Att&amp;ck Score ]]-parameters!$D$19)/(parameters!$D$20-parameters!$D$19)</f>
        <v>0.141668253968254</v>
      </c>
      <c r="AR229" s="30">
        <f>IF(Table1[[#This Row],[TAT Utility (unclipped)]]&gt;1,1, IF(Table1[[#This Row],[TAT Utility (unclipped)]]&lt;0,0, Table1[[#This Row],[TAT Utility (unclipped)]]) )</f>
        <v>0.141668253968254</v>
      </c>
      <c r="AS229" s="30">
        <f>(Table1[[#This Row],[Ransomware (Total '# of ATT&amp;CK Observations)]]-parameters!$D$21)/(parameters!$D$22-parameters!$D$21)</f>
        <v>0</v>
      </c>
      <c r="AT229" s="30">
        <f>IF(Table1[[#This Row],[Count Utility (unclipped)]]&gt;1,1, IF(Table1[[#This Row],[Count Utility (unclipped)]]&lt;0,0, Table1[[#This Row],[Count Utility (unclipped)]]) )</f>
        <v>0</v>
      </c>
      <c r="AU22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0" spans="1:47" ht="15.75">
      <c r="A230" s="30">
        <f>parameters!$J$21*Table1[[#This Row],[TAT Utility]]+parameters!$J$22*Table1[[#This Row],[Count Utility]]</f>
        <v>0.15084840603238095</v>
      </c>
      <c r="B230" s="30">
        <f t="shared" si="3"/>
        <v>0.50848406032380944</v>
      </c>
      <c r="C230" s="30" t="s">
        <v>843</v>
      </c>
      <c r="D230" s="30" t="s">
        <v>844</v>
      </c>
      <c r="E230" s="30" t="s">
        <v>72</v>
      </c>
      <c r="F230" s="30">
        <v>1</v>
      </c>
      <c r="G230" s="30">
        <v>1</v>
      </c>
      <c r="H230" s="30">
        <f>parameters!$J$10*Table1[[#This Row],[Before Utility]]+parameters!$J$11*Table1[[#This Row],[After Utility]]</f>
        <v>0.1</v>
      </c>
      <c r="I230">
        <f>(Table1[[#This Row],[Num. TID Before]]-parameters!$D$8)/(parameters!$D$9-parameters!$D$8)</f>
        <v>0.1</v>
      </c>
      <c r="J230">
        <f>IF(Table1[[#This Row],[Before Utility (unclipped)]]&gt;1,1, IF(Table1[[#This Row],[Before Utility (unclipped)]]&lt;0,0, Table1[[#This Row],[Before Utility (unclipped)]]))</f>
        <v>0.1</v>
      </c>
      <c r="K230">
        <f>(Table1[[#This Row],[Num. TID After]]-parameters!$D$10)/(parameters!$D$11-parameters!$D$10)</f>
        <v>0.1</v>
      </c>
      <c r="L230">
        <f>IF(Table1[[#This Row],[After Utility (unclipped)]]&gt;1,1, IF(Table1[[#This Row],[After Utility (unclipped)]]&lt;0,0, Table1[[#This Row],[After Utility (unclipped)]]))</f>
        <v>0.1</v>
      </c>
      <c r="M230" s="57">
        <v>6.3460000000000003E-4</v>
      </c>
      <c r="N230" s="81">
        <v>0</v>
      </c>
      <c r="O230" s="81">
        <v>2</v>
      </c>
      <c r="P230" s="81">
        <v>1</v>
      </c>
      <c r="Q230" s="81">
        <v>5</v>
      </c>
      <c r="R230" s="36" t="s">
        <v>845</v>
      </c>
      <c r="S230" s="32">
        <v>12</v>
      </c>
      <c r="T230" s="34" t="s">
        <v>846</v>
      </c>
      <c r="U230" s="32">
        <v>18</v>
      </c>
      <c r="V230" s="30">
        <f>parameters!$J$4*Table1[[#This Row],[Mitigations Utility]] + parameters!$J$5*Table1[[#This Row],[Detections Utility]]</f>
        <v>0.32380952380952377</v>
      </c>
      <c r="W230">
        <f>SUM(Table1[[#This Row],[Num. 800-53 (r5)]],Table1[[#This Row],[Num. CIS Controls]])</f>
        <v>30</v>
      </c>
      <c r="X230">
        <f>(Table1[[#This Row],[Total Mitigations]]-parameters!$D$2)/(parameters!$D$3-parameters!$D$2)</f>
        <v>0.54545454545454541</v>
      </c>
      <c r="Y230">
        <f>IF(Table1[[#This Row],[Mitigations Utility (unclipped)]]&gt;1,1, IF(Table1[[#This Row],[Mitigations Utility (unclipped)]]&lt;0,0, Table1[[#This Row],[Mitigations Utility (unclipped)]]) )</f>
        <v>0.54545454545454541</v>
      </c>
      <c r="Z230">
        <f>SUM(Table1[[#This Row],[Num. CAR]:[Num. Splunk]])</f>
        <v>8</v>
      </c>
      <c r="AA230">
        <f>(Table1[[#This Row],[Total Detections]]-parameters!$D$4)/(parameters!$D$5-parameters!$D$4)</f>
        <v>0.08</v>
      </c>
      <c r="AB230">
        <f>IF(Table1[[#This Row],[Detections Utility (unclipped)]]&gt;1,1, IF(Table1[[#This Row],[Detections Utility (unclipped)]]&lt;0,0, Table1[[#This Row],[Detections Utility (unclipped)]]) )</f>
        <v>0.08</v>
      </c>
      <c r="AC230"/>
      <c r="AD230" s="85" t="s">
        <v>847</v>
      </c>
      <c r="AE230" s="30" t="str" cm="1">
        <f t="array" ref="AE230">IF(SUMPRODUCT(--(NOT(ISERR(SEARCH({"Process","Command","Script","WMI","Module","Pipe","Service"},AD230)))))&gt;0,"1","0")</f>
        <v>1</v>
      </c>
      <c r="AF230" s="30">
        <f>IF(AE230="1",'TOP 10 TECHNIQUES'!C$15,0)</f>
        <v>0</v>
      </c>
      <c r="AG230" s="30" t="str" cm="1">
        <f t="array" ref="AG230">IF(SUMPRODUCT(--(NOT(ISERR(SEARCH({"Network","Firewall"},AD230)))))&gt;0,"1","0")</f>
        <v>1</v>
      </c>
      <c r="AH230" s="30">
        <f>IF(AG230="1",'TOP 10 TECHNIQUES'!C$16,0)</f>
        <v>0</v>
      </c>
      <c r="AI230" s="30" t="str" cm="1">
        <f t="array" ref="AI230">IF(SUMPRODUCT(--(NOT(ISERR(SEARCH({"File","Group","Logon","Schedule","User","Registry","Active","Application"},AD230)))))&gt;0,"1","0")</f>
        <v>1</v>
      </c>
      <c r="AJ230" s="30">
        <f>IF(AI230="1",'TOP 10 TECHNIQUES'!C$17,0)</f>
        <v>0.19800000000000001</v>
      </c>
      <c r="AK230" s="30" t="str" cm="1">
        <f t="array" ref="AK230">IF(SUMPRODUCT(--(NOT(ISERR(SEARCH({"Cloud","Cluster","Container","Image","Instance","Pod","Snapshot","Volume"},AD230)))))&gt;0,"1","0")</f>
        <v>0</v>
      </c>
      <c r="AL230" s="30">
        <f>IF(AK230="1",'TOP 10 TECHNIQUES'!C$18,0)</f>
        <v>0</v>
      </c>
      <c r="AM230" s="30" t="str" cm="1">
        <f t="array" ref="AM230">IF(SUMPRODUCT(--(NOT(ISERR(SEARCH({"Drive","Firmware","Host","Kernel"},AD230)))))&gt;0,"1","0")</f>
        <v>0</v>
      </c>
      <c r="AN230" s="30">
        <f>IF(AM230="1",'TOP 10 TECHNIQUES'!C$19,0)</f>
        <v>0</v>
      </c>
      <c r="AO230" s="62">
        <v>3</v>
      </c>
      <c r="AP230" s="30">
        <f>parameters!$J$21*Table1[[#This Row],[TAT Utility]]+parameters!$J$22*Table1[[#This Row],[Count Utility]]</f>
        <v>0.15084840603238095</v>
      </c>
      <c r="AQ230" s="30">
        <f>(Table1[[#This Row],[Total Top Att&amp;ck Score ]]-parameters!$D$19)/(parameters!$D$20-parameters!$D$19)</f>
        <v>0.16949468677460314</v>
      </c>
      <c r="AR230" s="30">
        <f>IF(Table1[[#This Row],[TAT Utility (unclipped)]]&gt;1,1, IF(Table1[[#This Row],[TAT Utility (unclipped)]]&lt;0,0, Table1[[#This Row],[TAT Utility (unclipped)]]) )</f>
        <v>0.16949468677460314</v>
      </c>
      <c r="AS230" s="30">
        <f>(Table1[[#This Row],[Ransomware (Total '# of ATT&amp;CK Observations)]]-parameters!$D$21)/(parameters!$D$22-parameters!$D$21)</f>
        <v>0.14285714285714285</v>
      </c>
      <c r="AT230" s="30">
        <f>IF(Table1[[#This Row],[Count Utility (unclipped)]]&gt;1,1, IF(Table1[[#This Row],[Count Utility (unclipped)]]&lt;0,0, Table1[[#This Row],[Count Utility (unclipped)]]) )</f>
        <v>0.14285714285714285</v>
      </c>
      <c r="AU23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8.35353347696145E-2</v>
      </c>
    </row>
    <row r="231" spans="1:47" ht="15.75">
      <c r="A231" s="30">
        <f>parameters!$J$21*Table1[[#This Row],[TAT Utility]]+parameters!$J$22*Table1[[#This Row],[Count Utility]]</f>
        <v>0.32976671798609525</v>
      </c>
      <c r="B231" s="30">
        <f t="shared" si="3"/>
        <v>1.2976671798609523</v>
      </c>
      <c r="C231" s="30" t="s">
        <v>848</v>
      </c>
      <c r="D231" s="30" t="s">
        <v>849</v>
      </c>
      <c r="E231" s="30" t="s">
        <v>72</v>
      </c>
      <c r="F231" s="30">
        <v>1</v>
      </c>
      <c r="G231" s="30">
        <v>1</v>
      </c>
      <c r="H231" s="30">
        <f>parameters!$J$10*Table1[[#This Row],[Before Utility]]+parameters!$J$11*Table1[[#This Row],[After Utility]]</f>
        <v>0.1</v>
      </c>
      <c r="I231">
        <f>(Table1[[#This Row],[Num. TID Before]]-parameters!$D$8)/(parameters!$D$9-parameters!$D$8)</f>
        <v>0.1</v>
      </c>
      <c r="J231">
        <f>IF(Table1[[#This Row],[Before Utility (unclipped)]]&gt;1,1, IF(Table1[[#This Row],[Before Utility (unclipped)]]&lt;0,0, Table1[[#This Row],[Before Utility (unclipped)]]))</f>
        <v>0.1</v>
      </c>
      <c r="K231">
        <f>(Table1[[#This Row],[Num. TID After]]-parameters!$D$10)/(parameters!$D$11-parameters!$D$10)</f>
        <v>0.1</v>
      </c>
      <c r="L231">
        <f>IF(Table1[[#This Row],[After Utility (unclipped)]]&gt;1,1, IF(Table1[[#This Row],[After Utility (unclipped)]]&lt;0,0, Table1[[#This Row],[After Utility (unclipped)]]))</f>
        <v>0.1</v>
      </c>
      <c r="M231" s="57">
        <v>2.2422599999999998E-3</v>
      </c>
      <c r="N231" s="81">
        <v>0</v>
      </c>
      <c r="O231" s="81">
        <v>74</v>
      </c>
      <c r="P231" s="81">
        <v>15</v>
      </c>
      <c r="Q231" s="81">
        <v>31</v>
      </c>
      <c r="R231" s="36" t="s">
        <v>850</v>
      </c>
      <c r="S231" s="32">
        <v>24</v>
      </c>
      <c r="T231" s="34" t="s">
        <v>851</v>
      </c>
      <c r="U231" s="32">
        <v>29</v>
      </c>
      <c r="V231" s="30">
        <f>parameters!$J$4*Table1[[#This Row],[Mitigations Utility]] + parameters!$J$5*Table1[[#This Row],[Detections Utility]]</f>
        <v>0.98095238095238091</v>
      </c>
      <c r="W231">
        <f>SUM(Table1[[#This Row],[Num. 800-53 (r5)]],Table1[[#This Row],[Num. CIS Controls]])</f>
        <v>53</v>
      </c>
      <c r="X231">
        <f>(Table1[[#This Row],[Total Mitigations]]-parameters!$D$2)/(parameters!$D$3-parameters!$D$2)</f>
        <v>0.96363636363636362</v>
      </c>
      <c r="Y231">
        <f>IF(Table1[[#This Row],[Mitigations Utility (unclipped)]]&gt;1,1, IF(Table1[[#This Row],[Mitigations Utility (unclipped)]]&lt;0,0, Table1[[#This Row],[Mitigations Utility (unclipped)]]) )</f>
        <v>0.96363636363636362</v>
      </c>
      <c r="Z231">
        <f>SUM(Table1[[#This Row],[Num. CAR]:[Num. Splunk]])</f>
        <v>120</v>
      </c>
      <c r="AA231">
        <f>(Table1[[#This Row],[Total Detections]]-parameters!$D$4)/(parameters!$D$5-parameters!$D$4)</f>
        <v>1.2</v>
      </c>
      <c r="AB231">
        <f>IF(Table1[[#This Row],[Detections Utility (unclipped)]]&gt;1,1, IF(Table1[[#This Row],[Detections Utility (unclipped)]]&lt;0,0, Table1[[#This Row],[Detections Utility (unclipped)]]) )</f>
        <v>1</v>
      </c>
      <c r="AC231"/>
      <c r="AD231" s="85" t="s">
        <v>852</v>
      </c>
      <c r="AE231" s="30" t="str" cm="1">
        <f t="array" ref="AE231">IF(SUMPRODUCT(--(NOT(ISERR(SEARCH({"Process","Command","Script","WMI","Module","Pipe","Service"},AD231)))))&gt;0,"1","0")</f>
        <v>0</v>
      </c>
      <c r="AF231" s="30">
        <f>IF(AE231="1",'TOP 10 TECHNIQUES'!C$15,0)</f>
        <v>0</v>
      </c>
      <c r="AG231" s="30" t="str" cm="1">
        <f t="array" ref="AG231">IF(SUMPRODUCT(--(NOT(ISERR(SEARCH({"Network","Firewall"},AD231)))))&gt;0,"1","0")</f>
        <v>1</v>
      </c>
      <c r="AH231" s="30">
        <f>IF(AG231="1",'TOP 10 TECHNIQUES'!C$16,0)</f>
        <v>0</v>
      </c>
      <c r="AI231" s="30" t="str" cm="1">
        <f t="array" ref="AI231">IF(SUMPRODUCT(--(NOT(ISERR(SEARCH({"File","Group","Logon","Schedule","User","Registry","Active","Application"},AD231)))))&gt;0,"1","0")</f>
        <v>1</v>
      </c>
      <c r="AJ231" s="30">
        <f>IF(AI231="1",'TOP 10 TECHNIQUES'!C$17,0)</f>
        <v>0.19800000000000001</v>
      </c>
      <c r="AK231" s="30" t="str" cm="1">
        <f t="array" ref="AK231">IF(SUMPRODUCT(--(NOT(ISERR(SEARCH({"Cloud","Cluster","Container","Image","Instance","Pod","Snapshot","Volume"},AD231)))))&gt;0,"1","0")</f>
        <v>0</v>
      </c>
      <c r="AL231" s="30">
        <f>IF(AK231="1",'TOP 10 TECHNIQUES'!C$18,0)</f>
        <v>0</v>
      </c>
      <c r="AM231" s="30" t="str" cm="1">
        <f t="array" ref="AM231">IF(SUMPRODUCT(--(NOT(ISERR(SEARCH({"Drive","Firmware","Host","Kernel"},AD231)))))&gt;0,"1","0")</f>
        <v>0</v>
      </c>
      <c r="AN231" s="30">
        <f>IF(AM231="1",'TOP 10 TECHNIQUES'!C$19,0)</f>
        <v>0</v>
      </c>
      <c r="AO231" s="61">
        <v>6</v>
      </c>
      <c r="AP231" s="30">
        <f>parameters!$J$21*Table1[[#This Row],[TAT Utility]]+parameters!$J$22*Table1[[#This Row],[Count Utility]]</f>
        <v>0.32976671798609525</v>
      </c>
      <c r="AQ231" s="30">
        <f>(Table1[[#This Row],[Total Top Att&amp;ck Score ]]-parameters!$D$19)/(parameters!$D$20-parameters!$D$19)</f>
        <v>0.43255572662031744</v>
      </c>
      <c r="AR231" s="30">
        <f>IF(Table1[[#This Row],[TAT Utility (unclipped)]]&gt;1,1, IF(Table1[[#This Row],[TAT Utility (unclipped)]]&lt;0,0, Table1[[#This Row],[TAT Utility (unclipped)]]) )</f>
        <v>0.43255572662031744</v>
      </c>
      <c r="AS231" s="30">
        <f>(Table1[[#This Row],[Ransomware (Total '# of ATT&amp;CK Observations)]]-parameters!$D$21)/(parameters!$D$22-parameters!$D$21)</f>
        <v>0.2857142857142857</v>
      </c>
      <c r="AT231" s="30">
        <f>IF(Table1[[#This Row],[Count Utility (unclipped)]]&gt;1,1, IF(Table1[[#This Row],[Count Utility (unclipped)]]&lt;0,0, Table1[[#This Row],[Count Utility (unclipped)]]) )</f>
        <v>0.2857142857142857</v>
      </c>
      <c r="AU23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0.20465081808861676</v>
      </c>
    </row>
    <row r="232" spans="1:47" ht="15.75">
      <c r="A232" s="30">
        <f>parameters!$J$21*Table1[[#This Row],[TAT Utility]]+parameters!$J$22*Table1[[#This Row],[Count Utility]]</f>
        <v>4.2126256074761906E-2</v>
      </c>
      <c r="B232" s="30">
        <f t="shared" si="3"/>
        <v>0.42126256074761909</v>
      </c>
      <c r="C232" s="30" t="s">
        <v>853</v>
      </c>
      <c r="D232" s="30" t="s">
        <v>854</v>
      </c>
      <c r="E232" s="30" t="s">
        <v>72</v>
      </c>
      <c r="F232" s="30">
        <v>1</v>
      </c>
      <c r="G232" s="30">
        <v>1</v>
      </c>
      <c r="H232" s="30">
        <f>parameters!$J$10*Table1[[#This Row],[Before Utility]]+parameters!$J$11*Table1[[#This Row],[After Utility]]</f>
        <v>0.1</v>
      </c>
      <c r="I232">
        <f>(Table1[[#This Row],[Num. TID Before]]-parameters!$D$8)/(parameters!$D$9-parameters!$D$8)</f>
        <v>0.1</v>
      </c>
      <c r="J232">
        <f>IF(Table1[[#This Row],[Before Utility (unclipped)]]&gt;1,1, IF(Table1[[#This Row],[Before Utility (unclipped)]]&lt;0,0, Table1[[#This Row],[Before Utility (unclipped)]]))</f>
        <v>0.1</v>
      </c>
      <c r="K232">
        <f>(Table1[[#This Row],[Num. TID After]]-parameters!$D$10)/(parameters!$D$11-parameters!$D$10)</f>
        <v>0.1</v>
      </c>
      <c r="L232">
        <f>IF(Table1[[#This Row],[After Utility (unclipped)]]&gt;1,1, IF(Table1[[#This Row],[After Utility (unclipped)]]&lt;0,0, Table1[[#This Row],[After Utility (unclipped)]]))</f>
        <v>0.1</v>
      </c>
      <c r="M232" s="57">
        <v>4.01915E-3</v>
      </c>
      <c r="N232" s="81">
        <v>0</v>
      </c>
      <c r="O232" s="81">
        <v>1</v>
      </c>
      <c r="P232" s="81">
        <v>4</v>
      </c>
      <c r="Q232" s="81">
        <v>3</v>
      </c>
      <c r="R232" s="36" t="s">
        <v>855</v>
      </c>
      <c r="S232" s="32">
        <v>14</v>
      </c>
      <c r="T232" s="34" t="s">
        <v>856</v>
      </c>
      <c r="U232" s="32">
        <v>8</v>
      </c>
      <c r="V232" s="30">
        <f>parameters!$J$4*Table1[[#This Row],[Mitigations Utility]] + parameters!$J$5*Table1[[#This Row],[Detections Utility]]</f>
        <v>0.24761904761904766</v>
      </c>
      <c r="W232">
        <f>SUM(Table1[[#This Row],[Num. 800-53 (r5)]],Table1[[#This Row],[Num. CIS Controls]])</f>
        <v>22</v>
      </c>
      <c r="X232">
        <f>(Table1[[#This Row],[Total Mitigations]]-parameters!$D$2)/(parameters!$D$3-parameters!$D$2)</f>
        <v>0.4</v>
      </c>
      <c r="Y232">
        <f>IF(Table1[[#This Row],[Mitigations Utility (unclipped)]]&gt;1,1, IF(Table1[[#This Row],[Mitigations Utility (unclipped)]]&lt;0,0, Table1[[#This Row],[Mitigations Utility (unclipped)]]) )</f>
        <v>0.4</v>
      </c>
      <c r="Z232">
        <f>SUM(Table1[[#This Row],[Num. CAR]:[Num. Splunk]])</f>
        <v>8</v>
      </c>
      <c r="AA232">
        <f>(Table1[[#This Row],[Total Detections]]-parameters!$D$4)/(parameters!$D$5-parameters!$D$4)</f>
        <v>0.08</v>
      </c>
      <c r="AB232">
        <f>IF(Table1[[#This Row],[Detections Utility (unclipped)]]&gt;1,1, IF(Table1[[#This Row],[Detections Utility (unclipped)]]&lt;0,0, Table1[[#This Row],[Detections Utility (unclipped)]]) )</f>
        <v>0.08</v>
      </c>
      <c r="AC232"/>
      <c r="AD232" s="85" t="s">
        <v>857</v>
      </c>
      <c r="AE232" s="30" t="str" cm="1">
        <f t="array" ref="AE232">IF(SUMPRODUCT(--(NOT(ISERR(SEARCH({"Process","Command","Script","WMI","Module","Pipe","Service"},AD232)))))&gt;0,"1","0")</f>
        <v>0</v>
      </c>
      <c r="AF232" s="30">
        <f>IF(AE232="1",'TOP 10 TECHNIQUES'!C$15,0)</f>
        <v>0</v>
      </c>
      <c r="AG232" s="30" t="str" cm="1">
        <f t="array" ref="AG232">IF(SUMPRODUCT(--(NOT(ISERR(SEARCH({"Network","Firewall"},AD232)))))&gt;0,"1","0")</f>
        <v>0</v>
      </c>
      <c r="AH232" s="30">
        <f>IF(AG232="1",'TOP 10 TECHNIQUES'!C$16,0)</f>
        <v>0</v>
      </c>
      <c r="AI232" s="30" t="str" cm="1">
        <f t="array" ref="AI232">IF(SUMPRODUCT(--(NOT(ISERR(SEARCH({"File","Group","Logon","Schedule","User","Registry","Active","Application"},AD232)))))&gt;0,"1","0")</f>
        <v>1</v>
      </c>
      <c r="AJ232" s="30">
        <f>IF(AI232="1",'TOP 10 TECHNIQUES'!C$17,0)</f>
        <v>0.19800000000000001</v>
      </c>
      <c r="AK232" s="30" t="str" cm="1">
        <f t="array" ref="AK232">IF(SUMPRODUCT(--(NOT(ISERR(SEARCH({"Cloud","Cluster","Container","Image","Instance","Pod","Snapshot","Volume"},AD232)))))&gt;0,"1","0")</f>
        <v>0</v>
      </c>
      <c r="AL232" s="30">
        <f>IF(AK232="1",'TOP 10 TECHNIQUES'!C$18,0)</f>
        <v>0</v>
      </c>
      <c r="AM232" s="30" t="str" cm="1">
        <f t="array" ref="AM232">IF(SUMPRODUCT(--(NOT(ISERR(SEARCH({"Drive","Firmware","Host","Kernel"},AD232)))))&gt;0,"1","0")</f>
        <v>1</v>
      </c>
      <c r="AN232" s="30">
        <f>IF(AM232="1",'TOP 10 TECHNIQUES'!C$19,0)</f>
        <v>0</v>
      </c>
      <c r="AO232" s="62">
        <v>0</v>
      </c>
      <c r="AP232" s="30">
        <f>parameters!$J$21*Table1[[#This Row],[TAT Utility]]+parameters!$J$22*Table1[[#This Row],[Count Utility]]</f>
        <v>4.2126256074761906E-2</v>
      </c>
      <c r="AQ232" s="30">
        <f>(Table1[[#This Row],[Total Top Att&amp;ck Score ]]-parameters!$D$19)/(parameters!$D$20-parameters!$D$19)</f>
        <v>0.1404208535825397</v>
      </c>
      <c r="AR232" s="30">
        <f>IF(Table1[[#This Row],[TAT Utility (unclipped)]]&gt;1,1, IF(Table1[[#This Row],[TAT Utility (unclipped)]]&lt;0,0, Table1[[#This Row],[TAT Utility (unclipped)]]) )</f>
        <v>0.1404208535825397</v>
      </c>
      <c r="AS232" s="30">
        <f>(Table1[[#This Row],[Ransomware (Total '# of ATT&amp;CK Observations)]]-parameters!$D$21)/(parameters!$D$22-parameters!$D$21)</f>
        <v>0</v>
      </c>
      <c r="AT232" s="30">
        <f>IF(Table1[[#This Row],[Count Utility (unclipped)]]&gt;1,1, IF(Table1[[#This Row],[Count Utility (unclipped)]]&lt;0,0, Table1[[#This Row],[Count Utility (unclipped)]]) )</f>
        <v>0</v>
      </c>
      <c r="AU23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3" spans="1:47" ht="15.75">
      <c r="A233" s="30">
        <f>parameters!$J$21*Table1[[#This Row],[TAT Utility]]+parameters!$J$22*Table1[[#This Row],[Count Utility]]</f>
        <v>7.2125714285714293E-2</v>
      </c>
      <c r="B233" s="30">
        <f t="shared" si="3"/>
        <v>0.38792380952380962</v>
      </c>
      <c r="C233" s="30" t="s">
        <v>858</v>
      </c>
      <c r="D233" s="30" t="s">
        <v>854</v>
      </c>
      <c r="E233" s="30" t="s">
        <v>859</v>
      </c>
      <c r="F233" s="30">
        <v>1</v>
      </c>
      <c r="G233" s="30">
        <v>1</v>
      </c>
      <c r="H233" s="30">
        <f>parameters!$J$10*Table1[[#This Row],[Before Utility]]+parameters!$J$11*Table1[[#This Row],[After Utility]]</f>
        <v>0.1</v>
      </c>
      <c r="I233">
        <f>(Table1[[#This Row],[Num. TID Before]]-parameters!$D$8)/(parameters!$D$9-parameters!$D$8)</f>
        <v>0.1</v>
      </c>
      <c r="J233">
        <f>IF(Table1[[#This Row],[Before Utility (unclipped)]]&gt;1,1, IF(Table1[[#This Row],[Before Utility (unclipped)]]&lt;0,0, Table1[[#This Row],[Before Utility (unclipped)]]))</f>
        <v>0.1</v>
      </c>
      <c r="K233">
        <f>(Table1[[#This Row],[Num. TID After]]-parameters!$D$10)/(parameters!$D$11-parameters!$D$10)</f>
        <v>0.1</v>
      </c>
      <c r="L233">
        <f>IF(Table1[[#This Row],[After Utility (unclipped)]]&gt;1,1, IF(Table1[[#This Row],[After Utility (unclipped)]]&lt;0,0, Table1[[#This Row],[After Utility (unclipped)]]))</f>
        <v>0.1</v>
      </c>
      <c r="M233" s="30">
        <v>0</v>
      </c>
      <c r="N233" s="81">
        <v>0</v>
      </c>
      <c r="O233" s="81">
        <v>1</v>
      </c>
      <c r="P233" s="81">
        <v>0</v>
      </c>
      <c r="Q233" s="81">
        <v>2</v>
      </c>
      <c r="R233" s="36" t="s">
        <v>855</v>
      </c>
      <c r="S233" s="32">
        <v>14</v>
      </c>
      <c r="T233" s="34" t="s">
        <v>856</v>
      </c>
      <c r="U233" s="32">
        <v>8</v>
      </c>
      <c r="V233" s="30">
        <f>parameters!$J$4*Table1[[#This Row],[Mitigations Utility]] + parameters!$J$5*Table1[[#This Row],[Detections Utility]]</f>
        <v>0.22380952380952385</v>
      </c>
      <c r="W233">
        <f>SUM(Table1[[#This Row],[Num. 800-53 (r5)]],Table1[[#This Row],[Num. CIS Controls]])</f>
        <v>22</v>
      </c>
      <c r="X233">
        <f>(Table1[[#This Row],[Total Mitigations]]-parameters!$D$2)/(parameters!$D$3-parameters!$D$2)</f>
        <v>0.4</v>
      </c>
      <c r="Y233">
        <f>IF(Table1[[#This Row],[Mitigations Utility (unclipped)]]&gt;1,1, IF(Table1[[#This Row],[Mitigations Utility (unclipped)]]&lt;0,0, Table1[[#This Row],[Mitigations Utility (unclipped)]]) )</f>
        <v>0.4</v>
      </c>
      <c r="Z233">
        <f>SUM(Table1[[#This Row],[Num. CAR]:[Num. Splunk]])</f>
        <v>3</v>
      </c>
      <c r="AA233">
        <f>(Table1[[#This Row],[Total Detections]]-parameters!$D$4)/(parameters!$D$5-parameters!$D$4)</f>
        <v>0.03</v>
      </c>
      <c r="AB233">
        <f>IF(Table1[[#This Row],[Detections Utility (unclipped)]]&gt;1,1, IF(Table1[[#This Row],[Detections Utility (unclipped)]]&lt;0,0, Table1[[#This Row],[Detections Utility (unclipped)]]) )</f>
        <v>0.03</v>
      </c>
      <c r="AC233"/>
      <c r="AD233" s="85" t="s">
        <v>219</v>
      </c>
      <c r="AE233" s="30" t="str" cm="1">
        <f t="array" ref="AE233">IF(SUMPRODUCT(--(NOT(ISERR(SEARCH({"Process","Command","Script","WMI","Module","Pipe","Service"},AD233)))))&gt;0,"1","0")</f>
        <v>0</v>
      </c>
      <c r="AF233" s="30">
        <f>IF(AE233="1",'TOP 10 TECHNIQUES'!C$15,0)</f>
        <v>0</v>
      </c>
      <c r="AG233" s="30" t="str" cm="1">
        <f t="array" ref="AG233">IF(SUMPRODUCT(--(NOT(ISERR(SEARCH({"Network","Firewall"},AD233)))))&gt;0,"1","0")</f>
        <v>0</v>
      </c>
      <c r="AH233" s="30">
        <f>IF(AG233="1",'TOP 10 TECHNIQUES'!C$16,0)</f>
        <v>0</v>
      </c>
      <c r="AI233" s="30" t="str" cm="1">
        <f t="array" ref="AI233">IF(SUMPRODUCT(--(NOT(ISERR(SEARCH({"File","Group","Logon","Schedule","User","Registry","Active","Application"},AD233)))))&gt;0,"1","0")</f>
        <v>1</v>
      </c>
      <c r="AJ233" s="30">
        <f>IF(AI233="1",'TOP 10 TECHNIQUES'!C$17,0)</f>
        <v>0.19800000000000001</v>
      </c>
      <c r="AK233" s="30" t="str" cm="1">
        <f t="array" ref="AK233">IF(SUMPRODUCT(--(NOT(ISERR(SEARCH({"Cloud","Cluster","Container","Image","Instance","Pod","Snapshot","Volume"},AD233)))))&gt;0,"1","0")</f>
        <v>0</v>
      </c>
      <c r="AL233" s="30">
        <f>IF(AK233="1",'TOP 10 TECHNIQUES'!C$18,0)</f>
        <v>0</v>
      </c>
      <c r="AM233" s="30" t="str" cm="1">
        <f t="array" ref="AM233">IF(SUMPRODUCT(--(NOT(ISERR(SEARCH({"Drive","Firmware","Host","Kernel"},AD233)))))&gt;0,"1","0")</f>
        <v>0</v>
      </c>
      <c r="AN233" s="30">
        <f>IF(AM233="1",'TOP 10 TECHNIQUES'!C$19,0)</f>
        <v>0</v>
      </c>
      <c r="AO233" s="61">
        <v>1</v>
      </c>
      <c r="AP233" s="30">
        <f>parameters!$J$21*Table1[[#This Row],[TAT Utility]]+parameters!$J$22*Table1[[#This Row],[Count Utility]]</f>
        <v>7.2125714285714293E-2</v>
      </c>
      <c r="AQ233" s="30">
        <f>(Table1[[#This Row],[Total Top Att&amp;ck Score ]]-parameters!$D$19)/(parameters!$D$20-parameters!$D$19)</f>
        <v>0.12930793650793654</v>
      </c>
      <c r="AR233" s="30">
        <f>IF(Table1[[#This Row],[TAT Utility (unclipped)]]&gt;1,1, IF(Table1[[#This Row],[TAT Utility (unclipped)]]&lt;0,0, Table1[[#This Row],[TAT Utility (unclipped)]]) )</f>
        <v>0.12930793650793654</v>
      </c>
      <c r="AS233" s="30">
        <f>(Table1[[#This Row],[Ransomware (Total '# of ATT&amp;CK Observations)]]-parameters!$D$21)/(parameters!$D$22-parameters!$D$21)</f>
        <v>4.7619047619047616E-2</v>
      </c>
      <c r="AT233" s="30">
        <f>IF(Table1[[#This Row],[Count Utility (unclipped)]]&gt;1,1, IF(Table1[[#This Row],[Count Utility (unclipped)]]&lt;0,0, Table1[[#This Row],[Count Utility (unclipped)]]) )</f>
        <v>4.7619047619047616E-2</v>
      </c>
      <c r="AU23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2.6888284202569918E-2</v>
      </c>
    </row>
    <row r="234" spans="1:47" ht="15.75">
      <c r="A234" s="30">
        <f>parameters!$J$21*Table1[[#This Row],[TAT Utility]]+parameters!$J$22*Table1[[#This Row],[Count Utility]]</f>
        <v>7.3266666666666674E-2</v>
      </c>
      <c r="B234" s="30">
        <f t="shared" si="3"/>
        <v>0.39933333333333337</v>
      </c>
      <c r="C234" s="30" t="s">
        <v>860</v>
      </c>
      <c r="D234" s="30" t="s">
        <v>854</v>
      </c>
      <c r="E234" s="30" t="s">
        <v>861</v>
      </c>
      <c r="F234" s="30">
        <v>1</v>
      </c>
      <c r="G234" s="30">
        <v>1</v>
      </c>
      <c r="H234" s="30">
        <f>parameters!$J$10*Table1[[#This Row],[Before Utility]]+parameters!$J$11*Table1[[#This Row],[After Utility]]</f>
        <v>0.1</v>
      </c>
      <c r="I234">
        <f>(Table1[[#This Row],[Num. TID Before]]-parameters!$D$8)/(parameters!$D$9-parameters!$D$8)</f>
        <v>0.1</v>
      </c>
      <c r="J234">
        <f>IF(Table1[[#This Row],[Before Utility (unclipped)]]&gt;1,1, IF(Table1[[#This Row],[Before Utility (unclipped)]]&lt;0,0, Table1[[#This Row],[Before Utility (unclipped)]]))</f>
        <v>0.1</v>
      </c>
      <c r="K234">
        <f>(Table1[[#This Row],[Num. TID After]]-parameters!$D$10)/(parameters!$D$11-parameters!$D$10)</f>
        <v>0.1</v>
      </c>
      <c r="L234">
        <f>IF(Table1[[#This Row],[After Utility (unclipped)]]&gt;1,1, IF(Table1[[#This Row],[After Utility (unclipped)]]&lt;0,0, Table1[[#This Row],[After Utility (unclipped)]]))</f>
        <v>0.1</v>
      </c>
      <c r="M234" s="30">
        <v>0</v>
      </c>
      <c r="N234" s="81">
        <v>0</v>
      </c>
      <c r="O234" s="81">
        <v>0</v>
      </c>
      <c r="P234" s="81">
        <v>4</v>
      </c>
      <c r="Q234" s="81">
        <v>1</v>
      </c>
      <c r="R234" s="36" t="s">
        <v>855</v>
      </c>
      <c r="S234" s="32">
        <v>14</v>
      </c>
      <c r="T234" s="36" t="s">
        <v>856</v>
      </c>
      <c r="U234" s="32">
        <v>8</v>
      </c>
      <c r="V234" s="30">
        <f>parameters!$J$4*Table1[[#This Row],[Mitigations Utility]] + parameters!$J$5*Table1[[#This Row],[Detections Utility]]</f>
        <v>0.23333333333333336</v>
      </c>
      <c r="W234">
        <f>SUM(Table1[[#This Row],[Num. 800-53 (r5)]],Table1[[#This Row],[Num. CIS Controls]])</f>
        <v>22</v>
      </c>
      <c r="X234">
        <f>(Table1[[#This Row],[Total Mitigations]]-parameters!$D$2)/(parameters!$D$3-parameters!$D$2)</f>
        <v>0.4</v>
      </c>
      <c r="Y234">
        <f>IF(Table1[[#This Row],[Mitigations Utility (unclipped)]]&gt;1,1, IF(Table1[[#This Row],[Mitigations Utility (unclipped)]]&lt;0,0, Table1[[#This Row],[Mitigations Utility (unclipped)]]) )</f>
        <v>0.4</v>
      </c>
      <c r="Z234">
        <f>SUM(Table1[[#This Row],[Num. CAR]:[Num. Splunk]])</f>
        <v>5</v>
      </c>
      <c r="AA234">
        <f>(Table1[[#This Row],[Total Detections]]-parameters!$D$4)/(parameters!$D$5-parameters!$D$4)</f>
        <v>0.05</v>
      </c>
      <c r="AB234">
        <f>IF(Table1[[#This Row],[Detections Utility (unclipped)]]&gt;1,1, IF(Table1[[#This Row],[Detections Utility (unclipped)]]&lt;0,0, Table1[[#This Row],[Detections Utility (unclipped)]]) )</f>
        <v>0.05</v>
      </c>
      <c r="AC234"/>
      <c r="AD234" s="85" t="s">
        <v>219</v>
      </c>
      <c r="AE234" s="30" t="str" cm="1">
        <f t="array" ref="AE234">IF(SUMPRODUCT(--(NOT(ISERR(SEARCH({"Process","Command","Script","WMI","Module","Pipe","Service"},AD234)))))&gt;0,"1","0")</f>
        <v>0</v>
      </c>
      <c r="AF234" s="30">
        <f>IF(AE234="1",'TOP 10 TECHNIQUES'!C$15,0)</f>
        <v>0</v>
      </c>
      <c r="AG234" s="30" t="str" cm="1">
        <f t="array" ref="AG234">IF(SUMPRODUCT(--(NOT(ISERR(SEARCH({"Network","Firewall"},AD234)))))&gt;0,"1","0")</f>
        <v>0</v>
      </c>
      <c r="AH234" s="30">
        <f>IF(AG234="1",'TOP 10 TECHNIQUES'!C$16,0)</f>
        <v>0</v>
      </c>
      <c r="AI234" s="30" t="str" cm="1">
        <f t="array" ref="AI234">IF(SUMPRODUCT(--(NOT(ISERR(SEARCH({"File","Group","Logon","Schedule","User","Registry","Active","Application"},AD234)))))&gt;0,"1","0")</f>
        <v>1</v>
      </c>
      <c r="AJ234" s="30">
        <f>IF(AI234="1",'TOP 10 TECHNIQUES'!C$17,0)</f>
        <v>0.19800000000000001</v>
      </c>
      <c r="AK234" s="30" t="str" cm="1">
        <f t="array" ref="AK234">IF(SUMPRODUCT(--(NOT(ISERR(SEARCH({"Cloud","Cluster","Container","Image","Instance","Pod","Snapshot","Volume"},AD234)))))&gt;0,"1","0")</f>
        <v>0</v>
      </c>
      <c r="AL234" s="30">
        <f>IF(AK234="1",'TOP 10 TECHNIQUES'!C$18,0)</f>
        <v>0</v>
      </c>
      <c r="AM234" s="30" t="str" cm="1">
        <f t="array" ref="AM234">IF(SUMPRODUCT(--(NOT(ISERR(SEARCH({"Drive","Firmware","Host","Kernel"},AD234)))))&gt;0,"1","0")</f>
        <v>0</v>
      </c>
      <c r="AN234" s="30">
        <f>IF(AM234="1",'TOP 10 TECHNIQUES'!C$19,0)</f>
        <v>0</v>
      </c>
      <c r="AO234" s="62">
        <v>1</v>
      </c>
      <c r="AP234" s="30">
        <f>parameters!$J$21*Table1[[#This Row],[TAT Utility]]+parameters!$J$22*Table1[[#This Row],[Count Utility]]</f>
        <v>7.3266666666666674E-2</v>
      </c>
      <c r="AQ234" s="30">
        <f>(Table1[[#This Row],[Total Top Att&amp;ck Score ]]-parameters!$D$19)/(parameters!$D$20-parameters!$D$19)</f>
        <v>0.13311111111111112</v>
      </c>
      <c r="AR234" s="30">
        <f>IF(Table1[[#This Row],[TAT Utility (unclipped)]]&gt;1,1, IF(Table1[[#This Row],[TAT Utility (unclipped)]]&lt;0,0, Table1[[#This Row],[TAT Utility (unclipped)]]) )</f>
        <v>0.13311111111111112</v>
      </c>
      <c r="AS234" s="30">
        <f>(Table1[[#This Row],[Ransomware (Total '# of ATT&amp;CK Observations)]]-parameters!$D$21)/(parameters!$D$22-parameters!$D$21)</f>
        <v>4.7619047619047616E-2</v>
      </c>
      <c r="AT234" s="30">
        <f>IF(Table1[[#This Row],[Count Utility (unclipped)]]&gt;1,1, IF(Table1[[#This Row],[Count Utility (unclipped)]]&lt;0,0, Table1[[#This Row],[Count Utility (unclipped)]]) )</f>
        <v>4.7619047619047616E-2</v>
      </c>
      <c r="AU23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2.6978835978835977E-2</v>
      </c>
    </row>
    <row r="235" spans="1:47" ht="15.75">
      <c r="A235" s="30">
        <f>parameters!$J$21*Table1[[#This Row],[TAT Utility]]+parameters!$J$22*Table1[[#This Row],[Count Utility]]</f>
        <v>2.238095238095238E-2</v>
      </c>
      <c r="B235" s="30">
        <f t="shared" si="3"/>
        <v>0.22380952380952382</v>
      </c>
      <c r="C235" s="30" t="s">
        <v>862</v>
      </c>
      <c r="D235" s="30" t="s">
        <v>854</v>
      </c>
      <c r="E235" s="30" t="s">
        <v>863</v>
      </c>
      <c r="F235" s="30">
        <v>1</v>
      </c>
      <c r="G235" s="30">
        <v>1</v>
      </c>
      <c r="H235" s="30">
        <f>parameters!$J$10*Table1[[#This Row],[Before Utility]]+parameters!$J$11*Table1[[#This Row],[After Utility]]</f>
        <v>0.1</v>
      </c>
      <c r="I235">
        <f>(Table1[[#This Row],[Num. TID Before]]-parameters!$D$8)/(parameters!$D$9-parameters!$D$8)</f>
        <v>0.1</v>
      </c>
      <c r="J235">
        <f>IF(Table1[[#This Row],[Before Utility (unclipped)]]&gt;1,1, IF(Table1[[#This Row],[Before Utility (unclipped)]]&lt;0,0, Table1[[#This Row],[Before Utility (unclipped)]]))</f>
        <v>0.1</v>
      </c>
      <c r="K235">
        <f>(Table1[[#This Row],[Num. TID After]]-parameters!$D$10)/(parameters!$D$11-parameters!$D$10)</f>
        <v>0.1</v>
      </c>
      <c r="L235">
        <f>IF(Table1[[#This Row],[After Utility (unclipped)]]&gt;1,1, IF(Table1[[#This Row],[After Utility (unclipped)]]&lt;0,0, Table1[[#This Row],[After Utility (unclipped)]]))</f>
        <v>0.1</v>
      </c>
      <c r="M235" s="30">
        <v>0</v>
      </c>
      <c r="N235" s="81">
        <v>0</v>
      </c>
      <c r="O235" s="81">
        <v>0</v>
      </c>
      <c r="P235" s="81">
        <v>0</v>
      </c>
      <c r="Q235" s="81">
        <v>0</v>
      </c>
      <c r="R235" s="36" t="s">
        <v>864</v>
      </c>
      <c r="S235" s="32">
        <v>2</v>
      </c>
      <c r="T235" s="36" t="s">
        <v>865</v>
      </c>
      <c r="U235" s="32">
        <v>11</v>
      </c>
      <c r="V235" s="30">
        <f>parameters!$J$4*Table1[[#This Row],[Mitigations Utility]] + parameters!$J$5*Table1[[#This Row],[Detections Utility]]</f>
        <v>0.12380952380952381</v>
      </c>
      <c r="W235">
        <f>SUM(Table1[[#This Row],[Num. 800-53 (r5)]],Table1[[#This Row],[Num. CIS Controls]])</f>
        <v>13</v>
      </c>
      <c r="X235">
        <f>(Table1[[#This Row],[Total Mitigations]]-parameters!$D$2)/(parameters!$D$3-parameters!$D$2)</f>
        <v>0.23636363636363636</v>
      </c>
      <c r="Y235">
        <f>IF(Table1[[#This Row],[Mitigations Utility (unclipped)]]&gt;1,1, IF(Table1[[#This Row],[Mitigations Utility (unclipped)]]&lt;0,0, Table1[[#This Row],[Mitigations Utility (unclipped)]]) )</f>
        <v>0.23636363636363636</v>
      </c>
      <c r="Z235">
        <f>SUM(Table1[[#This Row],[Num. CAR]:[Num. Splunk]])</f>
        <v>0</v>
      </c>
      <c r="AA235">
        <f>(Table1[[#This Row],[Total Detections]]-parameters!$D$4)/(parameters!$D$5-parameters!$D$4)</f>
        <v>0</v>
      </c>
      <c r="AB235">
        <f>IF(Table1[[#This Row],[Detections Utility (unclipped)]]&gt;1,1, IF(Table1[[#This Row],[Detections Utility (unclipped)]]&lt;0,0, Table1[[#This Row],[Detections Utility (unclipped)]]) )</f>
        <v>0</v>
      </c>
      <c r="AC235"/>
      <c r="AD235" s="85" t="s">
        <v>866</v>
      </c>
      <c r="AE235" s="30" t="str" cm="1">
        <f t="array" ref="AE235">IF(SUMPRODUCT(--(NOT(ISERR(SEARCH({"Process","Command","Script","WMI","Module","Pipe","Service"},AD235)))))&gt;0,"1","0")</f>
        <v>0</v>
      </c>
      <c r="AF235" s="30">
        <f>IF(AE235="1",'TOP 10 TECHNIQUES'!C$15,0)</f>
        <v>0</v>
      </c>
      <c r="AG235" s="30" t="str" cm="1">
        <f t="array" ref="AG235">IF(SUMPRODUCT(--(NOT(ISERR(SEARCH({"Network","Firewall"},AD235)))))&gt;0,"1","0")</f>
        <v>0</v>
      </c>
      <c r="AH235" s="30">
        <f>IF(AG235="1",'TOP 10 TECHNIQUES'!C$16,0)</f>
        <v>0</v>
      </c>
      <c r="AI235" s="30" t="str" cm="1">
        <f t="array" ref="AI235">IF(SUMPRODUCT(--(NOT(ISERR(SEARCH({"File","Group","Logon","Schedule","User","Registry","Active","Application"},AD235)))))&gt;0,"1","0")</f>
        <v>0</v>
      </c>
      <c r="AJ235" s="30">
        <f>IF(AI235="1",'TOP 10 TECHNIQUES'!C$17,0)</f>
        <v>0</v>
      </c>
      <c r="AK235" s="30" t="str" cm="1">
        <f t="array" ref="AK235">IF(SUMPRODUCT(--(NOT(ISERR(SEARCH({"Cloud","Cluster","Container","Image","Instance","Pod","Snapshot","Volume"},AD235)))))&gt;0,"1","0")</f>
        <v>0</v>
      </c>
      <c r="AL235" s="30">
        <f>IF(AK235="1",'TOP 10 TECHNIQUES'!C$18,0)</f>
        <v>0</v>
      </c>
      <c r="AM235" s="30" t="str" cm="1">
        <f t="array" ref="AM235">IF(SUMPRODUCT(--(NOT(ISERR(SEARCH({"Drive","Firmware","Host","Kernel"},AD235)))))&gt;0,"1","0")</f>
        <v>1</v>
      </c>
      <c r="AN235" s="30">
        <f>IF(AM235="1",'TOP 10 TECHNIQUES'!C$19,0)</f>
        <v>0</v>
      </c>
      <c r="AO235" s="61">
        <v>0</v>
      </c>
      <c r="AP235" s="30">
        <f>parameters!$J$21*Table1[[#This Row],[TAT Utility]]+parameters!$J$22*Table1[[#This Row],[Count Utility]]</f>
        <v>2.238095238095238E-2</v>
      </c>
      <c r="AQ235" s="30">
        <f>(Table1[[#This Row],[Total Top Att&amp;ck Score ]]-parameters!$D$19)/(parameters!$D$20-parameters!$D$19)</f>
        <v>7.4603174603174602E-2</v>
      </c>
      <c r="AR235" s="30">
        <f>IF(Table1[[#This Row],[TAT Utility (unclipped)]]&gt;1,1, IF(Table1[[#This Row],[TAT Utility (unclipped)]]&lt;0,0, Table1[[#This Row],[TAT Utility (unclipped)]]) )</f>
        <v>7.4603174603174602E-2</v>
      </c>
      <c r="AS235" s="30">
        <f>(Table1[[#This Row],[Ransomware (Total '# of ATT&amp;CK Observations)]]-parameters!$D$21)/(parameters!$D$22-parameters!$D$21)</f>
        <v>0</v>
      </c>
      <c r="AT235" s="30">
        <f>IF(Table1[[#This Row],[Count Utility (unclipped)]]&gt;1,1, IF(Table1[[#This Row],[Count Utility (unclipped)]]&lt;0,0, Table1[[#This Row],[Count Utility (unclipped)]]) )</f>
        <v>0</v>
      </c>
      <c r="AU23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6" spans="1:47" ht="15.75">
      <c r="A236" s="30">
        <f>parameters!$J$21*Table1[[#This Row],[TAT Utility]]+parameters!$J$22*Table1[[#This Row],[Count Utility]]</f>
        <v>0.10189773890476189</v>
      </c>
      <c r="B236" s="30">
        <f t="shared" si="3"/>
        <v>0.68564405571428566</v>
      </c>
      <c r="C236" s="30" t="s">
        <v>867</v>
      </c>
      <c r="D236" s="30" t="s">
        <v>868</v>
      </c>
      <c r="E236" s="30" t="s">
        <v>72</v>
      </c>
      <c r="F236" s="30">
        <v>2</v>
      </c>
      <c r="G236" s="30">
        <v>3</v>
      </c>
      <c r="H236" s="30">
        <f>parameters!$J$10*Table1[[#This Row],[Before Utility]]+parameters!$J$11*Table1[[#This Row],[After Utility]]</f>
        <v>0.25</v>
      </c>
      <c r="I236">
        <f>(Table1[[#This Row],[Num. TID Before]]-parameters!$D$8)/(parameters!$D$9-parameters!$D$8)</f>
        <v>0.2</v>
      </c>
      <c r="J236">
        <f>IF(Table1[[#This Row],[Before Utility (unclipped)]]&gt;1,1, IF(Table1[[#This Row],[Before Utility (unclipped)]]&lt;0,0, Table1[[#This Row],[Before Utility (unclipped)]]))</f>
        <v>0.2</v>
      </c>
      <c r="K236">
        <f>(Table1[[#This Row],[Num. TID After]]-parameters!$D$10)/(parameters!$D$11-parameters!$D$10)</f>
        <v>0.3</v>
      </c>
      <c r="L236">
        <f>IF(Table1[[#This Row],[After Utility (unclipped)]]&gt;1,1, IF(Table1[[#This Row],[After Utility (unclipped)]]&lt;0,0, Table1[[#This Row],[After Utility (unclipped)]]))</f>
        <v>0.3</v>
      </c>
      <c r="M236" s="57">
        <v>4.9929769999999998E-2</v>
      </c>
      <c r="N236" s="81">
        <v>2</v>
      </c>
      <c r="O236" s="81">
        <v>16</v>
      </c>
      <c r="P236" s="81">
        <v>1</v>
      </c>
      <c r="Q236" s="81">
        <v>6</v>
      </c>
      <c r="R236" s="36" t="s">
        <v>869</v>
      </c>
      <c r="S236" s="32">
        <v>14</v>
      </c>
      <c r="T236" s="36" t="s">
        <v>870</v>
      </c>
      <c r="U236" s="32">
        <v>14</v>
      </c>
      <c r="V236" s="30">
        <f>parameters!$J$4*Table1[[#This Row],[Mitigations Utility]] + parameters!$J$5*Table1[[#This Row],[Detections Utility]]</f>
        <v>0.38571428571428568</v>
      </c>
      <c r="W236">
        <f>SUM(Table1[[#This Row],[Num. 800-53 (r5)]],Table1[[#This Row],[Num. CIS Controls]])</f>
        <v>28</v>
      </c>
      <c r="X236">
        <f>(Table1[[#This Row],[Total Mitigations]]-parameters!$D$2)/(parameters!$D$3-parameters!$D$2)</f>
        <v>0.50909090909090904</v>
      </c>
      <c r="Y236">
        <f>IF(Table1[[#This Row],[Mitigations Utility (unclipped)]]&gt;1,1, IF(Table1[[#This Row],[Mitigations Utility (unclipped)]]&lt;0,0, Table1[[#This Row],[Mitigations Utility (unclipped)]]) )</f>
        <v>0.50909090909090904</v>
      </c>
      <c r="Z236">
        <f>SUM(Table1[[#This Row],[Num. CAR]:[Num. Splunk]])</f>
        <v>25</v>
      </c>
      <c r="AA236">
        <f>(Table1[[#This Row],[Total Detections]]-parameters!$D$4)/(parameters!$D$5-parameters!$D$4)</f>
        <v>0.25</v>
      </c>
      <c r="AB236">
        <f>IF(Table1[[#This Row],[Detections Utility (unclipped)]]&gt;1,1, IF(Table1[[#This Row],[Detections Utility (unclipped)]]&lt;0,0, Table1[[#This Row],[Detections Utility (unclipped)]]) )</f>
        <v>0.25</v>
      </c>
      <c r="AC236"/>
      <c r="AD236" s="85" t="s">
        <v>821</v>
      </c>
      <c r="AE236" s="30" t="str" cm="1">
        <f t="array" ref="AE236">IF(SUMPRODUCT(--(NOT(ISERR(SEARCH({"Process","Command","Script","WMI","Module","Pipe","Service"},AD236)))))&gt;0,"1","0")</f>
        <v>1</v>
      </c>
      <c r="AF236" s="30">
        <f>IF(AE236="1",'TOP 10 TECHNIQUES'!C$15,0)</f>
        <v>0</v>
      </c>
      <c r="AG236" s="30" t="str" cm="1">
        <f t="array" ref="AG236">IF(SUMPRODUCT(--(NOT(ISERR(SEARCH({"Network","Firewall"},AD236)))))&gt;0,"1","0")</f>
        <v>1</v>
      </c>
      <c r="AH236" s="30">
        <f>IF(AG236="1",'TOP 10 TECHNIQUES'!C$16,0)</f>
        <v>0</v>
      </c>
      <c r="AI236" s="30" t="str" cm="1">
        <f t="array" ref="AI236">IF(SUMPRODUCT(--(NOT(ISERR(SEARCH({"File","Group","Logon","Schedule","User","Registry","Active","Application"},AD236)))))&gt;0,"1","0")</f>
        <v>0</v>
      </c>
      <c r="AJ236" s="30">
        <f>IF(AI236="1",'TOP 10 TECHNIQUES'!C$17,0)</f>
        <v>0</v>
      </c>
      <c r="AK236" s="30" t="str" cm="1">
        <f t="array" ref="AK236">IF(SUMPRODUCT(--(NOT(ISERR(SEARCH({"Cloud","Cluster","Container","Image","Instance","Pod","Snapshot","Volume"},AD236)))))&gt;0,"1","0")</f>
        <v>0</v>
      </c>
      <c r="AL236" s="30">
        <f>IF(AK236="1",'TOP 10 TECHNIQUES'!C$18,0)</f>
        <v>0</v>
      </c>
      <c r="AM236" s="30" t="str" cm="1">
        <f t="array" ref="AM236">IF(SUMPRODUCT(--(NOT(ISERR(SEARCH({"Drive","Firmware","Host","Kernel"},AD236)))))&gt;0,"1","0")</f>
        <v>0</v>
      </c>
      <c r="AN236" s="30">
        <f>IF(AM236="1",'TOP 10 TECHNIQUES'!C$19,0)</f>
        <v>0</v>
      </c>
      <c r="AO236" s="62">
        <v>1</v>
      </c>
      <c r="AP236" s="30">
        <f>parameters!$J$21*Table1[[#This Row],[TAT Utility]]+parameters!$J$22*Table1[[#This Row],[Count Utility]]</f>
        <v>0.10189773890476189</v>
      </c>
      <c r="AQ236" s="30">
        <f>(Table1[[#This Row],[Total Top Att&amp;ck Score ]]-parameters!$D$19)/(parameters!$D$20-parameters!$D$19)</f>
        <v>0.22854801857142856</v>
      </c>
      <c r="AR236" s="30">
        <f>IF(Table1[[#This Row],[TAT Utility (unclipped)]]&gt;1,1, IF(Table1[[#This Row],[TAT Utility (unclipped)]]&lt;0,0, Table1[[#This Row],[TAT Utility (unclipped)]]) )</f>
        <v>0.22854801857142856</v>
      </c>
      <c r="AS236" s="30">
        <f>(Table1[[#This Row],[Ransomware (Total '# of ATT&amp;CK Observations)]]-parameters!$D$21)/(parameters!$D$22-parameters!$D$21)</f>
        <v>4.7619047619047616E-2</v>
      </c>
      <c r="AT236" s="30">
        <f>IF(Table1[[#This Row],[Count Utility (unclipped)]]&gt;1,1, IF(Table1[[#This Row],[Count Utility (unclipped)]]&lt;0,0, Table1[[#This Row],[Count Utility (unclipped)]]) )</f>
        <v>4.7619047619047616E-2</v>
      </c>
      <c r="AU23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2.9251143299319726E-2</v>
      </c>
    </row>
    <row r="237" spans="1:47" ht="15.75">
      <c r="A237" s="30">
        <f>parameters!$J$21*Table1[[#This Row],[TAT Utility]]+parameters!$J$22*Table1[[#This Row],[Count Utility]]</f>
        <v>6.2998095238095242E-2</v>
      </c>
      <c r="B237" s="30">
        <f t="shared" si="3"/>
        <v>0.29664761904761905</v>
      </c>
      <c r="C237" s="30" t="s">
        <v>871</v>
      </c>
      <c r="D237" s="30" t="s">
        <v>872</v>
      </c>
      <c r="E237" s="30" t="s">
        <v>72</v>
      </c>
      <c r="F237" s="30">
        <v>1</v>
      </c>
      <c r="G237" s="30">
        <v>1</v>
      </c>
      <c r="H237" s="30">
        <f>parameters!$J$10*Table1[[#This Row],[Before Utility]]+parameters!$J$11*Table1[[#This Row],[After Utility]]</f>
        <v>0.1</v>
      </c>
      <c r="I237">
        <f>(Table1[[#This Row],[Num. TID Before]]-parameters!$D$8)/(parameters!$D$9-parameters!$D$8)</f>
        <v>0.1</v>
      </c>
      <c r="J237">
        <f>IF(Table1[[#This Row],[Before Utility (unclipped)]]&gt;1,1, IF(Table1[[#This Row],[Before Utility (unclipped)]]&lt;0,0, Table1[[#This Row],[Before Utility (unclipped)]]))</f>
        <v>0.1</v>
      </c>
      <c r="K237">
        <f>(Table1[[#This Row],[Num. TID After]]-parameters!$D$10)/(parameters!$D$11-parameters!$D$10)</f>
        <v>0.1</v>
      </c>
      <c r="L237">
        <f>IF(Table1[[#This Row],[After Utility (unclipped)]]&gt;1,1, IF(Table1[[#This Row],[After Utility (unclipped)]]&lt;0,0, Table1[[#This Row],[After Utility (unclipped)]]))</f>
        <v>0.1</v>
      </c>
      <c r="M237" s="30">
        <v>0</v>
      </c>
      <c r="N237" s="81">
        <v>0</v>
      </c>
      <c r="O237" s="81">
        <v>1</v>
      </c>
      <c r="P237" s="81">
        <v>0</v>
      </c>
      <c r="Q237" s="81">
        <v>2</v>
      </c>
      <c r="R237" s="36" t="s">
        <v>873</v>
      </c>
      <c r="S237" s="32">
        <v>6</v>
      </c>
      <c r="T237" s="36" t="s">
        <v>874</v>
      </c>
      <c r="U237" s="32">
        <v>8</v>
      </c>
      <c r="V237" s="30">
        <f>parameters!$J$4*Table1[[#This Row],[Mitigations Utility]] + parameters!$J$5*Table1[[#This Row],[Detections Utility]]</f>
        <v>0.14761904761904762</v>
      </c>
      <c r="W237">
        <f>SUM(Table1[[#This Row],[Num. 800-53 (r5)]],Table1[[#This Row],[Num. CIS Controls]])</f>
        <v>14</v>
      </c>
      <c r="X237">
        <f>(Table1[[#This Row],[Total Mitigations]]-parameters!$D$2)/(parameters!$D$3-parameters!$D$2)</f>
        <v>0.25454545454545452</v>
      </c>
      <c r="Y237">
        <f>IF(Table1[[#This Row],[Mitigations Utility (unclipped)]]&gt;1,1, IF(Table1[[#This Row],[Mitigations Utility (unclipped)]]&lt;0,0, Table1[[#This Row],[Mitigations Utility (unclipped)]]) )</f>
        <v>0.25454545454545452</v>
      </c>
      <c r="Z237">
        <f>SUM(Table1[[#This Row],[Num. CAR]:[Num. Splunk]])</f>
        <v>3</v>
      </c>
      <c r="AA237">
        <f>(Table1[[#This Row],[Total Detections]]-parameters!$D$4)/(parameters!$D$5-parameters!$D$4)</f>
        <v>0.03</v>
      </c>
      <c r="AB237">
        <f>IF(Table1[[#This Row],[Detections Utility (unclipped)]]&gt;1,1, IF(Table1[[#This Row],[Detections Utility (unclipped)]]&lt;0,0, Table1[[#This Row],[Detections Utility (unclipped)]]) )</f>
        <v>0.03</v>
      </c>
      <c r="AC237"/>
      <c r="AD237" s="85" t="s">
        <v>875</v>
      </c>
      <c r="AE237" s="30" t="str" cm="1">
        <f t="array" ref="AE237">IF(SUMPRODUCT(--(NOT(ISERR(SEARCH({"Process","Command","Script","WMI","Module","Pipe","Service"},AD237)))))&gt;0,"1","0")</f>
        <v>0</v>
      </c>
      <c r="AF237" s="30">
        <f>IF(AE237="1",'TOP 10 TECHNIQUES'!C$15,0)</f>
        <v>0</v>
      </c>
      <c r="AG237" s="30" t="str" cm="1">
        <f t="array" ref="AG237">IF(SUMPRODUCT(--(NOT(ISERR(SEARCH({"Network","Firewall"},AD237)))))&gt;0,"1","0")</f>
        <v>1</v>
      </c>
      <c r="AH237" s="30">
        <f>IF(AG237="1",'TOP 10 TECHNIQUES'!C$16,0)</f>
        <v>0</v>
      </c>
      <c r="AI237" s="30" t="str" cm="1">
        <f t="array" ref="AI237">IF(SUMPRODUCT(--(NOT(ISERR(SEARCH({"File","Group","Logon","Schedule","User","Registry","Active","Application"},AD237)))))&gt;0,"1","0")</f>
        <v>1</v>
      </c>
      <c r="AJ237" s="30">
        <f>IF(AI237="1",'TOP 10 TECHNIQUES'!C$17,0)</f>
        <v>0.19800000000000001</v>
      </c>
      <c r="AK237" s="30" t="str" cm="1">
        <f t="array" ref="AK237">IF(SUMPRODUCT(--(NOT(ISERR(SEARCH({"Cloud","Cluster","Container","Image","Instance","Pod","Snapshot","Volume"},AD237)))))&gt;0,"1","0")</f>
        <v>0</v>
      </c>
      <c r="AL237" s="30">
        <f>IF(AK237="1",'TOP 10 TECHNIQUES'!C$18,0)</f>
        <v>0</v>
      </c>
      <c r="AM237" s="30" t="str" cm="1">
        <f t="array" ref="AM237">IF(SUMPRODUCT(--(NOT(ISERR(SEARCH({"Drive","Firmware","Host","Kernel"},AD237)))))&gt;0,"1","0")</f>
        <v>0</v>
      </c>
      <c r="AN237" s="30">
        <f>IF(AM237="1",'TOP 10 TECHNIQUES'!C$19,0)</f>
        <v>0</v>
      </c>
      <c r="AO237" s="61">
        <v>1</v>
      </c>
      <c r="AP237" s="30">
        <f>parameters!$J$21*Table1[[#This Row],[TAT Utility]]+parameters!$J$22*Table1[[#This Row],[Count Utility]]</f>
        <v>6.2998095238095242E-2</v>
      </c>
      <c r="AQ237" s="30">
        <f>(Table1[[#This Row],[Total Top Att&amp;ck Score ]]-parameters!$D$19)/(parameters!$D$20-parameters!$D$19)</f>
        <v>9.8882539682539683E-2</v>
      </c>
      <c r="AR237" s="30">
        <f>IF(Table1[[#This Row],[TAT Utility (unclipped)]]&gt;1,1, IF(Table1[[#This Row],[TAT Utility (unclipped)]]&lt;0,0, Table1[[#This Row],[TAT Utility (unclipped)]]) )</f>
        <v>9.8882539682539683E-2</v>
      </c>
      <c r="AS237" s="30">
        <f>(Table1[[#This Row],[Ransomware (Total '# of ATT&amp;CK Observations)]]-parameters!$D$21)/(parameters!$D$22-parameters!$D$21)</f>
        <v>4.7619047619047616E-2</v>
      </c>
      <c r="AT237" s="30">
        <f>IF(Table1[[#This Row],[Count Utility (unclipped)]]&gt;1,1, IF(Table1[[#This Row],[Count Utility (unclipped)]]&lt;0,0, Table1[[#This Row],[Count Utility (unclipped)]]) )</f>
        <v>4.7619047619047616E-2</v>
      </c>
      <c r="AU23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2.616386999244142E-2</v>
      </c>
    </row>
    <row r="238" spans="1:47" ht="15.75">
      <c r="A238" s="30">
        <f>parameters!$J$21*Table1[[#This Row],[TAT Utility]]+parameters!$J$22*Table1[[#This Row],[Count Utility]]</f>
        <v>3.1490483897714278E-2</v>
      </c>
      <c r="B238" s="30">
        <f t="shared" si="3"/>
        <v>0.31490483897714283</v>
      </c>
      <c r="C238" s="30" t="s">
        <v>876</v>
      </c>
      <c r="D238" s="30" t="s">
        <v>877</v>
      </c>
      <c r="E238" s="30" t="s">
        <v>72</v>
      </c>
      <c r="F238" s="30">
        <v>1</v>
      </c>
      <c r="G238" s="30">
        <v>1</v>
      </c>
      <c r="H238" s="30">
        <f>parameters!$J$10*Table1[[#This Row],[Before Utility]]+parameters!$J$11*Table1[[#This Row],[After Utility]]</f>
        <v>0.1</v>
      </c>
      <c r="I238">
        <f>(Table1[[#This Row],[Num. TID Before]]-parameters!$D$8)/(parameters!$D$9-parameters!$D$8)</f>
        <v>0.1</v>
      </c>
      <c r="J238">
        <f>IF(Table1[[#This Row],[Before Utility (unclipped)]]&gt;1,1, IF(Table1[[#This Row],[Before Utility (unclipped)]]&lt;0,0, Table1[[#This Row],[Before Utility (unclipped)]]))</f>
        <v>0.1</v>
      </c>
      <c r="K238">
        <f>(Table1[[#This Row],[Num. TID After]]-parameters!$D$10)/(parameters!$D$11-parameters!$D$10)</f>
        <v>0.1</v>
      </c>
      <c r="L238">
        <f>IF(Table1[[#This Row],[After Utility (unclipped)]]&gt;1,1, IF(Table1[[#This Row],[After Utility (unclipped)]]&lt;0,0, Table1[[#This Row],[After Utility (unclipped)]]))</f>
        <v>0.1</v>
      </c>
      <c r="M238" s="57">
        <v>5.7159400000000001E-3</v>
      </c>
      <c r="N238" s="81">
        <v>0</v>
      </c>
      <c r="O238" s="81">
        <v>2</v>
      </c>
      <c r="P238" s="81">
        <v>0</v>
      </c>
      <c r="Q238" s="81">
        <v>5</v>
      </c>
      <c r="R238" s="36" t="s">
        <v>878</v>
      </c>
      <c r="S238" s="32">
        <v>8</v>
      </c>
      <c r="T238" s="36" t="s">
        <v>879</v>
      </c>
      <c r="U238" s="32">
        <v>5</v>
      </c>
      <c r="V238" s="30">
        <f>parameters!$J$4*Table1[[#This Row],[Mitigations Utility]] + parameters!$J$5*Table1[[#This Row],[Detections Utility]]</f>
        <v>0.15714285714285714</v>
      </c>
      <c r="W238">
        <f>SUM(Table1[[#This Row],[Num. 800-53 (r5)]],Table1[[#This Row],[Num. CIS Controls]])</f>
        <v>13</v>
      </c>
      <c r="X238">
        <f>(Table1[[#This Row],[Total Mitigations]]-parameters!$D$2)/(parameters!$D$3-parameters!$D$2)</f>
        <v>0.23636363636363636</v>
      </c>
      <c r="Y238">
        <f>IF(Table1[[#This Row],[Mitigations Utility (unclipped)]]&gt;1,1, IF(Table1[[#This Row],[Mitigations Utility (unclipped)]]&lt;0,0, Table1[[#This Row],[Mitigations Utility (unclipped)]]) )</f>
        <v>0.23636363636363636</v>
      </c>
      <c r="Z238">
        <f>SUM(Table1[[#This Row],[Num. CAR]:[Num. Splunk]])</f>
        <v>7</v>
      </c>
      <c r="AA238">
        <f>(Table1[[#This Row],[Total Detections]]-parameters!$D$4)/(parameters!$D$5-parameters!$D$4)</f>
        <v>7.0000000000000007E-2</v>
      </c>
      <c r="AB238">
        <f>IF(Table1[[#This Row],[Detections Utility (unclipped)]]&gt;1,1, IF(Table1[[#This Row],[Detections Utility (unclipped)]]&lt;0,0, Table1[[#This Row],[Detections Utility (unclipped)]]) )</f>
        <v>7.0000000000000007E-2</v>
      </c>
      <c r="AC238"/>
      <c r="AD238" s="85" t="s">
        <v>880</v>
      </c>
      <c r="AE238" s="30" t="str" cm="1">
        <f t="array" ref="AE238">IF(SUMPRODUCT(--(NOT(ISERR(SEARCH({"Process","Command","Script","WMI","Module","Pipe","Service"},AD238)))))&gt;0,"1","0")</f>
        <v>0</v>
      </c>
      <c r="AF238" s="30">
        <f>IF(AE238="1",'TOP 10 TECHNIQUES'!C$15,0)</f>
        <v>0</v>
      </c>
      <c r="AG238" s="30" t="str" cm="1">
        <f t="array" ref="AG238">IF(SUMPRODUCT(--(NOT(ISERR(SEARCH({"Network","Firewall"},AD238)))))&gt;0,"1","0")</f>
        <v>1</v>
      </c>
      <c r="AH238" s="30">
        <f>IF(AG238="1",'TOP 10 TECHNIQUES'!C$16,0)</f>
        <v>0</v>
      </c>
      <c r="AI238" s="30" t="str" cm="1">
        <f t="array" ref="AI238">IF(SUMPRODUCT(--(NOT(ISERR(SEARCH({"File","Group","Logon","Schedule","User","Registry","Active","Application"},AD238)))))&gt;0,"1","0")</f>
        <v>1</v>
      </c>
      <c r="AJ238" s="30">
        <f>IF(AI238="1",'TOP 10 TECHNIQUES'!C$17,0)</f>
        <v>0.19800000000000001</v>
      </c>
      <c r="AK238" s="30" t="str" cm="1">
        <f t="array" ref="AK238">IF(SUMPRODUCT(--(NOT(ISERR(SEARCH({"Cloud","Cluster","Container","Image","Instance","Pod","Snapshot","Volume"},AD238)))))&gt;0,"1","0")</f>
        <v>0</v>
      </c>
      <c r="AL238" s="30">
        <f>IF(AK238="1",'TOP 10 TECHNIQUES'!C$18,0)</f>
        <v>0</v>
      </c>
      <c r="AM238" s="30" t="str" cm="1">
        <f t="array" ref="AM238">IF(SUMPRODUCT(--(NOT(ISERR(SEARCH({"Drive","Firmware","Host","Kernel"},AD238)))))&gt;0,"1","0")</f>
        <v>1</v>
      </c>
      <c r="AN238" s="30">
        <f>IF(AM238="1",'TOP 10 TECHNIQUES'!C$19,0)</f>
        <v>0</v>
      </c>
      <c r="AO238" s="62">
        <v>0</v>
      </c>
      <c r="AP238" s="30">
        <f>parameters!$J$21*Table1[[#This Row],[TAT Utility]]+parameters!$J$22*Table1[[#This Row],[Count Utility]]</f>
        <v>3.1490483897714278E-2</v>
      </c>
      <c r="AQ238" s="30">
        <f>(Table1[[#This Row],[Total Top Att&amp;ck Score ]]-parameters!$D$19)/(parameters!$D$20-parameters!$D$19)</f>
        <v>0.10496827965904761</v>
      </c>
      <c r="AR238" s="30">
        <f>IF(Table1[[#This Row],[TAT Utility (unclipped)]]&gt;1,1, IF(Table1[[#This Row],[TAT Utility (unclipped)]]&lt;0,0, Table1[[#This Row],[TAT Utility (unclipped)]]) )</f>
        <v>0.10496827965904761</v>
      </c>
      <c r="AS238" s="30">
        <f>(Table1[[#This Row],[Ransomware (Total '# of ATT&amp;CK Observations)]]-parameters!$D$21)/(parameters!$D$22-parameters!$D$21)</f>
        <v>0</v>
      </c>
      <c r="AT238" s="30">
        <f>IF(Table1[[#This Row],[Count Utility (unclipped)]]&gt;1,1, IF(Table1[[#This Row],[Count Utility (unclipped)]]&lt;0,0, Table1[[#This Row],[Count Utility (unclipped)]]) )</f>
        <v>0</v>
      </c>
      <c r="AU23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9" spans="1:47" ht="15.75">
      <c r="A239" s="30">
        <f>parameters!$J$21*Table1[[#This Row],[TAT Utility]]+parameters!$J$22*Table1[[#This Row],[Count Utility]]</f>
        <v>2.5235013372952381E-2</v>
      </c>
      <c r="B239" s="30">
        <f t="shared" si="3"/>
        <v>0.25235013372952381</v>
      </c>
      <c r="C239" s="30" t="s">
        <v>881</v>
      </c>
      <c r="D239" s="30" t="s">
        <v>882</v>
      </c>
      <c r="E239" s="30" t="s">
        <v>72</v>
      </c>
      <c r="F239" s="30">
        <v>1</v>
      </c>
      <c r="G239" s="30">
        <v>1</v>
      </c>
      <c r="H239" s="30">
        <f>parameters!$J$10*Table1[[#This Row],[Before Utility]]+parameters!$J$11*Table1[[#This Row],[After Utility]]</f>
        <v>0.1</v>
      </c>
      <c r="I239">
        <f>(Table1[[#This Row],[Num. TID Before]]-parameters!$D$8)/(parameters!$D$9-parameters!$D$8)</f>
        <v>0.1</v>
      </c>
      <c r="J239">
        <f>IF(Table1[[#This Row],[Before Utility (unclipped)]]&gt;1,1, IF(Table1[[#This Row],[Before Utility (unclipped)]]&lt;0,0, Table1[[#This Row],[Before Utility (unclipped)]]))</f>
        <v>0.1</v>
      </c>
      <c r="K239">
        <f>(Table1[[#This Row],[Num. TID After]]-parameters!$D$10)/(parameters!$D$11-parameters!$D$10)</f>
        <v>0.1</v>
      </c>
      <c r="L239">
        <f>IF(Table1[[#This Row],[After Utility (unclipped)]]&gt;1,1, IF(Table1[[#This Row],[After Utility (unclipped)]]&lt;0,0, Table1[[#This Row],[After Utility (unclipped)]]))</f>
        <v>0.1</v>
      </c>
      <c r="M239" s="57">
        <v>1.11904E-3</v>
      </c>
      <c r="N239" s="81">
        <v>0</v>
      </c>
      <c r="O239" s="81">
        <v>4</v>
      </c>
      <c r="P239" s="81">
        <v>0</v>
      </c>
      <c r="Q239" s="81">
        <v>7</v>
      </c>
      <c r="R239" s="34"/>
      <c r="S239" s="32">
        <v>1</v>
      </c>
      <c r="T239" s="36" t="s">
        <v>883</v>
      </c>
      <c r="U239" s="32">
        <v>5</v>
      </c>
      <c r="V239" s="30">
        <f>parameters!$J$4*Table1[[#This Row],[Mitigations Utility]] + parameters!$J$5*Table1[[#This Row],[Detections Utility]]</f>
        <v>0.10952380952380952</v>
      </c>
      <c r="W239">
        <f>SUM(Table1[[#This Row],[Num. 800-53 (r5)]],Table1[[#This Row],[Num. CIS Controls]])</f>
        <v>6</v>
      </c>
      <c r="X239">
        <f>(Table1[[#This Row],[Total Mitigations]]-parameters!$D$2)/(parameters!$D$3-parameters!$D$2)</f>
        <v>0.10909090909090909</v>
      </c>
      <c r="Y239">
        <f>IF(Table1[[#This Row],[Mitigations Utility (unclipped)]]&gt;1,1, IF(Table1[[#This Row],[Mitigations Utility (unclipped)]]&lt;0,0, Table1[[#This Row],[Mitigations Utility (unclipped)]]) )</f>
        <v>0.10909090909090909</v>
      </c>
      <c r="Z239">
        <f>SUM(Table1[[#This Row],[Num. CAR]:[Num. Splunk]])</f>
        <v>11</v>
      </c>
      <c r="AA239">
        <f>(Table1[[#This Row],[Total Detections]]-parameters!$D$4)/(parameters!$D$5-parameters!$D$4)</f>
        <v>0.11</v>
      </c>
      <c r="AB239">
        <f>IF(Table1[[#This Row],[Detections Utility (unclipped)]]&gt;1,1, IF(Table1[[#This Row],[Detections Utility (unclipped)]]&lt;0,0, Table1[[#This Row],[Detections Utility (unclipped)]]) )</f>
        <v>0.11</v>
      </c>
      <c r="AC239"/>
      <c r="AD239" s="85" t="s">
        <v>884</v>
      </c>
      <c r="AE239" s="30" t="str" cm="1">
        <f t="array" ref="AE239">IF(SUMPRODUCT(--(NOT(ISERR(SEARCH({"Process","Command","Script","WMI","Module","Pipe","Service"},AD239)))))&gt;0,"1","0")</f>
        <v>1</v>
      </c>
      <c r="AF239" s="30">
        <f>IF(AE239="1",'TOP 10 TECHNIQUES'!C$15,0)</f>
        <v>0</v>
      </c>
      <c r="AG239" s="30" t="str" cm="1">
        <f t="array" ref="AG239">IF(SUMPRODUCT(--(NOT(ISERR(SEARCH({"Network","Firewall"},AD239)))))&gt;0,"1","0")</f>
        <v>0</v>
      </c>
      <c r="AH239" s="30">
        <f>IF(AG239="1",'TOP 10 TECHNIQUES'!C$16,0)</f>
        <v>0</v>
      </c>
      <c r="AI239" s="30" t="str" cm="1">
        <f t="array" ref="AI239">IF(SUMPRODUCT(--(NOT(ISERR(SEARCH({"File","Group","Logon","Schedule","User","Registry","Active","Application"},AD239)))))&gt;0,"1","0")</f>
        <v>1</v>
      </c>
      <c r="AJ239" s="30">
        <f>IF(AI239="1",'TOP 10 TECHNIQUES'!C$17,0)</f>
        <v>0.19800000000000001</v>
      </c>
      <c r="AK239" s="30" t="str" cm="1">
        <f t="array" ref="AK239">IF(SUMPRODUCT(--(NOT(ISERR(SEARCH({"Cloud","Cluster","Container","Image","Instance","Pod","Snapshot","Volume"},AD239)))))&gt;0,"1","0")</f>
        <v>0</v>
      </c>
      <c r="AL239" s="30">
        <f>IF(AK239="1",'TOP 10 TECHNIQUES'!C$18,0)</f>
        <v>0</v>
      </c>
      <c r="AM239" s="30" t="str" cm="1">
        <f t="array" ref="AM239">IF(SUMPRODUCT(--(NOT(ISERR(SEARCH({"Drive","Firmware","Host","Kernel"},AD239)))))&gt;0,"1","0")</f>
        <v>0</v>
      </c>
      <c r="AN239" s="30">
        <f>IF(AM239="1",'TOP 10 TECHNIQUES'!C$19,0)</f>
        <v>0</v>
      </c>
      <c r="AO239" s="61">
        <v>0</v>
      </c>
      <c r="AP239" s="30">
        <f>parameters!$J$21*Table1[[#This Row],[TAT Utility]]+parameters!$J$22*Table1[[#This Row],[Count Utility]]</f>
        <v>2.5235013372952381E-2</v>
      </c>
      <c r="AQ239" s="30">
        <f>(Table1[[#This Row],[Total Top Att&amp;ck Score ]]-parameters!$D$19)/(parameters!$D$20-parameters!$D$19)</f>
        <v>8.4116711243174602E-2</v>
      </c>
      <c r="AR239" s="30">
        <f>IF(Table1[[#This Row],[TAT Utility (unclipped)]]&gt;1,1, IF(Table1[[#This Row],[TAT Utility (unclipped)]]&lt;0,0, Table1[[#This Row],[TAT Utility (unclipped)]]) )</f>
        <v>8.4116711243174602E-2</v>
      </c>
      <c r="AS239" s="30">
        <f>(Table1[[#This Row],[Ransomware (Total '# of ATT&amp;CK Observations)]]-parameters!$D$21)/(parameters!$D$22-parameters!$D$21)</f>
        <v>0</v>
      </c>
      <c r="AT239" s="30">
        <f>IF(Table1[[#This Row],[Count Utility (unclipped)]]&gt;1,1, IF(Table1[[#This Row],[Count Utility (unclipped)]]&lt;0,0, Table1[[#This Row],[Count Utility (unclipped)]]) )</f>
        <v>0</v>
      </c>
      <c r="AU23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0" spans="1:47" ht="15.75">
      <c r="A240" s="30">
        <f>parameters!$J$21*Table1[[#This Row],[TAT Utility]]+parameters!$J$22*Table1[[#This Row],[Count Utility]]</f>
        <v>6.0386514571428573E-2</v>
      </c>
      <c r="B240" s="30">
        <f t="shared" si="3"/>
        <v>0.27053181238095236</v>
      </c>
      <c r="C240" s="30" t="s">
        <v>885</v>
      </c>
      <c r="D240" s="30" t="s">
        <v>886</v>
      </c>
      <c r="E240" s="30" t="s">
        <v>72</v>
      </c>
      <c r="F240" s="30">
        <v>1</v>
      </c>
      <c r="G240" s="30">
        <v>1</v>
      </c>
      <c r="H240" s="30">
        <f>parameters!$J$10*Table1[[#This Row],[Before Utility]]+parameters!$J$11*Table1[[#This Row],[After Utility]]</f>
        <v>0.1</v>
      </c>
      <c r="I240">
        <f>(Table1[[#This Row],[Num. TID Before]]-parameters!$D$8)/(parameters!$D$9-parameters!$D$8)</f>
        <v>0.1</v>
      </c>
      <c r="J240">
        <f>IF(Table1[[#This Row],[Before Utility (unclipped)]]&gt;1,1, IF(Table1[[#This Row],[Before Utility (unclipped)]]&lt;0,0, Table1[[#This Row],[Before Utility (unclipped)]]))</f>
        <v>0.1</v>
      </c>
      <c r="K240">
        <f>(Table1[[#This Row],[Num. TID After]]-parameters!$D$10)/(parameters!$D$11-parameters!$D$10)</f>
        <v>0.1</v>
      </c>
      <c r="L240">
        <f>IF(Table1[[#This Row],[After Utility (unclipped)]]&gt;1,1, IF(Table1[[#This Row],[After Utility (unclipped)]]&lt;0,0, Table1[[#This Row],[After Utility (unclipped)]]))</f>
        <v>0.1</v>
      </c>
      <c r="M240" s="57">
        <v>1.8150860000000001E-2</v>
      </c>
      <c r="N240" s="81">
        <v>0</v>
      </c>
      <c r="O240" s="81">
        <v>28</v>
      </c>
      <c r="P240" s="81">
        <v>0</v>
      </c>
      <c r="Q240" s="81">
        <v>4</v>
      </c>
      <c r="R240" s="34"/>
      <c r="S240" s="32">
        <v>0</v>
      </c>
      <c r="T240" s="34"/>
      <c r="U240" s="32">
        <v>0</v>
      </c>
      <c r="V240" s="30">
        <f>parameters!$J$4*Table1[[#This Row],[Mitigations Utility]] + parameters!$J$5*Table1[[#This Row],[Detections Utility]]</f>
        <v>0.15238095238095237</v>
      </c>
      <c r="W240">
        <f>SUM(Table1[[#This Row],[Num. 800-53 (r5)]],Table1[[#This Row],[Num. CIS Controls]])</f>
        <v>0</v>
      </c>
      <c r="X240">
        <f>(Table1[[#This Row],[Total Mitigations]]-parameters!$D$2)/(parameters!$D$3-parameters!$D$2)</f>
        <v>0</v>
      </c>
      <c r="Y240">
        <f>IF(Table1[[#This Row],[Mitigations Utility (unclipped)]]&gt;1,1, IF(Table1[[#This Row],[Mitigations Utility (unclipped)]]&lt;0,0, Table1[[#This Row],[Mitigations Utility (unclipped)]]) )</f>
        <v>0</v>
      </c>
      <c r="Z240">
        <f>SUM(Table1[[#This Row],[Num. CAR]:[Num. Splunk]])</f>
        <v>32</v>
      </c>
      <c r="AA240">
        <f>(Table1[[#This Row],[Total Detections]]-parameters!$D$4)/(parameters!$D$5-parameters!$D$4)</f>
        <v>0.32</v>
      </c>
      <c r="AB240">
        <f>IF(Table1[[#This Row],[Detections Utility (unclipped)]]&gt;1,1, IF(Table1[[#This Row],[Detections Utility (unclipped)]]&lt;0,0, Table1[[#This Row],[Detections Utility (unclipped)]]) )</f>
        <v>0.32</v>
      </c>
      <c r="AC240"/>
      <c r="AD240" s="85" t="s">
        <v>160</v>
      </c>
      <c r="AE240" s="30" t="str" cm="1">
        <f t="array" ref="AE240">IF(SUMPRODUCT(--(NOT(ISERR(SEARCH({"Process","Command","Script","WMI","Module","Pipe","Service"},AD240)))))&gt;0,"1","0")</f>
        <v>1</v>
      </c>
      <c r="AF240" s="30">
        <f>IF(AE240="1",'TOP 10 TECHNIQUES'!C$15,0)</f>
        <v>0</v>
      </c>
      <c r="AG240" s="30" t="str" cm="1">
        <f t="array" ref="AG240">IF(SUMPRODUCT(--(NOT(ISERR(SEARCH({"Network","Firewall"},AD240)))))&gt;0,"1","0")</f>
        <v>0</v>
      </c>
      <c r="AH240" s="30">
        <f>IF(AG240="1",'TOP 10 TECHNIQUES'!C$16,0)</f>
        <v>0</v>
      </c>
      <c r="AI240" s="30" t="str" cm="1">
        <f t="array" ref="AI240">IF(SUMPRODUCT(--(NOT(ISERR(SEARCH({"File","Group","Logon","Schedule","User","Registry","Active","Application"},AD240)))))&gt;0,"1","0")</f>
        <v>0</v>
      </c>
      <c r="AJ240" s="30">
        <f>IF(AI240="1",'TOP 10 TECHNIQUES'!C$17,0)</f>
        <v>0</v>
      </c>
      <c r="AK240" s="30" t="str" cm="1">
        <f t="array" ref="AK240">IF(SUMPRODUCT(--(NOT(ISERR(SEARCH({"Cloud","Cluster","Container","Image","Instance","Pod","Snapshot","Volume"},AD240)))))&gt;0,"1","0")</f>
        <v>0</v>
      </c>
      <c r="AL240" s="30">
        <f>IF(AK240="1",'TOP 10 TECHNIQUES'!C$18,0)</f>
        <v>0</v>
      </c>
      <c r="AM240" s="30" t="str" cm="1">
        <f t="array" ref="AM240">IF(SUMPRODUCT(--(NOT(ISERR(SEARCH({"Drive","Firmware","Host","Kernel"},AD240)))))&gt;0,"1","0")</f>
        <v>0</v>
      </c>
      <c r="AN240" s="30">
        <f>IF(AM240="1",'TOP 10 TECHNIQUES'!C$19,0)</f>
        <v>0</v>
      </c>
      <c r="AO240" s="62">
        <v>1</v>
      </c>
      <c r="AP240" s="30">
        <f>parameters!$J$21*Table1[[#This Row],[TAT Utility]]+parameters!$J$22*Table1[[#This Row],[Count Utility]]</f>
        <v>6.0386514571428573E-2</v>
      </c>
      <c r="AQ240" s="30">
        <f>(Table1[[#This Row],[Total Top Att&amp;ck Score ]]-parameters!$D$19)/(parameters!$D$20-parameters!$D$19)</f>
        <v>9.0177270793650788E-2</v>
      </c>
      <c r="AR240" s="30">
        <f>IF(Table1[[#This Row],[TAT Utility (unclipped)]]&gt;1,1, IF(Table1[[#This Row],[TAT Utility (unclipped)]]&lt;0,0, Table1[[#This Row],[TAT Utility (unclipped)]]) )</f>
        <v>9.0177270793650788E-2</v>
      </c>
      <c r="AS240" s="30">
        <f>(Table1[[#This Row],[Ransomware (Total '# of ATT&amp;CK Observations)]]-parameters!$D$21)/(parameters!$D$22-parameters!$D$21)</f>
        <v>4.7619047619047616E-2</v>
      </c>
      <c r="AT240" s="30">
        <f>IF(Table1[[#This Row],[Count Utility (unclipped)]]&gt;1,1, IF(Table1[[#This Row],[Count Utility (unclipped)]]&lt;0,0, Table1[[#This Row],[Count Utility (unclipped)]]) )</f>
        <v>4.7619047619047616E-2</v>
      </c>
      <c r="AU24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2.5956601685563113E-2</v>
      </c>
    </row>
    <row r="241" spans="1:47" ht="15.75">
      <c r="A241" s="30">
        <f>parameters!$J$21*Table1[[#This Row],[TAT Utility]]+parameters!$J$22*Table1[[#This Row],[Count Utility]]</f>
        <v>0.10377825403942856</v>
      </c>
      <c r="B241" s="30">
        <f t="shared" si="3"/>
        <v>0.70444920706095238</v>
      </c>
      <c r="C241" s="30" t="s">
        <v>887</v>
      </c>
      <c r="D241" s="30" t="s">
        <v>888</v>
      </c>
      <c r="E241" s="30" t="s">
        <v>72</v>
      </c>
      <c r="F241" s="30">
        <v>5</v>
      </c>
      <c r="G241" s="30">
        <v>1</v>
      </c>
      <c r="H241" s="30">
        <f>parameters!$J$10*Table1[[#This Row],[Before Utility]]+parameters!$J$11*Table1[[#This Row],[After Utility]]</f>
        <v>0.3</v>
      </c>
      <c r="I241">
        <f>(Table1[[#This Row],[Num. TID Before]]-parameters!$D$8)/(parameters!$D$9-parameters!$D$8)</f>
        <v>0.5</v>
      </c>
      <c r="J241">
        <f>IF(Table1[[#This Row],[Before Utility (unclipped)]]&gt;1,1, IF(Table1[[#This Row],[Before Utility (unclipped)]]&lt;0,0, Table1[[#This Row],[Before Utility (unclipped)]]))</f>
        <v>0.5</v>
      </c>
      <c r="K241">
        <f>(Table1[[#This Row],[Num. TID After]]-parameters!$D$10)/(parameters!$D$11-parameters!$D$10)</f>
        <v>0.1</v>
      </c>
      <c r="L241">
        <f>IF(Table1[[#This Row],[After Utility (unclipped)]]&gt;1,1, IF(Table1[[#This Row],[After Utility (unclipped)]]&lt;0,0, Table1[[#This Row],[After Utility (unclipped)]]))</f>
        <v>0.1</v>
      </c>
      <c r="M241" s="57">
        <v>7.06866E-3</v>
      </c>
      <c r="N241" s="81">
        <v>0</v>
      </c>
      <c r="O241" s="81">
        <v>21</v>
      </c>
      <c r="P241" s="81">
        <v>2</v>
      </c>
      <c r="Q241" s="81">
        <v>4</v>
      </c>
      <c r="R241" s="34"/>
      <c r="S241" s="32">
        <v>1</v>
      </c>
      <c r="T241" s="36" t="s">
        <v>889</v>
      </c>
      <c r="U241" s="32">
        <v>15</v>
      </c>
      <c r="V241" s="30">
        <f>parameters!$J$4*Table1[[#This Row],[Mitigations Utility]] + parameters!$J$5*Table1[[#This Row],[Detections Utility]]</f>
        <v>0.28095238095238095</v>
      </c>
      <c r="W241">
        <f>SUM(Table1[[#This Row],[Num. 800-53 (r5)]],Table1[[#This Row],[Num. CIS Controls]])</f>
        <v>16</v>
      </c>
      <c r="X241">
        <f>(Table1[[#This Row],[Total Mitigations]]-parameters!$D$2)/(parameters!$D$3-parameters!$D$2)</f>
        <v>0.29090909090909089</v>
      </c>
      <c r="Y241">
        <f>IF(Table1[[#This Row],[Mitigations Utility (unclipped)]]&gt;1,1, IF(Table1[[#This Row],[Mitigations Utility (unclipped)]]&lt;0,0, Table1[[#This Row],[Mitigations Utility (unclipped)]]) )</f>
        <v>0.29090909090909089</v>
      </c>
      <c r="Z241">
        <f>SUM(Table1[[#This Row],[Num. CAR]:[Num. Splunk]])</f>
        <v>27</v>
      </c>
      <c r="AA241">
        <f>(Table1[[#This Row],[Total Detections]]-parameters!$D$4)/(parameters!$D$5-parameters!$D$4)</f>
        <v>0.27</v>
      </c>
      <c r="AB241">
        <f>IF(Table1[[#This Row],[Detections Utility (unclipped)]]&gt;1,1, IF(Table1[[#This Row],[Detections Utility (unclipped)]]&lt;0,0, Table1[[#This Row],[Detections Utility (unclipped)]]) )</f>
        <v>0.27</v>
      </c>
      <c r="AC241"/>
      <c r="AD241" s="85" t="s">
        <v>546</v>
      </c>
      <c r="AE241" s="30" t="str" cm="1">
        <f t="array" ref="AE241">IF(SUMPRODUCT(--(NOT(ISERR(SEARCH({"Process","Command","Script","WMI","Module","Pipe","Service"},AD241)))))&gt;0,"1","0")</f>
        <v>1</v>
      </c>
      <c r="AF241" s="30">
        <f>IF(AE241="1",'TOP 10 TECHNIQUES'!C$15,0)</f>
        <v>0</v>
      </c>
      <c r="AG241" s="30" t="str" cm="1">
        <f t="array" ref="AG241">IF(SUMPRODUCT(--(NOT(ISERR(SEARCH({"Network","Firewall"},AD241)))))&gt;0,"1","0")</f>
        <v>0</v>
      </c>
      <c r="AH241" s="30">
        <f>IF(AG241="1",'TOP 10 TECHNIQUES'!C$16,0)</f>
        <v>0</v>
      </c>
      <c r="AI241" s="30" t="str" cm="1">
        <f t="array" ref="AI241">IF(SUMPRODUCT(--(NOT(ISERR(SEARCH({"File","Group","Logon","Schedule","User","Registry","Active","Application"},AD241)))))&gt;0,"1","0")</f>
        <v>1</v>
      </c>
      <c r="AJ241" s="30">
        <f>IF(AI241="1",'TOP 10 TECHNIQUES'!C$17,0)</f>
        <v>0.19800000000000001</v>
      </c>
      <c r="AK241" s="30" t="str" cm="1">
        <f t="array" ref="AK241">IF(SUMPRODUCT(--(NOT(ISERR(SEARCH({"Cloud","Cluster","Container","Image","Instance","Pod","Snapshot","Volume"},AD241)))))&gt;0,"1","0")</f>
        <v>0</v>
      </c>
      <c r="AL241" s="30">
        <f>IF(AK241="1",'TOP 10 TECHNIQUES'!C$18,0)</f>
        <v>0</v>
      </c>
      <c r="AM241" s="30" t="str" cm="1">
        <f t="array" ref="AM241">IF(SUMPRODUCT(--(NOT(ISERR(SEARCH({"Drive","Firmware","Host","Kernel"},AD241)))))&gt;0,"1","0")</f>
        <v>0</v>
      </c>
      <c r="AN241" s="30">
        <f>IF(AM241="1",'TOP 10 TECHNIQUES'!C$19,0)</f>
        <v>0</v>
      </c>
      <c r="AO241" s="61">
        <v>1</v>
      </c>
      <c r="AP241" s="30">
        <f>parameters!$J$21*Table1[[#This Row],[TAT Utility]]+parameters!$J$22*Table1[[#This Row],[Count Utility]]</f>
        <v>0.10377825403942856</v>
      </c>
      <c r="AQ241" s="30">
        <f>(Table1[[#This Row],[Total Top Att&amp;ck Score ]]-parameters!$D$19)/(parameters!$D$20-parameters!$D$19)</f>
        <v>0.23481640235365078</v>
      </c>
      <c r="AR241" s="30">
        <f>IF(Table1[[#This Row],[TAT Utility (unclipped)]]&gt;1,1, IF(Table1[[#This Row],[TAT Utility (unclipped)]]&lt;0,0, Table1[[#This Row],[TAT Utility (unclipped)]]) )</f>
        <v>0.23481640235365078</v>
      </c>
      <c r="AS241" s="30">
        <f>(Table1[[#This Row],[Ransomware (Total '# of ATT&amp;CK Observations)]]-parameters!$D$21)/(parameters!$D$22-parameters!$D$21)</f>
        <v>4.7619047619047616E-2</v>
      </c>
      <c r="AT241" s="30">
        <f>IF(Table1[[#This Row],[Count Utility (unclipped)]]&gt;1,1, IF(Table1[[#This Row],[Count Utility (unclipped)]]&lt;0,0, Table1[[#This Row],[Count Utility (unclipped)]]) )</f>
        <v>4.7619047619047616E-2</v>
      </c>
      <c r="AU24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2.940039053222978E-2</v>
      </c>
    </row>
    <row r="242" spans="1:47" ht="15.75">
      <c r="A242" s="30">
        <f>parameters!$J$21*Table1[[#This Row],[TAT Utility]]+parameters!$J$22*Table1[[#This Row],[Count Utility]]</f>
        <v>0.41646219805923812</v>
      </c>
      <c r="B242" s="30">
        <f t="shared" si="3"/>
        <v>1.8312886472590475</v>
      </c>
      <c r="C242" s="30" t="s">
        <v>890</v>
      </c>
      <c r="D242" s="30" t="s">
        <v>891</v>
      </c>
      <c r="E242" s="30" t="s">
        <v>72</v>
      </c>
      <c r="F242" s="30">
        <v>4</v>
      </c>
      <c r="G242" s="30">
        <v>4</v>
      </c>
      <c r="H242" s="30">
        <f>parameters!$J$10*Table1[[#This Row],[Before Utility]]+parameters!$J$11*Table1[[#This Row],[After Utility]]</f>
        <v>0.4</v>
      </c>
      <c r="I242">
        <f>(Table1[[#This Row],[Num. TID Before]]-parameters!$D$8)/(parameters!$D$9-parameters!$D$8)</f>
        <v>0.4</v>
      </c>
      <c r="J242">
        <f>IF(Table1[[#This Row],[Before Utility (unclipped)]]&gt;1,1, IF(Table1[[#This Row],[Before Utility (unclipped)]]&lt;0,0, Table1[[#This Row],[Before Utility (unclipped)]]))</f>
        <v>0.4</v>
      </c>
      <c r="K242">
        <f>(Table1[[#This Row],[Num. TID After]]-parameters!$D$10)/(parameters!$D$11-parameters!$D$10)</f>
        <v>0.4</v>
      </c>
      <c r="L242">
        <f>IF(Table1[[#This Row],[After Utility (unclipped)]]&gt;1,1, IF(Table1[[#This Row],[After Utility (unclipped)]]&lt;0,0, Table1[[#This Row],[After Utility (unclipped)]]))</f>
        <v>0.4</v>
      </c>
      <c r="M242" s="57">
        <v>0.54990658999999997</v>
      </c>
      <c r="N242" s="81">
        <v>0</v>
      </c>
      <c r="O242" s="81">
        <v>8</v>
      </c>
      <c r="P242" s="81">
        <v>7</v>
      </c>
      <c r="Q242" s="81">
        <v>15</v>
      </c>
      <c r="R242" s="36" t="s">
        <v>892</v>
      </c>
      <c r="S242" s="32">
        <v>10</v>
      </c>
      <c r="T242" s="36" t="s">
        <v>893</v>
      </c>
      <c r="U242" s="32">
        <v>13</v>
      </c>
      <c r="V242" s="30">
        <f>parameters!$J$4*Table1[[#This Row],[Mitigations Utility]] + parameters!$J$5*Table1[[#This Row],[Detections Utility]]</f>
        <v>0.3619047619047619</v>
      </c>
      <c r="W242">
        <f>SUM(Table1[[#This Row],[Num. 800-53 (r5)]],Table1[[#This Row],[Num. CIS Controls]])</f>
        <v>23</v>
      </c>
      <c r="X242">
        <f>(Table1[[#This Row],[Total Mitigations]]-parameters!$D$2)/(parameters!$D$3-parameters!$D$2)</f>
        <v>0.41818181818181815</v>
      </c>
      <c r="Y242">
        <f>IF(Table1[[#This Row],[Mitigations Utility (unclipped)]]&gt;1,1, IF(Table1[[#This Row],[Mitigations Utility (unclipped)]]&lt;0,0, Table1[[#This Row],[Mitigations Utility (unclipped)]]) )</f>
        <v>0.41818181818181815</v>
      </c>
      <c r="Z242">
        <f>SUM(Table1[[#This Row],[Num. CAR]:[Num. Splunk]])</f>
        <v>30</v>
      </c>
      <c r="AA242">
        <f>(Table1[[#This Row],[Total Detections]]-parameters!$D$4)/(parameters!$D$5-parameters!$D$4)</f>
        <v>0.3</v>
      </c>
      <c r="AB242">
        <f>IF(Table1[[#This Row],[Detections Utility (unclipped)]]&gt;1,1, IF(Table1[[#This Row],[Detections Utility (unclipped)]]&lt;0,0, Table1[[#This Row],[Detections Utility (unclipped)]]) )</f>
        <v>0.3</v>
      </c>
      <c r="AC242"/>
      <c r="AD242" s="85" t="s">
        <v>894</v>
      </c>
      <c r="AE242" s="30" t="str" cm="1">
        <f t="array" ref="AE242">IF(SUMPRODUCT(--(NOT(ISERR(SEARCH({"Process","Command","Script","WMI","Module","Pipe","Service"},AD242)))))&gt;0,"1","0")</f>
        <v>1</v>
      </c>
      <c r="AF242" s="30">
        <f>IF(AE242="1",'TOP 10 TECHNIQUES'!C$15,0)</f>
        <v>0</v>
      </c>
      <c r="AG242" s="30" t="str" cm="1">
        <f t="array" ref="AG242">IF(SUMPRODUCT(--(NOT(ISERR(SEARCH({"Network","Firewall"},AD242)))))&gt;0,"1","0")</f>
        <v>1</v>
      </c>
      <c r="AH242" s="30">
        <f>IF(AG242="1",'TOP 10 TECHNIQUES'!C$16,0)</f>
        <v>0</v>
      </c>
      <c r="AI242" s="30" t="str" cm="1">
        <f t="array" ref="AI242">IF(SUMPRODUCT(--(NOT(ISERR(SEARCH({"File","Group","Logon","Schedule","User","Registry","Active","Application"},AD242)))))&gt;0,"1","0")</f>
        <v>1</v>
      </c>
      <c r="AJ242" s="30">
        <f>IF(AI242="1",'TOP 10 TECHNIQUES'!C$17,0)</f>
        <v>0.19800000000000001</v>
      </c>
      <c r="AK242" s="30" t="str" cm="1">
        <f t="array" ref="AK242">IF(SUMPRODUCT(--(NOT(ISERR(SEARCH({"Cloud","Cluster","Container","Image","Instance","Pod","Snapshot","Volume"},AD242)))))&gt;0,"1","0")</f>
        <v>1</v>
      </c>
      <c r="AL242" s="30">
        <f>IF(AK242="1",'TOP 10 TECHNIQUES'!C$18,0)</f>
        <v>0.19800000000000001</v>
      </c>
      <c r="AM242" s="30" t="str" cm="1">
        <f t="array" ref="AM242">IF(SUMPRODUCT(--(NOT(ISERR(SEARCH({"Drive","Firmware","Host","Kernel"},AD242)))))&gt;0,"1","0")</f>
        <v>0</v>
      </c>
      <c r="AN242" s="30">
        <f>IF(AM242="1",'TOP 10 TECHNIQUES'!C$19,0)</f>
        <v>0</v>
      </c>
      <c r="AO242" s="62">
        <v>7</v>
      </c>
      <c r="AP242" s="30">
        <f>parameters!$J$21*Table1[[#This Row],[TAT Utility]]+parameters!$J$22*Table1[[#This Row],[Count Utility]]</f>
        <v>0.41646219805923812</v>
      </c>
      <c r="AQ242" s="30">
        <f>(Table1[[#This Row],[Total Top Att&amp;ck Score ]]-parameters!$D$19)/(parameters!$D$20-parameters!$D$19)</f>
        <v>0.61042954908634917</v>
      </c>
      <c r="AR242" s="30">
        <f>IF(Table1[[#This Row],[TAT Utility (unclipped)]]&gt;1,1, IF(Table1[[#This Row],[TAT Utility (unclipped)]]&lt;0,0, Table1[[#This Row],[TAT Utility (unclipped)]]) )</f>
        <v>0.61042954908634917</v>
      </c>
      <c r="AS242" s="30">
        <f>(Table1[[#This Row],[Ransomware (Total '# of ATT&amp;CK Observations)]]-parameters!$D$21)/(parameters!$D$22-parameters!$D$21)</f>
        <v>0.33333333333333331</v>
      </c>
      <c r="AT242" s="30">
        <f>IF(Table1[[#This Row],[Count Utility (unclipped)]]&gt;1,1, IF(Table1[[#This Row],[Count Utility (unclipped)]]&lt;0,0, Table1[[#This Row],[Count Utility (unclipped)]]) )</f>
        <v>0.33333333333333331</v>
      </c>
      <c r="AU24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0.26840492484772482</v>
      </c>
    </row>
    <row r="243" spans="1:47" ht="15.75">
      <c r="A243" s="30">
        <f>parameters!$J$21*Table1[[#This Row],[TAT Utility]]+parameters!$J$22*Table1[[#This Row],[Count Utility]]</f>
        <v>0.13765142857142856</v>
      </c>
      <c r="B243" s="30">
        <f t="shared" si="3"/>
        <v>0.37651428571428569</v>
      </c>
      <c r="C243" s="30" t="s">
        <v>895</v>
      </c>
      <c r="D243" s="30" t="s">
        <v>891</v>
      </c>
      <c r="E243" s="30" t="s">
        <v>896</v>
      </c>
      <c r="F243" s="30">
        <v>1</v>
      </c>
      <c r="G243" s="30">
        <v>1</v>
      </c>
      <c r="H243" s="30">
        <f>parameters!$J$10*Table1[[#This Row],[Before Utility]]+parameters!$J$11*Table1[[#This Row],[After Utility]]</f>
        <v>0.1</v>
      </c>
      <c r="I243">
        <f>(Table1[[#This Row],[Num. TID Before]]-parameters!$D$8)/(parameters!$D$9-parameters!$D$8)</f>
        <v>0.1</v>
      </c>
      <c r="J243">
        <f>IF(Table1[[#This Row],[Before Utility (unclipped)]]&gt;1,1, IF(Table1[[#This Row],[Before Utility (unclipped)]]&lt;0,0, Table1[[#This Row],[Before Utility (unclipped)]]))</f>
        <v>0.1</v>
      </c>
      <c r="K243">
        <f>(Table1[[#This Row],[Num. TID After]]-parameters!$D$10)/(parameters!$D$11-parameters!$D$10)</f>
        <v>0.1</v>
      </c>
      <c r="L243">
        <f>IF(Table1[[#This Row],[After Utility (unclipped)]]&gt;1,1, IF(Table1[[#This Row],[After Utility (unclipped)]]&lt;0,0, Table1[[#This Row],[After Utility (unclipped)]]))</f>
        <v>0.1</v>
      </c>
      <c r="M243" s="30">
        <v>0</v>
      </c>
      <c r="N243" s="81">
        <v>0</v>
      </c>
      <c r="O243" s="81">
        <v>2</v>
      </c>
      <c r="P243" s="81">
        <v>0</v>
      </c>
      <c r="Q243" s="81">
        <v>1</v>
      </c>
      <c r="R243" s="36" t="s">
        <v>892</v>
      </c>
      <c r="S243" s="32">
        <v>10</v>
      </c>
      <c r="T243" s="34" t="s">
        <v>897</v>
      </c>
      <c r="U243" s="32">
        <v>11</v>
      </c>
      <c r="V243" s="30">
        <f>parameters!$J$4*Table1[[#This Row],[Mitigations Utility]] + parameters!$J$5*Table1[[#This Row],[Detections Utility]]</f>
        <v>0.2142857142857143</v>
      </c>
      <c r="W243">
        <f>SUM(Table1[[#This Row],[Num. 800-53 (r5)]],Table1[[#This Row],[Num. CIS Controls]])</f>
        <v>21</v>
      </c>
      <c r="X243">
        <f>(Table1[[#This Row],[Total Mitigations]]-parameters!$D$2)/(parameters!$D$3-parameters!$D$2)</f>
        <v>0.38181818181818183</v>
      </c>
      <c r="Y243">
        <f>IF(Table1[[#This Row],[Mitigations Utility (unclipped)]]&gt;1,1, IF(Table1[[#This Row],[Mitigations Utility (unclipped)]]&lt;0,0, Table1[[#This Row],[Mitigations Utility (unclipped)]]) )</f>
        <v>0.38181818181818183</v>
      </c>
      <c r="Z243">
        <f>SUM(Table1[[#This Row],[Num. CAR]:[Num. Splunk]])</f>
        <v>3</v>
      </c>
      <c r="AA243">
        <f>(Table1[[#This Row],[Total Detections]]-parameters!$D$4)/(parameters!$D$5-parameters!$D$4)</f>
        <v>0.03</v>
      </c>
      <c r="AB243">
        <f>IF(Table1[[#This Row],[Detections Utility (unclipped)]]&gt;1,1, IF(Table1[[#This Row],[Detections Utility (unclipped)]]&lt;0,0, Table1[[#This Row],[Detections Utility (unclipped)]]) )</f>
        <v>0.03</v>
      </c>
      <c r="AC243"/>
      <c r="AD243" s="85" t="s">
        <v>898</v>
      </c>
      <c r="AE243" s="30" t="str" cm="1">
        <f t="array" ref="AE243">IF(SUMPRODUCT(--(NOT(ISERR(SEARCH({"Process","Command","Script","WMI","Module","Pipe","Service"},AD243)))))&gt;0,"1","0")</f>
        <v>0</v>
      </c>
      <c r="AF243" s="30">
        <f>IF(AE243="1",'TOP 10 TECHNIQUES'!C$15,0)</f>
        <v>0</v>
      </c>
      <c r="AG243" s="30" t="str" cm="1">
        <f t="array" ref="AG243">IF(SUMPRODUCT(--(NOT(ISERR(SEARCH({"Network","Firewall"},AD243)))))&gt;0,"1","0")</f>
        <v>1</v>
      </c>
      <c r="AH243" s="30">
        <f>IF(AG243="1",'TOP 10 TECHNIQUES'!C$16,0)</f>
        <v>0</v>
      </c>
      <c r="AI243" s="30" t="str" cm="1">
        <f t="array" ref="AI243">IF(SUMPRODUCT(--(NOT(ISERR(SEARCH({"File","Group","Logon","Schedule","User","Registry","Active","Application"},AD243)))))&gt;0,"1","0")</f>
        <v>1</v>
      </c>
      <c r="AJ243" s="30">
        <f>IF(AI243="1",'TOP 10 TECHNIQUES'!C$17,0)</f>
        <v>0.19800000000000001</v>
      </c>
      <c r="AK243" s="30" t="str" cm="1">
        <f t="array" ref="AK243">IF(SUMPRODUCT(--(NOT(ISERR(SEARCH({"Cloud","Cluster","Container","Image","Instance","Pod","Snapshot","Volume"},AD243)))))&gt;0,"1","0")</f>
        <v>0</v>
      </c>
      <c r="AL243" s="30">
        <f>IF(AK243="1",'TOP 10 TECHNIQUES'!C$18,0)</f>
        <v>0</v>
      </c>
      <c r="AM243" s="30" t="str" cm="1">
        <f t="array" ref="AM243">IF(SUMPRODUCT(--(NOT(ISERR(SEARCH({"Drive","Firmware","Host","Kernel"},AD243)))))&gt;0,"1","0")</f>
        <v>0</v>
      </c>
      <c r="AN243" s="30">
        <f>IF(AM243="1",'TOP 10 TECHNIQUES'!C$19,0)</f>
        <v>0</v>
      </c>
      <c r="AO243" s="61">
        <v>3</v>
      </c>
      <c r="AP243" s="30">
        <f>parameters!$J$21*Table1[[#This Row],[TAT Utility]]+parameters!$J$22*Table1[[#This Row],[Count Utility]]</f>
        <v>0.13765142857142856</v>
      </c>
      <c r="AQ243" s="30">
        <f>(Table1[[#This Row],[Total Top Att&amp;ck Score ]]-parameters!$D$19)/(parameters!$D$20-parameters!$D$19)</f>
        <v>0.1255047619047619</v>
      </c>
      <c r="AR243" s="30">
        <f>IF(Table1[[#This Row],[TAT Utility (unclipped)]]&gt;1,1, IF(Table1[[#This Row],[TAT Utility (unclipped)]]&lt;0,0, Table1[[#This Row],[TAT Utility (unclipped)]]) )</f>
        <v>0.1255047619047619</v>
      </c>
      <c r="AS243" s="30">
        <f>(Table1[[#This Row],[Ransomware (Total '# of ATT&amp;CK Observations)]]-parameters!$D$21)/(parameters!$D$22-parameters!$D$21)</f>
        <v>0.14285714285714285</v>
      </c>
      <c r="AT243" s="30">
        <f>IF(Table1[[#This Row],[Count Utility (unclipped)]]&gt;1,1, IF(Table1[[#This Row],[Count Utility (unclipped)]]&lt;0,0, Table1[[#This Row],[Count Utility (unclipped)]]) )</f>
        <v>0.14285714285714285</v>
      </c>
      <c r="AU24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8.039319727891156E-2</v>
      </c>
    </row>
    <row r="244" spans="1:47" ht="15.75">
      <c r="A244" s="30">
        <f>parameters!$J$21*Table1[[#This Row],[TAT Utility]]+parameters!$J$22*Table1[[#This Row],[Count Utility]]</f>
        <v>0.25077238095238097</v>
      </c>
      <c r="B244" s="30">
        <f t="shared" si="3"/>
        <v>0.50772380952380958</v>
      </c>
      <c r="C244" s="30" t="s">
        <v>899</v>
      </c>
      <c r="D244" s="30" t="s">
        <v>891</v>
      </c>
      <c r="E244" s="30" t="s">
        <v>900</v>
      </c>
      <c r="F244" s="30">
        <v>1</v>
      </c>
      <c r="G244" s="30">
        <v>1</v>
      </c>
      <c r="H244" s="30">
        <f>parameters!$J$10*Table1[[#This Row],[Before Utility]]+parameters!$J$11*Table1[[#This Row],[After Utility]]</f>
        <v>0.1</v>
      </c>
      <c r="I244">
        <f>(Table1[[#This Row],[Num. TID Before]]-parameters!$D$8)/(parameters!$D$9-parameters!$D$8)</f>
        <v>0.1</v>
      </c>
      <c r="J244">
        <f>IF(Table1[[#This Row],[Before Utility (unclipped)]]&gt;1,1, IF(Table1[[#This Row],[Before Utility (unclipped)]]&lt;0,0, Table1[[#This Row],[Before Utility (unclipped)]]))</f>
        <v>0.1</v>
      </c>
      <c r="K244">
        <f>(Table1[[#This Row],[Num. TID After]]-parameters!$D$10)/(parameters!$D$11-parameters!$D$10)</f>
        <v>0.1</v>
      </c>
      <c r="L244">
        <f>IF(Table1[[#This Row],[After Utility (unclipped)]]&gt;1,1, IF(Table1[[#This Row],[After Utility (unclipped)]]&lt;0,0, Table1[[#This Row],[After Utility (unclipped)]]))</f>
        <v>0.1</v>
      </c>
      <c r="M244" s="30">
        <v>0</v>
      </c>
      <c r="N244" s="81">
        <v>1</v>
      </c>
      <c r="O244" s="81">
        <v>26</v>
      </c>
      <c r="P244" s="81">
        <v>3</v>
      </c>
      <c r="Q244" s="81">
        <v>4</v>
      </c>
      <c r="R244" s="36" t="s">
        <v>901</v>
      </c>
      <c r="S244" s="32">
        <v>5</v>
      </c>
      <c r="T244" s="36" t="s">
        <v>902</v>
      </c>
      <c r="U244" s="32">
        <v>12</v>
      </c>
      <c r="V244" s="30">
        <f>parameters!$J$4*Table1[[#This Row],[Mitigations Utility]] + parameters!$J$5*Table1[[#This Row],[Detections Utility]]</f>
        <v>0.32380952380952382</v>
      </c>
      <c r="W244">
        <f>SUM(Table1[[#This Row],[Num. 800-53 (r5)]],Table1[[#This Row],[Num. CIS Controls]])</f>
        <v>17</v>
      </c>
      <c r="X244">
        <f>(Table1[[#This Row],[Total Mitigations]]-parameters!$D$2)/(parameters!$D$3-parameters!$D$2)</f>
        <v>0.30909090909090908</v>
      </c>
      <c r="Y244">
        <f>IF(Table1[[#This Row],[Mitigations Utility (unclipped)]]&gt;1,1, IF(Table1[[#This Row],[Mitigations Utility (unclipped)]]&lt;0,0, Table1[[#This Row],[Mitigations Utility (unclipped)]]) )</f>
        <v>0.30909090909090908</v>
      </c>
      <c r="Z244">
        <f>SUM(Table1[[#This Row],[Num. CAR]:[Num. Splunk]])</f>
        <v>34</v>
      </c>
      <c r="AA244">
        <f>(Table1[[#This Row],[Total Detections]]-parameters!$D$4)/(parameters!$D$5-parameters!$D$4)</f>
        <v>0.34</v>
      </c>
      <c r="AB244">
        <f>IF(Table1[[#This Row],[Detections Utility (unclipped)]]&gt;1,1, IF(Table1[[#This Row],[Detections Utility (unclipped)]]&lt;0,0, Table1[[#This Row],[Detections Utility (unclipped)]]) )</f>
        <v>0.34</v>
      </c>
      <c r="AC244"/>
      <c r="AD244" s="85" t="s">
        <v>903</v>
      </c>
      <c r="AE244" s="30" t="str" cm="1">
        <f t="array" ref="AE244">IF(SUMPRODUCT(--(NOT(ISERR(SEARCH({"Process","Command","Script","WMI","Module","Pipe","Service"},AD244)))))&gt;0,"1","0")</f>
        <v>1</v>
      </c>
      <c r="AF244" s="30">
        <f>IF(AE244="1",'TOP 10 TECHNIQUES'!C$15,0)</f>
        <v>0</v>
      </c>
      <c r="AG244" s="30" t="str" cm="1">
        <f t="array" ref="AG244">IF(SUMPRODUCT(--(NOT(ISERR(SEARCH({"Network","Firewall"},AD244)))))&gt;0,"1","0")</f>
        <v>0</v>
      </c>
      <c r="AH244" s="30">
        <f>IF(AG244="1",'TOP 10 TECHNIQUES'!C$16,0)</f>
        <v>0</v>
      </c>
      <c r="AI244" s="30" t="str" cm="1">
        <f t="array" ref="AI244">IF(SUMPRODUCT(--(NOT(ISERR(SEARCH({"File","Group","Logon","Schedule","User","Registry","Active","Application"},AD244)))))&gt;0,"1","0")</f>
        <v>1</v>
      </c>
      <c r="AJ244" s="30">
        <f>IF(AI244="1",'TOP 10 TECHNIQUES'!C$17,0)</f>
        <v>0.19800000000000001</v>
      </c>
      <c r="AK244" s="30" t="str" cm="1">
        <f t="array" ref="AK244">IF(SUMPRODUCT(--(NOT(ISERR(SEARCH({"Cloud","Cluster","Container","Image","Instance","Pod","Snapshot","Volume"},AD244)))))&gt;0,"1","0")</f>
        <v>0</v>
      </c>
      <c r="AL244" s="30">
        <f>IF(AK244="1",'TOP 10 TECHNIQUES'!C$18,0)</f>
        <v>0</v>
      </c>
      <c r="AM244" s="30" t="str" cm="1">
        <f t="array" ref="AM244">IF(SUMPRODUCT(--(NOT(ISERR(SEARCH({"Drive","Firmware","Host","Kernel"},AD244)))))&gt;0,"1","0")</f>
        <v>0</v>
      </c>
      <c r="AN244" s="30">
        <f>IF(AM244="1",'TOP 10 TECHNIQUES'!C$19,0)</f>
        <v>0</v>
      </c>
      <c r="AO244" s="62">
        <v>6</v>
      </c>
      <c r="AP244" s="30">
        <f>parameters!$J$21*Table1[[#This Row],[TAT Utility]]+parameters!$J$22*Table1[[#This Row],[Count Utility]]</f>
        <v>0.25077238095238097</v>
      </c>
      <c r="AQ244" s="30">
        <f>(Table1[[#This Row],[Total Top Att&amp;ck Score ]]-parameters!$D$19)/(parameters!$D$20-parameters!$D$19)</f>
        <v>0.16924126984126986</v>
      </c>
      <c r="AR244" s="30">
        <f>IF(Table1[[#This Row],[TAT Utility (unclipped)]]&gt;1,1, IF(Table1[[#This Row],[TAT Utility (unclipped)]]&lt;0,0, Table1[[#This Row],[TAT Utility (unclipped)]]) )</f>
        <v>0.16924126984126986</v>
      </c>
      <c r="AS244" s="30">
        <f>(Table1[[#This Row],[Ransomware (Total '# of ATT&amp;CK Observations)]]-parameters!$D$21)/(parameters!$D$22-parameters!$D$21)</f>
        <v>0.2857142857142857</v>
      </c>
      <c r="AT244" s="30">
        <f>IF(Table1[[#This Row],[Count Utility (unclipped)]]&gt;1,1, IF(Table1[[#This Row],[Count Utility (unclipped)]]&lt;0,0, Table1[[#This Row],[Count Utility (unclipped)]]) )</f>
        <v>0.2857142857142857</v>
      </c>
      <c r="AU24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0.16703446712018138</v>
      </c>
    </row>
    <row r="245" spans="1:47" ht="15.75">
      <c r="A245" s="30">
        <f>parameters!$J$21*Table1[[#This Row],[TAT Utility]]+parameters!$J$22*Table1[[#This Row],[Count Utility]]</f>
        <v>1.8613333333333329E-2</v>
      </c>
      <c r="B245" s="30">
        <f t="shared" si="3"/>
        <v>0.18613333333333332</v>
      </c>
      <c r="C245" s="30" t="s">
        <v>904</v>
      </c>
      <c r="D245" s="30" t="s">
        <v>891</v>
      </c>
      <c r="E245" s="30" t="s">
        <v>905</v>
      </c>
      <c r="F245" s="30">
        <v>1</v>
      </c>
      <c r="G245" s="30">
        <v>1</v>
      </c>
      <c r="H245" s="30">
        <f>parameters!$J$10*Table1[[#This Row],[Before Utility]]+parameters!$J$11*Table1[[#This Row],[After Utility]]</f>
        <v>0.1</v>
      </c>
      <c r="I245">
        <f>(Table1[[#This Row],[Num. TID Before]]-parameters!$D$8)/(parameters!$D$9-parameters!$D$8)</f>
        <v>0.1</v>
      </c>
      <c r="J245">
        <f>IF(Table1[[#This Row],[Before Utility (unclipped)]]&gt;1,1, IF(Table1[[#This Row],[Before Utility (unclipped)]]&lt;0,0, Table1[[#This Row],[Before Utility (unclipped)]]))</f>
        <v>0.1</v>
      </c>
      <c r="K245">
        <f>(Table1[[#This Row],[Num. TID After]]-parameters!$D$10)/(parameters!$D$11-parameters!$D$10)</f>
        <v>0.1</v>
      </c>
      <c r="L245">
        <f>IF(Table1[[#This Row],[After Utility (unclipped)]]&gt;1,1, IF(Table1[[#This Row],[After Utility (unclipped)]]&lt;0,0, Table1[[#This Row],[After Utility (unclipped)]]))</f>
        <v>0.1</v>
      </c>
      <c r="M245" s="30">
        <v>0</v>
      </c>
      <c r="N245" s="81">
        <v>0</v>
      </c>
      <c r="O245" s="81">
        <v>0</v>
      </c>
      <c r="P245" s="81">
        <v>0</v>
      </c>
      <c r="Q245" s="81">
        <v>7</v>
      </c>
      <c r="R245" s="34"/>
      <c r="S245" s="32">
        <v>0</v>
      </c>
      <c r="T245" s="36" t="s">
        <v>906</v>
      </c>
      <c r="U245" s="32">
        <v>0</v>
      </c>
      <c r="V245" s="30">
        <f>parameters!$J$4*Table1[[#This Row],[Mitigations Utility]] + parameters!$J$5*Table1[[#This Row],[Detections Utility]]</f>
        <v>3.3333333333333333E-2</v>
      </c>
      <c r="W245">
        <f>SUM(Table1[[#This Row],[Num. 800-53 (r5)]],Table1[[#This Row],[Num. CIS Controls]])</f>
        <v>0</v>
      </c>
      <c r="X245">
        <f>(Table1[[#This Row],[Total Mitigations]]-parameters!$D$2)/(parameters!$D$3-parameters!$D$2)</f>
        <v>0</v>
      </c>
      <c r="Y245">
        <f>IF(Table1[[#This Row],[Mitigations Utility (unclipped)]]&gt;1,1, IF(Table1[[#This Row],[Mitigations Utility (unclipped)]]&lt;0,0, Table1[[#This Row],[Mitigations Utility (unclipped)]]) )</f>
        <v>0</v>
      </c>
      <c r="Z245">
        <f>SUM(Table1[[#This Row],[Num. CAR]:[Num. Splunk]])</f>
        <v>7</v>
      </c>
      <c r="AA245">
        <f>(Table1[[#This Row],[Total Detections]]-parameters!$D$4)/(parameters!$D$5-parameters!$D$4)</f>
        <v>7.0000000000000007E-2</v>
      </c>
      <c r="AB245">
        <f>IF(Table1[[#This Row],[Detections Utility (unclipped)]]&gt;1,1, IF(Table1[[#This Row],[Detections Utility (unclipped)]]&lt;0,0, Table1[[#This Row],[Detections Utility (unclipped)]]) )</f>
        <v>7.0000000000000007E-2</v>
      </c>
      <c r="AC245"/>
      <c r="AD245" s="85" t="s">
        <v>907</v>
      </c>
      <c r="AE245" s="30" t="str" cm="1">
        <f t="array" ref="AE245">IF(SUMPRODUCT(--(NOT(ISERR(SEARCH({"Process","Command","Script","WMI","Module","Pipe","Service"},AD245)))))&gt;0,"1","0")</f>
        <v>1</v>
      </c>
      <c r="AF245" s="30">
        <f>IF(AE245="1",'TOP 10 TECHNIQUES'!C$15,0)</f>
        <v>0</v>
      </c>
      <c r="AG245" s="30" t="str" cm="1">
        <f t="array" ref="AG245">IF(SUMPRODUCT(--(NOT(ISERR(SEARCH({"Network","Firewall"},AD245)))))&gt;0,"1","0")</f>
        <v>0</v>
      </c>
      <c r="AH245" s="30">
        <f>IF(AG245="1",'TOP 10 TECHNIQUES'!C$16,0)</f>
        <v>0</v>
      </c>
      <c r="AI245" s="30" t="str" cm="1">
        <f t="array" ref="AI245">IF(SUMPRODUCT(--(NOT(ISERR(SEARCH({"File","Group","Logon","Schedule","User","Registry","Active","Application"},AD245)))))&gt;0,"1","0")</f>
        <v>1</v>
      </c>
      <c r="AJ245" s="30">
        <f>IF(AI245="1",'TOP 10 TECHNIQUES'!C$17,0)</f>
        <v>0.19800000000000001</v>
      </c>
      <c r="AK245" s="30" t="str" cm="1">
        <f t="array" ref="AK245">IF(SUMPRODUCT(--(NOT(ISERR(SEARCH({"Cloud","Cluster","Container","Image","Instance","Pod","Snapshot","Volume"},AD245)))))&gt;0,"1","0")</f>
        <v>1</v>
      </c>
      <c r="AL245" s="30">
        <f>IF(AK245="1",'TOP 10 TECHNIQUES'!C$18,0)</f>
        <v>0.19800000000000001</v>
      </c>
      <c r="AM245" s="30" t="str" cm="1">
        <f t="array" ref="AM245">IF(SUMPRODUCT(--(NOT(ISERR(SEARCH({"Drive","Firmware","Host","Kernel"},AD245)))))&gt;0,"1","0")</f>
        <v>0</v>
      </c>
      <c r="AN245" s="30">
        <f>IF(AM245="1",'TOP 10 TECHNIQUES'!C$19,0)</f>
        <v>0</v>
      </c>
      <c r="AP245" s="30">
        <f>parameters!$J$21*Table1[[#This Row],[TAT Utility]]+parameters!$J$22*Table1[[#This Row],[Count Utility]]</f>
        <v>1.8613333333333329E-2</v>
      </c>
      <c r="AQ245" s="30">
        <f>(Table1[[#This Row],[Total Top Att&amp;ck Score ]]-parameters!$D$19)/(parameters!$D$20-parameters!$D$19)</f>
        <v>6.2044444444444437E-2</v>
      </c>
      <c r="AR245" s="30">
        <f>IF(Table1[[#This Row],[TAT Utility (unclipped)]]&gt;1,1, IF(Table1[[#This Row],[TAT Utility (unclipped)]]&lt;0,0, Table1[[#This Row],[TAT Utility (unclipped)]]) )</f>
        <v>6.2044444444444437E-2</v>
      </c>
      <c r="AS245" s="30">
        <f>(Table1[[#This Row],[Ransomware (Total '# of ATT&amp;CK Observations)]]-parameters!$D$21)/(parameters!$D$22-parameters!$D$21)</f>
        <v>0</v>
      </c>
      <c r="AT245" s="30">
        <f>IF(Table1[[#This Row],[Count Utility (unclipped)]]&gt;1,1, IF(Table1[[#This Row],[Count Utility (unclipped)]]&lt;0,0, Table1[[#This Row],[Count Utility (unclipped)]]) )</f>
        <v>0</v>
      </c>
      <c r="AU24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6" spans="1:47" ht="15.75">
      <c r="A246" s="30">
        <f>parameters!$J$21*Table1[[#This Row],[TAT Utility]]+parameters!$J$22*Table1[[#This Row],[Count Utility]]</f>
        <v>2.238095238095238E-2</v>
      </c>
      <c r="B246" s="30">
        <f t="shared" si="3"/>
        <v>0.22380952380952382</v>
      </c>
      <c r="C246" s="30" t="s">
        <v>908</v>
      </c>
      <c r="D246" s="30" t="s">
        <v>909</v>
      </c>
      <c r="E246" s="30" t="s">
        <v>72</v>
      </c>
      <c r="F246" s="30">
        <v>1</v>
      </c>
      <c r="G246" s="30">
        <v>1</v>
      </c>
      <c r="H246" s="30">
        <f>parameters!$J$10*Table1[[#This Row],[Before Utility]]+parameters!$J$11*Table1[[#This Row],[After Utility]]</f>
        <v>0.1</v>
      </c>
      <c r="I246">
        <f>(Table1[[#This Row],[Num. TID Before]]-parameters!$D$8)/(parameters!$D$9-parameters!$D$8)</f>
        <v>0.1</v>
      </c>
      <c r="J246">
        <f>IF(Table1[[#This Row],[Before Utility (unclipped)]]&gt;1,1, IF(Table1[[#This Row],[Before Utility (unclipped)]]&lt;0,0, Table1[[#This Row],[Before Utility (unclipped)]]))</f>
        <v>0.1</v>
      </c>
      <c r="K246">
        <f>(Table1[[#This Row],[Num. TID After]]-parameters!$D$10)/(parameters!$D$11-parameters!$D$10)</f>
        <v>0.1</v>
      </c>
      <c r="L246">
        <f>IF(Table1[[#This Row],[After Utility (unclipped)]]&gt;1,1, IF(Table1[[#This Row],[After Utility (unclipped)]]&lt;0,0, Table1[[#This Row],[After Utility (unclipped)]]))</f>
        <v>0.1</v>
      </c>
      <c r="M246" s="30">
        <v>0</v>
      </c>
      <c r="N246" s="81">
        <v>0</v>
      </c>
      <c r="O246" s="81">
        <v>0</v>
      </c>
      <c r="P246" s="81">
        <v>0</v>
      </c>
      <c r="Q246" s="81">
        <v>0</v>
      </c>
      <c r="R246" s="36" t="s">
        <v>910</v>
      </c>
      <c r="S246" s="32">
        <v>4</v>
      </c>
      <c r="T246" s="36" t="s">
        <v>911</v>
      </c>
      <c r="U246" s="32">
        <v>9</v>
      </c>
      <c r="V246" s="30">
        <f>parameters!$J$4*Table1[[#This Row],[Mitigations Utility]] + parameters!$J$5*Table1[[#This Row],[Detections Utility]]</f>
        <v>0.12380952380952381</v>
      </c>
      <c r="W246">
        <f>SUM(Table1[[#This Row],[Num. 800-53 (r5)]],Table1[[#This Row],[Num. CIS Controls]])</f>
        <v>13</v>
      </c>
      <c r="X246">
        <f>(Table1[[#This Row],[Total Mitigations]]-parameters!$D$2)/(parameters!$D$3-parameters!$D$2)</f>
        <v>0.23636363636363636</v>
      </c>
      <c r="Y246">
        <f>IF(Table1[[#This Row],[Mitigations Utility (unclipped)]]&gt;1,1, IF(Table1[[#This Row],[Mitigations Utility (unclipped)]]&lt;0,0, Table1[[#This Row],[Mitigations Utility (unclipped)]]) )</f>
        <v>0.23636363636363636</v>
      </c>
      <c r="Z246">
        <f>SUM(Table1[[#This Row],[Num. CAR]:[Num. Splunk]])</f>
        <v>0</v>
      </c>
      <c r="AA246">
        <f>(Table1[[#This Row],[Total Detections]]-parameters!$D$4)/(parameters!$D$5-parameters!$D$4)</f>
        <v>0</v>
      </c>
      <c r="AB246">
        <f>IF(Table1[[#This Row],[Detections Utility (unclipped)]]&gt;1,1, IF(Table1[[#This Row],[Detections Utility (unclipped)]]&lt;0,0, Table1[[#This Row],[Detections Utility (unclipped)]]) )</f>
        <v>0</v>
      </c>
      <c r="AC246"/>
      <c r="AD246" s="85" t="s">
        <v>912</v>
      </c>
      <c r="AE246" s="30" t="str" cm="1">
        <f t="array" ref="AE246">IF(SUMPRODUCT(--(NOT(ISERR(SEARCH({"Process","Command","Script","WMI","Module","Pipe","Service"},AD246)))))&gt;0,"1","0")</f>
        <v>1</v>
      </c>
      <c r="AF246" s="30">
        <f>IF(AE246="1",'TOP 10 TECHNIQUES'!C$15,0)</f>
        <v>0</v>
      </c>
      <c r="AG246" s="30" t="str" cm="1">
        <f t="array" ref="AG246">IF(SUMPRODUCT(--(NOT(ISERR(SEARCH({"Network","Firewall"},AD246)))))&gt;0,"1","0")</f>
        <v>1</v>
      </c>
      <c r="AH246" s="30">
        <f>IF(AG246="1",'TOP 10 TECHNIQUES'!C$16,0)</f>
        <v>0</v>
      </c>
      <c r="AI246" s="30" t="str" cm="1">
        <f t="array" ref="AI246">IF(SUMPRODUCT(--(NOT(ISERR(SEARCH({"File","Group","Logon","Schedule","User","Registry","Active","Application"},AD246)))))&gt;0,"1","0")</f>
        <v>0</v>
      </c>
      <c r="AJ246" s="30">
        <f>IF(AI246="1",'TOP 10 TECHNIQUES'!C$17,0)</f>
        <v>0</v>
      </c>
      <c r="AK246" s="30" t="str" cm="1">
        <f t="array" ref="AK246">IF(SUMPRODUCT(--(NOT(ISERR(SEARCH({"Cloud","Cluster","Container","Image","Instance","Pod","Snapshot","Volume"},AD246)))))&gt;0,"1","0")</f>
        <v>0</v>
      </c>
      <c r="AL246" s="30">
        <f>IF(AK246="1",'TOP 10 TECHNIQUES'!C$18,0)</f>
        <v>0</v>
      </c>
      <c r="AM246" s="30" t="str" cm="1">
        <f t="array" ref="AM246">IF(SUMPRODUCT(--(NOT(ISERR(SEARCH({"Drive","Firmware","Host","Kernel"},AD246)))))&gt;0,"1","0")</f>
        <v>0</v>
      </c>
      <c r="AN246" s="30">
        <f>IF(AM246="1",'TOP 10 TECHNIQUES'!C$19,0)</f>
        <v>0</v>
      </c>
      <c r="AO246" s="61">
        <v>0</v>
      </c>
      <c r="AP246" s="30">
        <f>parameters!$J$21*Table1[[#This Row],[TAT Utility]]+parameters!$J$22*Table1[[#This Row],[Count Utility]]</f>
        <v>2.238095238095238E-2</v>
      </c>
      <c r="AQ246" s="30">
        <f>(Table1[[#This Row],[Total Top Att&amp;ck Score ]]-parameters!$D$19)/(parameters!$D$20-parameters!$D$19)</f>
        <v>7.4603174603174602E-2</v>
      </c>
      <c r="AR246" s="30">
        <f>IF(Table1[[#This Row],[TAT Utility (unclipped)]]&gt;1,1, IF(Table1[[#This Row],[TAT Utility (unclipped)]]&lt;0,0, Table1[[#This Row],[TAT Utility (unclipped)]]) )</f>
        <v>7.4603174603174602E-2</v>
      </c>
      <c r="AS246" s="30">
        <f>(Table1[[#This Row],[Ransomware (Total '# of ATT&amp;CK Observations)]]-parameters!$D$21)/(parameters!$D$22-parameters!$D$21)</f>
        <v>0</v>
      </c>
      <c r="AT246" s="30">
        <f>IF(Table1[[#This Row],[Count Utility (unclipped)]]&gt;1,1, IF(Table1[[#This Row],[Count Utility (unclipped)]]&lt;0,0, Table1[[#This Row],[Count Utility (unclipped)]]) )</f>
        <v>0</v>
      </c>
      <c r="AU24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7" spans="1:47" ht="63.95" customHeight="1">
      <c r="A247" s="30">
        <f>parameters!$J$21*Table1[[#This Row],[TAT Utility]]+parameters!$J$22*Table1[[#This Row],[Count Utility]]</f>
        <v>2.0476190476190478E-2</v>
      </c>
      <c r="B247" s="30">
        <f t="shared" si="3"/>
        <v>0.20476190476190478</v>
      </c>
      <c r="C247" s="30" t="s">
        <v>913</v>
      </c>
      <c r="D247" s="30" t="s">
        <v>909</v>
      </c>
      <c r="E247" s="30" t="s">
        <v>914</v>
      </c>
      <c r="F247" s="30">
        <v>1</v>
      </c>
      <c r="G247" s="30">
        <v>1</v>
      </c>
      <c r="H247" s="30">
        <f>parameters!$J$10*Table1[[#This Row],[Before Utility]]+parameters!$J$11*Table1[[#This Row],[After Utility]]</f>
        <v>0.1</v>
      </c>
      <c r="I247">
        <f>(Table1[[#This Row],[Num. TID Before]]-parameters!$D$8)/(parameters!$D$9-parameters!$D$8)</f>
        <v>0.1</v>
      </c>
      <c r="J247">
        <f>IF(Table1[[#This Row],[Before Utility (unclipped)]]&gt;1,1, IF(Table1[[#This Row],[Before Utility (unclipped)]]&lt;0,0, Table1[[#This Row],[Before Utility (unclipped)]]))</f>
        <v>0.1</v>
      </c>
      <c r="K247">
        <f>(Table1[[#This Row],[Num. TID After]]-parameters!$D$10)/(parameters!$D$11-parameters!$D$10)</f>
        <v>0.1</v>
      </c>
      <c r="L247">
        <f>IF(Table1[[#This Row],[After Utility (unclipped)]]&gt;1,1, IF(Table1[[#This Row],[After Utility (unclipped)]]&lt;0,0, Table1[[#This Row],[After Utility (unclipped)]]))</f>
        <v>0.1</v>
      </c>
      <c r="M247" s="30">
        <v>0</v>
      </c>
      <c r="N247" s="81">
        <v>0</v>
      </c>
      <c r="O247" s="81">
        <v>0</v>
      </c>
      <c r="P247" s="81">
        <v>0</v>
      </c>
      <c r="Q247" s="81">
        <v>0</v>
      </c>
      <c r="R247" s="36" t="s">
        <v>915</v>
      </c>
      <c r="S247" s="32">
        <v>3</v>
      </c>
      <c r="T247" s="36" t="s">
        <v>916</v>
      </c>
      <c r="U247" s="32">
        <v>8</v>
      </c>
      <c r="V247" s="30">
        <f>parameters!$J$4*Table1[[#This Row],[Mitigations Utility]] + parameters!$J$5*Table1[[#This Row],[Detections Utility]]</f>
        <v>0.10476190476190478</v>
      </c>
      <c r="W247">
        <f>SUM(Table1[[#This Row],[Num. 800-53 (r5)]],Table1[[#This Row],[Num. CIS Controls]])</f>
        <v>11</v>
      </c>
      <c r="X247">
        <f>(Table1[[#This Row],[Total Mitigations]]-parameters!$D$2)/(parameters!$D$3-parameters!$D$2)</f>
        <v>0.2</v>
      </c>
      <c r="Y247">
        <f>IF(Table1[[#This Row],[Mitigations Utility (unclipped)]]&gt;1,1, IF(Table1[[#This Row],[Mitigations Utility (unclipped)]]&lt;0,0, Table1[[#This Row],[Mitigations Utility (unclipped)]]) )</f>
        <v>0.2</v>
      </c>
      <c r="Z247">
        <f>SUM(Table1[[#This Row],[Num. CAR]:[Num. Splunk]])</f>
        <v>0</v>
      </c>
      <c r="AA247">
        <f>(Table1[[#This Row],[Total Detections]]-parameters!$D$4)/(parameters!$D$5-parameters!$D$4)</f>
        <v>0</v>
      </c>
      <c r="AB247">
        <f>IF(Table1[[#This Row],[Detections Utility (unclipped)]]&gt;1,1, IF(Table1[[#This Row],[Detections Utility (unclipped)]]&lt;0,0, Table1[[#This Row],[Detections Utility (unclipped)]]) )</f>
        <v>0</v>
      </c>
      <c r="AC247"/>
      <c r="AD247" s="85" t="s">
        <v>137</v>
      </c>
      <c r="AE247" s="30" t="str" cm="1">
        <f t="array" ref="AE247">IF(SUMPRODUCT(--(NOT(ISERR(SEARCH({"Process","Command","Script","WMI","Module","Pipe","Service"},AD247)))))&gt;0,"1","0")</f>
        <v>0</v>
      </c>
      <c r="AF247" s="30">
        <f>IF(AE247="1",'TOP 10 TECHNIQUES'!C$15,0)</f>
        <v>0</v>
      </c>
      <c r="AG247" s="30" t="str" cm="1">
        <f t="array" ref="AG247">IF(SUMPRODUCT(--(NOT(ISERR(SEARCH({"Network","Firewall"},AD247)))))&gt;0,"1","0")</f>
        <v>1</v>
      </c>
      <c r="AH247" s="30">
        <f>IF(AG247="1",'TOP 10 TECHNIQUES'!C$16,0)</f>
        <v>0</v>
      </c>
      <c r="AI247" s="30" t="str" cm="1">
        <f t="array" ref="AI247">IF(SUMPRODUCT(--(NOT(ISERR(SEARCH({"File","Group","Logon","Schedule","User","Registry","Active","Application"},AD247)))))&gt;0,"1","0")</f>
        <v>0</v>
      </c>
      <c r="AJ247" s="30">
        <f>IF(AI247="1",'TOP 10 TECHNIQUES'!C$17,0)</f>
        <v>0</v>
      </c>
      <c r="AK247" s="30" t="str" cm="1">
        <f t="array" ref="AK247">IF(SUMPRODUCT(--(NOT(ISERR(SEARCH({"Cloud","Cluster","Container","Image","Instance","Pod","Snapshot","Volume"},AD247)))))&gt;0,"1","0")</f>
        <v>0</v>
      </c>
      <c r="AL247" s="30">
        <f>IF(AK247="1",'TOP 10 TECHNIQUES'!C$18,0)</f>
        <v>0</v>
      </c>
      <c r="AM247" s="30" t="str" cm="1">
        <f t="array" ref="AM247">IF(SUMPRODUCT(--(NOT(ISERR(SEARCH({"Drive","Firmware","Host","Kernel"},AD247)))))&gt;0,"1","0")</f>
        <v>0</v>
      </c>
      <c r="AN247" s="30">
        <f>IF(AM247="1",'TOP 10 TECHNIQUES'!C$19,0)</f>
        <v>0</v>
      </c>
      <c r="AO247" s="62">
        <v>0</v>
      </c>
      <c r="AP247" s="30">
        <f>parameters!$J$21*Table1[[#This Row],[TAT Utility]]+parameters!$J$22*Table1[[#This Row],[Count Utility]]</f>
        <v>2.0476190476190478E-2</v>
      </c>
      <c r="AQ247" s="30">
        <f>(Table1[[#This Row],[Total Top Att&amp;ck Score ]]-parameters!$D$19)/(parameters!$D$20-parameters!$D$19)</f>
        <v>6.8253968253968261E-2</v>
      </c>
      <c r="AR247" s="30">
        <f>IF(Table1[[#This Row],[TAT Utility (unclipped)]]&gt;1,1, IF(Table1[[#This Row],[TAT Utility (unclipped)]]&lt;0,0, Table1[[#This Row],[TAT Utility (unclipped)]]) )</f>
        <v>6.8253968253968261E-2</v>
      </c>
      <c r="AS247" s="30">
        <f>(Table1[[#This Row],[Ransomware (Total '# of ATT&amp;CK Observations)]]-parameters!$D$21)/(parameters!$D$22-parameters!$D$21)</f>
        <v>0</v>
      </c>
      <c r="AT247" s="30">
        <f>IF(Table1[[#This Row],[Count Utility (unclipped)]]&gt;1,1, IF(Table1[[#This Row],[Count Utility (unclipped)]]&lt;0,0, Table1[[#This Row],[Count Utility (unclipped)]]) )</f>
        <v>0</v>
      </c>
      <c r="AU24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8" spans="1:47" ht="15.75">
      <c r="A248" s="30">
        <f>parameters!$J$21*Table1[[#This Row],[TAT Utility]]+parameters!$J$22*Table1[[#This Row],[Count Utility]]</f>
        <v>0.01</v>
      </c>
      <c r="B248" s="30">
        <f>SUM(H248,M248,V248)*(1+SUM(AF248,AH248,AJ248,AL248,AN248))</f>
        <v>0.1</v>
      </c>
      <c r="C248" s="71" t="s">
        <v>917</v>
      </c>
      <c r="D248" s="73" t="s">
        <v>909</v>
      </c>
      <c r="E248" s="73" t="s">
        <v>918</v>
      </c>
      <c r="F248" s="30">
        <v>1</v>
      </c>
      <c r="G248" s="30">
        <v>1</v>
      </c>
      <c r="H248" s="30">
        <f>parameters!$J$10*Table1[[#This Row],[Before Utility]]+parameters!$J$11*Table1[[#This Row],[After Utility]]</f>
        <v>0.1</v>
      </c>
      <c r="I248">
        <f>(Table1[[#This Row],[Num. TID Before]]-parameters!$D$8)/(parameters!$D$9-parameters!$D$8)</f>
        <v>0.1</v>
      </c>
      <c r="J248">
        <f>IF(Table1[[#This Row],[Before Utility (unclipped)]]&gt;1,1, IF(Table1[[#This Row],[Before Utility (unclipped)]]&lt;0,0, Table1[[#This Row],[Before Utility (unclipped)]]))</f>
        <v>0.1</v>
      </c>
      <c r="K248">
        <f>(Table1[[#This Row],[Num. TID After]]-parameters!$D$10)/(parameters!$D$11-parameters!$D$10)</f>
        <v>0.1</v>
      </c>
      <c r="L248">
        <f>IF(Table1[[#This Row],[After Utility (unclipped)]]&gt;1,1, IF(Table1[[#This Row],[After Utility (unclipped)]]&lt;0,0, Table1[[#This Row],[After Utility (unclipped)]]))</f>
        <v>0.1</v>
      </c>
      <c r="M248" s="30">
        <v>0</v>
      </c>
      <c r="N248" s="81">
        <v>0</v>
      </c>
      <c r="O248" s="81">
        <v>0</v>
      </c>
      <c r="P248" s="81">
        <v>0</v>
      </c>
      <c r="Q248" s="81">
        <v>0</v>
      </c>
      <c r="R248" s="36"/>
      <c r="T248" s="36"/>
      <c r="V248" s="41">
        <f>parameters!$J$4*Table1[[#This Row],[Mitigations Utility]] + parameters!$J$5*Table1[[#This Row],[Detections Utility]]</f>
        <v>0</v>
      </c>
      <c r="W248" s="30">
        <f>SUM(Table1[[#This Row],[Num. 800-53 (r5)]],Table1[[#This Row],[Num. CIS Controls]])</f>
        <v>0</v>
      </c>
      <c r="X248" s="30">
        <f>(Table1[[#This Row],[Total Mitigations]]-parameters!$D$2)/(parameters!$D$3-parameters!$D$2)</f>
        <v>0</v>
      </c>
      <c r="Y248" s="30">
        <f>IF(Table1[[#This Row],[Mitigations Utility (unclipped)]]&gt;1,1, IF(Table1[[#This Row],[Mitigations Utility (unclipped)]]&lt;0,0, Table1[[#This Row],[Mitigations Utility (unclipped)]]) )</f>
        <v>0</v>
      </c>
      <c r="Z248" s="30">
        <f>SUM(Table1[[#This Row],[Num. CAR]:[Num. Splunk]])</f>
        <v>0</v>
      </c>
      <c r="AA248" s="30">
        <f>(Table1[[#This Row],[Total Detections]]-parameters!$D$4)/(parameters!$D$5-parameters!$D$4)</f>
        <v>0</v>
      </c>
      <c r="AB248" s="30">
        <f>IF(Table1[[#This Row],[Detections Utility (unclipped)]]&gt;1,1, IF(Table1[[#This Row],[Detections Utility (unclipped)]]&lt;0,0, Table1[[#This Row],[Detections Utility (unclipped)]]) )</f>
        <v>0</v>
      </c>
      <c r="AC248"/>
      <c r="AD248" s="85" t="s">
        <v>919</v>
      </c>
      <c r="AE248" s="30" t="str" cm="1">
        <f t="array" ref="AE248">IF(SUMPRODUCT(--(NOT(ISERR(SEARCH({"Process","Command","Script","WMI","Module","Pipe","Service"},AD248)))))&gt;0,"1","0")</f>
        <v>1</v>
      </c>
      <c r="AF248" s="30">
        <f>IF(AE248="1",'TOP 10 TECHNIQUES'!C$15,0)</f>
        <v>0</v>
      </c>
      <c r="AG248" s="30" t="str" cm="1">
        <f t="array" ref="AG248">IF(SUMPRODUCT(--(NOT(ISERR(SEARCH({"Network","Firewall"},AD248)))))&gt;0,"1","0")</f>
        <v>1</v>
      </c>
      <c r="AH248" s="30">
        <f>IF(AG248="1",'TOP 10 TECHNIQUES'!C$16,0)</f>
        <v>0</v>
      </c>
      <c r="AI248" s="30" t="str" cm="1">
        <f t="array" ref="AI248">IF(SUMPRODUCT(--(NOT(ISERR(SEARCH({"File","Group","Logon","Schedule","User","Registry","Active","Application"},AD248)))))&gt;0,"1","0")</f>
        <v>0</v>
      </c>
      <c r="AJ248" s="30">
        <f>IF(AI248="1",'TOP 10 TECHNIQUES'!C$17,0)</f>
        <v>0</v>
      </c>
      <c r="AK248" s="30" t="str" cm="1">
        <f t="array" ref="AK248">IF(SUMPRODUCT(--(NOT(ISERR(SEARCH({"Cloud","Cluster","Container","Image","Instance","Pod","Snapshot","Volume"},AD248)))))&gt;0,"1","0")</f>
        <v>0</v>
      </c>
      <c r="AL248" s="30">
        <f>IF(AK248="1",'TOP 10 TECHNIQUES'!C$18,0)</f>
        <v>0</v>
      </c>
      <c r="AM248" s="30" t="str" cm="1">
        <f t="array" ref="AM248">IF(SUMPRODUCT(--(NOT(ISERR(SEARCH({"Drive","Firmware","Host","Kernel"},AD248)))))&gt;0,"1","0")</f>
        <v>0</v>
      </c>
      <c r="AN248" s="30">
        <f>IF(AM248="1",'TOP 10 TECHNIQUES'!C$19,0)</f>
        <v>0</v>
      </c>
      <c r="AO248" s="62"/>
      <c r="AP248" s="30">
        <f>parameters!$J$21*Table1[[#This Row],[TAT Utility]]+parameters!$J$22*Table1[[#This Row],[Count Utility]]</f>
        <v>0.01</v>
      </c>
      <c r="AQ248" s="30">
        <f>(Table1[[#This Row],[Total Top Att&amp;ck Score ]]-parameters!$D$19)/(parameters!$D$20-parameters!$D$19)</f>
        <v>3.3333333333333333E-2</v>
      </c>
      <c r="AR248" s="30">
        <f>IF(Table1[[#This Row],[TAT Utility (unclipped)]]&gt;1,1, IF(Table1[[#This Row],[TAT Utility (unclipped)]]&lt;0,0, Table1[[#This Row],[TAT Utility (unclipped)]]) )</f>
        <v>3.3333333333333333E-2</v>
      </c>
      <c r="AS248" s="30">
        <f>(Table1[[#This Row],[Ransomware (Total '# of ATT&amp;CK Observations)]]-parameters!$D$21)/(parameters!$D$22-parameters!$D$21)</f>
        <v>0</v>
      </c>
      <c r="AT248" s="30">
        <f>IF(Table1[[#This Row],[Count Utility (unclipped)]]&gt;1,1, IF(Table1[[#This Row],[Count Utility (unclipped)]]&lt;0,0, Table1[[#This Row],[Count Utility (unclipped)]]) )</f>
        <v>0</v>
      </c>
      <c r="AU24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9" spans="1:47" ht="15.75">
      <c r="A249" s="30">
        <f>parameters!$J$21*Table1[[#This Row],[TAT Utility]]+parameters!$J$22*Table1[[#This Row],[Count Utility]]</f>
        <v>1.255047619047619E-2</v>
      </c>
      <c r="B249" s="30">
        <f t="shared" si="3"/>
        <v>0.1255047619047619</v>
      </c>
      <c r="C249" s="30" t="s">
        <v>920</v>
      </c>
      <c r="D249" s="30" t="s">
        <v>921</v>
      </c>
      <c r="E249" s="30" t="s">
        <v>72</v>
      </c>
      <c r="F249" s="30">
        <v>1</v>
      </c>
      <c r="G249" s="30">
        <v>1</v>
      </c>
      <c r="H249" s="30">
        <f>parameters!$J$10*Table1[[#This Row],[Before Utility]]+parameters!$J$11*Table1[[#This Row],[After Utility]]</f>
        <v>0.1</v>
      </c>
      <c r="I249">
        <f>(Table1[[#This Row],[Num. TID Before]]-parameters!$D$8)/(parameters!$D$9-parameters!$D$8)</f>
        <v>0.1</v>
      </c>
      <c r="J249">
        <f>IF(Table1[[#This Row],[Before Utility (unclipped)]]&gt;1,1, IF(Table1[[#This Row],[Before Utility (unclipped)]]&lt;0,0, Table1[[#This Row],[Before Utility (unclipped)]]))</f>
        <v>0.1</v>
      </c>
      <c r="K249">
        <f>(Table1[[#This Row],[Num. TID After]]-parameters!$D$10)/(parameters!$D$11-parameters!$D$10)</f>
        <v>0.1</v>
      </c>
      <c r="L249">
        <f>IF(Table1[[#This Row],[After Utility (unclipped)]]&gt;1,1, IF(Table1[[#This Row],[After Utility (unclipped)]]&lt;0,0, Table1[[#This Row],[After Utility (unclipped)]]))</f>
        <v>0.1</v>
      </c>
      <c r="M249" s="30">
        <v>0</v>
      </c>
      <c r="N249" s="81">
        <v>0</v>
      </c>
      <c r="O249" s="81">
        <v>1</v>
      </c>
      <c r="P249" s="81">
        <v>0</v>
      </c>
      <c r="Q249" s="81">
        <v>0</v>
      </c>
      <c r="R249" s="34"/>
      <c r="S249" s="32">
        <v>0</v>
      </c>
      <c r="T249" s="34"/>
      <c r="U249" s="32">
        <v>0</v>
      </c>
      <c r="V249" s="30">
        <f>parameters!$J$4*Table1[[#This Row],[Mitigations Utility]] + parameters!$J$5*Table1[[#This Row],[Detections Utility]]</f>
        <v>4.7619047619047615E-3</v>
      </c>
      <c r="W249">
        <f>SUM(Table1[[#This Row],[Num. 800-53 (r5)]],Table1[[#This Row],[Num. CIS Controls]])</f>
        <v>0</v>
      </c>
      <c r="X249">
        <f>(Table1[[#This Row],[Total Mitigations]]-parameters!$D$2)/(parameters!$D$3-parameters!$D$2)</f>
        <v>0</v>
      </c>
      <c r="Y249">
        <f>IF(Table1[[#This Row],[Mitigations Utility (unclipped)]]&gt;1,1, IF(Table1[[#This Row],[Mitigations Utility (unclipped)]]&lt;0,0, Table1[[#This Row],[Mitigations Utility (unclipped)]]) )</f>
        <v>0</v>
      </c>
      <c r="Z249">
        <f>SUM(Table1[[#This Row],[Num. CAR]:[Num. Splunk]])</f>
        <v>1</v>
      </c>
      <c r="AA249">
        <f>(Table1[[#This Row],[Total Detections]]-parameters!$D$4)/(parameters!$D$5-parameters!$D$4)</f>
        <v>0.01</v>
      </c>
      <c r="AB249">
        <f>IF(Table1[[#This Row],[Detections Utility (unclipped)]]&gt;1,1, IF(Table1[[#This Row],[Detections Utility (unclipped)]]&lt;0,0, Table1[[#This Row],[Detections Utility (unclipped)]]) )</f>
        <v>0.01</v>
      </c>
      <c r="AC249"/>
      <c r="AD249" s="85" t="s">
        <v>922</v>
      </c>
      <c r="AE249" s="30" t="str" cm="1">
        <f t="array" ref="AE249">IF(SUMPRODUCT(--(NOT(ISERR(SEARCH({"Process","Command","Script","WMI","Module","Pipe","Service"},AD249)))))&gt;0,"1","0")</f>
        <v>0</v>
      </c>
      <c r="AF249" s="30">
        <f>IF(AE249="1",'TOP 10 TECHNIQUES'!C$15,0)</f>
        <v>0</v>
      </c>
      <c r="AG249" s="30" t="str" cm="1">
        <f t="array" ref="AG249">IF(SUMPRODUCT(--(NOT(ISERR(SEARCH({"Network","Firewall"},AD249)))))&gt;0,"1","0")</f>
        <v>1</v>
      </c>
      <c r="AH249" s="30">
        <f>IF(AG249="1",'TOP 10 TECHNIQUES'!C$16,0)</f>
        <v>0</v>
      </c>
      <c r="AI249" s="30" t="str" cm="1">
        <f t="array" ref="AI249">IF(SUMPRODUCT(--(NOT(ISERR(SEARCH({"File","Group","Logon","Schedule","User","Registry","Active","Application"},AD249)))))&gt;0,"1","0")</f>
        <v>1</v>
      </c>
      <c r="AJ249" s="30">
        <f>IF(AI249="1",'TOP 10 TECHNIQUES'!C$17,0)</f>
        <v>0.19800000000000001</v>
      </c>
      <c r="AK249" s="30" t="str" cm="1">
        <f t="array" ref="AK249">IF(SUMPRODUCT(--(NOT(ISERR(SEARCH({"Cloud","Cluster","Container","Image","Instance","Pod","Snapshot","Volume"},AD249)))))&gt;0,"1","0")</f>
        <v>0</v>
      </c>
      <c r="AL249" s="30">
        <f>IF(AK249="1",'TOP 10 TECHNIQUES'!C$18,0)</f>
        <v>0</v>
      </c>
      <c r="AM249" s="30" t="str" cm="1">
        <f t="array" ref="AM249">IF(SUMPRODUCT(--(NOT(ISERR(SEARCH({"Drive","Firmware","Host","Kernel"},AD249)))))&gt;0,"1","0")</f>
        <v>0</v>
      </c>
      <c r="AN249" s="30">
        <f>IF(AM249="1",'TOP 10 TECHNIQUES'!C$19,0)</f>
        <v>0</v>
      </c>
      <c r="AO249" s="61">
        <v>0</v>
      </c>
      <c r="AP249" s="30">
        <f>parameters!$J$21*Table1[[#This Row],[TAT Utility]]+parameters!$J$22*Table1[[#This Row],[Count Utility]]</f>
        <v>1.255047619047619E-2</v>
      </c>
      <c r="AQ249" s="30">
        <f>(Table1[[#This Row],[Total Top Att&amp;ck Score ]]-parameters!$D$19)/(parameters!$D$20-parameters!$D$19)</f>
        <v>4.1834920634920635E-2</v>
      </c>
      <c r="AR249" s="30">
        <f>IF(Table1[[#This Row],[TAT Utility (unclipped)]]&gt;1,1, IF(Table1[[#This Row],[TAT Utility (unclipped)]]&lt;0,0, Table1[[#This Row],[TAT Utility (unclipped)]]) )</f>
        <v>4.1834920634920635E-2</v>
      </c>
      <c r="AS249" s="30">
        <f>(Table1[[#This Row],[Ransomware (Total '# of ATT&amp;CK Observations)]]-parameters!$D$21)/(parameters!$D$22-parameters!$D$21)</f>
        <v>0</v>
      </c>
      <c r="AT249" s="30">
        <f>IF(Table1[[#This Row],[Count Utility (unclipped)]]&gt;1,1, IF(Table1[[#This Row],[Count Utility (unclipped)]]&lt;0,0, Table1[[#This Row],[Count Utility (unclipped)]]) )</f>
        <v>0</v>
      </c>
      <c r="AU24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0" spans="1:47" ht="15.75">
      <c r="A250" s="30">
        <f>parameters!$J$21*Table1[[#This Row],[TAT Utility]]+parameters!$J$22*Table1[[#This Row],[Count Utility]]</f>
        <v>0.1542347619047619</v>
      </c>
      <c r="B250" s="30">
        <f t="shared" si="3"/>
        <v>0.87568095238095245</v>
      </c>
      <c r="C250" s="30" t="s">
        <v>923</v>
      </c>
      <c r="D250" s="30" t="s">
        <v>924</v>
      </c>
      <c r="E250" s="30" t="s">
        <v>72</v>
      </c>
      <c r="F250" s="30">
        <v>2</v>
      </c>
      <c r="G250" s="30">
        <v>1</v>
      </c>
      <c r="H250" s="30">
        <f>parameters!$J$10*Table1[[#This Row],[Before Utility]]+parameters!$J$11*Table1[[#This Row],[After Utility]]</f>
        <v>0.15000000000000002</v>
      </c>
      <c r="I250">
        <f>(Table1[[#This Row],[Num. TID Before]]-parameters!$D$8)/(parameters!$D$9-parameters!$D$8)</f>
        <v>0.2</v>
      </c>
      <c r="J250">
        <f>IF(Table1[[#This Row],[Before Utility (unclipped)]]&gt;1,1, IF(Table1[[#This Row],[Before Utility (unclipped)]]&lt;0,0, Table1[[#This Row],[Before Utility (unclipped)]]))</f>
        <v>0.2</v>
      </c>
      <c r="K250">
        <f>(Table1[[#This Row],[Num. TID After]]-parameters!$D$10)/(parameters!$D$11-parameters!$D$10)</f>
        <v>0.1</v>
      </c>
      <c r="L250">
        <f>IF(Table1[[#This Row],[After Utility (unclipped)]]&gt;1,1, IF(Table1[[#This Row],[After Utility (unclipped)]]&lt;0,0, Table1[[#This Row],[After Utility (unclipped)]]))</f>
        <v>0.1</v>
      </c>
      <c r="M250" s="30">
        <v>0</v>
      </c>
      <c r="N250" s="81">
        <v>0</v>
      </c>
      <c r="O250" s="81">
        <v>8</v>
      </c>
      <c r="P250" s="81">
        <v>1</v>
      </c>
      <c r="Q250" s="81">
        <v>3</v>
      </c>
      <c r="R250" s="36" t="s">
        <v>925</v>
      </c>
      <c r="S250" s="32">
        <v>28</v>
      </c>
      <c r="T250" s="36" t="s">
        <v>926</v>
      </c>
      <c r="U250" s="32">
        <v>32</v>
      </c>
      <c r="V250" s="30">
        <f>parameters!$J$4*Table1[[#This Row],[Mitigations Utility]] + parameters!$J$5*Table1[[#This Row],[Detections Utility]]</f>
        <v>0.580952380952381</v>
      </c>
      <c r="W250">
        <f>SUM(Table1[[#This Row],[Num. 800-53 (r5)]],Table1[[#This Row],[Num. CIS Controls]])</f>
        <v>60</v>
      </c>
      <c r="X250">
        <f>(Table1[[#This Row],[Total Mitigations]]-parameters!$D$2)/(parameters!$D$3-parameters!$D$2)</f>
        <v>1.0909090909090908</v>
      </c>
      <c r="Y250">
        <f>IF(Table1[[#This Row],[Mitigations Utility (unclipped)]]&gt;1,1, IF(Table1[[#This Row],[Mitigations Utility (unclipped)]]&lt;0,0, Table1[[#This Row],[Mitigations Utility (unclipped)]]) )</f>
        <v>1</v>
      </c>
      <c r="Z250">
        <f>SUM(Table1[[#This Row],[Num. CAR]:[Num. Splunk]])</f>
        <v>12</v>
      </c>
      <c r="AA250">
        <f>(Table1[[#This Row],[Total Detections]]-parameters!$D$4)/(parameters!$D$5-parameters!$D$4)</f>
        <v>0.12</v>
      </c>
      <c r="AB250">
        <f>IF(Table1[[#This Row],[Detections Utility (unclipped)]]&gt;1,1, IF(Table1[[#This Row],[Detections Utility (unclipped)]]&lt;0,0, Table1[[#This Row],[Detections Utility (unclipped)]]) )</f>
        <v>0.12</v>
      </c>
      <c r="AC250"/>
      <c r="AD250" s="85" t="s">
        <v>852</v>
      </c>
      <c r="AE250" s="30" t="str" cm="1">
        <f t="array" ref="AE250">IF(SUMPRODUCT(--(NOT(ISERR(SEARCH({"Process","Command","Script","WMI","Module","Pipe","Service"},AD250)))))&gt;0,"1","0")</f>
        <v>0</v>
      </c>
      <c r="AF250" s="30">
        <f>IF(AE250="1",'TOP 10 TECHNIQUES'!C$15,0)</f>
        <v>0</v>
      </c>
      <c r="AG250" s="30" t="str" cm="1">
        <f t="array" ref="AG250">IF(SUMPRODUCT(--(NOT(ISERR(SEARCH({"Network","Firewall"},AD250)))))&gt;0,"1","0")</f>
        <v>1</v>
      </c>
      <c r="AH250" s="30">
        <f>IF(AG250="1",'TOP 10 TECHNIQUES'!C$16,0)</f>
        <v>0</v>
      </c>
      <c r="AI250" s="30" t="str" cm="1">
        <f t="array" ref="AI250">IF(SUMPRODUCT(--(NOT(ISERR(SEARCH({"File","Group","Logon","Schedule","User","Registry","Active","Application"},AD250)))))&gt;0,"1","0")</f>
        <v>1</v>
      </c>
      <c r="AJ250" s="30">
        <f>IF(AI250="1",'TOP 10 TECHNIQUES'!C$17,0)</f>
        <v>0.19800000000000001</v>
      </c>
      <c r="AK250" s="30" t="str" cm="1">
        <f t="array" ref="AK250">IF(SUMPRODUCT(--(NOT(ISERR(SEARCH({"Cloud","Cluster","Container","Image","Instance","Pod","Snapshot","Volume"},AD250)))))&gt;0,"1","0")</f>
        <v>0</v>
      </c>
      <c r="AL250" s="30">
        <f>IF(AK250="1",'TOP 10 TECHNIQUES'!C$18,0)</f>
        <v>0</v>
      </c>
      <c r="AM250" s="30" t="str" cm="1">
        <f t="array" ref="AM250">IF(SUMPRODUCT(--(NOT(ISERR(SEARCH({"Drive","Firmware","Host","Kernel"},AD250)))))&gt;0,"1","0")</f>
        <v>0</v>
      </c>
      <c r="AN250" s="30">
        <f>IF(AM250="1",'TOP 10 TECHNIQUES'!C$19,0)</f>
        <v>0</v>
      </c>
      <c r="AO250" s="62">
        <v>2</v>
      </c>
      <c r="AP250" s="30">
        <f>parameters!$J$21*Table1[[#This Row],[TAT Utility]]+parameters!$J$22*Table1[[#This Row],[Count Utility]]</f>
        <v>0.1542347619047619</v>
      </c>
      <c r="AQ250" s="30">
        <f>(Table1[[#This Row],[Total Top Att&amp;ck Score ]]-parameters!$D$19)/(parameters!$D$20-parameters!$D$19)</f>
        <v>0.29189365079365082</v>
      </c>
      <c r="AR250" s="30">
        <f>IF(Table1[[#This Row],[TAT Utility (unclipped)]]&gt;1,1, IF(Table1[[#This Row],[TAT Utility (unclipped)]]&lt;0,0, Table1[[#This Row],[TAT Utility (unclipped)]]) )</f>
        <v>0.29189365079365082</v>
      </c>
      <c r="AS250" s="30">
        <f>(Table1[[#This Row],[Ransomware (Total '# of ATT&amp;CK Observations)]]-parameters!$D$21)/(parameters!$D$22-parameters!$D$21)</f>
        <v>9.5238095238095233E-2</v>
      </c>
      <c r="AT250" s="30">
        <f>IF(Table1[[#This Row],[Count Utility (unclipped)]]&gt;1,1, IF(Table1[[#This Row],[Count Utility (unclipped)]]&lt;0,0, Table1[[#This Row],[Count Utility (unclipped)]]) )</f>
        <v>9.5238095238095233E-2</v>
      </c>
      <c r="AU25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6.1518745275888131E-2</v>
      </c>
    </row>
    <row r="251" spans="1:47" ht="15.75">
      <c r="A251" s="30">
        <f>parameters!$J$21*Table1[[#This Row],[TAT Utility]]+parameters!$J$22*Table1[[#This Row],[Count Utility]]</f>
        <v>0.15292079034942857</v>
      </c>
      <c r="B251" s="30">
        <f t="shared" si="3"/>
        <v>0.5292079034942857</v>
      </c>
      <c r="C251" s="30" t="s">
        <v>927</v>
      </c>
      <c r="D251" s="30" t="s">
        <v>928</v>
      </c>
      <c r="E251" s="30" t="s">
        <v>72</v>
      </c>
      <c r="F251" s="30">
        <v>1</v>
      </c>
      <c r="G251" s="30">
        <v>1</v>
      </c>
      <c r="H251" s="30">
        <f>parameters!$J$10*Table1[[#This Row],[Before Utility]]+parameters!$J$11*Table1[[#This Row],[After Utility]]</f>
        <v>0.1</v>
      </c>
      <c r="I251">
        <f>(Table1[[#This Row],[Num. TID Before]]-parameters!$D$8)/(parameters!$D$9-parameters!$D$8)</f>
        <v>0.1</v>
      </c>
      <c r="J251">
        <f>IF(Table1[[#This Row],[Before Utility (unclipped)]]&gt;1,1, IF(Table1[[#This Row],[Before Utility (unclipped)]]&lt;0,0, Table1[[#This Row],[Before Utility (unclipped)]]))</f>
        <v>0.1</v>
      </c>
      <c r="K251">
        <f>(Table1[[#This Row],[Num. TID After]]-parameters!$D$10)/(parameters!$D$11-parameters!$D$10)</f>
        <v>0.1</v>
      </c>
      <c r="L251">
        <f>IF(Table1[[#This Row],[After Utility (unclipped)]]&gt;1,1, IF(Table1[[#This Row],[After Utility (unclipped)]]&lt;0,0, Table1[[#This Row],[After Utility (unclipped)]]))</f>
        <v>0.1</v>
      </c>
      <c r="M251" s="57">
        <v>2.745711E-2</v>
      </c>
      <c r="N251" s="81">
        <v>0</v>
      </c>
      <c r="O251" s="81">
        <v>3</v>
      </c>
      <c r="P251" s="81">
        <v>1</v>
      </c>
      <c r="Q251" s="81">
        <v>0</v>
      </c>
      <c r="R251" s="36" t="s">
        <v>480</v>
      </c>
      <c r="S251" s="32">
        <v>8</v>
      </c>
      <c r="T251" s="36" t="s">
        <v>929</v>
      </c>
      <c r="U251" s="32">
        <v>23</v>
      </c>
      <c r="V251" s="30">
        <f>parameters!$J$4*Table1[[#This Row],[Mitigations Utility]] + parameters!$J$5*Table1[[#This Row],[Detections Utility]]</f>
        <v>0.31428571428571428</v>
      </c>
      <c r="W251">
        <f>SUM(Table1[[#This Row],[Num. 800-53 (r5)]],Table1[[#This Row],[Num. CIS Controls]])</f>
        <v>31</v>
      </c>
      <c r="X251">
        <f>(Table1[[#This Row],[Total Mitigations]]-parameters!$D$2)/(parameters!$D$3-parameters!$D$2)</f>
        <v>0.5636363636363636</v>
      </c>
      <c r="Y251">
        <f>IF(Table1[[#This Row],[Mitigations Utility (unclipped)]]&gt;1,1, IF(Table1[[#This Row],[Mitigations Utility (unclipped)]]&lt;0,0, Table1[[#This Row],[Mitigations Utility (unclipped)]]) )</f>
        <v>0.5636363636363636</v>
      </c>
      <c r="Z251">
        <f>SUM(Table1[[#This Row],[Num. CAR]:[Num. Splunk]])</f>
        <v>4</v>
      </c>
      <c r="AA251">
        <f>(Table1[[#This Row],[Total Detections]]-parameters!$D$4)/(parameters!$D$5-parameters!$D$4)</f>
        <v>0.04</v>
      </c>
      <c r="AB251">
        <f>IF(Table1[[#This Row],[Detections Utility (unclipped)]]&gt;1,1, IF(Table1[[#This Row],[Detections Utility (unclipped)]]&lt;0,0, Table1[[#This Row],[Detections Utility (unclipped)]]) )</f>
        <v>0.04</v>
      </c>
      <c r="AC251"/>
      <c r="AD251" s="85" t="s">
        <v>546</v>
      </c>
      <c r="AE251" s="30" t="str" cm="1">
        <f t="array" ref="AE251">IF(SUMPRODUCT(--(NOT(ISERR(SEARCH({"Process","Command","Script","WMI","Module","Pipe","Service"},AD251)))))&gt;0,"1","0")</f>
        <v>1</v>
      </c>
      <c r="AF251" s="30">
        <f>IF(AE251="1",'TOP 10 TECHNIQUES'!C$15,0)</f>
        <v>0</v>
      </c>
      <c r="AG251" s="30" t="str" cm="1">
        <f t="array" ref="AG251">IF(SUMPRODUCT(--(NOT(ISERR(SEARCH({"Network","Firewall"},AD251)))))&gt;0,"1","0")</f>
        <v>0</v>
      </c>
      <c r="AH251" s="30">
        <f>IF(AG251="1",'TOP 10 TECHNIQUES'!C$16,0)</f>
        <v>0</v>
      </c>
      <c r="AI251" s="30" t="str" cm="1">
        <f t="array" ref="AI251">IF(SUMPRODUCT(--(NOT(ISERR(SEARCH({"File","Group","Logon","Schedule","User","Registry","Active","Application"},AD251)))))&gt;0,"1","0")</f>
        <v>1</v>
      </c>
      <c r="AJ251" s="30">
        <f>IF(AI251="1",'TOP 10 TECHNIQUES'!C$17,0)</f>
        <v>0.19800000000000001</v>
      </c>
      <c r="AK251" s="30" t="str" cm="1">
        <f t="array" ref="AK251">IF(SUMPRODUCT(--(NOT(ISERR(SEARCH({"Cloud","Cluster","Container","Image","Instance","Pod","Snapshot","Volume"},AD251)))))&gt;0,"1","0")</f>
        <v>0</v>
      </c>
      <c r="AL251" s="30">
        <f>IF(AK251="1",'TOP 10 TECHNIQUES'!C$18,0)</f>
        <v>0</v>
      </c>
      <c r="AM251" s="30" t="str" cm="1">
        <f t="array" ref="AM251">IF(SUMPRODUCT(--(NOT(ISERR(SEARCH({"Drive","Firmware","Host","Kernel"},AD251)))))&gt;0,"1","0")</f>
        <v>0</v>
      </c>
      <c r="AN251" s="30">
        <f>IF(AM251="1",'TOP 10 TECHNIQUES'!C$19,0)</f>
        <v>0</v>
      </c>
      <c r="AO251" s="61">
        <v>3</v>
      </c>
      <c r="AP251" s="30">
        <f>parameters!$J$21*Table1[[#This Row],[TAT Utility]]+parameters!$J$22*Table1[[#This Row],[Count Utility]]</f>
        <v>0.15292079034942857</v>
      </c>
      <c r="AQ251" s="30">
        <f>(Table1[[#This Row],[Total Top Att&amp;ck Score ]]-parameters!$D$19)/(parameters!$D$20-parameters!$D$19)</f>
        <v>0.17640263449809523</v>
      </c>
      <c r="AR251" s="30">
        <f>IF(Table1[[#This Row],[TAT Utility (unclipped)]]&gt;1,1, IF(Table1[[#This Row],[TAT Utility (unclipped)]]&lt;0,0, Table1[[#This Row],[TAT Utility (unclipped)]]) )</f>
        <v>0.17640263449809523</v>
      </c>
      <c r="AS251" s="30">
        <f>(Table1[[#This Row],[Ransomware (Total '# of ATT&amp;CK Observations)]]-parameters!$D$21)/(parameters!$D$22-parameters!$D$21)</f>
        <v>0.14285714285714285</v>
      </c>
      <c r="AT251" s="30">
        <f>IF(Table1[[#This Row],[Count Utility (unclipped)]]&gt;1,1, IF(Table1[[#This Row],[Count Utility (unclipped)]]&lt;0,0, Table1[[#This Row],[Count Utility (unclipped)]]) )</f>
        <v>0.14285714285714285</v>
      </c>
      <c r="AU25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8.40287596070068E-2</v>
      </c>
    </row>
    <row r="252" spans="1:47" ht="15.75">
      <c r="A252" s="30">
        <f>parameters!$J$21*Table1[[#This Row],[TAT Utility]]+parameters!$J$22*Table1[[#This Row],[Count Utility]]</f>
        <v>0.18809904761904761</v>
      </c>
      <c r="B252" s="30">
        <f t="shared" si="3"/>
        <v>0.54765714285714284</v>
      </c>
      <c r="C252" s="30" t="s">
        <v>930</v>
      </c>
      <c r="D252" s="30" t="s">
        <v>931</v>
      </c>
      <c r="E252" s="30" t="s">
        <v>72</v>
      </c>
      <c r="F252" s="30">
        <v>1</v>
      </c>
      <c r="G252" s="30">
        <v>1</v>
      </c>
      <c r="H252" s="30">
        <f>parameters!$J$10*Table1[[#This Row],[Before Utility]]+parameters!$J$11*Table1[[#This Row],[After Utility]]</f>
        <v>0.1</v>
      </c>
      <c r="I252">
        <f>(Table1[[#This Row],[Num. TID Before]]-parameters!$D$8)/(parameters!$D$9-parameters!$D$8)</f>
        <v>0.1</v>
      </c>
      <c r="J252">
        <f>IF(Table1[[#This Row],[Before Utility (unclipped)]]&gt;1,1, IF(Table1[[#This Row],[Before Utility (unclipped)]]&lt;0,0, Table1[[#This Row],[Before Utility (unclipped)]]))</f>
        <v>0.1</v>
      </c>
      <c r="K252">
        <f>(Table1[[#This Row],[Num. TID After]]-parameters!$D$10)/(parameters!$D$11-parameters!$D$10)</f>
        <v>0.1</v>
      </c>
      <c r="L252">
        <f>IF(Table1[[#This Row],[After Utility (unclipped)]]&gt;1,1, IF(Table1[[#This Row],[After Utility (unclipped)]]&lt;0,0, Table1[[#This Row],[After Utility (unclipped)]]))</f>
        <v>0.1</v>
      </c>
      <c r="M252" s="30">
        <v>0</v>
      </c>
      <c r="N252" s="81">
        <v>0</v>
      </c>
      <c r="O252" s="81">
        <v>8</v>
      </c>
      <c r="P252" s="81">
        <v>1</v>
      </c>
      <c r="Q252" s="81">
        <v>2</v>
      </c>
      <c r="R252" s="36" t="s">
        <v>480</v>
      </c>
      <c r="S252" s="32">
        <v>8</v>
      </c>
      <c r="T252" s="36" t="s">
        <v>932</v>
      </c>
      <c r="U252" s="32">
        <v>24</v>
      </c>
      <c r="V252" s="30">
        <f>parameters!$J$4*Table1[[#This Row],[Mitigations Utility]] + parameters!$J$5*Table1[[#This Row],[Detections Utility]]</f>
        <v>0.35714285714285715</v>
      </c>
      <c r="W252">
        <f>SUM(Table1[[#This Row],[Num. 800-53 (r5)]],Table1[[#This Row],[Num. CIS Controls]])</f>
        <v>32</v>
      </c>
      <c r="X252">
        <f>(Table1[[#This Row],[Total Mitigations]]-parameters!$D$2)/(parameters!$D$3-parameters!$D$2)</f>
        <v>0.58181818181818179</v>
      </c>
      <c r="Y252">
        <f>IF(Table1[[#This Row],[Mitigations Utility (unclipped)]]&gt;1,1, IF(Table1[[#This Row],[Mitigations Utility (unclipped)]]&lt;0,0, Table1[[#This Row],[Mitigations Utility (unclipped)]]) )</f>
        <v>0.58181818181818179</v>
      </c>
      <c r="Z252">
        <f>SUM(Table1[[#This Row],[Num. CAR]:[Num. Splunk]])</f>
        <v>11</v>
      </c>
      <c r="AA252">
        <f>(Table1[[#This Row],[Total Detections]]-parameters!$D$4)/(parameters!$D$5-parameters!$D$4)</f>
        <v>0.11</v>
      </c>
      <c r="AB252">
        <f>IF(Table1[[#This Row],[Detections Utility (unclipped)]]&gt;1,1, IF(Table1[[#This Row],[Detections Utility (unclipped)]]&lt;0,0, Table1[[#This Row],[Detections Utility (unclipped)]]) )</f>
        <v>0.11</v>
      </c>
      <c r="AC252"/>
      <c r="AD252" s="85" t="s">
        <v>933</v>
      </c>
      <c r="AE252" s="30" t="str" cm="1">
        <f t="array" ref="AE252">IF(SUMPRODUCT(--(NOT(ISERR(SEARCH({"Process","Command","Script","WMI","Module","Pipe","Service"},AD252)))))&gt;0,"1","0")</f>
        <v>1</v>
      </c>
      <c r="AF252" s="30">
        <f>IF(AE252="1",'TOP 10 TECHNIQUES'!C$15,0)</f>
        <v>0</v>
      </c>
      <c r="AG252" s="30" t="str" cm="1">
        <f t="array" ref="AG252">IF(SUMPRODUCT(--(NOT(ISERR(SEARCH({"Network","Firewall"},AD252)))))&gt;0,"1","0")</f>
        <v>0</v>
      </c>
      <c r="AH252" s="30">
        <f>IF(AG252="1",'TOP 10 TECHNIQUES'!C$16,0)</f>
        <v>0</v>
      </c>
      <c r="AI252" s="30" t="str" cm="1">
        <f t="array" ref="AI252">IF(SUMPRODUCT(--(NOT(ISERR(SEARCH({"File","Group","Logon","Schedule","User","Registry","Active","Application"},AD252)))))&gt;0,"1","0")</f>
        <v>1</v>
      </c>
      <c r="AJ252" s="30">
        <f>IF(AI252="1",'TOP 10 TECHNIQUES'!C$17,0)</f>
        <v>0.19800000000000001</v>
      </c>
      <c r="AK252" s="30" t="str" cm="1">
        <f t="array" ref="AK252">IF(SUMPRODUCT(--(NOT(ISERR(SEARCH({"Cloud","Cluster","Container","Image","Instance","Pod","Snapshot","Volume"},AD252)))))&gt;0,"1","0")</f>
        <v>0</v>
      </c>
      <c r="AL252" s="30">
        <f>IF(AK252="1",'TOP 10 TECHNIQUES'!C$18,0)</f>
        <v>0</v>
      </c>
      <c r="AM252" s="30" t="str" cm="1">
        <f t="array" ref="AM252">IF(SUMPRODUCT(--(NOT(ISERR(SEARCH({"Drive","Firmware","Host","Kernel"},AD252)))))&gt;0,"1","0")</f>
        <v>0</v>
      </c>
      <c r="AN252" s="30">
        <f>IF(AM252="1",'TOP 10 TECHNIQUES'!C$19,0)</f>
        <v>0</v>
      </c>
      <c r="AO252" s="62">
        <v>4</v>
      </c>
      <c r="AP252" s="30">
        <f>parameters!$J$21*Table1[[#This Row],[TAT Utility]]+parameters!$J$22*Table1[[#This Row],[Count Utility]]</f>
        <v>0.18809904761904761</v>
      </c>
      <c r="AQ252" s="30">
        <f>(Table1[[#This Row],[Total Top Att&amp;ck Score ]]-parameters!$D$19)/(parameters!$D$20-parameters!$D$19)</f>
        <v>0.18255238095238094</v>
      </c>
      <c r="AR252" s="30">
        <f>IF(Table1[[#This Row],[TAT Utility (unclipped)]]&gt;1,1, IF(Table1[[#This Row],[TAT Utility (unclipped)]]&lt;0,0, Table1[[#This Row],[TAT Utility (unclipped)]]) )</f>
        <v>0.18255238095238094</v>
      </c>
      <c r="AS252" s="30">
        <f>(Table1[[#This Row],[Ransomware (Total '# of ATT&amp;CK Observations)]]-parameters!$D$21)/(parameters!$D$22-parameters!$D$21)</f>
        <v>0.19047619047619047</v>
      </c>
      <c r="AT252" s="30">
        <f>IF(Table1[[#This Row],[Count Utility (unclipped)]]&gt;1,1, IF(Table1[[#This Row],[Count Utility (unclipped)]]&lt;0,0, Table1[[#This Row],[Count Utility (unclipped)]]) )</f>
        <v>0.19047619047619047</v>
      </c>
      <c r="AU25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0.11262403628117913</v>
      </c>
    </row>
    <row r="253" spans="1:47" ht="15.75">
      <c r="A253" s="30">
        <f>parameters!$J$21*Table1[[#This Row],[TAT Utility]]+parameters!$J$22*Table1[[#This Row],[Count Utility]]</f>
        <v>5.7047619047619048E-2</v>
      </c>
      <c r="B253" s="30">
        <f t="shared" si="3"/>
        <v>0.57047619047619047</v>
      </c>
      <c r="C253" s="30" t="s">
        <v>934</v>
      </c>
      <c r="D253" s="30" t="s">
        <v>935</v>
      </c>
      <c r="E253" s="30" t="s">
        <v>72</v>
      </c>
      <c r="F253" s="30">
        <v>1</v>
      </c>
      <c r="G253" s="30">
        <v>1</v>
      </c>
      <c r="H253" s="30">
        <f>parameters!$J$10*Table1[[#This Row],[Before Utility]]+parameters!$J$11*Table1[[#This Row],[After Utility]]</f>
        <v>0.1</v>
      </c>
      <c r="I253">
        <f>(Table1[[#This Row],[Num. TID Before]]-parameters!$D$8)/(parameters!$D$9-parameters!$D$8)</f>
        <v>0.1</v>
      </c>
      <c r="J253">
        <f>IF(Table1[[#This Row],[Before Utility (unclipped)]]&gt;1,1, IF(Table1[[#This Row],[Before Utility (unclipped)]]&lt;0,0, Table1[[#This Row],[Before Utility (unclipped)]]))</f>
        <v>0.1</v>
      </c>
      <c r="K253">
        <f>(Table1[[#This Row],[Num. TID After]]-parameters!$D$10)/(parameters!$D$11-parameters!$D$10)</f>
        <v>0.1</v>
      </c>
      <c r="L253">
        <f>IF(Table1[[#This Row],[After Utility (unclipped)]]&gt;1,1, IF(Table1[[#This Row],[After Utility (unclipped)]]&lt;0,0, Table1[[#This Row],[After Utility (unclipped)]]))</f>
        <v>0.1</v>
      </c>
      <c r="M253" s="30">
        <v>0</v>
      </c>
      <c r="N253" s="81">
        <v>0</v>
      </c>
      <c r="O253" s="81">
        <v>0</v>
      </c>
      <c r="P253" s="81">
        <v>0</v>
      </c>
      <c r="Q253" s="81">
        <v>1</v>
      </c>
      <c r="R253" s="36" t="s">
        <v>936</v>
      </c>
      <c r="S253" s="32">
        <v>15</v>
      </c>
      <c r="T253" s="36" t="s">
        <v>937</v>
      </c>
      <c r="U253" s="32">
        <v>24</v>
      </c>
      <c r="V253" s="30">
        <f>parameters!$J$4*Table1[[#This Row],[Mitigations Utility]] + parameters!$J$5*Table1[[#This Row],[Detections Utility]]</f>
        <v>0.37619047619047619</v>
      </c>
      <c r="W253">
        <f>SUM(Table1[[#This Row],[Num. 800-53 (r5)]],Table1[[#This Row],[Num. CIS Controls]])</f>
        <v>39</v>
      </c>
      <c r="X253">
        <f>(Table1[[#This Row],[Total Mitigations]]-parameters!$D$2)/(parameters!$D$3-parameters!$D$2)</f>
        <v>0.70909090909090911</v>
      </c>
      <c r="Y253">
        <f>IF(Table1[[#This Row],[Mitigations Utility (unclipped)]]&gt;1,1, IF(Table1[[#This Row],[Mitigations Utility (unclipped)]]&lt;0,0, Table1[[#This Row],[Mitigations Utility (unclipped)]]) )</f>
        <v>0.70909090909090911</v>
      </c>
      <c r="Z253">
        <f>SUM(Table1[[#This Row],[Num. CAR]:[Num. Splunk]])</f>
        <v>1</v>
      </c>
      <c r="AA253">
        <f>(Table1[[#This Row],[Total Detections]]-parameters!$D$4)/(parameters!$D$5-parameters!$D$4)</f>
        <v>0.01</v>
      </c>
      <c r="AB253">
        <f>IF(Table1[[#This Row],[Detections Utility (unclipped)]]&gt;1,1, IF(Table1[[#This Row],[Detections Utility (unclipped)]]&lt;0,0, Table1[[#This Row],[Detections Utility (unclipped)]]) )</f>
        <v>0.01</v>
      </c>
      <c r="AC253"/>
      <c r="AD253" s="85" t="s">
        <v>938</v>
      </c>
      <c r="AE253" s="30" t="str" cm="1">
        <f t="array" ref="AE253">IF(SUMPRODUCT(--(NOT(ISERR(SEARCH({"Process","Command","Script","WMI","Module","Pipe","Service"},AD253)))))&gt;0,"1","0")</f>
        <v>0</v>
      </c>
      <c r="AF253" s="30">
        <f>IF(AE253="1",'TOP 10 TECHNIQUES'!C$15,0)</f>
        <v>0</v>
      </c>
      <c r="AG253" s="30" t="str" cm="1">
        <f t="array" ref="AG253">IF(SUMPRODUCT(--(NOT(ISERR(SEARCH({"Network","Firewall"},AD253)))))&gt;0,"1","0")</f>
        <v>0</v>
      </c>
      <c r="AH253" s="30">
        <f>IF(AG253="1",'TOP 10 TECHNIQUES'!C$16,0)</f>
        <v>0</v>
      </c>
      <c r="AI253" s="30" t="str" cm="1">
        <f t="array" ref="AI253">IF(SUMPRODUCT(--(NOT(ISERR(SEARCH({"File","Group","Logon","Schedule","User","Registry","Active","Application"},AD253)))))&gt;0,"1","0")</f>
        <v>1</v>
      </c>
      <c r="AJ253" s="30">
        <f>IF(AI253="1",'TOP 10 TECHNIQUES'!C$17,0)</f>
        <v>0.19800000000000001</v>
      </c>
      <c r="AK253" s="30" t="str" cm="1">
        <f t="array" ref="AK253">IF(SUMPRODUCT(--(NOT(ISERR(SEARCH({"Cloud","Cluster","Container","Image","Instance","Pod","Snapshot","Volume"},AD253)))))&gt;0,"1","0")</f>
        <v>0</v>
      </c>
      <c r="AL253" s="30">
        <f>IF(AK253="1",'TOP 10 TECHNIQUES'!C$18,0)</f>
        <v>0</v>
      </c>
      <c r="AM253" s="30" t="str" cm="1">
        <f t="array" ref="AM253">IF(SUMPRODUCT(--(NOT(ISERR(SEARCH({"Drive","Firmware","Host","Kernel"},AD253)))))&gt;0,"1","0")</f>
        <v>0</v>
      </c>
      <c r="AN253" s="30">
        <f>IF(AM253="1",'TOP 10 TECHNIQUES'!C$19,0)</f>
        <v>0</v>
      </c>
      <c r="AO253" s="61">
        <v>0</v>
      </c>
      <c r="AP253" s="30">
        <f>parameters!$J$21*Table1[[#This Row],[TAT Utility]]+parameters!$J$22*Table1[[#This Row],[Count Utility]]</f>
        <v>5.7047619047619048E-2</v>
      </c>
      <c r="AQ253" s="30">
        <f>(Table1[[#This Row],[Total Top Att&amp;ck Score ]]-parameters!$D$19)/(parameters!$D$20-parameters!$D$19)</f>
        <v>0.19015873015873017</v>
      </c>
      <c r="AR253" s="30">
        <f>IF(Table1[[#This Row],[TAT Utility (unclipped)]]&gt;1,1, IF(Table1[[#This Row],[TAT Utility (unclipped)]]&lt;0,0, Table1[[#This Row],[TAT Utility (unclipped)]]) )</f>
        <v>0.19015873015873017</v>
      </c>
      <c r="AS253" s="30">
        <f>(Table1[[#This Row],[Ransomware (Total '# of ATT&amp;CK Observations)]]-parameters!$D$21)/(parameters!$D$22-parameters!$D$21)</f>
        <v>0</v>
      </c>
      <c r="AT253" s="30">
        <f>IF(Table1[[#This Row],[Count Utility (unclipped)]]&gt;1,1, IF(Table1[[#This Row],[Count Utility (unclipped)]]&lt;0,0, Table1[[#This Row],[Count Utility (unclipped)]]) )</f>
        <v>0</v>
      </c>
      <c r="AU25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4" spans="1:47" ht="15.75">
      <c r="A254" s="30">
        <f>parameters!$J$21*Table1[[#This Row],[TAT Utility]]+parameters!$J$22*Table1[[#This Row],[Count Utility]]</f>
        <v>8.9810476190476191E-2</v>
      </c>
      <c r="B254" s="30">
        <f t="shared" si="3"/>
        <v>0.56477142857142859</v>
      </c>
      <c r="C254" s="30" t="s">
        <v>939</v>
      </c>
      <c r="D254" s="30" t="s">
        <v>935</v>
      </c>
      <c r="E254" s="30" t="s">
        <v>940</v>
      </c>
      <c r="F254" s="30">
        <v>1</v>
      </c>
      <c r="G254" s="30">
        <v>1</v>
      </c>
      <c r="H254" s="30">
        <f>parameters!$J$10*Table1[[#This Row],[Before Utility]]+parameters!$J$11*Table1[[#This Row],[After Utility]]</f>
        <v>0.1</v>
      </c>
      <c r="I254">
        <f>(Table1[[#This Row],[Num. TID Before]]-parameters!$D$8)/(parameters!$D$9-parameters!$D$8)</f>
        <v>0.1</v>
      </c>
      <c r="J254">
        <f>IF(Table1[[#This Row],[Before Utility (unclipped)]]&gt;1,1, IF(Table1[[#This Row],[Before Utility (unclipped)]]&lt;0,0, Table1[[#This Row],[Before Utility (unclipped)]]))</f>
        <v>0.1</v>
      </c>
      <c r="K254">
        <f>(Table1[[#This Row],[Num. TID After]]-parameters!$D$10)/(parameters!$D$11-parameters!$D$10)</f>
        <v>0.1</v>
      </c>
      <c r="L254">
        <f>IF(Table1[[#This Row],[After Utility (unclipped)]]&gt;1,1, IF(Table1[[#This Row],[After Utility (unclipped)]]&lt;0,0, Table1[[#This Row],[After Utility (unclipped)]]))</f>
        <v>0.1</v>
      </c>
      <c r="M254" s="30">
        <v>0</v>
      </c>
      <c r="N254" s="81">
        <v>0</v>
      </c>
      <c r="O254" s="81">
        <v>0</v>
      </c>
      <c r="P254" s="81">
        <v>0</v>
      </c>
      <c r="Q254" s="81">
        <v>0</v>
      </c>
      <c r="R254" s="36" t="s">
        <v>936</v>
      </c>
      <c r="S254" s="32">
        <v>15</v>
      </c>
      <c r="T254" s="36" t="s">
        <v>937</v>
      </c>
      <c r="U254" s="32">
        <v>24</v>
      </c>
      <c r="V254" s="30">
        <f>parameters!$J$4*Table1[[#This Row],[Mitigations Utility]] + parameters!$J$5*Table1[[#This Row],[Detections Utility]]</f>
        <v>0.37142857142857144</v>
      </c>
      <c r="W254">
        <f>SUM(Table1[[#This Row],[Num. 800-53 (r5)]],Table1[[#This Row],[Num. CIS Controls]])</f>
        <v>39</v>
      </c>
      <c r="X254">
        <f>(Table1[[#This Row],[Total Mitigations]]-parameters!$D$2)/(parameters!$D$3-parameters!$D$2)</f>
        <v>0.70909090909090911</v>
      </c>
      <c r="Y254">
        <f>IF(Table1[[#This Row],[Mitigations Utility (unclipped)]]&gt;1,1, IF(Table1[[#This Row],[Mitigations Utility (unclipped)]]&lt;0,0, Table1[[#This Row],[Mitigations Utility (unclipped)]]) )</f>
        <v>0.70909090909090911</v>
      </c>
      <c r="Z254">
        <f>SUM(Table1[[#This Row],[Num. CAR]:[Num. Splunk]])</f>
        <v>0</v>
      </c>
      <c r="AA254">
        <f>(Table1[[#This Row],[Total Detections]]-parameters!$D$4)/(parameters!$D$5-parameters!$D$4)</f>
        <v>0</v>
      </c>
      <c r="AB254">
        <f>IF(Table1[[#This Row],[Detections Utility (unclipped)]]&gt;1,1, IF(Table1[[#This Row],[Detections Utility (unclipped)]]&lt;0,0, Table1[[#This Row],[Detections Utility (unclipped)]]) )</f>
        <v>0</v>
      </c>
      <c r="AC254"/>
      <c r="AD254" s="85" t="s">
        <v>938</v>
      </c>
      <c r="AE254" s="30" t="str" cm="1">
        <f t="array" ref="AE254">IF(SUMPRODUCT(--(NOT(ISERR(SEARCH({"Process","Command","Script","WMI","Module","Pipe","Service"},AD254)))))&gt;0,"1","0")</f>
        <v>0</v>
      </c>
      <c r="AF254" s="30">
        <f>IF(AE254="1",'TOP 10 TECHNIQUES'!C$15,0)</f>
        <v>0</v>
      </c>
      <c r="AG254" s="30" t="str" cm="1">
        <f t="array" ref="AG254">IF(SUMPRODUCT(--(NOT(ISERR(SEARCH({"Network","Firewall"},AD254)))))&gt;0,"1","0")</f>
        <v>0</v>
      </c>
      <c r="AH254" s="30">
        <f>IF(AG254="1",'TOP 10 TECHNIQUES'!C$16,0)</f>
        <v>0</v>
      </c>
      <c r="AI254" s="30" t="str" cm="1">
        <f t="array" ref="AI254">IF(SUMPRODUCT(--(NOT(ISERR(SEARCH({"File","Group","Logon","Schedule","User","Registry","Active","Application"},AD254)))))&gt;0,"1","0")</f>
        <v>1</v>
      </c>
      <c r="AJ254" s="30">
        <f>IF(AI254="1",'TOP 10 TECHNIQUES'!C$17,0)</f>
        <v>0.19800000000000001</v>
      </c>
      <c r="AK254" s="30" t="str" cm="1">
        <f t="array" ref="AK254">IF(SUMPRODUCT(--(NOT(ISERR(SEARCH({"Cloud","Cluster","Container","Image","Instance","Pod","Snapshot","Volume"},AD254)))))&gt;0,"1","0")</f>
        <v>0</v>
      </c>
      <c r="AL254" s="30">
        <f>IF(AK254="1",'TOP 10 TECHNIQUES'!C$18,0)</f>
        <v>0</v>
      </c>
      <c r="AM254" s="30" t="str" cm="1">
        <f t="array" ref="AM254">IF(SUMPRODUCT(--(NOT(ISERR(SEARCH({"Drive","Firmware","Host","Kernel"},AD254)))))&gt;0,"1","0")</f>
        <v>0</v>
      </c>
      <c r="AN254" s="30">
        <f>IF(AM254="1",'TOP 10 TECHNIQUES'!C$19,0)</f>
        <v>0</v>
      </c>
      <c r="AO254" s="62">
        <v>1</v>
      </c>
      <c r="AP254" s="30">
        <f>parameters!$J$21*Table1[[#This Row],[TAT Utility]]+parameters!$J$22*Table1[[#This Row],[Count Utility]]</f>
        <v>8.9810476190476191E-2</v>
      </c>
      <c r="AQ254" s="30">
        <f>(Table1[[#This Row],[Total Top Att&amp;ck Score ]]-parameters!$D$19)/(parameters!$D$20-parameters!$D$19)</f>
        <v>0.18825714285714287</v>
      </c>
      <c r="AR254" s="30">
        <f>IF(Table1[[#This Row],[TAT Utility (unclipped)]]&gt;1,1, IF(Table1[[#This Row],[TAT Utility (unclipped)]]&lt;0,0, Table1[[#This Row],[TAT Utility (unclipped)]]) )</f>
        <v>0.18825714285714287</v>
      </c>
      <c r="AS254" s="30">
        <f>(Table1[[#This Row],[Ransomware (Total '# of ATT&amp;CK Observations)]]-parameters!$D$21)/(parameters!$D$22-parameters!$D$21)</f>
        <v>4.7619047619047616E-2</v>
      </c>
      <c r="AT254" s="30">
        <f>IF(Table1[[#This Row],[Count Utility (unclipped)]]&gt;1,1, IF(Table1[[#This Row],[Count Utility (unclipped)]]&lt;0,0, Table1[[#This Row],[Count Utility (unclipped)]]) )</f>
        <v>4.7619047619047616E-2</v>
      </c>
      <c r="AU25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2.8291836734693876E-2</v>
      </c>
    </row>
    <row r="255" spans="1:47" ht="15.75">
      <c r="A255" s="30">
        <f>parameters!$J$21*Table1[[#This Row],[TAT Utility]]+parameters!$J$22*Table1[[#This Row],[Count Utility]]</f>
        <v>5.6477142857142858E-2</v>
      </c>
      <c r="B255" s="30">
        <f t="shared" si="3"/>
        <v>0.56477142857142859</v>
      </c>
      <c r="C255" s="30" t="s">
        <v>941</v>
      </c>
      <c r="D255" s="30" t="s">
        <v>935</v>
      </c>
      <c r="E255" s="30" t="s">
        <v>942</v>
      </c>
      <c r="F255" s="30">
        <v>1</v>
      </c>
      <c r="G255" s="30">
        <v>1</v>
      </c>
      <c r="H255" s="30">
        <f>parameters!$J$10*Table1[[#This Row],[Before Utility]]+parameters!$J$11*Table1[[#This Row],[After Utility]]</f>
        <v>0.1</v>
      </c>
      <c r="I255">
        <f>(Table1[[#This Row],[Num. TID Before]]-parameters!$D$8)/(parameters!$D$9-parameters!$D$8)</f>
        <v>0.1</v>
      </c>
      <c r="J255">
        <f>IF(Table1[[#This Row],[Before Utility (unclipped)]]&gt;1,1, IF(Table1[[#This Row],[Before Utility (unclipped)]]&lt;0,0, Table1[[#This Row],[Before Utility (unclipped)]]))</f>
        <v>0.1</v>
      </c>
      <c r="K255">
        <f>(Table1[[#This Row],[Num. TID After]]-parameters!$D$10)/(parameters!$D$11-parameters!$D$10)</f>
        <v>0.1</v>
      </c>
      <c r="L255">
        <f>IF(Table1[[#This Row],[After Utility (unclipped)]]&gt;1,1, IF(Table1[[#This Row],[After Utility (unclipped)]]&lt;0,0, Table1[[#This Row],[After Utility (unclipped)]]))</f>
        <v>0.1</v>
      </c>
      <c r="M255" s="30">
        <v>0</v>
      </c>
      <c r="N255" s="81">
        <v>0</v>
      </c>
      <c r="O255" s="81">
        <v>0</v>
      </c>
      <c r="P255" s="81">
        <v>0</v>
      </c>
      <c r="Q255" s="81">
        <v>0</v>
      </c>
      <c r="R255" s="36" t="s">
        <v>936</v>
      </c>
      <c r="S255" s="32">
        <v>15</v>
      </c>
      <c r="T255" s="36" t="s">
        <v>937</v>
      </c>
      <c r="U255" s="32">
        <v>24</v>
      </c>
      <c r="V255" s="30">
        <f>parameters!$J$4*Table1[[#This Row],[Mitigations Utility]] + parameters!$J$5*Table1[[#This Row],[Detections Utility]]</f>
        <v>0.37142857142857144</v>
      </c>
      <c r="W255">
        <f>SUM(Table1[[#This Row],[Num. 800-53 (r5)]],Table1[[#This Row],[Num. CIS Controls]])</f>
        <v>39</v>
      </c>
      <c r="X255">
        <f>(Table1[[#This Row],[Total Mitigations]]-parameters!$D$2)/(parameters!$D$3-parameters!$D$2)</f>
        <v>0.70909090909090911</v>
      </c>
      <c r="Y255">
        <f>IF(Table1[[#This Row],[Mitigations Utility (unclipped)]]&gt;1,1, IF(Table1[[#This Row],[Mitigations Utility (unclipped)]]&lt;0,0, Table1[[#This Row],[Mitigations Utility (unclipped)]]) )</f>
        <v>0.70909090909090911</v>
      </c>
      <c r="Z255">
        <f>SUM(Table1[[#This Row],[Num. CAR]:[Num. Splunk]])</f>
        <v>0</v>
      </c>
      <c r="AA255">
        <f>(Table1[[#This Row],[Total Detections]]-parameters!$D$4)/(parameters!$D$5-parameters!$D$4)</f>
        <v>0</v>
      </c>
      <c r="AB255">
        <f>IF(Table1[[#This Row],[Detections Utility (unclipped)]]&gt;1,1, IF(Table1[[#This Row],[Detections Utility (unclipped)]]&lt;0,0, Table1[[#This Row],[Detections Utility (unclipped)]]) )</f>
        <v>0</v>
      </c>
      <c r="AC255"/>
      <c r="AD255" s="85" t="s">
        <v>938</v>
      </c>
      <c r="AE255" s="30" t="str" cm="1">
        <f t="array" ref="AE255">IF(SUMPRODUCT(--(NOT(ISERR(SEARCH({"Process","Command","Script","WMI","Module","Pipe","Service"},AD255)))))&gt;0,"1","0")</f>
        <v>0</v>
      </c>
      <c r="AF255" s="30">
        <f>IF(AE255="1",'TOP 10 TECHNIQUES'!C$15,0)</f>
        <v>0</v>
      </c>
      <c r="AG255" s="30" t="str" cm="1">
        <f t="array" ref="AG255">IF(SUMPRODUCT(--(NOT(ISERR(SEARCH({"Network","Firewall"},AD255)))))&gt;0,"1","0")</f>
        <v>0</v>
      </c>
      <c r="AH255" s="30">
        <f>IF(AG255="1",'TOP 10 TECHNIQUES'!C$16,0)</f>
        <v>0</v>
      </c>
      <c r="AI255" s="30" t="str" cm="1">
        <f t="array" ref="AI255">IF(SUMPRODUCT(--(NOT(ISERR(SEARCH({"File","Group","Logon","Schedule","User","Registry","Active","Application"},AD255)))))&gt;0,"1","0")</f>
        <v>1</v>
      </c>
      <c r="AJ255" s="30">
        <f>IF(AI255="1",'TOP 10 TECHNIQUES'!C$17,0)</f>
        <v>0.19800000000000001</v>
      </c>
      <c r="AK255" s="30" t="str" cm="1">
        <f t="array" ref="AK255">IF(SUMPRODUCT(--(NOT(ISERR(SEARCH({"Cloud","Cluster","Container","Image","Instance","Pod","Snapshot","Volume"},AD255)))))&gt;0,"1","0")</f>
        <v>0</v>
      </c>
      <c r="AL255" s="30">
        <f>IF(AK255="1",'TOP 10 TECHNIQUES'!C$18,0)</f>
        <v>0</v>
      </c>
      <c r="AM255" s="30" t="str" cm="1">
        <f t="array" ref="AM255">IF(SUMPRODUCT(--(NOT(ISERR(SEARCH({"Drive","Firmware","Host","Kernel"},AD255)))))&gt;0,"1","0")</f>
        <v>0</v>
      </c>
      <c r="AN255" s="30">
        <f>IF(AM255="1",'TOP 10 TECHNIQUES'!C$19,0)</f>
        <v>0</v>
      </c>
      <c r="AO255" s="61">
        <v>0</v>
      </c>
      <c r="AP255" s="30">
        <f>parameters!$J$21*Table1[[#This Row],[TAT Utility]]+parameters!$J$22*Table1[[#This Row],[Count Utility]]</f>
        <v>5.6477142857142858E-2</v>
      </c>
      <c r="AQ255" s="30">
        <f>(Table1[[#This Row],[Total Top Att&amp;ck Score ]]-parameters!$D$19)/(parameters!$D$20-parameters!$D$19)</f>
        <v>0.18825714285714287</v>
      </c>
      <c r="AR255" s="30">
        <f>IF(Table1[[#This Row],[TAT Utility (unclipped)]]&gt;1,1, IF(Table1[[#This Row],[TAT Utility (unclipped)]]&lt;0,0, Table1[[#This Row],[TAT Utility (unclipped)]]) )</f>
        <v>0.18825714285714287</v>
      </c>
      <c r="AS255" s="30">
        <f>(Table1[[#This Row],[Ransomware (Total '# of ATT&amp;CK Observations)]]-parameters!$D$21)/(parameters!$D$22-parameters!$D$21)</f>
        <v>0</v>
      </c>
      <c r="AT255" s="30">
        <f>IF(Table1[[#This Row],[Count Utility (unclipped)]]&gt;1,1, IF(Table1[[#This Row],[Count Utility (unclipped)]]&lt;0,0, Table1[[#This Row],[Count Utility (unclipped)]]) )</f>
        <v>0</v>
      </c>
      <c r="AU25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6" spans="1:47" ht="15.75">
      <c r="A256" s="30">
        <f>parameters!$J$21*Table1[[#This Row],[TAT Utility]]+parameters!$J$22*Table1[[#This Row],[Count Utility]]</f>
        <v>1.1979999999999999E-2</v>
      </c>
      <c r="B256" s="30">
        <f t="shared" si="3"/>
        <v>0.1198</v>
      </c>
      <c r="C256" s="30" t="s">
        <v>943</v>
      </c>
      <c r="D256" s="30" t="s">
        <v>935</v>
      </c>
      <c r="E256" s="30" t="s">
        <v>944</v>
      </c>
      <c r="F256" s="30">
        <v>1</v>
      </c>
      <c r="G256" s="30">
        <v>1</v>
      </c>
      <c r="H256" s="30">
        <f>parameters!$J$10*Table1[[#This Row],[Before Utility]]+parameters!$J$11*Table1[[#This Row],[After Utility]]</f>
        <v>0.1</v>
      </c>
      <c r="I256">
        <f>(Table1[[#This Row],[Num. TID Before]]-parameters!$D$8)/(parameters!$D$9-parameters!$D$8)</f>
        <v>0.1</v>
      </c>
      <c r="J256">
        <f>IF(Table1[[#This Row],[Before Utility (unclipped)]]&gt;1,1, IF(Table1[[#This Row],[Before Utility (unclipped)]]&lt;0,0, Table1[[#This Row],[Before Utility (unclipped)]]))</f>
        <v>0.1</v>
      </c>
      <c r="K256">
        <f>(Table1[[#This Row],[Num. TID After]]-parameters!$D$10)/(parameters!$D$11-parameters!$D$10)</f>
        <v>0.1</v>
      </c>
      <c r="L256">
        <f>IF(Table1[[#This Row],[After Utility (unclipped)]]&gt;1,1, IF(Table1[[#This Row],[After Utility (unclipped)]]&lt;0,0, Table1[[#This Row],[After Utility (unclipped)]]))</f>
        <v>0.1</v>
      </c>
      <c r="M256" s="30">
        <v>0</v>
      </c>
      <c r="N256" s="81">
        <v>0</v>
      </c>
      <c r="O256" s="81">
        <v>0</v>
      </c>
      <c r="P256" s="81">
        <v>0</v>
      </c>
      <c r="Q256" s="81">
        <v>0</v>
      </c>
      <c r="R256" s="34"/>
      <c r="S256" s="32">
        <v>0</v>
      </c>
      <c r="T256" s="36" t="s">
        <v>945</v>
      </c>
      <c r="U256" s="32">
        <v>0</v>
      </c>
      <c r="V256" s="30">
        <f>parameters!$J$4*Table1[[#This Row],[Mitigations Utility]] + parameters!$J$5*Table1[[#This Row],[Detections Utility]]</f>
        <v>0</v>
      </c>
      <c r="W256">
        <f>SUM(Table1[[#This Row],[Num. 800-53 (r5)]],Table1[[#This Row],[Num. CIS Controls]])</f>
        <v>0</v>
      </c>
      <c r="X256">
        <f>(Table1[[#This Row],[Total Mitigations]]-parameters!$D$2)/(parameters!$D$3-parameters!$D$2)</f>
        <v>0</v>
      </c>
      <c r="Y256">
        <f>IF(Table1[[#This Row],[Mitigations Utility (unclipped)]]&gt;1,1, IF(Table1[[#This Row],[Mitigations Utility (unclipped)]]&lt;0,0, Table1[[#This Row],[Mitigations Utility (unclipped)]]) )</f>
        <v>0</v>
      </c>
      <c r="Z256">
        <f>SUM(Table1[[#This Row],[Num. CAR]:[Num. Splunk]])</f>
        <v>0</v>
      </c>
      <c r="AA256">
        <f>(Table1[[#This Row],[Total Detections]]-parameters!$D$4)/(parameters!$D$5-parameters!$D$4)</f>
        <v>0</v>
      </c>
      <c r="AB256">
        <f>IF(Table1[[#This Row],[Detections Utility (unclipped)]]&gt;1,1, IF(Table1[[#This Row],[Detections Utility (unclipped)]]&lt;0,0, Table1[[#This Row],[Detections Utility (unclipped)]]) )</f>
        <v>0</v>
      </c>
      <c r="AC256"/>
      <c r="AD256" s="85" t="s">
        <v>938</v>
      </c>
      <c r="AE256" s="30" t="str" cm="1">
        <f t="array" ref="AE256">IF(SUMPRODUCT(--(NOT(ISERR(SEARCH({"Process","Command","Script","WMI","Module","Pipe","Service"},AD256)))))&gt;0,"1","0")</f>
        <v>0</v>
      </c>
      <c r="AF256" s="30">
        <f>IF(AE256="1",'TOP 10 TECHNIQUES'!C$15,0)</f>
        <v>0</v>
      </c>
      <c r="AG256" s="30" t="str" cm="1">
        <f t="array" ref="AG256">IF(SUMPRODUCT(--(NOT(ISERR(SEARCH({"Network","Firewall"},AD256)))))&gt;0,"1","0")</f>
        <v>0</v>
      </c>
      <c r="AH256" s="30">
        <f>IF(AG256="1",'TOP 10 TECHNIQUES'!C$16,0)</f>
        <v>0</v>
      </c>
      <c r="AI256" s="30" t="str" cm="1">
        <f t="array" ref="AI256">IF(SUMPRODUCT(--(NOT(ISERR(SEARCH({"File","Group","Logon","Schedule","User","Registry","Active","Application"},AD256)))))&gt;0,"1","0")</f>
        <v>1</v>
      </c>
      <c r="AJ256" s="30">
        <f>IF(AI256="1",'TOP 10 TECHNIQUES'!C$17,0)</f>
        <v>0.19800000000000001</v>
      </c>
      <c r="AK256" s="30" t="str" cm="1">
        <f t="array" ref="AK256">IF(SUMPRODUCT(--(NOT(ISERR(SEARCH({"Cloud","Cluster","Container","Image","Instance","Pod","Snapshot","Volume"},AD256)))))&gt;0,"1","0")</f>
        <v>0</v>
      </c>
      <c r="AL256" s="30">
        <f>IF(AK256="1",'TOP 10 TECHNIQUES'!C$18,0)</f>
        <v>0</v>
      </c>
      <c r="AM256" s="30" t="str" cm="1">
        <f t="array" ref="AM256">IF(SUMPRODUCT(--(NOT(ISERR(SEARCH({"Drive","Firmware","Host","Kernel"},AD256)))))&gt;0,"1","0")</f>
        <v>0</v>
      </c>
      <c r="AN256" s="30">
        <f>IF(AM256="1",'TOP 10 TECHNIQUES'!C$19,0)</f>
        <v>0</v>
      </c>
      <c r="AP256" s="30">
        <f>parameters!$J$21*Table1[[#This Row],[TAT Utility]]+parameters!$J$22*Table1[[#This Row],[Count Utility]]</f>
        <v>1.1979999999999999E-2</v>
      </c>
      <c r="AQ256" s="30">
        <f>(Table1[[#This Row],[Total Top Att&amp;ck Score ]]-parameters!$D$19)/(parameters!$D$20-parameters!$D$19)</f>
        <v>3.9933333333333335E-2</v>
      </c>
      <c r="AR256" s="30">
        <f>IF(Table1[[#This Row],[TAT Utility (unclipped)]]&gt;1,1, IF(Table1[[#This Row],[TAT Utility (unclipped)]]&lt;0,0, Table1[[#This Row],[TAT Utility (unclipped)]]) )</f>
        <v>3.9933333333333335E-2</v>
      </c>
      <c r="AS256" s="30">
        <f>(Table1[[#This Row],[Ransomware (Total '# of ATT&amp;CK Observations)]]-parameters!$D$21)/(parameters!$D$22-parameters!$D$21)</f>
        <v>0</v>
      </c>
      <c r="AT256" s="30">
        <f>IF(Table1[[#This Row],[Count Utility (unclipped)]]&gt;1,1, IF(Table1[[#This Row],[Count Utility (unclipped)]]&lt;0,0, Table1[[#This Row],[Count Utility (unclipped)]]) )</f>
        <v>0</v>
      </c>
      <c r="AU25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7" spans="1:47" ht="15.75">
      <c r="A257" s="30">
        <f>parameters!$J$21*Table1[[#This Row],[TAT Utility]]+parameters!$J$22*Table1[[#This Row],[Count Utility]]</f>
        <v>2.5842263238095235E-2</v>
      </c>
      <c r="B257" s="30">
        <f t="shared" si="3"/>
        <v>0.25842263238095237</v>
      </c>
      <c r="C257" s="30" t="s">
        <v>946</v>
      </c>
      <c r="D257" s="30" t="s">
        <v>947</v>
      </c>
      <c r="E257" s="30" t="s">
        <v>72</v>
      </c>
      <c r="F257" s="30">
        <v>1</v>
      </c>
      <c r="G257" s="30">
        <v>1</v>
      </c>
      <c r="H257" s="30">
        <f>parameters!$J$10*Table1[[#This Row],[Before Utility]]+parameters!$J$11*Table1[[#This Row],[After Utility]]</f>
        <v>0.1</v>
      </c>
      <c r="I257">
        <f>(Table1[[#This Row],[Num. TID Before]]-parameters!$D$8)/(parameters!$D$9-parameters!$D$8)</f>
        <v>0.1</v>
      </c>
      <c r="J257">
        <f>IF(Table1[[#This Row],[Before Utility (unclipped)]]&gt;1,1, IF(Table1[[#This Row],[Before Utility (unclipped)]]&lt;0,0, Table1[[#This Row],[Before Utility (unclipped)]]))</f>
        <v>0.1</v>
      </c>
      <c r="K257">
        <f>(Table1[[#This Row],[Num. TID After]]-parameters!$D$10)/(parameters!$D$11-parameters!$D$10)</f>
        <v>0.1</v>
      </c>
      <c r="L257">
        <f>IF(Table1[[#This Row],[After Utility (unclipped)]]&gt;1,1, IF(Table1[[#This Row],[After Utility (unclipped)]]&lt;0,0, Table1[[#This Row],[After Utility (unclipped)]]))</f>
        <v>0.1</v>
      </c>
      <c r="M257" s="57">
        <v>6.0416799999999998E-3</v>
      </c>
      <c r="N257" s="81">
        <v>0</v>
      </c>
      <c r="O257" s="81">
        <v>17</v>
      </c>
      <c r="P257" s="81">
        <v>0</v>
      </c>
      <c r="Q257" s="81">
        <v>1</v>
      </c>
      <c r="R257" s="36">
        <v>2.7</v>
      </c>
      <c r="S257" s="32">
        <v>1</v>
      </c>
      <c r="T257" s="36" t="s">
        <v>948</v>
      </c>
      <c r="U257" s="32">
        <v>6</v>
      </c>
      <c r="V257" s="30">
        <f>parameters!$J$4*Table1[[#This Row],[Mitigations Utility]] + parameters!$J$5*Table1[[#This Row],[Detections Utility]]</f>
        <v>0.15238095238095237</v>
      </c>
      <c r="W257">
        <f>SUM(Table1[[#This Row],[Num. 800-53 (r5)]],Table1[[#This Row],[Num. CIS Controls]])</f>
        <v>7</v>
      </c>
      <c r="X257">
        <f>(Table1[[#This Row],[Total Mitigations]]-parameters!$D$2)/(parameters!$D$3-parameters!$D$2)</f>
        <v>0.12727272727272726</v>
      </c>
      <c r="Y257">
        <f>IF(Table1[[#This Row],[Mitigations Utility (unclipped)]]&gt;1,1, IF(Table1[[#This Row],[Mitigations Utility (unclipped)]]&lt;0,0, Table1[[#This Row],[Mitigations Utility (unclipped)]]) )</f>
        <v>0.12727272727272726</v>
      </c>
      <c r="Z257">
        <f>SUM(Table1[[#This Row],[Num. CAR]:[Num. Splunk]])</f>
        <v>18</v>
      </c>
      <c r="AA257">
        <f>(Table1[[#This Row],[Total Detections]]-parameters!$D$4)/(parameters!$D$5-parameters!$D$4)</f>
        <v>0.18</v>
      </c>
      <c r="AB257">
        <f>IF(Table1[[#This Row],[Detections Utility (unclipped)]]&gt;1,1, IF(Table1[[#This Row],[Detections Utility (unclipped)]]&lt;0,0, Table1[[#This Row],[Detections Utility (unclipped)]]) )</f>
        <v>0.18</v>
      </c>
      <c r="AC257"/>
      <c r="AD257" s="85" t="s">
        <v>423</v>
      </c>
      <c r="AE257" s="30" t="str" cm="1">
        <f t="array" ref="AE257">IF(SUMPRODUCT(--(NOT(ISERR(SEARCH({"Process","Command","Script","WMI","Module","Pipe","Service"},AD257)))))&gt;0,"1","0")</f>
        <v>1</v>
      </c>
      <c r="AF257" s="30">
        <f>IF(AE257="1",'TOP 10 TECHNIQUES'!C$15,0)</f>
        <v>0</v>
      </c>
      <c r="AG257" s="30" t="str" cm="1">
        <f t="array" ref="AG257">IF(SUMPRODUCT(--(NOT(ISERR(SEARCH({"Network","Firewall"},AD257)))))&gt;0,"1","0")</f>
        <v>0</v>
      </c>
      <c r="AH257" s="30">
        <f>IF(AG257="1",'TOP 10 TECHNIQUES'!C$16,0)</f>
        <v>0</v>
      </c>
      <c r="AI257" s="30" t="str" cm="1">
        <f t="array" ref="AI257">IF(SUMPRODUCT(--(NOT(ISERR(SEARCH({"File","Group","Logon","Schedule","User","Registry","Active","Application"},AD257)))))&gt;0,"1","0")</f>
        <v>0</v>
      </c>
      <c r="AJ257" s="30">
        <f>IF(AI257="1",'TOP 10 TECHNIQUES'!C$17,0)</f>
        <v>0</v>
      </c>
      <c r="AK257" s="30" t="str" cm="1">
        <f t="array" ref="AK257">IF(SUMPRODUCT(--(NOT(ISERR(SEARCH({"Cloud","Cluster","Container","Image","Instance","Pod","Snapshot","Volume"},AD257)))))&gt;0,"1","0")</f>
        <v>0</v>
      </c>
      <c r="AL257" s="30">
        <f>IF(AK257="1",'TOP 10 TECHNIQUES'!C$18,0)</f>
        <v>0</v>
      </c>
      <c r="AM257" s="30" t="str" cm="1">
        <f t="array" ref="AM257">IF(SUMPRODUCT(--(NOT(ISERR(SEARCH({"Drive","Firmware","Host","Kernel"},AD257)))))&gt;0,"1","0")</f>
        <v>0</v>
      </c>
      <c r="AN257" s="30">
        <f>IF(AM257="1",'TOP 10 TECHNIQUES'!C$19,0)</f>
        <v>0</v>
      </c>
      <c r="AO257" s="62">
        <v>0</v>
      </c>
      <c r="AP257" s="30">
        <f>parameters!$J$21*Table1[[#This Row],[TAT Utility]]+parameters!$J$22*Table1[[#This Row],[Count Utility]]</f>
        <v>2.5842263238095235E-2</v>
      </c>
      <c r="AQ257" s="30">
        <f>(Table1[[#This Row],[Total Top Att&amp;ck Score ]]-parameters!$D$19)/(parameters!$D$20-parameters!$D$19)</f>
        <v>8.6140877460317455E-2</v>
      </c>
      <c r="AR257" s="30">
        <f>IF(Table1[[#This Row],[TAT Utility (unclipped)]]&gt;1,1, IF(Table1[[#This Row],[TAT Utility (unclipped)]]&lt;0,0, Table1[[#This Row],[TAT Utility (unclipped)]]) )</f>
        <v>8.6140877460317455E-2</v>
      </c>
      <c r="AS257" s="30">
        <f>(Table1[[#This Row],[Ransomware (Total '# of ATT&amp;CK Observations)]]-parameters!$D$21)/(parameters!$D$22-parameters!$D$21)</f>
        <v>0</v>
      </c>
      <c r="AT257" s="30">
        <f>IF(Table1[[#This Row],[Count Utility (unclipped)]]&gt;1,1, IF(Table1[[#This Row],[Count Utility (unclipped)]]&lt;0,0, Table1[[#This Row],[Count Utility (unclipped)]]) )</f>
        <v>0</v>
      </c>
      <c r="AU25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8" spans="1:47" ht="15.75">
      <c r="A258" s="30">
        <f>parameters!$J$21*Table1[[#This Row],[TAT Utility]]+parameters!$J$22*Table1[[#This Row],[Count Utility]]</f>
        <v>1.7619047619047618E-2</v>
      </c>
      <c r="B258" s="30">
        <f t="shared" si="3"/>
        <v>0.17619047619047618</v>
      </c>
      <c r="C258" s="30" t="s">
        <v>949</v>
      </c>
      <c r="D258" s="30" t="s">
        <v>947</v>
      </c>
      <c r="E258" s="30" t="s">
        <v>950</v>
      </c>
      <c r="F258" s="30">
        <v>1</v>
      </c>
      <c r="G258" s="30">
        <v>1</v>
      </c>
      <c r="H258" s="30">
        <f>parameters!$J$10*Table1[[#This Row],[Before Utility]]+parameters!$J$11*Table1[[#This Row],[After Utility]]</f>
        <v>0.1</v>
      </c>
      <c r="I258">
        <f>(Table1[[#This Row],[Num. TID Before]]-parameters!$D$8)/(parameters!$D$9-parameters!$D$8)</f>
        <v>0.1</v>
      </c>
      <c r="J258">
        <f>IF(Table1[[#This Row],[Before Utility (unclipped)]]&gt;1,1, IF(Table1[[#This Row],[Before Utility (unclipped)]]&lt;0,0, Table1[[#This Row],[Before Utility (unclipped)]]))</f>
        <v>0.1</v>
      </c>
      <c r="K258">
        <f>(Table1[[#This Row],[Num. TID After]]-parameters!$D$10)/(parameters!$D$11-parameters!$D$10)</f>
        <v>0.1</v>
      </c>
      <c r="L258">
        <f>IF(Table1[[#This Row],[After Utility (unclipped)]]&gt;1,1, IF(Table1[[#This Row],[After Utility (unclipped)]]&lt;0,0, Table1[[#This Row],[After Utility (unclipped)]]))</f>
        <v>0.1</v>
      </c>
      <c r="M258" s="30">
        <v>0</v>
      </c>
      <c r="N258" s="81">
        <v>0</v>
      </c>
      <c r="O258" s="81">
        <v>2</v>
      </c>
      <c r="P258" s="81">
        <v>0</v>
      </c>
      <c r="Q258" s="81">
        <v>0</v>
      </c>
      <c r="R258" s="36">
        <v>2.7</v>
      </c>
      <c r="S258" s="32">
        <v>1</v>
      </c>
      <c r="T258" s="36" t="s">
        <v>948</v>
      </c>
      <c r="U258" s="32">
        <v>6</v>
      </c>
      <c r="V258" s="30">
        <f>parameters!$J$4*Table1[[#This Row],[Mitigations Utility]] + parameters!$J$5*Table1[[#This Row],[Detections Utility]]</f>
        <v>7.6190476190476183E-2</v>
      </c>
      <c r="W258">
        <f>SUM(Table1[[#This Row],[Num. 800-53 (r5)]],Table1[[#This Row],[Num. CIS Controls]])</f>
        <v>7</v>
      </c>
      <c r="X258">
        <f>(Table1[[#This Row],[Total Mitigations]]-parameters!$D$2)/(parameters!$D$3-parameters!$D$2)</f>
        <v>0.12727272727272726</v>
      </c>
      <c r="Y258">
        <f>IF(Table1[[#This Row],[Mitigations Utility (unclipped)]]&gt;1,1, IF(Table1[[#This Row],[Mitigations Utility (unclipped)]]&lt;0,0, Table1[[#This Row],[Mitigations Utility (unclipped)]]) )</f>
        <v>0.12727272727272726</v>
      </c>
      <c r="Z258">
        <f>SUM(Table1[[#This Row],[Num. CAR]:[Num. Splunk]])</f>
        <v>2</v>
      </c>
      <c r="AA258">
        <f>(Table1[[#This Row],[Total Detections]]-parameters!$D$4)/(parameters!$D$5-parameters!$D$4)</f>
        <v>0.02</v>
      </c>
      <c r="AB258">
        <f>IF(Table1[[#This Row],[Detections Utility (unclipped)]]&gt;1,1, IF(Table1[[#This Row],[Detections Utility (unclipped)]]&lt;0,0, Table1[[#This Row],[Detections Utility (unclipped)]]) )</f>
        <v>0.02</v>
      </c>
      <c r="AC258"/>
      <c r="AD258" s="85" t="s">
        <v>423</v>
      </c>
      <c r="AE258" s="30" t="str" cm="1">
        <f t="array" ref="AE258">IF(SUMPRODUCT(--(NOT(ISERR(SEARCH({"Process","Command","Script","WMI","Module","Pipe","Service"},AD258)))))&gt;0,"1","0")</f>
        <v>1</v>
      </c>
      <c r="AF258" s="30">
        <f>IF(AE258="1",'TOP 10 TECHNIQUES'!C$15,0)</f>
        <v>0</v>
      </c>
      <c r="AG258" s="30" t="str" cm="1">
        <f t="array" ref="AG258">IF(SUMPRODUCT(--(NOT(ISERR(SEARCH({"Network","Firewall"},AD258)))))&gt;0,"1","0")</f>
        <v>0</v>
      </c>
      <c r="AH258" s="30">
        <f>IF(AG258="1",'TOP 10 TECHNIQUES'!C$16,0)</f>
        <v>0</v>
      </c>
      <c r="AI258" s="30" t="str" cm="1">
        <f t="array" ref="AI258">IF(SUMPRODUCT(--(NOT(ISERR(SEARCH({"File","Group","Logon","Schedule","User","Registry","Active","Application"},AD258)))))&gt;0,"1","0")</f>
        <v>0</v>
      </c>
      <c r="AJ258" s="30">
        <f>IF(AI258="1",'TOP 10 TECHNIQUES'!C$17,0)</f>
        <v>0</v>
      </c>
      <c r="AK258" s="30" t="str" cm="1">
        <f t="array" ref="AK258">IF(SUMPRODUCT(--(NOT(ISERR(SEARCH({"Cloud","Cluster","Container","Image","Instance","Pod","Snapshot","Volume"},AD258)))))&gt;0,"1","0")</f>
        <v>0</v>
      </c>
      <c r="AL258" s="30">
        <f>IF(AK258="1",'TOP 10 TECHNIQUES'!C$18,0)</f>
        <v>0</v>
      </c>
      <c r="AM258" s="30" t="str" cm="1">
        <f t="array" ref="AM258">IF(SUMPRODUCT(--(NOT(ISERR(SEARCH({"Drive","Firmware","Host","Kernel"},AD258)))))&gt;0,"1","0")</f>
        <v>0</v>
      </c>
      <c r="AN258" s="30">
        <f>IF(AM258="1",'TOP 10 TECHNIQUES'!C$19,0)</f>
        <v>0</v>
      </c>
      <c r="AO258" s="61">
        <v>0</v>
      </c>
      <c r="AP258" s="30">
        <f>parameters!$J$21*Table1[[#This Row],[TAT Utility]]+parameters!$J$22*Table1[[#This Row],[Count Utility]]</f>
        <v>1.7619047619047618E-2</v>
      </c>
      <c r="AQ258" s="30">
        <f>(Table1[[#This Row],[Total Top Att&amp;ck Score ]]-parameters!$D$19)/(parameters!$D$20-parameters!$D$19)</f>
        <v>5.8730158730158723E-2</v>
      </c>
      <c r="AR258" s="30">
        <f>IF(Table1[[#This Row],[TAT Utility (unclipped)]]&gt;1,1, IF(Table1[[#This Row],[TAT Utility (unclipped)]]&lt;0,0, Table1[[#This Row],[TAT Utility (unclipped)]]) )</f>
        <v>5.8730158730158723E-2</v>
      </c>
      <c r="AS258" s="30">
        <f>(Table1[[#This Row],[Ransomware (Total '# of ATT&amp;CK Observations)]]-parameters!$D$21)/(parameters!$D$22-parameters!$D$21)</f>
        <v>0</v>
      </c>
      <c r="AT258" s="30">
        <f>IF(Table1[[#This Row],[Count Utility (unclipped)]]&gt;1,1, IF(Table1[[#This Row],[Count Utility (unclipped)]]&lt;0,0, Table1[[#This Row],[Count Utility (unclipped)]]) )</f>
        <v>0</v>
      </c>
      <c r="AU25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9" spans="1:47" ht="15.75">
      <c r="A259" s="30">
        <f>parameters!$J$21*Table1[[#This Row],[TAT Utility]]+parameters!$J$22*Table1[[#This Row],[Count Utility]]</f>
        <v>1.369142857142857E-2</v>
      </c>
      <c r="B259" s="30">
        <f t="shared" si="3"/>
        <v>0.13691428571428571</v>
      </c>
      <c r="C259" s="30" t="s">
        <v>951</v>
      </c>
      <c r="D259" s="30" t="s">
        <v>952</v>
      </c>
      <c r="E259" s="30" t="s">
        <v>72</v>
      </c>
      <c r="F259" s="30">
        <v>1</v>
      </c>
      <c r="G259" s="30">
        <v>1</v>
      </c>
      <c r="H259" s="30">
        <f>parameters!$J$10*Table1[[#This Row],[Before Utility]]+parameters!$J$11*Table1[[#This Row],[After Utility]]</f>
        <v>0.1</v>
      </c>
      <c r="I259">
        <f>(Table1[[#This Row],[Num. TID Before]]-parameters!$D$8)/(parameters!$D$9-parameters!$D$8)</f>
        <v>0.1</v>
      </c>
      <c r="J259">
        <f>IF(Table1[[#This Row],[Before Utility (unclipped)]]&gt;1,1, IF(Table1[[#This Row],[Before Utility (unclipped)]]&lt;0,0, Table1[[#This Row],[Before Utility (unclipped)]]))</f>
        <v>0.1</v>
      </c>
      <c r="K259">
        <f>(Table1[[#This Row],[Num. TID After]]-parameters!$D$10)/(parameters!$D$11-parameters!$D$10)</f>
        <v>0.1</v>
      </c>
      <c r="L259">
        <f>IF(Table1[[#This Row],[After Utility (unclipped)]]&gt;1,1, IF(Table1[[#This Row],[After Utility (unclipped)]]&lt;0,0, Table1[[#This Row],[After Utility (unclipped)]]))</f>
        <v>0.1</v>
      </c>
      <c r="M259" s="30">
        <v>0</v>
      </c>
      <c r="N259" s="81">
        <v>0</v>
      </c>
      <c r="O259" s="81">
        <v>3</v>
      </c>
      <c r="P259" s="81">
        <v>0</v>
      </c>
      <c r="Q259" s="81">
        <v>0</v>
      </c>
      <c r="R259" s="34"/>
      <c r="S259" s="32">
        <v>0</v>
      </c>
      <c r="T259" s="34"/>
      <c r="U259" s="32">
        <v>0</v>
      </c>
      <c r="V259" s="30">
        <f>parameters!$J$4*Table1[[#This Row],[Mitigations Utility]] + parameters!$J$5*Table1[[#This Row],[Detections Utility]]</f>
        <v>1.4285714285714284E-2</v>
      </c>
      <c r="W259">
        <f>SUM(Table1[[#This Row],[Num. 800-53 (r5)]],Table1[[#This Row],[Num. CIS Controls]])</f>
        <v>0</v>
      </c>
      <c r="X259">
        <f>(Table1[[#This Row],[Total Mitigations]]-parameters!$D$2)/(parameters!$D$3-parameters!$D$2)</f>
        <v>0</v>
      </c>
      <c r="Y259">
        <f>IF(Table1[[#This Row],[Mitigations Utility (unclipped)]]&gt;1,1, IF(Table1[[#This Row],[Mitigations Utility (unclipped)]]&lt;0,0, Table1[[#This Row],[Mitigations Utility (unclipped)]]) )</f>
        <v>0</v>
      </c>
      <c r="Z259">
        <f>SUM(Table1[[#This Row],[Num. CAR]:[Num. Splunk]])</f>
        <v>3</v>
      </c>
      <c r="AA259">
        <f>(Table1[[#This Row],[Total Detections]]-parameters!$D$4)/(parameters!$D$5-parameters!$D$4)</f>
        <v>0.03</v>
      </c>
      <c r="AB259">
        <f>IF(Table1[[#This Row],[Detections Utility (unclipped)]]&gt;1,1, IF(Table1[[#This Row],[Detections Utility (unclipped)]]&lt;0,0, Table1[[#This Row],[Detections Utility (unclipped)]]) )</f>
        <v>0.03</v>
      </c>
      <c r="AC259"/>
      <c r="AD259" s="85" t="s">
        <v>590</v>
      </c>
      <c r="AE259" s="30" t="str" cm="1">
        <f t="array" ref="AE259">IF(SUMPRODUCT(--(NOT(ISERR(SEARCH({"Process","Command","Script","WMI","Module","Pipe","Service"},AD259)))))&gt;0,"1","0")</f>
        <v>1</v>
      </c>
      <c r="AF259" s="30">
        <f>IF(AE259="1",'TOP 10 TECHNIQUES'!C$15,0)</f>
        <v>0</v>
      </c>
      <c r="AG259" s="30" t="str" cm="1">
        <f t="array" ref="AG259">IF(SUMPRODUCT(--(NOT(ISERR(SEARCH({"Network","Firewall"},AD259)))))&gt;0,"1","0")</f>
        <v>0</v>
      </c>
      <c r="AH259" s="30">
        <f>IF(AG259="1",'TOP 10 TECHNIQUES'!C$16,0)</f>
        <v>0</v>
      </c>
      <c r="AI259" s="30" t="str" cm="1">
        <f t="array" ref="AI259">IF(SUMPRODUCT(--(NOT(ISERR(SEARCH({"File","Group","Logon","Schedule","User","Registry","Active","Application"},AD259)))))&gt;0,"1","0")</f>
        <v>1</v>
      </c>
      <c r="AJ259" s="30">
        <f>IF(AI259="1",'TOP 10 TECHNIQUES'!C$17,0)</f>
        <v>0.19800000000000001</v>
      </c>
      <c r="AK259" s="30" t="str" cm="1">
        <f t="array" ref="AK259">IF(SUMPRODUCT(--(NOT(ISERR(SEARCH({"Cloud","Cluster","Container","Image","Instance","Pod","Snapshot","Volume"},AD259)))))&gt;0,"1","0")</f>
        <v>0</v>
      </c>
      <c r="AL259" s="30">
        <f>IF(AK259="1",'TOP 10 TECHNIQUES'!C$18,0)</f>
        <v>0</v>
      </c>
      <c r="AM259" s="30" t="str" cm="1">
        <f t="array" ref="AM259">IF(SUMPRODUCT(--(NOT(ISERR(SEARCH({"Drive","Firmware","Host","Kernel"},AD259)))))&gt;0,"1","0")</f>
        <v>0</v>
      </c>
      <c r="AN259" s="30">
        <f>IF(AM259="1",'TOP 10 TECHNIQUES'!C$19,0)</f>
        <v>0</v>
      </c>
      <c r="AO259" s="62">
        <v>0</v>
      </c>
      <c r="AP259" s="30">
        <f>parameters!$J$21*Table1[[#This Row],[TAT Utility]]+parameters!$J$22*Table1[[#This Row],[Count Utility]]</f>
        <v>1.369142857142857E-2</v>
      </c>
      <c r="AQ259" s="30">
        <f>(Table1[[#This Row],[Total Top Att&amp;ck Score ]]-parameters!$D$19)/(parameters!$D$20-parameters!$D$19)</f>
        <v>4.5638095238095235E-2</v>
      </c>
      <c r="AR259" s="30">
        <f>IF(Table1[[#This Row],[TAT Utility (unclipped)]]&gt;1,1, IF(Table1[[#This Row],[TAT Utility (unclipped)]]&lt;0,0, Table1[[#This Row],[TAT Utility (unclipped)]]) )</f>
        <v>4.5638095238095235E-2</v>
      </c>
      <c r="AS259" s="30">
        <f>(Table1[[#This Row],[Ransomware (Total '# of ATT&amp;CK Observations)]]-parameters!$D$21)/(parameters!$D$22-parameters!$D$21)</f>
        <v>0</v>
      </c>
      <c r="AT259" s="30">
        <f>IF(Table1[[#This Row],[Count Utility (unclipped)]]&gt;1,1, IF(Table1[[#This Row],[Count Utility (unclipped)]]&lt;0,0, Table1[[#This Row],[Count Utility (unclipped)]]) )</f>
        <v>0</v>
      </c>
      <c r="AU25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0" spans="1:47" ht="15.75">
      <c r="A260" s="30">
        <f>parameters!$J$21*Table1[[#This Row],[TAT Utility]]+parameters!$J$22*Table1[[#This Row],[Count Utility]]</f>
        <v>0.29200476190476188</v>
      </c>
      <c r="B260" s="30">
        <f t="shared" si="3"/>
        <v>2.2533809523809523</v>
      </c>
      <c r="C260" s="30" t="s">
        <v>953</v>
      </c>
      <c r="D260" s="30" t="s">
        <v>954</v>
      </c>
      <c r="E260" s="30" t="s">
        <v>72</v>
      </c>
      <c r="F260" s="30">
        <v>1</v>
      </c>
      <c r="G260" s="30">
        <v>1</v>
      </c>
      <c r="H260" s="30">
        <f>parameters!$J$10*Table1[[#This Row],[Before Utility]]+parameters!$J$11*Table1[[#This Row],[After Utility]]</f>
        <v>0.1</v>
      </c>
      <c r="I260">
        <f>(Table1[[#This Row],[Num. TID Before]]-parameters!$D$8)/(parameters!$D$9-parameters!$D$8)</f>
        <v>0.1</v>
      </c>
      <c r="J260">
        <f>IF(Table1[[#This Row],[Before Utility (unclipped)]]&gt;1,1, IF(Table1[[#This Row],[Before Utility (unclipped)]]&lt;0,0, Table1[[#This Row],[Before Utility (unclipped)]]))</f>
        <v>0.1</v>
      </c>
      <c r="K260">
        <f>(Table1[[#This Row],[Num. TID After]]-parameters!$D$10)/(parameters!$D$11-parameters!$D$10)</f>
        <v>0.1</v>
      </c>
      <c r="L260">
        <f>IF(Table1[[#This Row],[After Utility (unclipped)]]&gt;1,1, IF(Table1[[#This Row],[After Utility (unclipped)]]&lt;0,0, Table1[[#This Row],[After Utility (unclipped)]]))</f>
        <v>0.1</v>
      </c>
      <c r="M260" s="57">
        <v>1</v>
      </c>
      <c r="N260" s="81">
        <v>0</v>
      </c>
      <c r="O260" s="81">
        <v>94</v>
      </c>
      <c r="P260" s="81">
        <v>18</v>
      </c>
      <c r="Q260" s="81">
        <v>70</v>
      </c>
      <c r="R260" s="36" t="s">
        <v>955</v>
      </c>
      <c r="S260" s="32">
        <v>14</v>
      </c>
      <c r="T260" s="36" t="s">
        <v>956</v>
      </c>
      <c r="U260" s="32">
        <v>18</v>
      </c>
      <c r="V260" s="30">
        <f>parameters!$J$4*Table1[[#This Row],[Mitigations Utility]] + parameters!$J$5*Table1[[#This Row],[Detections Utility]]</f>
        <v>0.78095238095238095</v>
      </c>
      <c r="W260">
        <f>SUM(Table1[[#This Row],[Num. 800-53 (r5)]],Table1[[#This Row],[Num. CIS Controls]])</f>
        <v>32</v>
      </c>
      <c r="X260">
        <f>(Table1[[#This Row],[Total Mitigations]]-parameters!$D$2)/(parameters!$D$3-parameters!$D$2)</f>
        <v>0.58181818181818179</v>
      </c>
      <c r="Y260">
        <f>IF(Table1[[#This Row],[Mitigations Utility (unclipped)]]&gt;1,1, IF(Table1[[#This Row],[Mitigations Utility (unclipped)]]&lt;0,0, Table1[[#This Row],[Mitigations Utility (unclipped)]]) )</f>
        <v>0.58181818181818179</v>
      </c>
      <c r="Z260">
        <f>SUM(Table1[[#This Row],[Num. CAR]:[Num. Splunk]])</f>
        <v>182</v>
      </c>
      <c r="AA260">
        <f>(Table1[[#This Row],[Total Detections]]-parameters!$D$4)/(parameters!$D$5-parameters!$D$4)</f>
        <v>1.82</v>
      </c>
      <c r="AB260">
        <f>IF(Table1[[#This Row],[Detections Utility (unclipped)]]&gt;1,1, IF(Table1[[#This Row],[Detections Utility (unclipped)]]&lt;0,0, Table1[[#This Row],[Detections Utility (unclipped)]]) )</f>
        <v>1</v>
      </c>
      <c r="AC260"/>
      <c r="AD260" s="85" t="s">
        <v>957</v>
      </c>
      <c r="AE260" s="30" t="str" cm="1">
        <f t="array" ref="AE260">IF(SUMPRODUCT(--(NOT(ISERR(SEARCH({"Process","Command","Script","WMI","Module","Pipe","Service"},AD260)))))&gt;0,"1","0")</f>
        <v>1</v>
      </c>
      <c r="AF260" s="30">
        <f>IF(AE260="1",'TOP 10 TECHNIQUES'!C$15,0)</f>
        <v>0</v>
      </c>
      <c r="AG260" s="30" t="str" cm="1">
        <f t="array" ref="AG260">IF(SUMPRODUCT(--(NOT(ISERR(SEARCH({"Network","Firewall"},AD260)))))&gt;0,"1","0")</f>
        <v>1</v>
      </c>
      <c r="AH260" s="30">
        <f>IF(AG260="1",'TOP 10 TECHNIQUES'!C$16,0)</f>
        <v>0</v>
      </c>
      <c r="AI260" s="30" t="str" cm="1">
        <f t="array" ref="AI260">IF(SUMPRODUCT(--(NOT(ISERR(SEARCH({"File","Group","Logon","Schedule","User","Registry","Active","Application"},AD260)))))&gt;0,"1","0")</f>
        <v>1</v>
      </c>
      <c r="AJ260" s="30">
        <f>IF(AI260="1",'TOP 10 TECHNIQUES'!C$17,0)</f>
        <v>0.19800000000000001</v>
      </c>
      <c r="AK260" s="30" t="str" cm="1">
        <f t="array" ref="AK260">IF(SUMPRODUCT(--(NOT(ISERR(SEARCH({"Cloud","Cluster","Container","Image","Instance","Pod","Snapshot","Volume"},AD260)))))&gt;0,"1","0")</f>
        <v>0</v>
      </c>
      <c r="AL260" s="30">
        <f>IF(AK260="1",'TOP 10 TECHNIQUES'!C$18,0)</f>
        <v>0</v>
      </c>
      <c r="AM260" s="30" t="str" cm="1">
        <f t="array" ref="AM260">IF(SUMPRODUCT(--(NOT(ISERR(SEARCH({"Drive","Firmware","Host","Kernel"},AD260)))))&gt;0,"1","0")</f>
        <v>0</v>
      </c>
      <c r="AN260" s="30">
        <f>IF(AM260="1",'TOP 10 TECHNIQUES'!C$19,0)</f>
        <v>0</v>
      </c>
      <c r="AO260" s="61">
        <v>2</v>
      </c>
      <c r="AP260" s="30">
        <f>parameters!$J$21*Table1[[#This Row],[TAT Utility]]+parameters!$J$22*Table1[[#This Row],[Count Utility]]</f>
        <v>0.29200476190476188</v>
      </c>
      <c r="AQ260" s="30">
        <f>(Table1[[#This Row],[Total Top Att&amp;ck Score ]]-parameters!$D$19)/(parameters!$D$20-parameters!$D$19)</f>
        <v>0.75112698412698409</v>
      </c>
      <c r="AR260" s="30">
        <f>IF(Table1[[#This Row],[TAT Utility (unclipped)]]&gt;1,1, IF(Table1[[#This Row],[TAT Utility (unclipped)]]&lt;0,0, Table1[[#This Row],[TAT Utility (unclipped)]]) )</f>
        <v>0.75112698412698409</v>
      </c>
      <c r="AS260" s="30">
        <f>(Table1[[#This Row],[Ransomware (Total '# of ATT&amp;CK Observations)]]-parameters!$D$21)/(parameters!$D$22-parameters!$D$21)</f>
        <v>9.5238095238095233E-2</v>
      </c>
      <c r="AT260" s="30">
        <f>IF(Table1[[#This Row],[Count Utility (unclipped)]]&gt;1,1, IF(Table1[[#This Row],[Count Utility (unclipped)]]&lt;0,0, Table1[[#This Row],[Count Utility (unclipped)]]) )</f>
        <v>9.5238095238095233E-2</v>
      </c>
      <c r="AU26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8.3386999244142085E-2</v>
      </c>
    </row>
    <row r="261" spans="1:47" ht="15.75">
      <c r="A261" s="30">
        <f>parameters!$J$21*Table1[[#This Row],[TAT Utility]]+parameters!$J$22*Table1[[#This Row],[Count Utility]]</f>
        <v>3.7651428571428565E-2</v>
      </c>
      <c r="B261" s="30">
        <f t="shared" si="3"/>
        <v>0.37651428571428569</v>
      </c>
      <c r="C261" s="30" t="s">
        <v>958</v>
      </c>
      <c r="D261" s="30" t="s">
        <v>954</v>
      </c>
      <c r="E261" s="30" t="s">
        <v>959</v>
      </c>
      <c r="F261" s="30">
        <v>1</v>
      </c>
      <c r="G261" s="30">
        <v>1</v>
      </c>
      <c r="H261" s="30">
        <f>parameters!$J$10*Table1[[#This Row],[Before Utility]]+parameters!$J$11*Table1[[#This Row],[After Utility]]</f>
        <v>0.1</v>
      </c>
      <c r="I261">
        <f>(Table1[[#This Row],[Num. TID Before]]-parameters!$D$8)/(parameters!$D$9-parameters!$D$8)</f>
        <v>0.1</v>
      </c>
      <c r="J261">
        <f>IF(Table1[[#This Row],[Before Utility (unclipped)]]&gt;1,1, IF(Table1[[#This Row],[Before Utility (unclipped)]]&lt;0,0, Table1[[#This Row],[Before Utility (unclipped)]]))</f>
        <v>0.1</v>
      </c>
      <c r="K261">
        <f>(Table1[[#This Row],[Num. TID After]]-parameters!$D$10)/(parameters!$D$11-parameters!$D$10)</f>
        <v>0.1</v>
      </c>
      <c r="L261">
        <f>IF(Table1[[#This Row],[After Utility (unclipped)]]&gt;1,1, IF(Table1[[#This Row],[After Utility (unclipped)]]&lt;0,0, Table1[[#This Row],[After Utility (unclipped)]]))</f>
        <v>0.1</v>
      </c>
      <c r="M261" s="30">
        <v>0</v>
      </c>
      <c r="N261" s="81">
        <v>1</v>
      </c>
      <c r="O261" s="81">
        <v>5</v>
      </c>
      <c r="P261" s="81">
        <v>1</v>
      </c>
      <c r="Q261" s="81">
        <v>8</v>
      </c>
      <c r="R261" s="36" t="s">
        <v>960</v>
      </c>
      <c r="S261" s="32">
        <v>5</v>
      </c>
      <c r="T261" s="36" t="s">
        <v>961</v>
      </c>
      <c r="U261" s="32">
        <v>10</v>
      </c>
      <c r="V261" s="30">
        <f>parameters!$J$4*Table1[[#This Row],[Mitigations Utility]] + parameters!$J$5*Table1[[#This Row],[Detections Utility]]</f>
        <v>0.21428571428571427</v>
      </c>
      <c r="W261">
        <f>SUM(Table1[[#This Row],[Num. 800-53 (r5)]],Table1[[#This Row],[Num. CIS Controls]])</f>
        <v>15</v>
      </c>
      <c r="X261">
        <f>(Table1[[#This Row],[Total Mitigations]]-parameters!$D$2)/(parameters!$D$3-parameters!$D$2)</f>
        <v>0.27272727272727271</v>
      </c>
      <c r="Y261">
        <f>IF(Table1[[#This Row],[Mitigations Utility (unclipped)]]&gt;1,1, IF(Table1[[#This Row],[Mitigations Utility (unclipped)]]&lt;0,0, Table1[[#This Row],[Mitigations Utility (unclipped)]]) )</f>
        <v>0.27272727272727271</v>
      </c>
      <c r="Z261">
        <f>SUM(Table1[[#This Row],[Num. CAR]:[Num. Splunk]])</f>
        <v>15</v>
      </c>
      <c r="AA261">
        <f>(Table1[[#This Row],[Total Detections]]-parameters!$D$4)/(parameters!$D$5-parameters!$D$4)</f>
        <v>0.15</v>
      </c>
      <c r="AB261">
        <f>IF(Table1[[#This Row],[Detections Utility (unclipped)]]&gt;1,1, IF(Table1[[#This Row],[Detections Utility (unclipped)]]&lt;0,0, Table1[[#This Row],[Detections Utility (unclipped)]]) )</f>
        <v>0.15</v>
      </c>
      <c r="AC261"/>
      <c r="AD261" s="85" t="s">
        <v>962</v>
      </c>
      <c r="AE261" s="30" t="str" cm="1">
        <f t="array" ref="AE261">IF(SUMPRODUCT(--(NOT(ISERR(SEARCH({"Process","Command","Script","WMI","Module","Pipe","Service"},AD261)))))&gt;0,"1","0")</f>
        <v>1</v>
      </c>
      <c r="AF261" s="30">
        <f>IF(AE261="1",'TOP 10 TECHNIQUES'!C$15,0)</f>
        <v>0</v>
      </c>
      <c r="AG261" s="30" t="str" cm="1">
        <f t="array" ref="AG261">IF(SUMPRODUCT(--(NOT(ISERR(SEARCH({"Network","Firewall"},AD261)))))&gt;0,"1","0")</f>
        <v>0</v>
      </c>
      <c r="AH261" s="30">
        <f>IF(AG261="1",'TOP 10 TECHNIQUES'!C$16,0)</f>
        <v>0</v>
      </c>
      <c r="AI261" s="30" t="str" cm="1">
        <f t="array" ref="AI261">IF(SUMPRODUCT(--(NOT(ISERR(SEARCH({"File","Group","Logon","Schedule","User","Registry","Active","Application"},AD261)))))&gt;0,"1","0")</f>
        <v>1</v>
      </c>
      <c r="AJ261" s="30">
        <f>IF(AI261="1",'TOP 10 TECHNIQUES'!C$17,0)</f>
        <v>0.19800000000000001</v>
      </c>
      <c r="AK261" s="30" t="str" cm="1">
        <f t="array" ref="AK261">IF(SUMPRODUCT(--(NOT(ISERR(SEARCH({"Cloud","Cluster","Container","Image","Instance","Pod","Snapshot","Volume"},AD261)))))&gt;0,"1","0")</f>
        <v>0</v>
      </c>
      <c r="AL261" s="30">
        <f>IF(AK261="1",'TOP 10 TECHNIQUES'!C$18,0)</f>
        <v>0</v>
      </c>
      <c r="AM261" s="30" t="str" cm="1">
        <f t="array" ref="AM261">IF(SUMPRODUCT(--(NOT(ISERR(SEARCH({"Drive","Firmware","Host","Kernel"},AD261)))))&gt;0,"1","0")</f>
        <v>0</v>
      </c>
      <c r="AN261" s="30">
        <f>IF(AM261="1",'TOP 10 TECHNIQUES'!C$19,0)</f>
        <v>0</v>
      </c>
      <c r="AO261" s="62">
        <v>0</v>
      </c>
      <c r="AP261" s="30">
        <f>parameters!$J$21*Table1[[#This Row],[TAT Utility]]+parameters!$J$22*Table1[[#This Row],[Count Utility]]</f>
        <v>3.7651428571428565E-2</v>
      </c>
      <c r="AQ261" s="30">
        <f>(Table1[[#This Row],[Total Top Att&amp;ck Score ]]-parameters!$D$19)/(parameters!$D$20-parameters!$D$19)</f>
        <v>0.1255047619047619</v>
      </c>
      <c r="AR261" s="30">
        <f>IF(Table1[[#This Row],[TAT Utility (unclipped)]]&gt;1,1, IF(Table1[[#This Row],[TAT Utility (unclipped)]]&lt;0,0, Table1[[#This Row],[TAT Utility (unclipped)]]) )</f>
        <v>0.1255047619047619</v>
      </c>
      <c r="AS261" s="30">
        <f>(Table1[[#This Row],[Ransomware (Total '# of ATT&amp;CK Observations)]]-parameters!$D$21)/(parameters!$D$22-parameters!$D$21)</f>
        <v>0</v>
      </c>
      <c r="AT261" s="30">
        <f>IF(Table1[[#This Row],[Count Utility (unclipped)]]&gt;1,1, IF(Table1[[#This Row],[Count Utility (unclipped)]]&lt;0,0, Table1[[#This Row],[Count Utility (unclipped)]]) )</f>
        <v>0</v>
      </c>
      <c r="AU26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2" spans="1:47" ht="15.75">
      <c r="A262" s="30">
        <f>parameters!$J$21*Table1[[#This Row],[TAT Utility]]+parameters!$J$22*Table1[[#This Row],[Count Utility]]</f>
        <v>3.3087619047619046E-2</v>
      </c>
      <c r="B262" s="30">
        <f t="shared" si="3"/>
        <v>0.33087619047619049</v>
      </c>
      <c r="C262" s="30" t="s">
        <v>963</v>
      </c>
      <c r="D262" s="30" t="s">
        <v>954</v>
      </c>
      <c r="E262" s="30" t="s">
        <v>964</v>
      </c>
      <c r="F262" s="30">
        <v>1</v>
      </c>
      <c r="G262" s="30">
        <v>1</v>
      </c>
      <c r="H262" s="30">
        <f>parameters!$J$10*Table1[[#This Row],[Before Utility]]+parameters!$J$11*Table1[[#This Row],[After Utility]]</f>
        <v>0.1</v>
      </c>
      <c r="I262">
        <f>(Table1[[#This Row],[Num. TID Before]]-parameters!$D$8)/(parameters!$D$9-parameters!$D$8)</f>
        <v>0.1</v>
      </c>
      <c r="J262">
        <f>IF(Table1[[#This Row],[Before Utility (unclipped)]]&gt;1,1, IF(Table1[[#This Row],[Before Utility (unclipped)]]&lt;0,0, Table1[[#This Row],[Before Utility (unclipped)]]))</f>
        <v>0.1</v>
      </c>
      <c r="K262">
        <f>(Table1[[#This Row],[Num. TID After]]-parameters!$D$10)/(parameters!$D$11-parameters!$D$10)</f>
        <v>0.1</v>
      </c>
      <c r="L262">
        <f>IF(Table1[[#This Row],[After Utility (unclipped)]]&gt;1,1, IF(Table1[[#This Row],[After Utility (unclipped)]]&lt;0,0, Table1[[#This Row],[After Utility (unclipped)]]))</f>
        <v>0.1</v>
      </c>
      <c r="M262" s="30">
        <v>0</v>
      </c>
      <c r="N262" s="81">
        <v>0</v>
      </c>
      <c r="O262" s="81">
        <v>1</v>
      </c>
      <c r="P262" s="81">
        <v>1</v>
      </c>
      <c r="Q262" s="81">
        <v>1</v>
      </c>
      <c r="R262" s="36" t="s">
        <v>965</v>
      </c>
      <c r="S262" s="32">
        <v>6</v>
      </c>
      <c r="T262" s="36" t="s">
        <v>966</v>
      </c>
      <c r="U262" s="32">
        <v>11</v>
      </c>
      <c r="V262" s="30">
        <f>parameters!$J$4*Table1[[#This Row],[Mitigations Utility]] + parameters!$J$5*Table1[[#This Row],[Detections Utility]]</f>
        <v>0.1761904761904762</v>
      </c>
      <c r="W262">
        <f>SUM(Table1[[#This Row],[Num. 800-53 (r5)]],Table1[[#This Row],[Num. CIS Controls]])</f>
        <v>17</v>
      </c>
      <c r="X262">
        <f>(Table1[[#This Row],[Total Mitigations]]-parameters!$D$2)/(parameters!$D$3-parameters!$D$2)</f>
        <v>0.30909090909090908</v>
      </c>
      <c r="Y262">
        <f>IF(Table1[[#This Row],[Mitigations Utility (unclipped)]]&gt;1,1, IF(Table1[[#This Row],[Mitigations Utility (unclipped)]]&lt;0,0, Table1[[#This Row],[Mitigations Utility (unclipped)]]) )</f>
        <v>0.30909090909090908</v>
      </c>
      <c r="Z262">
        <f>SUM(Table1[[#This Row],[Num. CAR]:[Num. Splunk]])</f>
        <v>3</v>
      </c>
      <c r="AA262">
        <f>(Table1[[#This Row],[Total Detections]]-parameters!$D$4)/(parameters!$D$5-parameters!$D$4)</f>
        <v>0.03</v>
      </c>
      <c r="AB262">
        <f>IF(Table1[[#This Row],[Detections Utility (unclipped)]]&gt;1,1, IF(Table1[[#This Row],[Detections Utility (unclipped)]]&lt;0,0, Table1[[#This Row],[Detections Utility (unclipped)]]) )</f>
        <v>0.03</v>
      </c>
      <c r="AC262"/>
      <c r="AD262" s="85" t="s">
        <v>967</v>
      </c>
      <c r="AE262" s="30" t="str" cm="1">
        <f t="array" ref="AE262">IF(SUMPRODUCT(--(NOT(ISERR(SEARCH({"Process","Command","Script","WMI","Module","Pipe","Service"},AD262)))))&gt;0,"1","0")</f>
        <v>1</v>
      </c>
      <c r="AF262" s="30">
        <f>IF(AE262="1",'TOP 10 TECHNIQUES'!C$15,0)</f>
        <v>0</v>
      </c>
      <c r="AG262" s="30" t="str" cm="1">
        <f t="array" ref="AG262">IF(SUMPRODUCT(--(NOT(ISERR(SEARCH({"Network","Firewall"},AD262)))))&gt;0,"1","0")</f>
        <v>0</v>
      </c>
      <c r="AH262" s="30">
        <f>IF(AG262="1",'TOP 10 TECHNIQUES'!C$16,0)</f>
        <v>0</v>
      </c>
      <c r="AI262" s="30" t="str" cm="1">
        <f t="array" ref="AI262">IF(SUMPRODUCT(--(NOT(ISERR(SEARCH({"File","Group","Logon","Schedule","User","Registry","Active","Application"},AD262)))))&gt;0,"1","0")</f>
        <v>1</v>
      </c>
      <c r="AJ262" s="30">
        <f>IF(AI262="1",'TOP 10 TECHNIQUES'!C$17,0)</f>
        <v>0.19800000000000001</v>
      </c>
      <c r="AK262" s="30" t="str" cm="1">
        <f t="array" ref="AK262">IF(SUMPRODUCT(--(NOT(ISERR(SEARCH({"Cloud","Cluster","Container","Image","Instance","Pod","Snapshot","Volume"},AD262)))))&gt;0,"1","0")</f>
        <v>0</v>
      </c>
      <c r="AL262" s="30">
        <f>IF(AK262="1",'TOP 10 TECHNIQUES'!C$18,0)</f>
        <v>0</v>
      </c>
      <c r="AM262" s="30" t="str" cm="1">
        <f t="array" ref="AM262">IF(SUMPRODUCT(--(NOT(ISERR(SEARCH({"Drive","Firmware","Host","Kernel"},AD262)))))&gt;0,"1","0")</f>
        <v>0</v>
      </c>
      <c r="AN262" s="30">
        <f>IF(AM262="1",'TOP 10 TECHNIQUES'!C$19,0)</f>
        <v>0</v>
      </c>
      <c r="AO262" s="61">
        <v>0</v>
      </c>
      <c r="AP262" s="30">
        <f>parameters!$J$21*Table1[[#This Row],[TAT Utility]]+parameters!$J$22*Table1[[#This Row],[Count Utility]]</f>
        <v>3.3087619047619046E-2</v>
      </c>
      <c r="AQ262" s="30">
        <f>(Table1[[#This Row],[Total Top Att&amp;ck Score ]]-parameters!$D$19)/(parameters!$D$20-parameters!$D$19)</f>
        <v>0.1102920634920635</v>
      </c>
      <c r="AR262" s="30">
        <f>IF(Table1[[#This Row],[TAT Utility (unclipped)]]&gt;1,1, IF(Table1[[#This Row],[TAT Utility (unclipped)]]&lt;0,0, Table1[[#This Row],[TAT Utility (unclipped)]]) )</f>
        <v>0.1102920634920635</v>
      </c>
      <c r="AS262" s="30">
        <f>(Table1[[#This Row],[Ransomware (Total '# of ATT&amp;CK Observations)]]-parameters!$D$21)/(parameters!$D$22-parameters!$D$21)</f>
        <v>0</v>
      </c>
      <c r="AT262" s="30">
        <f>IF(Table1[[#This Row],[Count Utility (unclipped)]]&gt;1,1, IF(Table1[[#This Row],[Count Utility (unclipped)]]&lt;0,0, Table1[[#This Row],[Count Utility (unclipped)]]) )</f>
        <v>0</v>
      </c>
      <c r="AU26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3" spans="1:47" ht="15.75">
      <c r="A263" s="30">
        <f>parameters!$J$21*Table1[[#This Row],[TAT Utility]]+parameters!$J$22*Table1[[#This Row],[Count Utility]]</f>
        <v>3.2380952380952378E-2</v>
      </c>
      <c r="B263" s="30">
        <f t="shared" si="3"/>
        <v>0.32380952380952377</v>
      </c>
      <c r="C263" s="30" t="s">
        <v>968</v>
      </c>
      <c r="D263" s="30" t="s">
        <v>954</v>
      </c>
      <c r="E263" s="30" t="s">
        <v>969</v>
      </c>
      <c r="F263" s="30">
        <v>1</v>
      </c>
      <c r="G263" s="30">
        <v>1</v>
      </c>
      <c r="H263" s="30">
        <f>parameters!$J$10*Table1[[#This Row],[Before Utility]]+parameters!$J$11*Table1[[#This Row],[After Utility]]</f>
        <v>0.1</v>
      </c>
      <c r="I263">
        <f>(Table1[[#This Row],[Num. TID Before]]-parameters!$D$8)/(parameters!$D$9-parameters!$D$8)</f>
        <v>0.1</v>
      </c>
      <c r="J263">
        <f>IF(Table1[[#This Row],[Before Utility (unclipped)]]&gt;1,1, IF(Table1[[#This Row],[Before Utility (unclipped)]]&lt;0,0, Table1[[#This Row],[Before Utility (unclipped)]]))</f>
        <v>0.1</v>
      </c>
      <c r="K263">
        <f>(Table1[[#This Row],[Num. TID After]]-parameters!$D$10)/(parameters!$D$11-parameters!$D$10)</f>
        <v>0.1</v>
      </c>
      <c r="L263">
        <f>IF(Table1[[#This Row],[After Utility (unclipped)]]&gt;1,1, IF(Table1[[#This Row],[After Utility (unclipped)]]&lt;0,0, Table1[[#This Row],[After Utility (unclipped)]]))</f>
        <v>0.1</v>
      </c>
      <c r="M263" s="30">
        <v>0</v>
      </c>
      <c r="N263" s="81">
        <v>1</v>
      </c>
      <c r="O263" s="81">
        <v>7</v>
      </c>
      <c r="P263" s="81">
        <v>0</v>
      </c>
      <c r="Q263" s="81">
        <v>3</v>
      </c>
      <c r="R263" s="36" t="s">
        <v>743</v>
      </c>
      <c r="S263" s="32">
        <v>7</v>
      </c>
      <c r="T263" s="36" t="s">
        <v>970</v>
      </c>
      <c r="U263" s="32">
        <v>11</v>
      </c>
      <c r="V263" s="30">
        <f>parameters!$J$4*Table1[[#This Row],[Mitigations Utility]] + parameters!$J$5*Table1[[#This Row],[Detections Utility]]</f>
        <v>0.22380952380952379</v>
      </c>
      <c r="W263">
        <f>SUM(Table1[[#This Row],[Num. 800-53 (r5)]],Table1[[#This Row],[Num. CIS Controls]])</f>
        <v>18</v>
      </c>
      <c r="X263">
        <f>(Table1[[#This Row],[Total Mitigations]]-parameters!$D$2)/(parameters!$D$3-parameters!$D$2)</f>
        <v>0.32727272727272727</v>
      </c>
      <c r="Y263">
        <f>IF(Table1[[#This Row],[Mitigations Utility (unclipped)]]&gt;1,1, IF(Table1[[#This Row],[Mitigations Utility (unclipped)]]&lt;0,0, Table1[[#This Row],[Mitigations Utility (unclipped)]]) )</f>
        <v>0.32727272727272727</v>
      </c>
      <c r="Z263">
        <f>SUM(Table1[[#This Row],[Num. CAR]:[Num. Splunk]])</f>
        <v>11</v>
      </c>
      <c r="AA263">
        <f>(Table1[[#This Row],[Total Detections]]-parameters!$D$4)/(parameters!$D$5-parameters!$D$4)</f>
        <v>0.11</v>
      </c>
      <c r="AB263">
        <f>IF(Table1[[#This Row],[Detections Utility (unclipped)]]&gt;1,1, IF(Table1[[#This Row],[Detections Utility (unclipped)]]&lt;0,0, Table1[[#This Row],[Detections Utility (unclipped)]]) )</f>
        <v>0.11</v>
      </c>
      <c r="AC263"/>
      <c r="AD263" s="85" t="s">
        <v>317</v>
      </c>
      <c r="AE263" s="30" t="str" cm="1">
        <f t="array" ref="AE263">IF(SUMPRODUCT(--(NOT(ISERR(SEARCH({"Process","Command","Script","WMI","Module","Pipe","Service"},AD263)))))&gt;0,"1","0")</f>
        <v>1</v>
      </c>
      <c r="AF263" s="30">
        <f>IF(AE263="1",'TOP 10 TECHNIQUES'!C$15,0)</f>
        <v>0</v>
      </c>
      <c r="AG263" s="30" t="str" cm="1">
        <f t="array" ref="AG263">IF(SUMPRODUCT(--(NOT(ISERR(SEARCH({"Network","Firewall"},AD263)))))&gt;0,"1","0")</f>
        <v>1</v>
      </c>
      <c r="AH263" s="30">
        <f>IF(AG263="1",'TOP 10 TECHNIQUES'!C$16,0)</f>
        <v>0</v>
      </c>
      <c r="AI263" s="30" t="str" cm="1">
        <f t="array" ref="AI263">IF(SUMPRODUCT(--(NOT(ISERR(SEARCH({"File","Group","Logon","Schedule","User","Registry","Active","Application"},AD263)))))&gt;0,"1","0")</f>
        <v>0</v>
      </c>
      <c r="AJ263" s="30">
        <f>IF(AI263="1",'TOP 10 TECHNIQUES'!C$17,0)</f>
        <v>0</v>
      </c>
      <c r="AK263" s="30" t="str" cm="1">
        <f t="array" ref="AK263">IF(SUMPRODUCT(--(NOT(ISERR(SEARCH({"Cloud","Cluster","Container","Image","Instance","Pod","Snapshot","Volume"},AD263)))))&gt;0,"1","0")</f>
        <v>0</v>
      </c>
      <c r="AL263" s="30">
        <f>IF(AK263="1",'TOP 10 TECHNIQUES'!C$18,0)</f>
        <v>0</v>
      </c>
      <c r="AM263" s="30" t="str" cm="1">
        <f t="array" ref="AM263">IF(SUMPRODUCT(--(NOT(ISERR(SEARCH({"Drive","Firmware","Host","Kernel"},AD263)))))&gt;0,"1","0")</f>
        <v>0</v>
      </c>
      <c r="AN263" s="30">
        <f>IF(AM263="1",'TOP 10 TECHNIQUES'!C$19,0)</f>
        <v>0</v>
      </c>
      <c r="AO263" s="62">
        <v>0</v>
      </c>
      <c r="AP263" s="30">
        <f>parameters!$J$21*Table1[[#This Row],[TAT Utility]]+parameters!$J$22*Table1[[#This Row],[Count Utility]]</f>
        <v>3.2380952380952378E-2</v>
      </c>
      <c r="AQ263" s="30">
        <f>(Table1[[#This Row],[Total Top Att&amp;ck Score ]]-parameters!$D$19)/(parameters!$D$20-parameters!$D$19)</f>
        <v>0.10793650793650793</v>
      </c>
      <c r="AR263" s="30">
        <f>IF(Table1[[#This Row],[TAT Utility (unclipped)]]&gt;1,1, IF(Table1[[#This Row],[TAT Utility (unclipped)]]&lt;0,0, Table1[[#This Row],[TAT Utility (unclipped)]]) )</f>
        <v>0.10793650793650793</v>
      </c>
      <c r="AS263" s="30">
        <f>(Table1[[#This Row],[Ransomware (Total '# of ATT&amp;CK Observations)]]-parameters!$D$21)/(parameters!$D$22-parameters!$D$21)</f>
        <v>0</v>
      </c>
      <c r="AT263" s="30">
        <f>IF(Table1[[#This Row],[Count Utility (unclipped)]]&gt;1,1, IF(Table1[[#This Row],[Count Utility (unclipped)]]&lt;0,0, Table1[[#This Row],[Count Utility (unclipped)]]) )</f>
        <v>0</v>
      </c>
      <c r="AU26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4" spans="1:47" ht="15.75">
      <c r="A264" s="30">
        <f>parameters!$J$21*Table1[[#This Row],[TAT Utility]]+parameters!$J$22*Table1[[#This Row],[Count Utility]]</f>
        <v>3.1904761904761901E-2</v>
      </c>
      <c r="B264" s="30">
        <f t="shared" si="3"/>
        <v>0.31904761904761902</v>
      </c>
      <c r="C264" s="30" t="s">
        <v>971</v>
      </c>
      <c r="D264" s="30" t="s">
        <v>954</v>
      </c>
      <c r="E264" s="30" t="s">
        <v>972</v>
      </c>
      <c r="F264" s="30">
        <v>1</v>
      </c>
      <c r="G264" s="30">
        <v>1</v>
      </c>
      <c r="H264" s="30">
        <f>parameters!$J$10*Table1[[#This Row],[Before Utility]]+parameters!$J$11*Table1[[#This Row],[After Utility]]</f>
        <v>0.1</v>
      </c>
      <c r="I264">
        <f>(Table1[[#This Row],[Num. TID Before]]-parameters!$D$8)/(parameters!$D$9-parameters!$D$8)</f>
        <v>0.1</v>
      </c>
      <c r="J264">
        <f>IF(Table1[[#This Row],[Before Utility (unclipped)]]&gt;1,1, IF(Table1[[#This Row],[Before Utility (unclipped)]]&lt;0,0, Table1[[#This Row],[Before Utility (unclipped)]]))</f>
        <v>0.1</v>
      </c>
      <c r="K264">
        <f>(Table1[[#This Row],[Num. TID After]]-parameters!$D$10)/(parameters!$D$11-parameters!$D$10)</f>
        <v>0.1</v>
      </c>
      <c r="L264">
        <f>IF(Table1[[#This Row],[After Utility (unclipped)]]&gt;1,1, IF(Table1[[#This Row],[After Utility (unclipped)]]&lt;0,0, Table1[[#This Row],[After Utility (unclipped)]]))</f>
        <v>0.1</v>
      </c>
      <c r="M264" s="30">
        <v>0</v>
      </c>
      <c r="N264" s="81">
        <v>0</v>
      </c>
      <c r="O264" s="81">
        <v>0</v>
      </c>
      <c r="P264" s="81">
        <v>1</v>
      </c>
      <c r="Q264" s="81">
        <v>9</v>
      </c>
      <c r="R264" s="36" t="s">
        <v>743</v>
      </c>
      <c r="S264" s="32">
        <v>7</v>
      </c>
      <c r="T264" s="36" t="s">
        <v>970</v>
      </c>
      <c r="U264" s="32">
        <v>11</v>
      </c>
      <c r="V264" s="30">
        <f>parameters!$J$4*Table1[[#This Row],[Mitigations Utility]] + parameters!$J$5*Table1[[#This Row],[Detections Utility]]</f>
        <v>0.21904761904761905</v>
      </c>
      <c r="W264">
        <f>SUM(Table1[[#This Row],[Num. 800-53 (r5)]],Table1[[#This Row],[Num. CIS Controls]])</f>
        <v>18</v>
      </c>
      <c r="X264">
        <f>(Table1[[#This Row],[Total Mitigations]]-parameters!$D$2)/(parameters!$D$3-parameters!$D$2)</f>
        <v>0.32727272727272727</v>
      </c>
      <c r="Y264">
        <f>IF(Table1[[#This Row],[Mitigations Utility (unclipped)]]&gt;1,1, IF(Table1[[#This Row],[Mitigations Utility (unclipped)]]&lt;0,0, Table1[[#This Row],[Mitigations Utility (unclipped)]]) )</f>
        <v>0.32727272727272727</v>
      </c>
      <c r="Z264">
        <f>SUM(Table1[[#This Row],[Num. CAR]:[Num. Splunk]])</f>
        <v>10</v>
      </c>
      <c r="AA264">
        <f>(Table1[[#This Row],[Total Detections]]-parameters!$D$4)/(parameters!$D$5-parameters!$D$4)</f>
        <v>0.1</v>
      </c>
      <c r="AB264">
        <f>IF(Table1[[#This Row],[Detections Utility (unclipped)]]&gt;1,1, IF(Table1[[#This Row],[Detections Utility (unclipped)]]&lt;0,0, Table1[[#This Row],[Detections Utility (unclipped)]]) )</f>
        <v>0.1</v>
      </c>
      <c r="AC264"/>
      <c r="AD264" s="85" t="s">
        <v>160</v>
      </c>
      <c r="AE264" s="30" t="str" cm="1">
        <f t="array" ref="AE264">IF(SUMPRODUCT(--(NOT(ISERR(SEARCH({"Process","Command","Script","WMI","Module","Pipe","Service"},AD264)))))&gt;0,"1","0")</f>
        <v>1</v>
      </c>
      <c r="AF264" s="30">
        <f>IF(AE264="1",'TOP 10 TECHNIQUES'!C$15,0)</f>
        <v>0</v>
      </c>
      <c r="AG264" s="30" t="str" cm="1">
        <f t="array" ref="AG264">IF(SUMPRODUCT(--(NOT(ISERR(SEARCH({"Network","Firewall"},AD264)))))&gt;0,"1","0")</f>
        <v>0</v>
      </c>
      <c r="AH264" s="30">
        <f>IF(AG264="1",'TOP 10 TECHNIQUES'!C$16,0)</f>
        <v>0</v>
      </c>
      <c r="AI264" s="30" t="str" cm="1">
        <f t="array" ref="AI264">IF(SUMPRODUCT(--(NOT(ISERR(SEARCH({"File","Group","Logon","Schedule","User","Registry","Active","Application"},AD264)))))&gt;0,"1","0")</f>
        <v>0</v>
      </c>
      <c r="AJ264" s="30">
        <f>IF(AI264="1",'TOP 10 TECHNIQUES'!C$17,0)</f>
        <v>0</v>
      </c>
      <c r="AK264" s="30" t="str" cm="1">
        <f t="array" ref="AK264">IF(SUMPRODUCT(--(NOT(ISERR(SEARCH({"Cloud","Cluster","Container","Image","Instance","Pod","Snapshot","Volume"},AD264)))))&gt;0,"1","0")</f>
        <v>0</v>
      </c>
      <c r="AL264" s="30">
        <f>IF(AK264="1",'TOP 10 TECHNIQUES'!C$18,0)</f>
        <v>0</v>
      </c>
      <c r="AM264" s="30" t="str" cm="1">
        <f t="array" ref="AM264">IF(SUMPRODUCT(--(NOT(ISERR(SEARCH({"Drive","Firmware","Host","Kernel"},AD264)))))&gt;0,"1","0")</f>
        <v>0</v>
      </c>
      <c r="AN264" s="30">
        <f>IF(AM264="1",'TOP 10 TECHNIQUES'!C$19,0)</f>
        <v>0</v>
      </c>
      <c r="AO264" s="61">
        <v>0</v>
      </c>
      <c r="AP264" s="30">
        <f>parameters!$J$21*Table1[[#This Row],[TAT Utility]]+parameters!$J$22*Table1[[#This Row],[Count Utility]]</f>
        <v>3.1904761904761901E-2</v>
      </c>
      <c r="AQ264" s="30">
        <f>(Table1[[#This Row],[Total Top Att&amp;ck Score ]]-parameters!$D$19)/(parameters!$D$20-parameters!$D$19)</f>
        <v>0.10634920634920635</v>
      </c>
      <c r="AR264" s="30">
        <f>IF(Table1[[#This Row],[TAT Utility (unclipped)]]&gt;1,1, IF(Table1[[#This Row],[TAT Utility (unclipped)]]&lt;0,0, Table1[[#This Row],[TAT Utility (unclipped)]]) )</f>
        <v>0.10634920634920635</v>
      </c>
      <c r="AS264" s="30">
        <f>(Table1[[#This Row],[Ransomware (Total '# of ATT&amp;CK Observations)]]-parameters!$D$21)/(parameters!$D$22-parameters!$D$21)</f>
        <v>0</v>
      </c>
      <c r="AT264" s="30">
        <f>IF(Table1[[#This Row],[Count Utility (unclipped)]]&gt;1,1, IF(Table1[[#This Row],[Count Utility (unclipped)]]&lt;0,0, Table1[[#This Row],[Count Utility (unclipped)]]) )</f>
        <v>0</v>
      </c>
      <c r="AU26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5" spans="1:47" ht="15.75">
      <c r="A265" s="30">
        <f>parameters!$J$21*Table1[[#This Row],[TAT Utility]]+parameters!$J$22*Table1[[#This Row],[Count Utility]]</f>
        <v>7.9541904761904758E-2</v>
      </c>
      <c r="B265" s="30">
        <f t="shared" si="3"/>
        <v>0.46208571428571421</v>
      </c>
      <c r="C265" s="30" t="s">
        <v>973</v>
      </c>
      <c r="D265" s="30" t="s">
        <v>954</v>
      </c>
      <c r="E265" s="30" t="s">
        <v>974</v>
      </c>
      <c r="F265" s="30">
        <v>1</v>
      </c>
      <c r="G265" s="30">
        <v>1</v>
      </c>
      <c r="H265" s="30">
        <f>parameters!$J$10*Table1[[#This Row],[Before Utility]]+parameters!$J$11*Table1[[#This Row],[After Utility]]</f>
        <v>0.1</v>
      </c>
      <c r="I265">
        <f>(Table1[[#This Row],[Num. TID Before]]-parameters!$D$8)/(parameters!$D$9-parameters!$D$8)</f>
        <v>0.1</v>
      </c>
      <c r="J265">
        <f>IF(Table1[[#This Row],[Before Utility (unclipped)]]&gt;1,1, IF(Table1[[#This Row],[Before Utility (unclipped)]]&lt;0,0, Table1[[#This Row],[Before Utility (unclipped)]]))</f>
        <v>0.1</v>
      </c>
      <c r="K265">
        <f>(Table1[[#This Row],[Num. TID After]]-parameters!$D$10)/(parameters!$D$11-parameters!$D$10)</f>
        <v>0.1</v>
      </c>
      <c r="L265">
        <f>IF(Table1[[#This Row],[After Utility (unclipped)]]&gt;1,1, IF(Table1[[#This Row],[After Utility (unclipped)]]&lt;0,0, Table1[[#This Row],[After Utility (unclipped)]]))</f>
        <v>0.1</v>
      </c>
      <c r="M265" s="30">
        <v>0</v>
      </c>
      <c r="N265" s="81">
        <v>0</v>
      </c>
      <c r="O265" s="81">
        <v>8</v>
      </c>
      <c r="P265" s="81">
        <v>4</v>
      </c>
      <c r="Q265" s="81">
        <v>12</v>
      </c>
      <c r="R265" s="36" t="s">
        <v>743</v>
      </c>
      <c r="S265" s="32">
        <v>7</v>
      </c>
      <c r="T265" s="36" t="s">
        <v>970</v>
      </c>
      <c r="U265" s="32">
        <v>11</v>
      </c>
      <c r="V265" s="30">
        <f>parameters!$J$4*Table1[[#This Row],[Mitigations Utility]] + parameters!$J$5*Table1[[#This Row],[Detections Utility]]</f>
        <v>0.2857142857142857</v>
      </c>
      <c r="W265">
        <f>SUM(Table1[[#This Row],[Num. 800-53 (r5)]],Table1[[#This Row],[Num. CIS Controls]])</f>
        <v>18</v>
      </c>
      <c r="X265">
        <f>(Table1[[#This Row],[Total Mitigations]]-parameters!$D$2)/(parameters!$D$3-parameters!$D$2)</f>
        <v>0.32727272727272727</v>
      </c>
      <c r="Y265">
        <f>IF(Table1[[#This Row],[Mitigations Utility (unclipped)]]&gt;1,1, IF(Table1[[#This Row],[Mitigations Utility (unclipped)]]&lt;0,0, Table1[[#This Row],[Mitigations Utility (unclipped)]]) )</f>
        <v>0.32727272727272727</v>
      </c>
      <c r="Z265">
        <f>SUM(Table1[[#This Row],[Num. CAR]:[Num. Splunk]])</f>
        <v>24</v>
      </c>
      <c r="AA265">
        <f>(Table1[[#This Row],[Total Detections]]-parameters!$D$4)/(parameters!$D$5-parameters!$D$4)</f>
        <v>0.24</v>
      </c>
      <c r="AB265">
        <f>IF(Table1[[#This Row],[Detections Utility (unclipped)]]&gt;1,1, IF(Table1[[#This Row],[Detections Utility (unclipped)]]&lt;0,0, Table1[[#This Row],[Detections Utility (unclipped)]]) )</f>
        <v>0.24</v>
      </c>
      <c r="AC265"/>
      <c r="AD265" s="85" t="s">
        <v>975</v>
      </c>
      <c r="AE265" s="30" t="str" cm="1">
        <f t="array" ref="AE265">IF(SUMPRODUCT(--(NOT(ISERR(SEARCH({"Process","Command","Script","WMI","Module","Pipe","Service"},AD265)))))&gt;0,"1","0")</f>
        <v>1</v>
      </c>
      <c r="AF265" s="30">
        <f>IF(AE265="1",'TOP 10 TECHNIQUES'!C$15,0)</f>
        <v>0</v>
      </c>
      <c r="AG265" s="30" t="str" cm="1">
        <f t="array" ref="AG265">IF(SUMPRODUCT(--(NOT(ISERR(SEARCH({"Network","Firewall"},AD265)))))&gt;0,"1","0")</f>
        <v>1</v>
      </c>
      <c r="AH265" s="30">
        <f>IF(AG265="1",'TOP 10 TECHNIQUES'!C$16,0)</f>
        <v>0</v>
      </c>
      <c r="AI265" s="30" t="str" cm="1">
        <f t="array" ref="AI265">IF(SUMPRODUCT(--(NOT(ISERR(SEARCH({"File","Group","Logon","Schedule","User","Registry","Active","Application"},AD265)))))&gt;0,"1","0")</f>
        <v>1</v>
      </c>
      <c r="AJ265" s="30">
        <f>IF(AI265="1",'TOP 10 TECHNIQUES'!C$17,0)</f>
        <v>0.19800000000000001</v>
      </c>
      <c r="AK265" s="30" t="str" cm="1">
        <f t="array" ref="AK265">IF(SUMPRODUCT(--(NOT(ISERR(SEARCH({"Cloud","Cluster","Container","Image","Instance","Pod","Snapshot","Volume"},AD265)))))&gt;0,"1","0")</f>
        <v>0</v>
      </c>
      <c r="AL265" s="30">
        <f>IF(AK265="1",'TOP 10 TECHNIQUES'!C$18,0)</f>
        <v>0</v>
      </c>
      <c r="AM265" s="30" t="str" cm="1">
        <f t="array" ref="AM265">IF(SUMPRODUCT(--(NOT(ISERR(SEARCH({"Drive","Firmware","Host","Kernel"},AD265)))))&gt;0,"1","0")</f>
        <v>0</v>
      </c>
      <c r="AN265" s="30">
        <f>IF(AM265="1",'TOP 10 TECHNIQUES'!C$19,0)</f>
        <v>0</v>
      </c>
      <c r="AO265" s="62">
        <v>1</v>
      </c>
      <c r="AP265" s="30">
        <f>parameters!$J$21*Table1[[#This Row],[TAT Utility]]+parameters!$J$22*Table1[[#This Row],[Count Utility]]</f>
        <v>7.9541904761904758E-2</v>
      </c>
      <c r="AQ265" s="30">
        <f>(Table1[[#This Row],[Total Top Att&amp;ck Score ]]-parameters!$D$19)/(parameters!$D$20-parameters!$D$19)</f>
        <v>0.1540285714285714</v>
      </c>
      <c r="AR265" s="30">
        <f>IF(Table1[[#This Row],[TAT Utility (unclipped)]]&gt;1,1, IF(Table1[[#This Row],[TAT Utility (unclipped)]]&lt;0,0, Table1[[#This Row],[TAT Utility (unclipped)]]) )</f>
        <v>0.1540285714285714</v>
      </c>
      <c r="AS265" s="30">
        <f>(Table1[[#This Row],[Ransomware (Total '# of ATT&amp;CK Observations)]]-parameters!$D$21)/(parameters!$D$22-parameters!$D$21)</f>
        <v>4.7619047619047616E-2</v>
      </c>
      <c r="AT265" s="30">
        <f>IF(Table1[[#This Row],[Count Utility (unclipped)]]&gt;1,1, IF(Table1[[#This Row],[Count Utility (unclipped)]]&lt;0,0, Table1[[#This Row],[Count Utility (unclipped)]]) )</f>
        <v>4.7619047619047616E-2</v>
      </c>
      <c r="AU26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2.7476870748299319E-2</v>
      </c>
    </row>
    <row r="266" spans="1:47" ht="15.75">
      <c r="A266" s="30">
        <f>parameters!$J$21*Table1[[#This Row],[TAT Utility]]+parameters!$J$22*Table1[[#This Row],[Count Utility]]</f>
        <v>0.10142857142857142</v>
      </c>
      <c r="B266" s="30">
        <f t="shared" si="3"/>
        <v>0.34761904761904761</v>
      </c>
      <c r="C266" s="30" t="s">
        <v>976</v>
      </c>
      <c r="D266" s="30" t="s">
        <v>954</v>
      </c>
      <c r="E266" s="30" t="s">
        <v>977</v>
      </c>
      <c r="F266" s="30">
        <v>1</v>
      </c>
      <c r="G266" s="30">
        <v>1</v>
      </c>
      <c r="H266" s="30">
        <f>parameters!$J$10*Table1[[#This Row],[Before Utility]]+parameters!$J$11*Table1[[#This Row],[After Utility]]</f>
        <v>0.1</v>
      </c>
      <c r="I266">
        <f>(Table1[[#This Row],[Num. TID Before]]-parameters!$D$8)/(parameters!$D$9-parameters!$D$8)</f>
        <v>0.1</v>
      </c>
      <c r="J266">
        <f>IF(Table1[[#This Row],[Before Utility (unclipped)]]&gt;1,1, IF(Table1[[#This Row],[Before Utility (unclipped)]]&lt;0,0, Table1[[#This Row],[Before Utility (unclipped)]]))</f>
        <v>0.1</v>
      </c>
      <c r="K266">
        <f>(Table1[[#This Row],[Num. TID After]]-parameters!$D$10)/(parameters!$D$11-parameters!$D$10)</f>
        <v>0.1</v>
      </c>
      <c r="L266">
        <f>IF(Table1[[#This Row],[After Utility (unclipped)]]&gt;1,1, IF(Table1[[#This Row],[After Utility (unclipped)]]&lt;0,0, Table1[[#This Row],[After Utility (unclipped)]]))</f>
        <v>0.1</v>
      </c>
      <c r="M266" s="30">
        <v>0</v>
      </c>
      <c r="N266" s="81">
        <v>0</v>
      </c>
      <c r="O266" s="81">
        <v>9</v>
      </c>
      <c r="P266" s="81">
        <v>0</v>
      </c>
      <c r="Q266" s="81">
        <v>9</v>
      </c>
      <c r="R266" s="36" t="s">
        <v>978</v>
      </c>
      <c r="S266" s="32">
        <v>8</v>
      </c>
      <c r="T266" s="36" t="s">
        <v>979</v>
      </c>
      <c r="U266" s="32">
        <v>9</v>
      </c>
      <c r="V266" s="30">
        <f>parameters!$J$4*Table1[[#This Row],[Mitigations Utility]] + parameters!$J$5*Table1[[#This Row],[Detections Utility]]</f>
        <v>0.24761904761904763</v>
      </c>
      <c r="W266">
        <f>SUM(Table1[[#This Row],[Num. 800-53 (r5)]],Table1[[#This Row],[Num. CIS Controls]])</f>
        <v>17</v>
      </c>
      <c r="X266">
        <f>(Table1[[#This Row],[Total Mitigations]]-parameters!$D$2)/(parameters!$D$3-parameters!$D$2)</f>
        <v>0.30909090909090908</v>
      </c>
      <c r="Y266">
        <f>IF(Table1[[#This Row],[Mitigations Utility (unclipped)]]&gt;1,1, IF(Table1[[#This Row],[Mitigations Utility (unclipped)]]&lt;0,0, Table1[[#This Row],[Mitigations Utility (unclipped)]]) )</f>
        <v>0.30909090909090908</v>
      </c>
      <c r="Z266">
        <f>SUM(Table1[[#This Row],[Num. CAR]:[Num. Splunk]])</f>
        <v>18</v>
      </c>
      <c r="AA266">
        <f>(Table1[[#This Row],[Total Detections]]-parameters!$D$4)/(parameters!$D$5-parameters!$D$4)</f>
        <v>0.18</v>
      </c>
      <c r="AB266">
        <f>IF(Table1[[#This Row],[Detections Utility (unclipped)]]&gt;1,1, IF(Table1[[#This Row],[Detections Utility (unclipped)]]&lt;0,0, Table1[[#This Row],[Detections Utility (unclipped)]]) )</f>
        <v>0.18</v>
      </c>
      <c r="AC266"/>
      <c r="AD266" s="85" t="s">
        <v>980</v>
      </c>
      <c r="AE266" s="30" t="str" cm="1">
        <f t="array" ref="AE266">IF(SUMPRODUCT(--(NOT(ISERR(SEARCH({"Process","Command","Script","WMI","Module","Pipe","Service"},AD266)))))&gt;0,"1","0")</f>
        <v>1</v>
      </c>
      <c r="AF266" s="30">
        <f>IF(AE266="1",'TOP 10 TECHNIQUES'!C$15,0)</f>
        <v>0</v>
      </c>
      <c r="AG266" s="30" t="str" cm="1">
        <f t="array" ref="AG266">IF(SUMPRODUCT(--(NOT(ISERR(SEARCH({"Network","Firewall"},AD266)))))&gt;0,"1","0")</f>
        <v>1</v>
      </c>
      <c r="AH266" s="30">
        <f>IF(AG266="1",'TOP 10 TECHNIQUES'!C$16,0)</f>
        <v>0</v>
      </c>
      <c r="AI266" s="30" t="str" cm="1">
        <f t="array" ref="AI266">IF(SUMPRODUCT(--(NOT(ISERR(SEARCH({"File","Group","Logon","Schedule","User","Registry","Active","Application"},AD266)))))&gt;0,"1","0")</f>
        <v>0</v>
      </c>
      <c r="AJ266" s="30">
        <f>IF(AI266="1",'TOP 10 TECHNIQUES'!C$17,0)</f>
        <v>0</v>
      </c>
      <c r="AK266" s="30" t="str" cm="1">
        <f t="array" ref="AK266">IF(SUMPRODUCT(--(NOT(ISERR(SEARCH({"Cloud","Cluster","Container","Image","Instance","Pod","Snapshot","Volume"},AD266)))))&gt;0,"1","0")</f>
        <v>0</v>
      </c>
      <c r="AL266" s="30">
        <f>IF(AK266="1",'TOP 10 TECHNIQUES'!C$18,0)</f>
        <v>0</v>
      </c>
      <c r="AM266" s="30" t="str" cm="1">
        <f t="array" ref="AM266">IF(SUMPRODUCT(--(NOT(ISERR(SEARCH({"Drive","Firmware","Host","Kernel"},AD266)))))&gt;0,"1","0")</f>
        <v>0</v>
      </c>
      <c r="AN266" s="30">
        <f>IF(AM266="1",'TOP 10 TECHNIQUES'!C$19,0)</f>
        <v>0</v>
      </c>
      <c r="AO266" s="61">
        <v>2</v>
      </c>
      <c r="AP266" s="30">
        <f>parameters!$J$21*Table1[[#This Row],[TAT Utility]]+parameters!$J$22*Table1[[#This Row],[Count Utility]]</f>
        <v>0.10142857142857142</v>
      </c>
      <c r="AQ266" s="30">
        <f>(Table1[[#This Row],[Total Top Att&amp;ck Score ]]-parameters!$D$19)/(parameters!$D$20-parameters!$D$19)</f>
        <v>0.11587301587301586</v>
      </c>
      <c r="AR266" s="30">
        <f>IF(Table1[[#This Row],[TAT Utility (unclipped)]]&gt;1,1, IF(Table1[[#This Row],[TAT Utility (unclipped)]]&lt;0,0, Table1[[#This Row],[TAT Utility (unclipped)]]) )</f>
        <v>0.11587301587301586</v>
      </c>
      <c r="AS266" s="30">
        <f>(Table1[[#This Row],[Ransomware (Total '# of ATT&amp;CK Observations)]]-parameters!$D$21)/(parameters!$D$22-parameters!$D$21)</f>
        <v>9.5238095238095233E-2</v>
      </c>
      <c r="AT266" s="30">
        <f>IF(Table1[[#This Row],[Count Utility (unclipped)]]&gt;1,1, IF(Table1[[#This Row],[Count Utility (unclipped)]]&lt;0,0, Table1[[#This Row],[Count Utility (unclipped)]]) )</f>
        <v>9.5238095238095233E-2</v>
      </c>
      <c r="AU26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5.3136810279667421E-2</v>
      </c>
    </row>
    <row r="267" spans="1:47" ht="15.75">
      <c r="A267" s="30">
        <f>parameters!$J$21*Table1[[#This Row],[TAT Utility]]+parameters!$J$22*Table1[[#This Row],[Count Utility]]</f>
        <v>6.2857142857142861E-2</v>
      </c>
      <c r="B267" s="30">
        <f t="shared" si="3"/>
        <v>0.29523809523809524</v>
      </c>
      <c r="C267" s="30" t="s">
        <v>981</v>
      </c>
      <c r="D267" s="30" t="s">
        <v>954</v>
      </c>
      <c r="E267" s="30" t="s">
        <v>982</v>
      </c>
      <c r="F267" s="30">
        <v>1</v>
      </c>
      <c r="G267" s="30">
        <v>1</v>
      </c>
      <c r="H267" s="30">
        <f>parameters!$J$10*Table1[[#This Row],[Before Utility]]+parameters!$J$11*Table1[[#This Row],[After Utility]]</f>
        <v>0.1</v>
      </c>
      <c r="I267">
        <f>(Table1[[#This Row],[Num. TID Before]]-parameters!$D$8)/(parameters!$D$9-parameters!$D$8)</f>
        <v>0.1</v>
      </c>
      <c r="J267">
        <f>IF(Table1[[#This Row],[Before Utility (unclipped)]]&gt;1,1, IF(Table1[[#This Row],[Before Utility (unclipped)]]&lt;0,0, Table1[[#This Row],[Before Utility (unclipped)]]))</f>
        <v>0.1</v>
      </c>
      <c r="K267">
        <f>(Table1[[#This Row],[Num. TID After]]-parameters!$D$10)/(parameters!$D$11-parameters!$D$10)</f>
        <v>0.1</v>
      </c>
      <c r="L267">
        <f>IF(Table1[[#This Row],[After Utility (unclipped)]]&gt;1,1, IF(Table1[[#This Row],[After Utility (unclipped)]]&lt;0,0, Table1[[#This Row],[After Utility (unclipped)]]))</f>
        <v>0.1</v>
      </c>
      <c r="M267" s="30">
        <v>0</v>
      </c>
      <c r="N267" s="81">
        <v>0</v>
      </c>
      <c r="O267" s="81">
        <v>1</v>
      </c>
      <c r="P267" s="81">
        <v>0</v>
      </c>
      <c r="Q267" s="81">
        <v>4</v>
      </c>
      <c r="R267" s="36" t="s">
        <v>743</v>
      </c>
      <c r="S267" s="32">
        <v>7</v>
      </c>
      <c r="T267" s="36" t="s">
        <v>970</v>
      </c>
      <c r="U267" s="32">
        <v>11</v>
      </c>
      <c r="V267" s="30">
        <f>parameters!$J$4*Table1[[#This Row],[Mitigations Utility]] + parameters!$J$5*Table1[[#This Row],[Detections Utility]]</f>
        <v>0.19523809523809524</v>
      </c>
      <c r="W267">
        <f>SUM(Table1[[#This Row],[Num. 800-53 (r5)]],Table1[[#This Row],[Num. CIS Controls]])</f>
        <v>18</v>
      </c>
      <c r="X267">
        <f>(Table1[[#This Row],[Total Mitigations]]-parameters!$D$2)/(parameters!$D$3-parameters!$D$2)</f>
        <v>0.32727272727272727</v>
      </c>
      <c r="Y267">
        <f>IF(Table1[[#This Row],[Mitigations Utility (unclipped)]]&gt;1,1, IF(Table1[[#This Row],[Mitigations Utility (unclipped)]]&lt;0,0, Table1[[#This Row],[Mitigations Utility (unclipped)]]) )</f>
        <v>0.32727272727272727</v>
      </c>
      <c r="Z267">
        <f>SUM(Table1[[#This Row],[Num. CAR]:[Num. Splunk]])</f>
        <v>5</v>
      </c>
      <c r="AA267">
        <f>(Table1[[#This Row],[Total Detections]]-parameters!$D$4)/(parameters!$D$5-parameters!$D$4)</f>
        <v>0.05</v>
      </c>
      <c r="AB267">
        <f>IF(Table1[[#This Row],[Detections Utility (unclipped)]]&gt;1,1, IF(Table1[[#This Row],[Detections Utility (unclipped)]]&lt;0,0, Table1[[#This Row],[Detections Utility (unclipped)]]) )</f>
        <v>0.05</v>
      </c>
      <c r="AC267"/>
      <c r="AD267" s="85" t="s">
        <v>983</v>
      </c>
      <c r="AE267" s="30" t="str" cm="1">
        <f t="array" ref="AE267">IF(SUMPRODUCT(--(NOT(ISERR(SEARCH({"Process","Command","Script","WMI","Module","Pipe","Service"},AD267)))))&gt;0,"1","0")</f>
        <v>1</v>
      </c>
      <c r="AF267" s="30">
        <f>IF(AE267="1",'TOP 10 TECHNIQUES'!C$15,0)</f>
        <v>0</v>
      </c>
      <c r="AG267" s="30" t="str" cm="1">
        <f t="array" ref="AG267">IF(SUMPRODUCT(--(NOT(ISERR(SEARCH({"Network","Firewall"},AD267)))))&gt;0,"1","0")</f>
        <v>0</v>
      </c>
      <c r="AH267" s="30">
        <f>IF(AG267="1",'TOP 10 TECHNIQUES'!C$16,0)</f>
        <v>0</v>
      </c>
      <c r="AI267" s="30" t="str" cm="1">
        <f t="array" ref="AI267">IF(SUMPRODUCT(--(NOT(ISERR(SEARCH({"File","Group","Logon","Schedule","User","Registry","Active","Application"},AD267)))))&gt;0,"1","0")</f>
        <v>0</v>
      </c>
      <c r="AJ267" s="30">
        <f>IF(AI267="1",'TOP 10 TECHNIQUES'!C$17,0)</f>
        <v>0</v>
      </c>
      <c r="AK267" s="30" t="str" cm="1">
        <f t="array" ref="AK267">IF(SUMPRODUCT(--(NOT(ISERR(SEARCH({"Cloud","Cluster","Container","Image","Instance","Pod","Snapshot","Volume"},AD267)))))&gt;0,"1","0")</f>
        <v>0</v>
      </c>
      <c r="AL267" s="30">
        <f>IF(AK267="1",'TOP 10 TECHNIQUES'!C$18,0)</f>
        <v>0</v>
      </c>
      <c r="AM267" s="30" t="str" cm="1">
        <f t="array" ref="AM267">IF(SUMPRODUCT(--(NOT(ISERR(SEARCH({"Drive","Firmware","Host","Kernel"},AD267)))))&gt;0,"1","0")</f>
        <v>0</v>
      </c>
      <c r="AN267" s="30">
        <f>IF(AM267="1",'TOP 10 TECHNIQUES'!C$19,0)</f>
        <v>0</v>
      </c>
      <c r="AO267" s="62">
        <v>1</v>
      </c>
      <c r="AP267" s="30">
        <f>parameters!$J$21*Table1[[#This Row],[TAT Utility]]+parameters!$J$22*Table1[[#This Row],[Count Utility]]</f>
        <v>6.2857142857142861E-2</v>
      </c>
      <c r="AQ267" s="30">
        <f>(Table1[[#This Row],[Total Top Att&amp;ck Score ]]-parameters!$D$19)/(parameters!$D$20-parameters!$D$19)</f>
        <v>9.841269841269841E-2</v>
      </c>
      <c r="AR267" s="30">
        <f>IF(Table1[[#This Row],[TAT Utility (unclipped)]]&gt;1,1, IF(Table1[[#This Row],[TAT Utility (unclipped)]]&lt;0,0, Table1[[#This Row],[TAT Utility (unclipped)]]) )</f>
        <v>9.841269841269841E-2</v>
      </c>
      <c r="AS267" s="30">
        <f>(Table1[[#This Row],[Ransomware (Total '# of ATT&amp;CK Observations)]]-parameters!$D$21)/(parameters!$D$22-parameters!$D$21)</f>
        <v>4.7619047619047616E-2</v>
      </c>
      <c r="AT267" s="30">
        <f>IF(Table1[[#This Row],[Count Utility (unclipped)]]&gt;1,1, IF(Table1[[#This Row],[Count Utility (unclipped)]]&lt;0,0, Table1[[#This Row],[Count Utility (unclipped)]]) )</f>
        <v>4.7619047619047616E-2</v>
      </c>
      <c r="AU26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2.6152683295540435E-2</v>
      </c>
    </row>
    <row r="268" spans="1:47" ht="15.75">
      <c r="A268" s="30">
        <f>parameters!$J$21*Table1[[#This Row],[TAT Utility]]+parameters!$J$22*Table1[[#This Row],[Count Utility]]</f>
        <v>6.4285714285714279E-2</v>
      </c>
      <c r="B268" s="30">
        <f t="shared" si="3"/>
        <v>0.30952380952380953</v>
      </c>
      <c r="C268" s="30" t="s">
        <v>984</v>
      </c>
      <c r="D268" s="30" t="s">
        <v>954</v>
      </c>
      <c r="E268" s="30" t="s">
        <v>985</v>
      </c>
      <c r="F268" s="30">
        <v>1</v>
      </c>
      <c r="G268" s="30">
        <v>1</v>
      </c>
      <c r="H268" s="30">
        <f>parameters!$J$10*Table1[[#This Row],[Before Utility]]+parameters!$J$11*Table1[[#This Row],[After Utility]]</f>
        <v>0.1</v>
      </c>
      <c r="I268">
        <f>(Table1[[#This Row],[Num. TID Before]]-parameters!$D$8)/(parameters!$D$9-parameters!$D$8)</f>
        <v>0.1</v>
      </c>
      <c r="J268">
        <f>IF(Table1[[#This Row],[Before Utility (unclipped)]]&gt;1,1, IF(Table1[[#This Row],[Before Utility (unclipped)]]&lt;0,0, Table1[[#This Row],[Before Utility (unclipped)]]))</f>
        <v>0.1</v>
      </c>
      <c r="K268">
        <f>(Table1[[#This Row],[Num. TID After]]-parameters!$D$10)/(parameters!$D$11-parameters!$D$10)</f>
        <v>0.1</v>
      </c>
      <c r="L268">
        <f>IF(Table1[[#This Row],[After Utility (unclipped)]]&gt;1,1, IF(Table1[[#This Row],[After Utility (unclipped)]]&lt;0,0, Table1[[#This Row],[After Utility (unclipped)]]))</f>
        <v>0.1</v>
      </c>
      <c r="M268" s="30">
        <v>0</v>
      </c>
      <c r="N268" s="81">
        <v>0</v>
      </c>
      <c r="O268" s="81">
        <v>1</v>
      </c>
      <c r="P268" s="81">
        <v>1</v>
      </c>
      <c r="Q268" s="81">
        <v>6</v>
      </c>
      <c r="R268" s="36" t="s">
        <v>743</v>
      </c>
      <c r="S268" s="32">
        <v>7</v>
      </c>
      <c r="T268" s="36" t="s">
        <v>970</v>
      </c>
      <c r="U268" s="32">
        <v>11</v>
      </c>
      <c r="V268" s="30">
        <f>parameters!$J$4*Table1[[#This Row],[Mitigations Utility]] + parameters!$J$5*Table1[[#This Row],[Detections Utility]]</f>
        <v>0.20952380952380953</v>
      </c>
      <c r="W268">
        <f>SUM(Table1[[#This Row],[Num. 800-53 (r5)]],Table1[[#This Row],[Num. CIS Controls]])</f>
        <v>18</v>
      </c>
      <c r="X268">
        <f>(Table1[[#This Row],[Total Mitigations]]-parameters!$D$2)/(parameters!$D$3-parameters!$D$2)</f>
        <v>0.32727272727272727</v>
      </c>
      <c r="Y268">
        <f>IF(Table1[[#This Row],[Mitigations Utility (unclipped)]]&gt;1,1, IF(Table1[[#This Row],[Mitigations Utility (unclipped)]]&lt;0,0, Table1[[#This Row],[Mitigations Utility (unclipped)]]) )</f>
        <v>0.32727272727272727</v>
      </c>
      <c r="Z268">
        <f>SUM(Table1[[#This Row],[Num. CAR]:[Num. Splunk]])</f>
        <v>8</v>
      </c>
      <c r="AA268">
        <f>(Table1[[#This Row],[Total Detections]]-parameters!$D$4)/(parameters!$D$5-parameters!$D$4)</f>
        <v>0.08</v>
      </c>
      <c r="AB268">
        <f>IF(Table1[[#This Row],[Detections Utility (unclipped)]]&gt;1,1, IF(Table1[[#This Row],[Detections Utility (unclipped)]]&lt;0,0, Table1[[#This Row],[Detections Utility (unclipped)]]) )</f>
        <v>0.08</v>
      </c>
      <c r="AC268"/>
      <c r="AD268" s="85" t="s">
        <v>160</v>
      </c>
      <c r="AE268" s="30" t="str" cm="1">
        <f t="array" ref="AE268">IF(SUMPRODUCT(--(NOT(ISERR(SEARCH({"Process","Command","Script","WMI","Module","Pipe","Service"},AD268)))))&gt;0,"1","0")</f>
        <v>1</v>
      </c>
      <c r="AF268" s="30">
        <f>IF(AE268="1",'TOP 10 TECHNIQUES'!C$15,0)</f>
        <v>0</v>
      </c>
      <c r="AG268" s="30" t="str" cm="1">
        <f t="array" ref="AG268">IF(SUMPRODUCT(--(NOT(ISERR(SEARCH({"Network","Firewall"},AD268)))))&gt;0,"1","0")</f>
        <v>0</v>
      </c>
      <c r="AH268" s="30">
        <f>IF(AG268="1",'TOP 10 TECHNIQUES'!C$16,0)</f>
        <v>0</v>
      </c>
      <c r="AI268" s="30" t="str" cm="1">
        <f t="array" ref="AI268">IF(SUMPRODUCT(--(NOT(ISERR(SEARCH({"File","Group","Logon","Schedule","User","Registry","Active","Application"},AD268)))))&gt;0,"1","0")</f>
        <v>0</v>
      </c>
      <c r="AJ268" s="30">
        <f>IF(AI268="1",'TOP 10 TECHNIQUES'!C$17,0)</f>
        <v>0</v>
      </c>
      <c r="AK268" s="30" t="str" cm="1">
        <f t="array" ref="AK268">IF(SUMPRODUCT(--(NOT(ISERR(SEARCH({"Cloud","Cluster","Container","Image","Instance","Pod","Snapshot","Volume"},AD268)))))&gt;0,"1","0")</f>
        <v>0</v>
      </c>
      <c r="AL268" s="30">
        <f>IF(AK268="1",'TOP 10 TECHNIQUES'!C$18,0)</f>
        <v>0</v>
      </c>
      <c r="AM268" s="30" t="str" cm="1">
        <f t="array" ref="AM268">IF(SUMPRODUCT(--(NOT(ISERR(SEARCH({"Drive","Firmware","Host","Kernel"},AD268)))))&gt;0,"1","0")</f>
        <v>0</v>
      </c>
      <c r="AN268" s="30">
        <f>IF(AM268="1",'TOP 10 TECHNIQUES'!C$19,0)</f>
        <v>0</v>
      </c>
      <c r="AO268" s="61">
        <v>1</v>
      </c>
      <c r="AP268" s="30">
        <f>parameters!$J$21*Table1[[#This Row],[TAT Utility]]+parameters!$J$22*Table1[[#This Row],[Count Utility]]</f>
        <v>6.4285714285714279E-2</v>
      </c>
      <c r="AQ268" s="30">
        <f>(Table1[[#This Row],[Total Top Att&amp;ck Score ]]-parameters!$D$19)/(parameters!$D$20-parameters!$D$19)</f>
        <v>0.10317460317460318</v>
      </c>
      <c r="AR268" s="30">
        <f>IF(Table1[[#This Row],[TAT Utility (unclipped)]]&gt;1,1, IF(Table1[[#This Row],[TAT Utility (unclipped)]]&lt;0,0, Table1[[#This Row],[TAT Utility (unclipped)]]) )</f>
        <v>0.10317460317460318</v>
      </c>
      <c r="AS268" s="30">
        <f>(Table1[[#This Row],[Ransomware (Total '# of ATT&amp;CK Observations)]]-parameters!$D$21)/(parameters!$D$22-parameters!$D$21)</f>
        <v>4.7619047619047616E-2</v>
      </c>
      <c r="AT268" s="30">
        <f>IF(Table1[[#This Row],[Count Utility (unclipped)]]&gt;1,1, IF(Table1[[#This Row],[Count Utility (unclipped)]]&lt;0,0, Table1[[#This Row],[Count Utility (unclipped)]]) )</f>
        <v>4.7619047619047616E-2</v>
      </c>
      <c r="AU26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2.6266061980347692E-2</v>
      </c>
    </row>
    <row r="269" spans="1:47" ht="15.75">
      <c r="A269" s="30">
        <f>parameters!$J$21*Table1[[#This Row],[TAT Utility]]+parameters!$J$22*Table1[[#This Row],[Count Utility]]</f>
        <v>6.0476190476190475E-2</v>
      </c>
      <c r="B269" s="30">
        <f t="shared" ref="B269:B333" si="4">SUM(H269,M269,V269)*(1+SUM(AF269,AH269,AJ269,AL269,AN269))</f>
        <v>0.27142857142857146</v>
      </c>
      <c r="C269" s="30" t="s">
        <v>986</v>
      </c>
      <c r="D269" s="30" t="s">
        <v>954</v>
      </c>
      <c r="E269" s="30" t="s">
        <v>987</v>
      </c>
      <c r="F269" s="30">
        <v>1</v>
      </c>
      <c r="G269" s="30">
        <v>1</v>
      </c>
      <c r="H269" s="30">
        <f>parameters!$J$10*Table1[[#This Row],[Before Utility]]+parameters!$J$11*Table1[[#This Row],[After Utility]]</f>
        <v>0.1</v>
      </c>
      <c r="I269">
        <f>(Table1[[#This Row],[Num. TID Before]]-parameters!$D$8)/(parameters!$D$9-parameters!$D$8)</f>
        <v>0.1</v>
      </c>
      <c r="J269">
        <f>IF(Table1[[#This Row],[Before Utility (unclipped)]]&gt;1,1, IF(Table1[[#This Row],[Before Utility (unclipped)]]&lt;0,0, Table1[[#This Row],[Before Utility (unclipped)]]))</f>
        <v>0.1</v>
      </c>
      <c r="K269">
        <f>(Table1[[#This Row],[Num. TID After]]-parameters!$D$10)/(parameters!$D$11-parameters!$D$10)</f>
        <v>0.1</v>
      </c>
      <c r="L269">
        <f>IF(Table1[[#This Row],[After Utility (unclipped)]]&gt;1,1, IF(Table1[[#This Row],[After Utility (unclipped)]]&lt;0,0, Table1[[#This Row],[After Utility (unclipped)]]))</f>
        <v>0.1</v>
      </c>
      <c r="M269" s="30">
        <v>0</v>
      </c>
      <c r="N269" s="81">
        <v>2</v>
      </c>
      <c r="O269" s="81">
        <v>16</v>
      </c>
      <c r="P269" s="81">
        <v>2</v>
      </c>
      <c r="Q269" s="81">
        <v>6</v>
      </c>
      <c r="R269" s="36">
        <v>10.5</v>
      </c>
      <c r="S269" s="32">
        <v>1</v>
      </c>
      <c r="T269" s="36" t="s">
        <v>988</v>
      </c>
      <c r="U269" s="32">
        <v>4</v>
      </c>
      <c r="V269" s="30">
        <f>parameters!$J$4*Table1[[#This Row],[Mitigations Utility]] + parameters!$J$5*Table1[[#This Row],[Detections Utility]]</f>
        <v>0.17142857142857143</v>
      </c>
      <c r="W269">
        <f>SUM(Table1[[#This Row],[Num. 800-53 (r5)]],Table1[[#This Row],[Num. CIS Controls]])</f>
        <v>5</v>
      </c>
      <c r="X269">
        <f>(Table1[[#This Row],[Total Mitigations]]-parameters!$D$2)/(parameters!$D$3-parameters!$D$2)</f>
        <v>9.0909090909090912E-2</v>
      </c>
      <c r="Y269">
        <f>IF(Table1[[#This Row],[Mitigations Utility (unclipped)]]&gt;1,1, IF(Table1[[#This Row],[Mitigations Utility (unclipped)]]&lt;0,0, Table1[[#This Row],[Mitigations Utility (unclipped)]]) )</f>
        <v>9.0909090909090912E-2</v>
      </c>
      <c r="Z269">
        <f>SUM(Table1[[#This Row],[Num. CAR]:[Num. Splunk]])</f>
        <v>26</v>
      </c>
      <c r="AA269">
        <f>(Table1[[#This Row],[Total Detections]]-parameters!$D$4)/(parameters!$D$5-parameters!$D$4)</f>
        <v>0.26</v>
      </c>
      <c r="AB269">
        <f>IF(Table1[[#This Row],[Detections Utility (unclipped)]]&gt;1,1, IF(Table1[[#This Row],[Detections Utility (unclipped)]]&lt;0,0, Table1[[#This Row],[Detections Utility (unclipped)]]) )</f>
        <v>0.26</v>
      </c>
      <c r="AC269"/>
      <c r="AD269" s="85" t="s">
        <v>980</v>
      </c>
      <c r="AE269" s="30" t="str" cm="1">
        <f t="array" ref="AE269">IF(SUMPRODUCT(--(NOT(ISERR(SEARCH({"Process","Command","Script","WMI","Module","Pipe","Service"},AD269)))))&gt;0,"1","0")</f>
        <v>1</v>
      </c>
      <c r="AF269" s="30">
        <f>IF(AE269="1",'TOP 10 TECHNIQUES'!C$15,0)</f>
        <v>0</v>
      </c>
      <c r="AG269" s="30" t="str" cm="1">
        <f t="array" ref="AG269">IF(SUMPRODUCT(--(NOT(ISERR(SEARCH({"Network","Firewall"},AD269)))))&gt;0,"1","0")</f>
        <v>1</v>
      </c>
      <c r="AH269" s="30">
        <f>IF(AG269="1",'TOP 10 TECHNIQUES'!C$16,0)</f>
        <v>0</v>
      </c>
      <c r="AI269" s="30" t="str" cm="1">
        <f t="array" ref="AI269">IF(SUMPRODUCT(--(NOT(ISERR(SEARCH({"File","Group","Logon","Schedule","User","Registry","Active","Application"},AD269)))))&gt;0,"1","0")</f>
        <v>0</v>
      </c>
      <c r="AJ269" s="30">
        <f>IF(AI269="1",'TOP 10 TECHNIQUES'!C$17,0)</f>
        <v>0</v>
      </c>
      <c r="AK269" s="30" t="str" cm="1">
        <f t="array" ref="AK269">IF(SUMPRODUCT(--(NOT(ISERR(SEARCH({"Cloud","Cluster","Container","Image","Instance","Pod","Snapshot","Volume"},AD269)))))&gt;0,"1","0")</f>
        <v>0</v>
      </c>
      <c r="AL269" s="30">
        <f>IF(AK269="1",'TOP 10 TECHNIQUES'!C$18,0)</f>
        <v>0</v>
      </c>
      <c r="AM269" s="30" t="str" cm="1">
        <f t="array" ref="AM269">IF(SUMPRODUCT(--(NOT(ISERR(SEARCH({"Drive","Firmware","Host","Kernel"},AD269)))))&gt;0,"1","0")</f>
        <v>0</v>
      </c>
      <c r="AN269" s="30">
        <f>IF(AM269="1",'TOP 10 TECHNIQUES'!C$19,0)</f>
        <v>0</v>
      </c>
      <c r="AO269" s="62">
        <v>1</v>
      </c>
      <c r="AP269" s="30">
        <f>parameters!$J$21*Table1[[#This Row],[TAT Utility]]+parameters!$J$22*Table1[[#This Row],[Count Utility]]</f>
        <v>6.0476190476190475E-2</v>
      </c>
      <c r="AQ269" s="30">
        <f>(Table1[[#This Row],[Total Top Att&amp;ck Score ]]-parameters!$D$19)/(parameters!$D$20-parameters!$D$19)</f>
        <v>9.0476190476190488E-2</v>
      </c>
      <c r="AR269" s="30">
        <f>IF(Table1[[#This Row],[TAT Utility (unclipped)]]&gt;1,1, IF(Table1[[#This Row],[TAT Utility (unclipped)]]&lt;0,0, Table1[[#This Row],[TAT Utility (unclipped)]]) )</f>
        <v>9.0476190476190488E-2</v>
      </c>
      <c r="AS269" s="30">
        <f>(Table1[[#This Row],[Ransomware (Total '# of ATT&amp;CK Observations)]]-parameters!$D$21)/(parameters!$D$22-parameters!$D$21)</f>
        <v>4.7619047619047616E-2</v>
      </c>
      <c r="AT269" s="30">
        <f>IF(Table1[[#This Row],[Count Utility (unclipped)]]&gt;1,1, IF(Table1[[#This Row],[Count Utility (unclipped)]]&lt;0,0, Table1[[#This Row],[Count Utility (unclipped)]]) )</f>
        <v>4.7619047619047616E-2</v>
      </c>
      <c r="AU26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2.5963718820861677E-2</v>
      </c>
    </row>
    <row r="270" spans="1:47" ht="15.75">
      <c r="A270" s="30">
        <f>parameters!$J$21*Table1[[#This Row],[TAT Utility]]+parameters!$J$22*Table1[[#This Row],[Count Utility]]</f>
        <v>0.11401619047619048</v>
      </c>
      <c r="B270" s="30">
        <f t="shared" si="4"/>
        <v>0.47349523809523814</v>
      </c>
      <c r="C270" s="30" t="s">
        <v>989</v>
      </c>
      <c r="D270" s="30" t="s">
        <v>954</v>
      </c>
      <c r="E270" s="30" t="s">
        <v>990</v>
      </c>
      <c r="F270" s="30">
        <v>1</v>
      </c>
      <c r="G270" s="30">
        <v>1</v>
      </c>
      <c r="H270" s="30">
        <f>parameters!$J$10*Table1[[#This Row],[Before Utility]]+parameters!$J$11*Table1[[#This Row],[After Utility]]</f>
        <v>0.1</v>
      </c>
      <c r="I270">
        <f>(Table1[[#This Row],[Num. TID Before]]-parameters!$D$8)/(parameters!$D$9-parameters!$D$8)</f>
        <v>0.1</v>
      </c>
      <c r="J270">
        <f>IF(Table1[[#This Row],[Before Utility (unclipped)]]&gt;1,1, IF(Table1[[#This Row],[Before Utility (unclipped)]]&lt;0,0, Table1[[#This Row],[Before Utility (unclipped)]]))</f>
        <v>0.1</v>
      </c>
      <c r="K270">
        <f>(Table1[[#This Row],[Num. TID After]]-parameters!$D$10)/(parameters!$D$11-parameters!$D$10)</f>
        <v>0.1</v>
      </c>
      <c r="L270">
        <f>IF(Table1[[#This Row],[After Utility (unclipped)]]&gt;1,1, IF(Table1[[#This Row],[After Utility (unclipped)]]&lt;0,0, Table1[[#This Row],[After Utility (unclipped)]]))</f>
        <v>0.1</v>
      </c>
      <c r="M270" s="30">
        <v>0</v>
      </c>
      <c r="N270" s="81">
        <v>1</v>
      </c>
      <c r="O270" s="81">
        <v>32</v>
      </c>
      <c r="P270" s="81">
        <v>3</v>
      </c>
      <c r="Q270" s="81">
        <v>16</v>
      </c>
      <c r="R270" s="36">
        <v>10.5</v>
      </c>
      <c r="S270" s="32">
        <v>1</v>
      </c>
      <c r="T270" s="36" t="s">
        <v>988</v>
      </c>
      <c r="U270" s="32">
        <v>4</v>
      </c>
      <c r="V270" s="30">
        <f>parameters!$J$4*Table1[[#This Row],[Mitigations Utility]] + parameters!$J$5*Table1[[#This Row],[Detections Utility]]</f>
        <v>0.29523809523809524</v>
      </c>
      <c r="W270">
        <f>SUM(Table1[[#This Row],[Num. 800-53 (r5)]],Table1[[#This Row],[Num. CIS Controls]])</f>
        <v>5</v>
      </c>
      <c r="X270">
        <f>(Table1[[#This Row],[Total Mitigations]]-parameters!$D$2)/(parameters!$D$3-parameters!$D$2)</f>
        <v>9.0909090909090912E-2</v>
      </c>
      <c r="Y270">
        <f>IF(Table1[[#This Row],[Mitigations Utility (unclipped)]]&gt;1,1, IF(Table1[[#This Row],[Mitigations Utility (unclipped)]]&lt;0,0, Table1[[#This Row],[Mitigations Utility (unclipped)]]) )</f>
        <v>9.0909090909090912E-2</v>
      </c>
      <c r="Z270">
        <f>SUM(Table1[[#This Row],[Num. CAR]:[Num. Splunk]])</f>
        <v>52</v>
      </c>
      <c r="AA270">
        <f>(Table1[[#This Row],[Total Detections]]-parameters!$D$4)/(parameters!$D$5-parameters!$D$4)</f>
        <v>0.52</v>
      </c>
      <c r="AB270">
        <f>IF(Table1[[#This Row],[Detections Utility (unclipped)]]&gt;1,1, IF(Table1[[#This Row],[Detections Utility (unclipped)]]&lt;0,0, Table1[[#This Row],[Detections Utility (unclipped)]]) )</f>
        <v>0.52</v>
      </c>
      <c r="AC270"/>
      <c r="AD270" s="85" t="s">
        <v>991</v>
      </c>
      <c r="AE270" s="30" t="str" cm="1">
        <f t="array" ref="AE270">IF(SUMPRODUCT(--(NOT(ISERR(SEARCH({"Process","Command","Script","WMI","Module","Pipe","Service"},AD270)))))&gt;0,"1","0")</f>
        <v>1</v>
      </c>
      <c r="AF270" s="30">
        <f>IF(AE270="1",'TOP 10 TECHNIQUES'!C$15,0)</f>
        <v>0</v>
      </c>
      <c r="AG270" s="30" t="str" cm="1">
        <f t="array" ref="AG270">IF(SUMPRODUCT(--(NOT(ISERR(SEARCH({"Network","Firewall"},AD270)))))&gt;0,"1","0")</f>
        <v>0</v>
      </c>
      <c r="AH270" s="30">
        <f>IF(AG270="1",'TOP 10 TECHNIQUES'!C$16,0)</f>
        <v>0</v>
      </c>
      <c r="AI270" s="30" t="str" cm="1">
        <f t="array" ref="AI270">IF(SUMPRODUCT(--(NOT(ISERR(SEARCH({"File","Group","Logon","Schedule","User","Registry","Active","Application"},AD270)))))&gt;0,"1","0")</f>
        <v>1</v>
      </c>
      <c r="AJ270" s="30">
        <f>IF(AI270="1",'TOP 10 TECHNIQUES'!C$17,0)</f>
        <v>0.19800000000000001</v>
      </c>
      <c r="AK270" s="30" t="str" cm="1">
        <f t="array" ref="AK270">IF(SUMPRODUCT(--(NOT(ISERR(SEARCH({"Cloud","Cluster","Container","Image","Instance","Pod","Snapshot","Volume"},AD270)))))&gt;0,"1","0")</f>
        <v>0</v>
      </c>
      <c r="AL270" s="30">
        <f>IF(AK270="1",'TOP 10 TECHNIQUES'!C$18,0)</f>
        <v>0</v>
      </c>
      <c r="AM270" s="30" t="str" cm="1">
        <f t="array" ref="AM270">IF(SUMPRODUCT(--(NOT(ISERR(SEARCH({"Drive","Firmware","Host","Kernel"},AD270)))))&gt;0,"1","0")</f>
        <v>0</v>
      </c>
      <c r="AN270" s="30">
        <f>IF(AM270="1",'TOP 10 TECHNIQUES'!C$19,0)</f>
        <v>0</v>
      </c>
      <c r="AO270" s="61">
        <v>2</v>
      </c>
      <c r="AP270" s="30">
        <f>parameters!$J$21*Table1[[#This Row],[TAT Utility]]+parameters!$J$22*Table1[[#This Row],[Count Utility]]</f>
        <v>0.11401619047619048</v>
      </c>
      <c r="AQ270" s="30">
        <f>(Table1[[#This Row],[Total Top Att&amp;ck Score ]]-parameters!$D$19)/(parameters!$D$20-parameters!$D$19)</f>
        <v>0.15783174603174605</v>
      </c>
      <c r="AR270" s="30">
        <f>IF(Table1[[#This Row],[TAT Utility (unclipped)]]&gt;1,1, IF(Table1[[#This Row],[TAT Utility (unclipped)]]&lt;0,0, Table1[[#This Row],[TAT Utility (unclipped)]]) )</f>
        <v>0.15783174603174605</v>
      </c>
      <c r="AS270" s="30">
        <f>(Table1[[#This Row],[Ransomware (Total '# of ATT&amp;CK Observations)]]-parameters!$D$21)/(parameters!$D$22-parameters!$D$21)</f>
        <v>9.5238095238095233E-2</v>
      </c>
      <c r="AT270" s="30">
        <f>IF(Table1[[#This Row],[Count Utility (unclipped)]]&gt;1,1, IF(Table1[[#This Row],[Count Utility (unclipped)]]&lt;0,0, Table1[[#This Row],[Count Utility (unclipped)]]) )</f>
        <v>9.5238095238095233E-2</v>
      </c>
      <c r="AU27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5.5134845049130764E-2</v>
      </c>
    </row>
    <row r="271" spans="1:47" ht="15.75">
      <c r="A271" s="30">
        <f>parameters!$J$21*Table1[[#This Row],[TAT Utility]]+parameters!$J$22*Table1[[#This Row],[Count Utility]]</f>
        <v>3.9047619047619039E-2</v>
      </c>
      <c r="B271" s="30">
        <f t="shared" si="4"/>
        <v>0.39047619047619042</v>
      </c>
      <c r="C271" s="30" t="s">
        <v>992</v>
      </c>
      <c r="D271" s="30" t="s">
        <v>954</v>
      </c>
      <c r="E271" s="30" t="s">
        <v>993</v>
      </c>
      <c r="F271" s="30">
        <v>1</v>
      </c>
      <c r="G271" s="30">
        <v>1</v>
      </c>
      <c r="H271" s="30">
        <f>parameters!$J$10*Table1[[#This Row],[Before Utility]]+parameters!$J$11*Table1[[#This Row],[After Utility]]</f>
        <v>0.1</v>
      </c>
      <c r="I271">
        <f>(Table1[[#This Row],[Num. TID Before]]-parameters!$D$8)/(parameters!$D$9-parameters!$D$8)</f>
        <v>0.1</v>
      </c>
      <c r="J271">
        <f>IF(Table1[[#This Row],[Before Utility (unclipped)]]&gt;1,1, IF(Table1[[#This Row],[Before Utility (unclipped)]]&lt;0,0, Table1[[#This Row],[Before Utility (unclipped)]]))</f>
        <v>0.1</v>
      </c>
      <c r="K271">
        <f>(Table1[[#This Row],[Num. TID After]]-parameters!$D$10)/(parameters!$D$11-parameters!$D$10)</f>
        <v>0.1</v>
      </c>
      <c r="L271">
        <f>IF(Table1[[#This Row],[After Utility (unclipped)]]&gt;1,1, IF(Table1[[#This Row],[After Utility (unclipped)]]&lt;0,0, Table1[[#This Row],[After Utility (unclipped)]]))</f>
        <v>0.1</v>
      </c>
      <c r="M271" s="30">
        <v>0</v>
      </c>
      <c r="N271" s="81">
        <v>0</v>
      </c>
      <c r="O271" s="81">
        <v>0</v>
      </c>
      <c r="P271" s="81">
        <v>0</v>
      </c>
      <c r="Q271" s="81">
        <v>1</v>
      </c>
      <c r="R271" s="36" t="s">
        <v>994</v>
      </c>
      <c r="S271" s="32">
        <v>14</v>
      </c>
      <c r="T271" s="36" t="s">
        <v>995</v>
      </c>
      <c r="U271" s="32">
        <v>16</v>
      </c>
      <c r="V271" s="30">
        <f>parameters!$J$4*Table1[[#This Row],[Mitigations Utility]] + parameters!$J$5*Table1[[#This Row],[Detections Utility]]</f>
        <v>0.29047619047619044</v>
      </c>
      <c r="W271">
        <f>SUM(Table1[[#This Row],[Num. 800-53 (r5)]],Table1[[#This Row],[Num. CIS Controls]])</f>
        <v>30</v>
      </c>
      <c r="X271">
        <f>(Table1[[#This Row],[Total Mitigations]]-parameters!$D$2)/(parameters!$D$3-parameters!$D$2)</f>
        <v>0.54545454545454541</v>
      </c>
      <c r="Y271">
        <f>IF(Table1[[#This Row],[Mitigations Utility (unclipped)]]&gt;1,1, IF(Table1[[#This Row],[Mitigations Utility (unclipped)]]&lt;0,0, Table1[[#This Row],[Mitigations Utility (unclipped)]]) )</f>
        <v>0.54545454545454541</v>
      </c>
      <c r="Z271">
        <f>SUM(Table1[[#This Row],[Num. CAR]:[Num. Splunk]])</f>
        <v>1</v>
      </c>
      <c r="AA271">
        <f>(Table1[[#This Row],[Total Detections]]-parameters!$D$4)/(parameters!$D$5-parameters!$D$4)</f>
        <v>0.01</v>
      </c>
      <c r="AB271">
        <f>IF(Table1[[#This Row],[Detections Utility (unclipped)]]&gt;1,1, IF(Table1[[#This Row],[Detections Utility (unclipped)]]&lt;0,0, Table1[[#This Row],[Detections Utility (unclipped)]]) )</f>
        <v>0.01</v>
      </c>
      <c r="AC271"/>
      <c r="AD271" s="85" t="s">
        <v>160</v>
      </c>
      <c r="AE271" s="30" t="str" cm="1">
        <f t="array" ref="AE271">IF(SUMPRODUCT(--(NOT(ISERR(SEARCH({"Process","Command","Script","WMI","Module","Pipe","Service"},AD271)))))&gt;0,"1","0")</f>
        <v>1</v>
      </c>
      <c r="AF271" s="30">
        <f>IF(AE271="1",'TOP 10 TECHNIQUES'!C$15,0)</f>
        <v>0</v>
      </c>
      <c r="AG271" s="30" t="str" cm="1">
        <f t="array" ref="AG271">IF(SUMPRODUCT(--(NOT(ISERR(SEARCH({"Network","Firewall"},AD271)))))&gt;0,"1","0")</f>
        <v>0</v>
      </c>
      <c r="AH271" s="30">
        <f>IF(AG271="1",'TOP 10 TECHNIQUES'!C$16,0)</f>
        <v>0</v>
      </c>
      <c r="AI271" s="30" t="str" cm="1">
        <f t="array" ref="AI271">IF(SUMPRODUCT(--(NOT(ISERR(SEARCH({"File","Group","Logon","Schedule","User","Registry","Active","Application"},AD271)))))&gt;0,"1","0")</f>
        <v>0</v>
      </c>
      <c r="AJ271" s="30">
        <f>IF(AI271="1",'TOP 10 TECHNIQUES'!C$17,0)</f>
        <v>0</v>
      </c>
      <c r="AK271" s="30" t="str" cm="1">
        <f t="array" ref="AK271">IF(SUMPRODUCT(--(NOT(ISERR(SEARCH({"Cloud","Cluster","Container","Image","Instance","Pod","Snapshot","Volume"},AD271)))))&gt;0,"1","0")</f>
        <v>0</v>
      </c>
      <c r="AL271" s="30">
        <f>IF(AK271="1",'TOP 10 TECHNIQUES'!C$18,0)</f>
        <v>0</v>
      </c>
      <c r="AM271" s="30" t="str" cm="1">
        <f t="array" ref="AM271">IF(SUMPRODUCT(--(NOT(ISERR(SEARCH({"Drive","Firmware","Host","Kernel"},AD271)))))&gt;0,"1","0")</f>
        <v>0</v>
      </c>
      <c r="AN271" s="30">
        <f>IF(AM271="1",'TOP 10 TECHNIQUES'!C$19,0)</f>
        <v>0</v>
      </c>
      <c r="AO271" s="62">
        <v>0</v>
      </c>
      <c r="AP271" s="30">
        <f>parameters!$J$21*Table1[[#This Row],[TAT Utility]]+parameters!$J$22*Table1[[#This Row],[Count Utility]]</f>
        <v>3.9047619047619039E-2</v>
      </c>
      <c r="AQ271" s="30">
        <f>(Table1[[#This Row],[Total Top Att&amp;ck Score ]]-parameters!$D$19)/(parameters!$D$20-parameters!$D$19)</f>
        <v>0.13015873015873014</v>
      </c>
      <c r="AR271" s="30">
        <f>IF(Table1[[#This Row],[TAT Utility (unclipped)]]&gt;1,1, IF(Table1[[#This Row],[TAT Utility (unclipped)]]&lt;0,0, Table1[[#This Row],[TAT Utility (unclipped)]]) )</f>
        <v>0.13015873015873014</v>
      </c>
      <c r="AS271" s="30">
        <f>(Table1[[#This Row],[Ransomware (Total '# of ATT&amp;CK Observations)]]-parameters!$D$21)/(parameters!$D$22-parameters!$D$21)</f>
        <v>0</v>
      </c>
      <c r="AT271" s="30">
        <f>IF(Table1[[#This Row],[Count Utility (unclipped)]]&gt;1,1, IF(Table1[[#This Row],[Count Utility (unclipped)]]&lt;0,0, Table1[[#This Row],[Count Utility (unclipped)]]) )</f>
        <v>0</v>
      </c>
      <c r="AU27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2" spans="1:47" ht="15.75">
      <c r="A272" s="30">
        <f>parameters!$J$21*Table1[[#This Row],[TAT Utility]]+parameters!$J$22*Table1[[#This Row],[Count Utility]]</f>
        <v>1.1428571428571429E-2</v>
      </c>
      <c r="B272" s="30">
        <f t="shared" si="4"/>
        <v>0.1142857142857143</v>
      </c>
      <c r="C272" s="30" t="s">
        <v>996</v>
      </c>
      <c r="D272" s="30" t="s">
        <v>954</v>
      </c>
      <c r="E272" s="30" t="s">
        <v>997</v>
      </c>
      <c r="F272" s="30">
        <v>1</v>
      </c>
      <c r="G272" s="30">
        <v>1</v>
      </c>
      <c r="H272" s="30">
        <f>parameters!$J$10*Table1[[#This Row],[Before Utility]]+parameters!$J$11*Table1[[#This Row],[After Utility]]</f>
        <v>0.1</v>
      </c>
      <c r="I272">
        <f>(Table1[[#This Row],[Num. TID Before]]-parameters!$D$8)/(parameters!$D$9-parameters!$D$8)</f>
        <v>0.1</v>
      </c>
      <c r="J272">
        <f>IF(Table1[[#This Row],[Before Utility (unclipped)]]&gt;1,1, IF(Table1[[#This Row],[Before Utility (unclipped)]]&lt;0,0, Table1[[#This Row],[Before Utility (unclipped)]]))</f>
        <v>0.1</v>
      </c>
      <c r="K272">
        <f>(Table1[[#This Row],[Num. TID After]]-parameters!$D$10)/(parameters!$D$11-parameters!$D$10)</f>
        <v>0.1</v>
      </c>
      <c r="L272">
        <f>IF(Table1[[#This Row],[After Utility (unclipped)]]&gt;1,1, IF(Table1[[#This Row],[After Utility (unclipped)]]&lt;0,0, Table1[[#This Row],[After Utility (unclipped)]]))</f>
        <v>0.1</v>
      </c>
      <c r="M272" s="30">
        <v>0</v>
      </c>
      <c r="N272" s="81">
        <v>0</v>
      </c>
      <c r="O272" s="81">
        <v>2</v>
      </c>
      <c r="P272" s="81">
        <v>0</v>
      </c>
      <c r="Q272" s="81">
        <v>1</v>
      </c>
      <c r="R272" s="34"/>
      <c r="S272" s="32">
        <v>0</v>
      </c>
      <c r="T272" s="36" t="s">
        <v>970</v>
      </c>
      <c r="U272" s="32">
        <v>0</v>
      </c>
      <c r="V272" s="30">
        <f>parameters!$J$4*Table1[[#This Row],[Mitigations Utility]] + parameters!$J$5*Table1[[#This Row],[Detections Utility]]</f>
        <v>1.4285714285714284E-2</v>
      </c>
      <c r="W272">
        <f>SUM(Table1[[#This Row],[Num. 800-53 (r5)]],Table1[[#This Row],[Num. CIS Controls]])</f>
        <v>0</v>
      </c>
      <c r="X272">
        <f>(Table1[[#This Row],[Total Mitigations]]-parameters!$D$2)/(parameters!$D$3-parameters!$D$2)</f>
        <v>0</v>
      </c>
      <c r="Y272">
        <f>IF(Table1[[#This Row],[Mitigations Utility (unclipped)]]&gt;1,1, IF(Table1[[#This Row],[Mitigations Utility (unclipped)]]&lt;0,0, Table1[[#This Row],[Mitigations Utility (unclipped)]]) )</f>
        <v>0</v>
      </c>
      <c r="Z272">
        <f>SUM(Table1[[#This Row],[Num. CAR]:[Num. Splunk]])</f>
        <v>3</v>
      </c>
      <c r="AA272">
        <f>(Table1[[#This Row],[Total Detections]]-parameters!$D$4)/(parameters!$D$5-parameters!$D$4)</f>
        <v>0.03</v>
      </c>
      <c r="AB272">
        <f>IF(Table1[[#This Row],[Detections Utility (unclipped)]]&gt;1,1, IF(Table1[[#This Row],[Detections Utility (unclipped)]]&lt;0,0, Table1[[#This Row],[Detections Utility (unclipped)]]) )</f>
        <v>0.03</v>
      </c>
      <c r="AC272"/>
      <c r="AD272" s="85" t="s">
        <v>160</v>
      </c>
      <c r="AE272" s="30" t="str" cm="1">
        <f t="array" ref="AE272">IF(SUMPRODUCT(--(NOT(ISERR(SEARCH({"Process","Command","Script","WMI","Module","Pipe","Service"},AD272)))))&gt;0,"1","0")</f>
        <v>1</v>
      </c>
      <c r="AF272" s="30">
        <f>IF(AE272="1",'TOP 10 TECHNIQUES'!C$15,0)</f>
        <v>0</v>
      </c>
      <c r="AG272" s="30" t="str" cm="1">
        <f t="array" ref="AG272">IF(SUMPRODUCT(--(NOT(ISERR(SEARCH({"Network","Firewall"},AD272)))))&gt;0,"1","0")</f>
        <v>0</v>
      </c>
      <c r="AH272" s="30">
        <f>IF(AG272="1",'TOP 10 TECHNIQUES'!C$16,0)</f>
        <v>0</v>
      </c>
      <c r="AI272" s="30" t="str" cm="1">
        <f t="array" ref="AI272">IF(SUMPRODUCT(--(NOT(ISERR(SEARCH({"File","Group","Logon","Schedule","User","Registry","Active","Application"},AD272)))))&gt;0,"1","0")</f>
        <v>0</v>
      </c>
      <c r="AJ272" s="30">
        <f>IF(AI272="1",'TOP 10 TECHNIQUES'!C$17,0)</f>
        <v>0</v>
      </c>
      <c r="AK272" s="30" t="str" cm="1">
        <f t="array" ref="AK272">IF(SUMPRODUCT(--(NOT(ISERR(SEARCH({"Cloud","Cluster","Container","Image","Instance","Pod","Snapshot","Volume"},AD272)))))&gt;0,"1","0")</f>
        <v>0</v>
      </c>
      <c r="AL272" s="30">
        <f>IF(AK272="1",'TOP 10 TECHNIQUES'!C$18,0)</f>
        <v>0</v>
      </c>
      <c r="AM272" s="30" t="str" cm="1">
        <f t="array" ref="AM272">IF(SUMPRODUCT(--(NOT(ISERR(SEARCH({"Drive","Firmware","Host","Kernel"},AD272)))))&gt;0,"1","0")</f>
        <v>0</v>
      </c>
      <c r="AN272" s="30">
        <f>IF(AM272="1",'TOP 10 TECHNIQUES'!C$19,0)</f>
        <v>0</v>
      </c>
      <c r="AP272" s="30">
        <f>parameters!$J$21*Table1[[#This Row],[TAT Utility]]+parameters!$J$22*Table1[[#This Row],[Count Utility]]</f>
        <v>1.1428571428571429E-2</v>
      </c>
      <c r="AQ272" s="30">
        <f>(Table1[[#This Row],[Total Top Att&amp;ck Score ]]-parameters!$D$19)/(parameters!$D$20-parameters!$D$19)</f>
        <v>3.8095238095238099E-2</v>
      </c>
      <c r="AR272" s="30">
        <f>IF(Table1[[#This Row],[TAT Utility (unclipped)]]&gt;1,1, IF(Table1[[#This Row],[TAT Utility (unclipped)]]&lt;0,0, Table1[[#This Row],[TAT Utility (unclipped)]]) )</f>
        <v>3.8095238095238099E-2</v>
      </c>
      <c r="AS272" s="30">
        <f>(Table1[[#This Row],[Ransomware (Total '# of ATT&amp;CK Observations)]]-parameters!$D$21)/(parameters!$D$22-parameters!$D$21)</f>
        <v>0</v>
      </c>
      <c r="AT272" s="30">
        <f>IF(Table1[[#This Row],[Count Utility (unclipped)]]&gt;1,1, IF(Table1[[#This Row],[Count Utility (unclipped)]]&lt;0,0, Table1[[#This Row],[Count Utility (unclipped)]]) )</f>
        <v>0</v>
      </c>
      <c r="AU27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3" spans="1:47" ht="15.75">
      <c r="A273" s="30">
        <f>parameters!$J$21*Table1[[#This Row],[TAT Utility]]+parameters!$J$22*Table1[[#This Row],[Count Utility]]</f>
        <v>1.369142857142857E-2</v>
      </c>
      <c r="B273" s="30">
        <f t="shared" si="4"/>
        <v>0.13691428571428571</v>
      </c>
      <c r="C273" s="30" t="s">
        <v>998</v>
      </c>
      <c r="D273" s="30" t="s">
        <v>954</v>
      </c>
      <c r="E273" s="30" t="s">
        <v>999</v>
      </c>
      <c r="F273" s="30">
        <v>1</v>
      </c>
      <c r="G273" s="30">
        <v>1</v>
      </c>
      <c r="H273" s="30">
        <f>parameters!$J$10*Table1[[#This Row],[Before Utility]]+parameters!$J$11*Table1[[#This Row],[After Utility]]</f>
        <v>0.1</v>
      </c>
      <c r="I273">
        <f>(Table1[[#This Row],[Num. TID Before]]-parameters!$D$8)/(parameters!$D$9-parameters!$D$8)</f>
        <v>0.1</v>
      </c>
      <c r="J273">
        <f>IF(Table1[[#This Row],[Before Utility (unclipped)]]&gt;1,1, IF(Table1[[#This Row],[Before Utility (unclipped)]]&lt;0,0, Table1[[#This Row],[Before Utility (unclipped)]]))</f>
        <v>0.1</v>
      </c>
      <c r="K273">
        <f>(Table1[[#This Row],[Num. TID After]]-parameters!$D$10)/(parameters!$D$11-parameters!$D$10)</f>
        <v>0.1</v>
      </c>
      <c r="L273">
        <f>IF(Table1[[#This Row],[After Utility (unclipped)]]&gt;1,1, IF(Table1[[#This Row],[After Utility (unclipped)]]&lt;0,0, Table1[[#This Row],[After Utility (unclipped)]]))</f>
        <v>0.1</v>
      </c>
      <c r="M273" s="30">
        <v>0</v>
      </c>
      <c r="N273" s="81">
        <v>0</v>
      </c>
      <c r="O273" s="81">
        <v>0</v>
      </c>
      <c r="P273" s="81">
        <v>0</v>
      </c>
      <c r="Q273" s="81">
        <v>3</v>
      </c>
      <c r="R273" s="34"/>
      <c r="S273" s="32">
        <v>0</v>
      </c>
      <c r="T273" s="36" t="s">
        <v>970</v>
      </c>
      <c r="U273" s="32">
        <v>0</v>
      </c>
      <c r="V273" s="30">
        <f>parameters!$J$4*Table1[[#This Row],[Mitigations Utility]] + parameters!$J$5*Table1[[#This Row],[Detections Utility]]</f>
        <v>1.4285714285714284E-2</v>
      </c>
      <c r="W273">
        <f>SUM(Table1[[#This Row],[Num. 800-53 (r5)]],Table1[[#This Row],[Num. CIS Controls]])</f>
        <v>0</v>
      </c>
      <c r="X273">
        <f>(Table1[[#This Row],[Total Mitigations]]-parameters!$D$2)/(parameters!$D$3-parameters!$D$2)</f>
        <v>0</v>
      </c>
      <c r="Y273">
        <f>IF(Table1[[#This Row],[Mitigations Utility (unclipped)]]&gt;1,1, IF(Table1[[#This Row],[Mitigations Utility (unclipped)]]&lt;0,0, Table1[[#This Row],[Mitigations Utility (unclipped)]]) )</f>
        <v>0</v>
      </c>
      <c r="Z273">
        <f>SUM(Table1[[#This Row],[Num. CAR]:[Num. Splunk]])</f>
        <v>3</v>
      </c>
      <c r="AA273">
        <f>(Table1[[#This Row],[Total Detections]]-parameters!$D$4)/(parameters!$D$5-parameters!$D$4)</f>
        <v>0.03</v>
      </c>
      <c r="AB273">
        <f>IF(Table1[[#This Row],[Detections Utility (unclipped)]]&gt;1,1, IF(Table1[[#This Row],[Detections Utility (unclipped)]]&lt;0,0, Table1[[#This Row],[Detections Utility (unclipped)]]) )</f>
        <v>0.03</v>
      </c>
      <c r="AC273"/>
      <c r="AD273" s="85" t="s">
        <v>962</v>
      </c>
      <c r="AE273" s="30" t="str" cm="1">
        <f t="array" ref="AE273">IF(SUMPRODUCT(--(NOT(ISERR(SEARCH({"Process","Command","Script","WMI","Module","Pipe","Service"},AD273)))))&gt;0,"1","0")</f>
        <v>1</v>
      </c>
      <c r="AF273" s="30">
        <f>IF(AE273="1",'TOP 10 TECHNIQUES'!C$15,0)</f>
        <v>0</v>
      </c>
      <c r="AG273" s="30" t="str" cm="1">
        <f t="array" ref="AG273">IF(SUMPRODUCT(--(NOT(ISERR(SEARCH({"Network","Firewall"},AD273)))))&gt;0,"1","0")</f>
        <v>0</v>
      </c>
      <c r="AH273" s="30">
        <f>IF(AG273="1",'TOP 10 TECHNIQUES'!C$16,0)</f>
        <v>0</v>
      </c>
      <c r="AI273" s="30" t="str" cm="1">
        <f t="array" ref="AI273">IF(SUMPRODUCT(--(NOT(ISERR(SEARCH({"File","Group","Logon","Schedule","User","Registry","Active","Application"},AD273)))))&gt;0,"1","0")</f>
        <v>1</v>
      </c>
      <c r="AJ273" s="30">
        <f>IF(AI273="1",'TOP 10 TECHNIQUES'!C$17,0)</f>
        <v>0.19800000000000001</v>
      </c>
      <c r="AK273" s="30" t="str" cm="1">
        <f t="array" ref="AK273">IF(SUMPRODUCT(--(NOT(ISERR(SEARCH({"Cloud","Cluster","Container","Image","Instance","Pod","Snapshot","Volume"},AD273)))))&gt;0,"1","0")</f>
        <v>0</v>
      </c>
      <c r="AL273" s="30">
        <f>IF(AK273="1",'TOP 10 TECHNIQUES'!C$18,0)</f>
        <v>0</v>
      </c>
      <c r="AM273" s="30" t="str" cm="1">
        <f t="array" ref="AM273">IF(SUMPRODUCT(--(NOT(ISERR(SEARCH({"Drive","Firmware","Host","Kernel"},AD273)))))&gt;0,"1","0")</f>
        <v>0</v>
      </c>
      <c r="AN273" s="30">
        <f>IF(AM273="1",'TOP 10 TECHNIQUES'!C$19,0)</f>
        <v>0</v>
      </c>
      <c r="AP273" s="30">
        <f>parameters!$J$21*Table1[[#This Row],[TAT Utility]]+parameters!$J$22*Table1[[#This Row],[Count Utility]]</f>
        <v>1.369142857142857E-2</v>
      </c>
      <c r="AQ273" s="30">
        <f>(Table1[[#This Row],[Total Top Att&amp;ck Score ]]-parameters!$D$19)/(parameters!$D$20-parameters!$D$19)</f>
        <v>4.5638095238095235E-2</v>
      </c>
      <c r="AR273" s="30">
        <f>IF(Table1[[#This Row],[TAT Utility (unclipped)]]&gt;1,1, IF(Table1[[#This Row],[TAT Utility (unclipped)]]&lt;0,0, Table1[[#This Row],[TAT Utility (unclipped)]]) )</f>
        <v>4.5638095238095235E-2</v>
      </c>
      <c r="AS273" s="30">
        <f>(Table1[[#This Row],[Ransomware (Total '# of ATT&amp;CK Observations)]]-parameters!$D$21)/(parameters!$D$22-parameters!$D$21)</f>
        <v>0</v>
      </c>
      <c r="AT273" s="30">
        <f>IF(Table1[[#This Row],[Count Utility (unclipped)]]&gt;1,1, IF(Table1[[#This Row],[Count Utility (unclipped)]]&lt;0,0, Table1[[#This Row],[Count Utility (unclipped)]]) )</f>
        <v>0</v>
      </c>
      <c r="AU27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4" spans="1:47" ht="15.75">
      <c r="A274" s="30">
        <f>parameters!$J$21*Table1[[#This Row],[TAT Utility]]+parameters!$J$22*Table1[[#This Row],[Count Utility]]</f>
        <v>0.16023123176190476</v>
      </c>
      <c r="B274" s="30">
        <f t="shared" si="4"/>
        <v>0.93564565095238095</v>
      </c>
      <c r="C274" s="30" t="s">
        <v>1000</v>
      </c>
      <c r="D274" s="30" t="s">
        <v>1001</v>
      </c>
      <c r="E274" s="30" t="s">
        <v>72</v>
      </c>
      <c r="F274" s="30">
        <v>1</v>
      </c>
      <c r="G274" s="30">
        <v>16</v>
      </c>
      <c r="H274" s="30">
        <f>parameters!$J$10*Table1[[#This Row],[Before Utility]]+parameters!$J$11*Table1[[#This Row],[After Utility]]</f>
        <v>0.55000000000000004</v>
      </c>
      <c r="I274">
        <f>(Table1[[#This Row],[Num. TID Before]]-parameters!$D$8)/(parameters!$D$9-parameters!$D$8)</f>
        <v>0.1</v>
      </c>
      <c r="J274">
        <f>IF(Table1[[#This Row],[Before Utility (unclipped)]]&gt;1,1, IF(Table1[[#This Row],[Before Utility (unclipped)]]&lt;0,0, Table1[[#This Row],[Before Utility (unclipped)]]))</f>
        <v>0.1</v>
      </c>
      <c r="K274">
        <f>(Table1[[#This Row],[Num. TID After]]-parameters!$D$10)/(parameters!$D$11-parameters!$D$10)</f>
        <v>1.6</v>
      </c>
      <c r="L274">
        <f>IF(Table1[[#This Row],[After Utility (unclipped)]]&gt;1,1, IF(Table1[[#This Row],[After Utility (unclipped)]]&lt;0,0, Table1[[#This Row],[After Utility (unclipped)]]))</f>
        <v>1</v>
      </c>
      <c r="M274" s="57">
        <v>4.6932700000000003E-3</v>
      </c>
      <c r="N274" s="81">
        <v>0</v>
      </c>
      <c r="O274" s="81">
        <v>28</v>
      </c>
      <c r="P274" s="81">
        <v>3</v>
      </c>
      <c r="Q274" s="81">
        <v>3</v>
      </c>
      <c r="R274" s="36" t="s">
        <v>1002</v>
      </c>
      <c r="S274" s="32">
        <v>10</v>
      </c>
      <c r="T274" s="36" t="s">
        <v>1003</v>
      </c>
      <c r="U274" s="32">
        <v>13</v>
      </c>
      <c r="V274" s="30">
        <f>parameters!$J$4*Table1[[#This Row],[Mitigations Utility]] + parameters!$J$5*Table1[[#This Row],[Detections Utility]]</f>
        <v>0.38095238095238093</v>
      </c>
      <c r="W274">
        <f>SUM(Table1[[#This Row],[Num. 800-53 (r5)]],Table1[[#This Row],[Num. CIS Controls]])</f>
        <v>23</v>
      </c>
      <c r="X274">
        <f>(Table1[[#This Row],[Total Mitigations]]-parameters!$D$2)/(parameters!$D$3-parameters!$D$2)</f>
        <v>0.41818181818181815</v>
      </c>
      <c r="Y274">
        <f>IF(Table1[[#This Row],[Mitigations Utility (unclipped)]]&gt;1,1, IF(Table1[[#This Row],[Mitigations Utility (unclipped)]]&lt;0,0, Table1[[#This Row],[Mitigations Utility (unclipped)]]) )</f>
        <v>0.41818181818181815</v>
      </c>
      <c r="Z274">
        <f>SUM(Table1[[#This Row],[Num. CAR]:[Num. Splunk]])</f>
        <v>34</v>
      </c>
      <c r="AA274">
        <f>(Table1[[#This Row],[Total Detections]]-parameters!$D$4)/(parameters!$D$5-parameters!$D$4)</f>
        <v>0.34</v>
      </c>
      <c r="AB274">
        <f>IF(Table1[[#This Row],[Detections Utility (unclipped)]]&gt;1,1, IF(Table1[[#This Row],[Detections Utility (unclipped)]]&lt;0,0, Table1[[#This Row],[Detections Utility (unclipped)]]) )</f>
        <v>0.34</v>
      </c>
      <c r="AC274"/>
      <c r="AD274" s="85" t="s">
        <v>912</v>
      </c>
      <c r="AE274" s="30" t="str" cm="1">
        <f t="array" ref="AE274">IF(SUMPRODUCT(--(NOT(ISERR(SEARCH({"Process","Command","Script","WMI","Module","Pipe","Service"},AD274)))))&gt;0,"1","0")</f>
        <v>1</v>
      </c>
      <c r="AF274" s="30">
        <f>IF(AE274="1",'TOP 10 TECHNIQUES'!C$15,0)</f>
        <v>0</v>
      </c>
      <c r="AG274" s="30" t="str" cm="1">
        <f t="array" ref="AG274">IF(SUMPRODUCT(--(NOT(ISERR(SEARCH({"Network","Firewall"},AD274)))))&gt;0,"1","0")</f>
        <v>1</v>
      </c>
      <c r="AH274" s="30">
        <f>IF(AG274="1",'TOP 10 TECHNIQUES'!C$16,0)</f>
        <v>0</v>
      </c>
      <c r="AI274" s="30" t="str" cm="1">
        <f t="array" ref="AI274">IF(SUMPRODUCT(--(NOT(ISERR(SEARCH({"File","Group","Logon","Schedule","User","Registry","Active","Application"},AD274)))))&gt;0,"1","0")</f>
        <v>0</v>
      </c>
      <c r="AJ274" s="30">
        <f>IF(AI274="1",'TOP 10 TECHNIQUES'!C$17,0)</f>
        <v>0</v>
      </c>
      <c r="AK274" s="30" t="str" cm="1">
        <f t="array" ref="AK274">IF(SUMPRODUCT(--(NOT(ISERR(SEARCH({"Cloud","Cluster","Container","Image","Instance","Pod","Snapshot","Volume"},AD274)))))&gt;0,"1","0")</f>
        <v>0</v>
      </c>
      <c r="AL274" s="30">
        <f>IF(AK274="1",'TOP 10 TECHNIQUES'!C$18,0)</f>
        <v>0</v>
      </c>
      <c r="AM274" s="30" t="str" cm="1">
        <f t="array" ref="AM274">IF(SUMPRODUCT(--(NOT(ISERR(SEARCH({"Drive","Firmware","Host","Kernel"},AD274)))))&gt;0,"1","0")</f>
        <v>0</v>
      </c>
      <c r="AN274" s="30">
        <f>IF(AM274="1",'TOP 10 TECHNIQUES'!C$19,0)</f>
        <v>0</v>
      </c>
      <c r="AO274" s="61">
        <v>2</v>
      </c>
      <c r="AP274" s="30">
        <f>parameters!$J$21*Table1[[#This Row],[TAT Utility]]+parameters!$J$22*Table1[[#This Row],[Count Utility]]</f>
        <v>0.16023123176190476</v>
      </c>
      <c r="AQ274" s="30">
        <f>(Table1[[#This Row],[Total Top Att&amp;ck Score ]]-parameters!$D$19)/(parameters!$D$20-parameters!$D$19)</f>
        <v>0.31188188365079367</v>
      </c>
      <c r="AR274" s="30">
        <f>IF(Table1[[#This Row],[TAT Utility (unclipped)]]&gt;1,1, IF(Table1[[#This Row],[TAT Utility (unclipped)]]&lt;0,0, Table1[[#This Row],[TAT Utility (unclipped)]]) )</f>
        <v>0.31188188365079367</v>
      </c>
      <c r="AS274" s="30">
        <f>(Table1[[#This Row],[Ransomware (Total '# of ATT&amp;CK Observations)]]-parameters!$D$21)/(parameters!$D$22-parameters!$D$21)</f>
        <v>9.5238095238095233E-2</v>
      </c>
      <c r="AT274" s="30">
        <f>IF(Table1[[#This Row],[Count Utility (unclipped)]]&gt;1,1, IF(Table1[[#This Row],[Count Utility (unclipped)]]&lt;0,0, Table1[[#This Row],[Count Utility (unclipped)]]) )</f>
        <v>9.5238095238095233E-2</v>
      </c>
      <c r="AU27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6.2470565888133024E-2</v>
      </c>
    </row>
    <row r="275" spans="1:47" ht="15.75">
      <c r="A275" s="30">
        <f>parameters!$J$21*Table1[[#This Row],[TAT Utility]]+parameters!$J$22*Table1[[#This Row],[Count Utility]]</f>
        <v>5.6908974761904763E-2</v>
      </c>
      <c r="B275" s="30">
        <f t="shared" si="4"/>
        <v>0.23575641428571431</v>
      </c>
      <c r="C275" s="30" t="s">
        <v>1004</v>
      </c>
      <c r="D275" s="30" t="s">
        <v>1005</v>
      </c>
      <c r="E275" s="30" t="s">
        <v>72</v>
      </c>
      <c r="F275" s="30">
        <v>1</v>
      </c>
      <c r="G275" s="30">
        <v>1</v>
      </c>
      <c r="H275" s="30">
        <f>parameters!$J$10*Table1[[#This Row],[Before Utility]]+parameters!$J$11*Table1[[#This Row],[After Utility]]</f>
        <v>0.1</v>
      </c>
      <c r="I275">
        <f>(Table1[[#This Row],[Num. TID Before]]-parameters!$D$8)/(parameters!$D$9-parameters!$D$8)</f>
        <v>0.1</v>
      </c>
      <c r="J275">
        <f>IF(Table1[[#This Row],[Before Utility (unclipped)]]&gt;1,1, IF(Table1[[#This Row],[Before Utility (unclipped)]]&lt;0,0, Table1[[#This Row],[Before Utility (unclipped)]]))</f>
        <v>0.1</v>
      </c>
      <c r="K275">
        <f>(Table1[[#This Row],[Num. TID After]]-parameters!$D$10)/(parameters!$D$11-parameters!$D$10)</f>
        <v>0.1</v>
      </c>
      <c r="L275">
        <f>IF(Table1[[#This Row],[After Utility (unclipped)]]&gt;1,1, IF(Table1[[#This Row],[After Utility (unclipped)]]&lt;0,0, Table1[[#This Row],[After Utility (unclipped)]]))</f>
        <v>0.1</v>
      </c>
      <c r="M275" s="57">
        <v>2.1470699999999999E-2</v>
      </c>
      <c r="N275" s="81">
        <v>0</v>
      </c>
      <c r="O275" s="81">
        <v>3</v>
      </c>
      <c r="P275" s="81">
        <v>3</v>
      </c>
      <c r="Q275" s="81">
        <v>2</v>
      </c>
      <c r="R275" s="36" t="s">
        <v>448</v>
      </c>
      <c r="S275" s="32">
        <v>2</v>
      </c>
      <c r="T275" s="36" t="s">
        <v>948</v>
      </c>
      <c r="U275" s="32">
        <v>6</v>
      </c>
      <c r="V275" s="30">
        <f>parameters!$J$4*Table1[[#This Row],[Mitigations Utility]] + parameters!$J$5*Table1[[#This Row],[Detections Utility]]</f>
        <v>0.1142857142857143</v>
      </c>
      <c r="W275">
        <f>SUM(Table1[[#This Row],[Num. 800-53 (r5)]],Table1[[#This Row],[Num. CIS Controls]])</f>
        <v>8</v>
      </c>
      <c r="X275">
        <f>(Table1[[#This Row],[Total Mitigations]]-parameters!$D$2)/(parameters!$D$3-parameters!$D$2)</f>
        <v>0.14545454545454545</v>
      </c>
      <c r="Y275">
        <f>IF(Table1[[#This Row],[Mitigations Utility (unclipped)]]&gt;1,1, IF(Table1[[#This Row],[Mitigations Utility (unclipped)]]&lt;0,0, Table1[[#This Row],[Mitigations Utility (unclipped)]]) )</f>
        <v>0.14545454545454545</v>
      </c>
      <c r="Z275">
        <f>SUM(Table1[[#This Row],[Num. CAR]:[Num. Splunk]])</f>
        <v>8</v>
      </c>
      <c r="AA275">
        <f>(Table1[[#This Row],[Total Detections]]-parameters!$D$4)/(parameters!$D$5-parameters!$D$4)</f>
        <v>0.08</v>
      </c>
      <c r="AB275">
        <f>IF(Table1[[#This Row],[Detections Utility (unclipped)]]&gt;1,1, IF(Table1[[#This Row],[Detections Utility (unclipped)]]&lt;0,0, Table1[[#This Row],[Detections Utility (unclipped)]]) )</f>
        <v>0.08</v>
      </c>
      <c r="AC275"/>
      <c r="AD275" s="85" t="s">
        <v>1006</v>
      </c>
      <c r="AE275" s="30" t="str" cm="1">
        <f t="array" ref="AE275">IF(SUMPRODUCT(--(NOT(ISERR(SEARCH({"Process","Command","Script","WMI","Module","Pipe","Service"},AD275)))))&gt;0,"1","0")</f>
        <v>1</v>
      </c>
      <c r="AF275" s="30">
        <f>IF(AE275="1",'TOP 10 TECHNIQUES'!C$15,0)</f>
        <v>0</v>
      </c>
      <c r="AG275" s="30" t="str" cm="1">
        <f t="array" ref="AG275">IF(SUMPRODUCT(--(NOT(ISERR(SEARCH({"Network","Firewall"},AD275)))))&gt;0,"1","0")</f>
        <v>0</v>
      </c>
      <c r="AH275" s="30">
        <f>IF(AG275="1",'TOP 10 TECHNIQUES'!C$16,0)</f>
        <v>0</v>
      </c>
      <c r="AI275" s="30" t="str" cm="1">
        <f t="array" ref="AI275">IF(SUMPRODUCT(--(NOT(ISERR(SEARCH({"File","Group","Logon","Schedule","User","Registry","Active","Application"},AD275)))))&gt;0,"1","0")</f>
        <v>0</v>
      </c>
      <c r="AJ275" s="30">
        <f>IF(AI275="1",'TOP 10 TECHNIQUES'!C$17,0)</f>
        <v>0</v>
      </c>
      <c r="AK275" s="30" t="str" cm="1">
        <f t="array" ref="AK275">IF(SUMPRODUCT(--(NOT(ISERR(SEARCH({"Cloud","Cluster","Container","Image","Instance","Pod","Snapshot","Volume"},AD275)))))&gt;0,"1","0")</f>
        <v>0</v>
      </c>
      <c r="AL275" s="30">
        <f>IF(AK275="1",'TOP 10 TECHNIQUES'!C$18,0)</f>
        <v>0</v>
      </c>
      <c r="AM275" s="30" t="str" cm="1">
        <f t="array" ref="AM275">IF(SUMPRODUCT(--(NOT(ISERR(SEARCH({"Drive","Firmware","Host","Kernel"},AD275)))))&gt;0,"1","0")</f>
        <v>0</v>
      </c>
      <c r="AN275" s="30">
        <f>IF(AM275="1",'TOP 10 TECHNIQUES'!C$19,0)</f>
        <v>0</v>
      </c>
      <c r="AO275" s="62">
        <v>1</v>
      </c>
      <c r="AP275" s="30">
        <f>parameters!$J$21*Table1[[#This Row],[TAT Utility]]+parameters!$J$22*Table1[[#This Row],[Count Utility]]</f>
        <v>5.6908974761904763E-2</v>
      </c>
      <c r="AQ275" s="30">
        <f>(Table1[[#This Row],[Total Top Att&amp;ck Score ]]-parameters!$D$19)/(parameters!$D$20-parameters!$D$19)</f>
        <v>7.8585471428571432E-2</v>
      </c>
      <c r="AR275" s="30">
        <f>IF(Table1[[#This Row],[TAT Utility (unclipped)]]&gt;1,1, IF(Table1[[#This Row],[TAT Utility (unclipped)]]&lt;0,0, Table1[[#This Row],[TAT Utility (unclipped)]]) )</f>
        <v>7.8585471428571432E-2</v>
      </c>
      <c r="AS275" s="30">
        <f>(Table1[[#This Row],[Ransomware (Total '# of ATT&amp;CK Observations)]]-parameters!$D$21)/(parameters!$D$22-parameters!$D$21)</f>
        <v>4.7619047619047616E-2</v>
      </c>
      <c r="AT275" s="30">
        <f>IF(Table1[[#This Row],[Count Utility (unclipped)]]&gt;1,1, IF(Table1[[#This Row],[Count Utility (unclipped)]]&lt;0,0, Table1[[#This Row],[Count Utility (unclipped)]]) )</f>
        <v>4.7619047619047616E-2</v>
      </c>
      <c r="AU27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2.5680606462585034E-2</v>
      </c>
    </row>
    <row r="276" spans="1:47" ht="15.75">
      <c r="A276" s="30">
        <f>parameters!$J$21*Table1[[#This Row],[TAT Utility]]+parameters!$J$22*Table1[[#This Row],[Count Utility]]</f>
        <v>3.428571428571428E-2</v>
      </c>
      <c r="B276" s="30">
        <f t="shared" si="4"/>
        <v>0.34285714285714286</v>
      </c>
      <c r="C276" s="30" t="s">
        <v>1007</v>
      </c>
      <c r="D276" s="30" t="s">
        <v>1008</v>
      </c>
      <c r="E276" s="30" t="s">
        <v>72</v>
      </c>
      <c r="F276" s="30">
        <v>1</v>
      </c>
      <c r="G276" s="30">
        <v>1</v>
      </c>
      <c r="H276" s="30">
        <f>parameters!$J$10*Table1[[#This Row],[Before Utility]]+parameters!$J$11*Table1[[#This Row],[After Utility]]</f>
        <v>0.1</v>
      </c>
      <c r="I276">
        <f>(Table1[[#This Row],[Num. TID Before]]-parameters!$D$8)/(parameters!$D$9-parameters!$D$8)</f>
        <v>0.1</v>
      </c>
      <c r="J276">
        <f>IF(Table1[[#This Row],[Before Utility (unclipped)]]&gt;1,1, IF(Table1[[#This Row],[Before Utility (unclipped)]]&lt;0,0, Table1[[#This Row],[Before Utility (unclipped)]]))</f>
        <v>0.1</v>
      </c>
      <c r="K276">
        <f>(Table1[[#This Row],[Num. TID After]]-parameters!$D$10)/(parameters!$D$11-parameters!$D$10)</f>
        <v>0.1</v>
      </c>
      <c r="L276">
        <f>IF(Table1[[#This Row],[After Utility (unclipped)]]&gt;1,1, IF(Table1[[#This Row],[After Utility (unclipped)]]&lt;0,0, Table1[[#This Row],[After Utility (unclipped)]]))</f>
        <v>0.1</v>
      </c>
      <c r="M276" s="30">
        <v>0</v>
      </c>
      <c r="N276" s="81">
        <v>0</v>
      </c>
      <c r="O276" s="81">
        <v>1</v>
      </c>
      <c r="P276" s="81">
        <v>0</v>
      </c>
      <c r="Q276" s="81">
        <v>0</v>
      </c>
      <c r="R276" s="36" t="s">
        <v>1009</v>
      </c>
      <c r="S276" s="32">
        <v>11</v>
      </c>
      <c r="T276" s="36" t="s">
        <v>1010</v>
      </c>
      <c r="U276" s="32">
        <v>14</v>
      </c>
      <c r="V276" s="30">
        <f>parameters!$J$4*Table1[[#This Row],[Mitigations Utility]] + parameters!$J$5*Table1[[#This Row],[Detections Utility]]</f>
        <v>0.24285714285714288</v>
      </c>
      <c r="W276">
        <f>SUM(Table1[[#This Row],[Num. 800-53 (r5)]],Table1[[#This Row],[Num. CIS Controls]])</f>
        <v>25</v>
      </c>
      <c r="X276">
        <f>(Table1[[#This Row],[Total Mitigations]]-parameters!$D$2)/(parameters!$D$3-parameters!$D$2)</f>
        <v>0.45454545454545453</v>
      </c>
      <c r="Y276">
        <f>IF(Table1[[#This Row],[Mitigations Utility (unclipped)]]&gt;1,1, IF(Table1[[#This Row],[Mitigations Utility (unclipped)]]&lt;0,0, Table1[[#This Row],[Mitigations Utility (unclipped)]]) )</f>
        <v>0.45454545454545453</v>
      </c>
      <c r="Z276">
        <f>SUM(Table1[[#This Row],[Num. CAR]:[Num. Splunk]])</f>
        <v>1</v>
      </c>
      <c r="AA276">
        <f>(Table1[[#This Row],[Total Detections]]-parameters!$D$4)/(parameters!$D$5-parameters!$D$4)</f>
        <v>0.01</v>
      </c>
      <c r="AB276">
        <f>IF(Table1[[#This Row],[Detections Utility (unclipped)]]&gt;1,1, IF(Table1[[#This Row],[Detections Utility (unclipped)]]&lt;0,0, Table1[[#This Row],[Detections Utility (unclipped)]]) )</f>
        <v>0.01</v>
      </c>
      <c r="AC276"/>
      <c r="AD276" s="85" t="s">
        <v>1011</v>
      </c>
      <c r="AE276" s="30" t="str" cm="1">
        <f t="array" ref="AE276">IF(SUMPRODUCT(--(NOT(ISERR(SEARCH({"Process","Command","Script","WMI","Module","Pipe","Service"},AD276)))))&gt;0,"1","0")</f>
        <v>1</v>
      </c>
      <c r="AF276" s="30">
        <f>IF(AE276="1",'TOP 10 TECHNIQUES'!C$15,0)</f>
        <v>0</v>
      </c>
      <c r="AG276" s="30" t="str" cm="1">
        <f t="array" ref="AG276">IF(SUMPRODUCT(--(NOT(ISERR(SEARCH({"Network","Firewall"},AD276)))))&gt;0,"1","0")</f>
        <v>1</v>
      </c>
      <c r="AH276" s="30">
        <f>IF(AG276="1",'TOP 10 TECHNIQUES'!C$16,0)</f>
        <v>0</v>
      </c>
      <c r="AI276" s="30" t="str" cm="1">
        <f t="array" ref="AI276">IF(SUMPRODUCT(--(NOT(ISERR(SEARCH({"File","Group","Logon","Schedule","User","Registry","Active","Application"},AD276)))))&gt;0,"1","0")</f>
        <v>0</v>
      </c>
      <c r="AJ276" s="30">
        <f>IF(AI276="1",'TOP 10 TECHNIQUES'!C$17,0)</f>
        <v>0</v>
      </c>
      <c r="AK276" s="30" t="str" cm="1">
        <f t="array" ref="AK276">IF(SUMPRODUCT(--(NOT(ISERR(SEARCH({"Cloud","Cluster","Container","Image","Instance","Pod","Snapshot","Volume"},AD276)))))&gt;0,"1","0")</f>
        <v>0</v>
      </c>
      <c r="AL276" s="30">
        <f>IF(AK276="1",'TOP 10 TECHNIQUES'!C$18,0)</f>
        <v>0</v>
      </c>
      <c r="AM276" s="30" t="str" cm="1">
        <f t="array" ref="AM276">IF(SUMPRODUCT(--(NOT(ISERR(SEARCH({"Drive","Firmware","Host","Kernel"},AD276)))))&gt;0,"1","0")</f>
        <v>0</v>
      </c>
      <c r="AN276" s="30">
        <f>IF(AM276="1",'TOP 10 TECHNIQUES'!C$19,0)</f>
        <v>0</v>
      </c>
      <c r="AO276" s="61">
        <v>0</v>
      </c>
      <c r="AP276" s="30">
        <f>parameters!$J$21*Table1[[#This Row],[TAT Utility]]+parameters!$J$22*Table1[[#This Row],[Count Utility]]</f>
        <v>3.428571428571428E-2</v>
      </c>
      <c r="AQ276" s="30">
        <f>(Table1[[#This Row],[Total Top Att&amp;ck Score ]]-parameters!$D$19)/(parameters!$D$20-parameters!$D$19)</f>
        <v>0.11428571428571428</v>
      </c>
      <c r="AR276" s="30">
        <f>IF(Table1[[#This Row],[TAT Utility (unclipped)]]&gt;1,1, IF(Table1[[#This Row],[TAT Utility (unclipped)]]&lt;0,0, Table1[[#This Row],[TAT Utility (unclipped)]]) )</f>
        <v>0.11428571428571428</v>
      </c>
      <c r="AS276" s="30">
        <f>(Table1[[#This Row],[Ransomware (Total '# of ATT&amp;CK Observations)]]-parameters!$D$21)/(parameters!$D$22-parameters!$D$21)</f>
        <v>0</v>
      </c>
      <c r="AT276" s="30">
        <f>IF(Table1[[#This Row],[Count Utility (unclipped)]]&gt;1,1, IF(Table1[[#This Row],[Count Utility (unclipped)]]&lt;0,0, Table1[[#This Row],[Count Utility (unclipped)]]) )</f>
        <v>0</v>
      </c>
      <c r="AU27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7" spans="1:47" ht="15.75">
      <c r="A277" s="30">
        <f>parameters!$J$21*Table1[[#This Row],[TAT Utility]]+parameters!$J$22*Table1[[#This Row],[Count Utility]]</f>
        <v>0.13894794663590476</v>
      </c>
      <c r="B277" s="30">
        <f t="shared" si="4"/>
        <v>0.72281279969238088</v>
      </c>
      <c r="C277" s="30" t="s">
        <v>1012</v>
      </c>
      <c r="D277" s="30" t="s">
        <v>1013</v>
      </c>
      <c r="E277" s="30" t="s">
        <v>72</v>
      </c>
      <c r="F277" s="30">
        <v>2</v>
      </c>
      <c r="G277" s="30">
        <v>5</v>
      </c>
      <c r="H277" s="30">
        <f>parameters!$J$10*Table1[[#This Row],[Before Utility]]+parameters!$J$11*Table1[[#This Row],[After Utility]]</f>
        <v>0.35</v>
      </c>
      <c r="I277">
        <f>(Table1[[#This Row],[Num. TID Before]]-parameters!$D$8)/(parameters!$D$9-parameters!$D$8)</f>
        <v>0.2</v>
      </c>
      <c r="J277">
        <f>IF(Table1[[#This Row],[Before Utility (unclipped)]]&gt;1,1, IF(Table1[[#This Row],[Before Utility (unclipped)]]&lt;0,0, Table1[[#This Row],[Before Utility (unclipped)]]))</f>
        <v>0.2</v>
      </c>
      <c r="K277">
        <f>(Table1[[#This Row],[Num. TID After]]-parameters!$D$10)/(parameters!$D$11-parameters!$D$10)</f>
        <v>0.5</v>
      </c>
      <c r="L277">
        <f>IF(Table1[[#This Row],[After Utility (unclipped)]]&gt;1,1, IF(Table1[[#This Row],[After Utility (unclipped)]]&lt;0,0, Table1[[#This Row],[After Utility (unclipped)]]))</f>
        <v>0.5</v>
      </c>
      <c r="M277" s="57">
        <v>9.6862999999999995E-4</v>
      </c>
      <c r="N277" s="81">
        <v>0</v>
      </c>
      <c r="O277" s="81">
        <v>0</v>
      </c>
      <c r="P277" s="81">
        <v>4</v>
      </c>
      <c r="Q277" s="81">
        <v>11</v>
      </c>
      <c r="R277" s="36" t="s">
        <v>367</v>
      </c>
      <c r="S277" s="32">
        <v>8</v>
      </c>
      <c r="T277" s="36" t="s">
        <v>1014</v>
      </c>
      <c r="U277" s="32">
        <v>11</v>
      </c>
      <c r="V277" s="30">
        <f>parameters!$J$4*Table1[[#This Row],[Mitigations Utility]] + parameters!$J$5*Table1[[#This Row],[Detections Utility]]</f>
        <v>0.25238095238095237</v>
      </c>
      <c r="W277">
        <f>SUM(Table1[[#This Row],[Num. 800-53 (r5)]],Table1[[#This Row],[Num. CIS Controls]])</f>
        <v>19</v>
      </c>
      <c r="X277">
        <f>(Table1[[#This Row],[Total Mitigations]]-parameters!$D$2)/(parameters!$D$3-parameters!$D$2)</f>
        <v>0.34545454545454546</v>
      </c>
      <c r="Y277">
        <f>IF(Table1[[#This Row],[Mitigations Utility (unclipped)]]&gt;1,1, IF(Table1[[#This Row],[Mitigations Utility (unclipped)]]&lt;0,0, Table1[[#This Row],[Mitigations Utility (unclipped)]]) )</f>
        <v>0.34545454545454546</v>
      </c>
      <c r="Z277">
        <f>SUM(Table1[[#This Row],[Num. CAR]:[Num. Splunk]])</f>
        <v>15</v>
      </c>
      <c r="AA277">
        <f>(Table1[[#This Row],[Total Detections]]-parameters!$D$4)/(parameters!$D$5-parameters!$D$4)</f>
        <v>0.15</v>
      </c>
      <c r="AB277">
        <f>IF(Table1[[#This Row],[Detections Utility (unclipped)]]&gt;1,1, IF(Table1[[#This Row],[Detections Utility (unclipped)]]&lt;0,0, Table1[[#This Row],[Detections Utility (unclipped)]]) )</f>
        <v>0.15</v>
      </c>
      <c r="AC277"/>
      <c r="AD277" s="85" t="s">
        <v>1015</v>
      </c>
      <c r="AE277" s="30" t="str" cm="1">
        <f t="array" ref="AE277">IF(SUMPRODUCT(--(NOT(ISERR(SEARCH({"Process","Command","Script","WMI","Module","Pipe","Service"},AD277)))))&gt;0,"1","0")</f>
        <v>1</v>
      </c>
      <c r="AF277" s="30">
        <f>IF(AE277="1",'TOP 10 TECHNIQUES'!C$15,0)</f>
        <v>0</v>
      </c>
      <c r="AG277" s="30" t="str" cm="1">
        <f t="array" ref="AG277">IF(SUMPRODUCT(--(NOT(ISERR(SEARCH({"Network","Firewall"},AD277)))))&gt;0,"1","0")</f>
        <v>0</v>
      </c>
      <c r="AH277" s="30">
        <f>IF(AG277="1",'TOP 10 TECHNIQUES'!C$16,0)</f>
        <v>0</v>
      </c>
      <c r="AI277" s="30" t="str" cm="1">
        <f t="array" ref="AI277">IF(SUMPRODUCT(--(NOT(ISERR(SEARCH({"File","Group","Logon","Schedule","User","Registry","Active","Application"},AD277)))))&gt;0,"1","0")</f>
        <v>1</v>
      </c>
      <c r="AJ277" s="30">
        <f>IF(AI277="1",'TOP 10 TECHNIQUES'!C$17,0)</f>
        <v>0.19800000000000001</v>
      </c>
      <c r="AK277" s="30" t="str" cm="1">
        <f t="array" ref="AK277">IF(SUMPRODUCT(--(NOT(ISERR(SEARCH({"Cloud","Cluster","Container","Image","Instance","Pod","Snapshot","Volume"},AD277)))))&gt;0,"1","0")</f>
        <v>0</v>
      </c>
      <c r="AL277" s="30">
        <f>IF(AK277="1",'TOP 10 TECHNIQUES'!C$18,0)</f>
        <v>0</v>
      </c>
      <c r="AM277" s="30" t="str" cm="1">
        <f t="array" ref="AM277">IF(SUMPRODUCT(--(NOT(ISERR(SEARCH({"Drive","Firmware","Host","Kernel"},AD277)))))&gt;0,"1","0")</f>
        <v>0</v>
      </c>
      <c r="AN277" s="30">
        <f>IF(AM277="1",'TOP 10 TECHNIQUES'!C$19,0)</f>
        <v>0</v>
      </c>
      <c r="AO277" s="62">
        <v>2</v>
      </c>
      <c r="AP277" s="30">
        <f>parameters!$J$21*Table1[[#This Row],[TAT Utility]]+parameters!$J$22*Table1[[#This Row],[Count Utility]]</f>
        <v>0.13894794663590476</v>
      </c>
      <c r="AQ277" s="30">
        <f>(Table1[[#This Row],[Total Top Att&amp;ck Score ]]-parameters!$D$19)/(parameters!$D$20-parameters!$D$19)</f>
        <v>0.2409375998974603</v>
      </c>
      <c r="AR277" s="30">
        <f>IF(Table1[[#This Row],[TAT Utility (unclipped)]]&gt;1,1, IF(Table1[[#This Row],[TAT Utility (unclipped)]]&lt;0,0, Table1[[#This Row],[TAT Utility (unclipped)]]) )</f>
        <v>0.2409375998974603</v>
      </c>
      <c r="AS277" s="30">
        <f>(Table1[[#This Row],[Ransomware (Total '# of ATT&amp;CK Observations)]]-parameters!$D$21)/(parameters!$D$22-parameters!$D$21)</f>
        <v>9.5238095238095233E-2</v>
      </c>
      <c r="AT277" s="30">
        <f>IF(Table1[[#This Row],[Count Utility (unclipped)]]&gt;1,1, IF(Table1[[#This Row],[Count Utility (unclipped)]]&lt;0,0, Table1[[#This Row],[Count Utility (unclipped)]]) )</f>
        <v>9.5238095238095233E-2</v>
      </c>
      <c r="AU27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5.909226666178382E-2</v>
      </c>
    </row>
    <row r="278" spans="1:47" ht="15.75">
      <c r="A278" s="30">
        <f>parameters!$J$21*Table1[[#This Row],[TAT Utility]]+parameters!$J$22*Table1[[#This Row],[Count Utility]]</f>
        <v>3.7651428571428565E-2</v>
      </c>
      <c r="B278" s="30">
        <f t="shared" si="4"/>
        <v>0.37651428571428569</v>
      </c>
      <c r="C278" s="30" t="s">
        <v>1016</v>
      </c>
      <c r="D278" s="30" t="s">
        <v>1013</v>
      </c>
      <c r="E278" s="30" t="s">
        <v>1017</v>
      </c>
      <c r="F278" s="30">
        <v>1</v>
      </c>
      <c r="G278" s="30">
        <v>1</v>
      </c>
      <c r="H278" s="30">
        <f>parameters!$J$10*Table1[[#This Row],[Before Utility]]+parameters!$J$11*Table1[[#This Row],[After Utility]]</f>
        <v>0.1</v>
      </c>
      <c r="I278">
        <f>(Table1[[#This Row],[Num. TID Before]]-parameters!$D$8)/(parameters!$D$9-parameters!$D$8)</f>
        <v>0.1</v>
      </c>
      <c r="J278">
        <f>IF(Table1[[#This Row],[Before Utility (unclipped)]]&gt;1,1, IF(Table1[[#This Row],[Before Utility (unclipped)]]&lt;0,0, Table1[[#This Row],[Before Utility (unclipped)]]))</f>
        <v>0.1</v>
      </c>
      <c r="K278">
        <f>(Table1[[#This Row],[Num. TID After]]-parameters!$D$10)/(parameters!$D$11-parameters!$D$10)</f>
        <v>0.1</v>
      </c>
      <c r="L278">
        <f>IF(Table1[[#This Row],[After Utility (unclipped)]]&gt;1,1, IF(Table1[[#This Row],[After Utility (unclipped)]]&lt;0,0, Table1[[#This Row],[After Utility (unclipped)]]))</f>
        <v>0.1</v>
      </c>
      <c r="M278" s="30">
        <v>0</v>
      </c>
      <c r="N278" s="81">
        <v>1</v>
      </c>
      <c r="O278" s="81">
        <v>4</v>
      </c>
      <c r="P278" s="81">
        <v>0</v>
      </c>
      <c r="Q278" s="81">
        <v>2</v>
      </c>
      <c r="R278" s="36" t="s">
        <v>367</v>
      </c>
      <c r="S278" s="32">
        <v>8</v>
      </c>
      <c r="T278" s="36" t="s">
        <v>1014</v>
      </c>
      <c r="U278" s="32">
        <v>11</v>
      </c>
      <c r="V278" s="30">
        <f>parameters!$J$4*Table1[[#This Row],[Mitigations Utility]] + parameters!$J$5*Table1[[#This Row],[Detections Utility]]</f>
        <v>0.2142857142857143</v>
      </c>
      <c r="W278">
        <f>SUM(Table1[[#This Row],[Num. 800-53 (r5)]],Table1[[#This Row],[Num. CIS Controls]])</f>
        <v>19</v>
      </c>
      <c r="X278">
        <f>(Table1[[#This Row],[Total Mitigations]]-parameters!$D$2)/(parameters!$D$3-parameters!$D$2)</f>
        <v>0.34545454545454546</v>
      </c>
      <c r="Y278">
        <f>IF(Table1[[#This Row],[Mitigations Utility (unclipped)]]&gt;1,1, IF(Table1[[#This Row],[Mitigations Utility (unclipped)]]&lt;0,0, Table1[[#This Row],[Mitigations Utility (unclipped)]]) )</f>
        <v>0.34545454545454546</v>
      </c>
      <c r="Z278">
        <f>SUM(Table1[[#This Row],[Num. CAR]:[Num. Splunk]])</f>
        <v>7</v>
      </c>
      <c r="AA278">
        <f>(Table1[[#This Row],[Total Detections]]-parameters!$D$4)/(parameters!$D$5-parameters!$D$4)</f>
        <v>7.0000000000000007E-2</v>
      </c>
      <c r="AB278">
        <f>IF(Table1[[#This Row],[Detections Utility (unclipped)]]&gt;1,1, IF(Table1[[#This Row],[Detections Utility (unclipped)]]&lt;0,0, Table1[[#This Row],[Detections Utility (unclipped)]]) )</f>
        <v>7.0000000000000007E-2</v>
      </c>
      <c r="AC278"/>
      <c r="AD278" s="85" t="s">
        <v>1015</v>
      </c>
      <c r="AE278" s="30" t="str" cm="1">
        <f t="array" ref="AE278">IF(SUMPRODUCT(--(NOT(ISERR(SEARCH({"Process","Command","Script","WMI","Module","Pipe","Service"},AD278)))))&gt;0,"1","0")</f>
        <v>1</v>
      </c>
      <c r="AF278" s="30">
        <f>IF(AE278="1",'TOP 10 TECHNIQUES'!C$15,0)</f>
        <v>0</v>
      </c>
      <c r="AG278" s="30" t="str" cm="1">
        <f t="array" ref="AG278">IF(SUMPRODUCT(--(NOT(ISERR(SEARCH({"Network","Firewall"},AD278)))))&gt;0,"1","0")</f>
        <v>0</v>
      </c>
      <c r="AH278" s="30">
        <f>IF(AG278="1",'TOP 10 TECHNIQUES'!C$16,0)</f>
        <v>0</v>
      </c>
      <c r="AI278" s="30" t="str" cm="1">
        <f t="array" ref="AI278">IF(SUMPRODUCT(--(NOT(ISERR(SEARCH({"File","Group","Logon","Schedule","User","Registry","Active","Application"},AD278)))))&gt;0,"1","0")</f>
        <v>1</v>
      </c>
      <c r="AJ278" s="30">
        <f>IF(AI278="1",'TOP 10 TECHNIQUES'!C$17,0)</f>
        <v>0.19800000000000001</v>
      </c>
      <c r="AK278" s="30" t="str" cm="1">
        <f t="array" ref="AK278">IF(SUMPRODUCT(--(NOT(ISERR(SEARCH({"Cloud","Cluster","Container","Image","Instance","Pod","Snapshot","Volume"},AD278)))))&gt;0,"1","0")</f>
        <v>0</v>
      </c>
      <c r="AL278" s="30">
        <f>IF(AK278="1",'TOP 10 TECHNIQUES'!C$18,0)</f>
        <v>0</v>
      </c>
      <c r="AM278" s="30" t="str" cm="1">
        <f t="array" ref="AM278">IF(SUMPRODUCT(--(NOT(ISERR(SEARCH({"Drive","Firmware","Host","Kernel"},AD278)))))&gt;0,"1","0")</f>
        <v>0</v>
      </c>
      <c r="AN278" s="30">
        <f>IF(AM278="1",'TOP 10 TECHNIQUES'!C$19,0)</f>
        <v>0</v>
      </c>
      <c r="AO278" s="61">
        <v>0</v>
      </c>
      <c r="AP278" s="30">
        <f>parameters!$J$21*Table1[[#This Row],[TAT Utility]]+parameters!$J$22*Table1[[#This Row],[Count Utility]]</f>
        <v>3.7651428571428565E-2</v>
      </c>
      <c r="AQ278" s="30">
        <f>(Table1[[#This Row],[Total Top Att&amp;ck Score ]]-parameters!$D$19)/(parameters!$D$20-parameters!$D$19)</f>
        <v>0.1255047619047619</v>
      </c>
      <c r="AR278" s="30">
        <f>IF(Table1[[#This Row],[TAT Utility (unclipped)]]&gt;1,1, IF(Table1[[#This Row],[TAT Utility (unclipped)]]&lt;0,0, Table1[[#This Row],[TAT Utility (unclipped)]]) )</f>
        <v>0.1255047619047619</v>
      </c>
      <c r="AS278" s="30">
        <f>(Table1[[#This Row],[Ransomware (Total '# of ATT&amp;CK Observations)]]-parameters!$D$21)/(parameters!$D$22-parameters!$D$21)</f>
        <v>0</v>
      </c>
      <c r="AT278" s="30">
        <f>IF(Table1[[#This Row],[Count Utility (unclipped)]]&gt;1,1, IF(Table1[[#This Row],[Count Utility (unclipped)]]&lt;0,0, Table1[[#This Row],[Count Utility (unclipped)]]) )</f>
        <v>0</v>
      </c>
      <c r="AU27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9" spans="1:47" ht="15.75">
      <c r="A279" s="30">
        <f>parameters!$J$21*Table1[[#This Row],[TAT Utility]]+parameters!$J$22*Table1[[#This Row],[Count Utility]]</f>
        <v>3.7651428571428565E-2</v>
      </c>
      <c r="B279" s="30">
        <f t="shared" si="4"/>
        <v>0.37651428571428569</v>
      </c>
      <c r="C279" s="30" t="s">
        <v>1018</v>
      </c>
      <c r="D279" s="30" t="s">
        <v>1013</v>
      </c>
      <c r="E279" s="30" t="s">
        <v>1019</v>
      </c>
      <c r="F279" s="30">
        <v>1</v>
      </c>
      <c r="G279" s="30">
        <v>1</v>
      </c>
      <c r="H279" s="30">
        <f>parameters!$J$10*Table1[[#This Row],[Before Utility]]+parameters!$J$11*Table1[[#This Row],[After Utility]]</f>
        <v>0.1</v>
      </c>
      <c r="I279">
        <f>(Table1[[#This Row],[Num. TID Before]]-parameters!$D$8)/(parameters!$D$9-parameters!$D$8)</f>
        <v>0.1</v>
      </c>
      <c r="J279">
        <f>IF(Table1[[#This Row],[Before Utility (unclipped)]]&gt;1,1, IF(Table1[[#This Row],[Before Utility (unclipped)]]&lt;0,0, Table1[[#This Row],[Before Utility (unclipped)]]))</f>
        <v>0.1</v>
      </c>
      <c r="K279">
        <f>(Table1[[#This Row],[Num. TID After]]-parameters!$D$10)/(parameters!$D$11-parameters!$D$10)</f>
        <v>0.1</v>
      </c>
      <c r="L279">
        <f>IF(Table1[[#This Row],[After Utility (unclipped)]]&gt;1,1, IF(Table1[[#This Row],[After Utility (unclipped)]]&lt;0,0, Table1[[#This Row],[After Utility (unclipped)]]))</f>
        <v>0.1</v>
      </c>
      <c r="M279" s="30">
        <v>0</v>
      </c>
      <c r="N279" s="81">
        <v>1</v>
      </c>
      <c r="O279" s="81">
        <v>4</v>
      </c>
      <c r="P279" s="81">
        <v>1</v>
      </c>
      <c r="Q279" s="81">
        <v>1</v>
      </c>
      <c r="R279" s="36" t="s">
        <v>367</v>
      </c>
      <c r="S279" s="32">
        <v>8</v>
      </c>
      <c r="T279" s="36" t="s">
        <v>1014</v>
      </c>
      <c r="U279" s="32">
        <v>11</v>
      </c>
      <c r="V279" s="30">
        <f>parameters!$J$4*Table1[[#This Row],[Mitigations Utility]] + parameters!$J$5*Table1[[#This Row],[Detections Utility]]</f>
        <v>0.2142857142857143</v>
      </c>
      <c r="W279">
        <f>SUM(Table1[[#This Row],[Num. 800-53 (r5)]],Table1[[#This Row],[Num. CIS Controls]])</f>
        <v>19</v>
      </c>
      <c r="X279">
        <f>(Table1[[#This Row],[Total Mitigations]]-parameters!$D$2)/(parameters!$D$3-parameters!$D$2)</f>
        <v>0.34545454545454546</v>
      </c>
      <c r="Y279">
        <f>IF(Table1[[#This Row],[Mitigations Utility (unclipped)]]&gt;1,1, IF(Table1[[#This Row],[Mitigations Utility (unclipped)]]&lt;0,0, Table1[[#This Row],[Mitigations Utility (unclipped)]]) )</f>
        <v>0.34545454545454546</v>
      </c>
      <c r="Z279">
        <f>SUM(Table1[[#This Row],[Num. CAR]:[Num. Splunk]])</f>
        <v>7</v>
      </c>
      <c r="AA279">
        <f>(Table1[[#This Row],[Total Detections]]-parameters!$D$4)/(parameters!$D$5-parameters!$D$4)</f>
        <v>7.0000000000000007E-2</v>
      </c>
      <c r="AB279">
        <f>IF(Table1[[#This Row],[Detections Utility (unclipped)]]&gt;1,1, IF(Table1[[#This Row],[Detections Utility (unclipped)]]&lt;0,0, Table1[[#This Row],[Detections Utility (unclipped)]]) )</f>
        <v>7.0000000000000007E-2</v>
      </c>
      <c r="AC279"/>
      <c r="AD279" s="85" t="s">
        <v>1020</v>
      </c>
      <c r="AE279" s="30" t="str" cm="1">
        <f t="array" ref="AE279">IF(SUMPRODUCT(--(NOT(ISERR(SEARCH({"Process","Command","Script","WMI","Module","Pipe","Service"},AD279)))))&gt;0,"1","0")</f>
        <v>1</v>
      </c>
      <c r="AF279" s="30">
        <f>IF(AE279="1",'TOP 10 TECHNIQUES'!C$15,0)</f>
        <v>0</v>
      </c>
      <c r="AG279" s="30" t="str" cm="1">
        <f t="array" ref="AG279">IF(SUMPRODUCT(--(NOT(ISERR(SEARCH({"Network","Firewall"},AD279)))))&gt;0,"1","0")</f>
        <v>0</v>
      </c>
      <c r="AH279" s="30">
        <f>IF(AG279="1",'TOP 10 TECHNIQUES'!C$16,0)</f>
        <v>0</v>
      </c>
      <c r="AI279" s="30" t="str" cm="1">
        <f t="array" ref="AI279">IF(SUMPRODUCT(--(NOT(ISERR(SEARCH({"File","Group","Logon","Schedule","User","Registry","Active","Application"},AD279)))))&gt;0,"1","0")</f>
        <v>1</v>
      </c>
      <c r="AJ279" s="30">
        <f>IF(AI279="1",'TOP 10 TECHNIQUES'!C$17,0)</f>
        <v>0.19800000000000001</v>
      </c>
      <c r="AK279" s="30" t="str" cm="1">
        <f t="array" ref="AK279">IF(SUMPRODUCT(--(NOT(ISERR(SEARCH({"Cloud","Cluster","Container","Image","Instance","Pod","Snapshot","Volume"},AD279)))))&gt;0,"1","0")</f>
        <v>0</v>
      </c>
      <c r="AL279" s="30">
        <f>IF(AK279="1",'TOP 10 TECHNIQUES'!C$18,0)</f>
        <v>0</v>
      </c>
      <c r="AM279" s="30" t="str" cm="1">
        <f t="array" ref="AM279">IF(SUMPRODUCT(--(NOT(ISERR(SEARCH({"Drive","Firmware","Host","Kernel"},AD279)))))&gt;0,"1","0")</f>
        <v>0</v>
      </c>
      <c r="AN279" s="30">
        <f>IF(AM279="1",'TOP 10 TECHNIQUES'!C$19,0)</f>
        <v>0</v>
      </c>
      <c r="AO279" s="62">
        <v>0</v>
      </c>
      <c r="AP279" s="30">
        <f>parameters!$J$21*Table1[[#This Row],[TAT Utility]]+parameters!$J$22*Table1[[#This Row],[Count Utility]]</f>
        <v>3.7651428571428565E-2</v>
      </c>
      <c r="AQ279" s="30">
        <f>(Table1[[#This Row],[Total Top Att&amp;ck Score ]]-parameters!$D$19)/(parameters!$D$20-parameters!$D$19)</f>
        <v>0.1255047619047619</v>
      </c>
      <c r="AR279" s="30">
        <f>IF(Table1[[#This Row],[TAT Utility (unclipped)]]&gt;1,1, IF(Table1[[#This Row],[TAT Utility (unclipped)]]&lt;0,0, Table1[[#This Row],[TAT Utility (unclipped)]]) )</f>
        <v>0.1255047619047619</v>
      </c>
      <c r="AS279" s="30">
        <f>(Table1[[#This Row],[Ransomware (Total '# of ATT&amp;CK Observations)]]-parameters!$D$21)/(parameters!$D$22-parameters!$D$21)</f>
        <v>0</v>
      </c>
      <c r="AT279" s="30">
        <f>IF(Table1[[#This Row],[Count Utility (unclipped)]]&gt;1,1, IF(Table1[[#This Row],[Count Utility (unclipped)]]&lt;0,0, Table1[[#This Row],[Count Utility (unclipped)]]) )</f>
        <v>0</v>
      </c>
      <c r="AU27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0" spans="1:47" ht="15.75">
      <c r="A280" s="30">
        <f>parameters!$J$21*Table1[[#This Row],[TAT Utility]]+parameters!$J$22*Table1[[#This Row],[Count Utility]]</f>
        <v>4.3333333333333335E-2</v>
      </c>
      <c r="B280" s="30">
        <f t="shared" si="4"/>
        <v>0.1</v>
      </c>
      <c r="C280" s="30" t="s">
        <v>1021</v>
      </c>
      <c r="D280" s="30" t="s">
        <v>1022</v>
      </c>
      <c r="E280" s="30" t="s">
        <v>72</v>
      </c>
      <c r="F280" s="30">
        <v>1</v>
      </c>
      <c r="G280" s="30">
        <v>1</v>
      </c>
      <c r="H280" s="30">
        <f>parameters!$J$10*Table1[[#This Row],[Before Utility]]+parameters!$J$11*Table1[[#This Row],[After Utility]]</f>
        <v>0.1</v>
      </c>
      <c r="I280">
        <f>(Table1[[#This Row],[Num. TID Before]]-parameters!$D$8)/(parameters!$D$9-parameters!$D$8)</f>
        <v>0.1</v>
      </c>
      <c r="J280">
        <f>IF(Table1[[#This Row],[Before Utility (unclipped)]]&gt;1,1, IF(Table1[[#This Row],[Before Utility (unclipped)]]&lt;0,0, Table1[[#This Row],[Before Utility (unclipped)]]))</f>
        <v>0.1</v>
      </c>
      <c r="K280">
        <f>(Table1[[#This Row],[Num. TID After]]-parameters!$D$10)/(parameters!$D$11-parameters!$D$10)</f>
        <v>0.1</v>
      </c>
      <c r="L280">
        <f>IF(Table1[[#This Row],[After Utility (unclipped)]]&gt;1,1, IF(Table1[[#This Row],[After Utility (unclipped)]]&lt;0,0, Table1[[#This Row],[After Utility (unclipped)]]))</f>
        <v>0.1</v>
      </c>
      <c r="M280" s="30">
        <v>0</v>
      </c>
      <c r="N280" s="81">
        <v>0</v>
      </c>
      <c r="O280" s="81">
        <v>0</v>
      </c>
      <c r="P280" s="81">
        <v>0</v>
      </c>
      <c r="Q280" s="81">
        <v>0</v>
      </c>
      <c r="R280" s="34"/>
      <c r="S280" s="32">
        <v>0</v>
      </c>
      <c r="T280" s="34"/>
      <c r="U280" s="32">
        <v>0</v>
      </c>
      <c r="V280" s="30">
        <f>parameters!$J$4*Table1[[#This Row],[Mitigations Utility]] + parameters!$J$5*Table1[[#This Row],[Detections Utility]]</f>
        <v>0</v>
      </c>
      <c r="W280">
        <f>SUM(Table1[[#This Row],[Num. 800-53 (r5)]],Table1[[#This Row],[Num. CIS Controls]])</f>
        <v>0</v>
      </c>
      <c r="X280">
        <f>(Table1[[#This Row],[Total Mitigations]]-parameters!$D$2)/(parameters!$D$3-parameters!$D$2)</f>
        <v>0</v>
      </c>
      <c r="Y280">
        <f>IF(Table1[[#This Row],[Mitigations Utility (unclipped)]]&gt;1,1, IF(Table1[[#This Row],[Mitigations Utility (unclipped)]]&lt;0,0, Table1[[#This Row],[Mitigations Utility (unclipped)]]) )</f>
        <v>0</v>
      </c>
      <c r="Z280">
        <f>SUM(Table1[[#This Row],[Num. CAR]:[Num. Splunk]])</f>
        <v>0</v>
      </c>
      <c r="AA280">
        <f>(Table1[[#This Row],[Total Detections]]-parameters!$D$4)/(parameters!$D$5-parameters!$D$4)</f>
        <v>0</v>
      </c>
      <c r="AB280">
        <f>IF(Table1[[#This Row],[Detections Utility (unclipped)]]&gt;1,1, IF(Table1[[#This Row],[Detections Utility (unclipped)]]&lt;0,0, Table1[[#This Row],[Detections Utility (unclipped)]]) )</f>
        <v>0</v>
      </c>
      <c r="AC280" t="s">
        <v>1023</v>
      </c>
      <c r="AD280" s="85" t="s">
        <v>160</v>
      </c>
      <c r="AE280" s="30" t="str" cm="1">
        <f t="array" ref="AE280">IF(SUMPRODUCT(--(NOT(ISERR(SEARCH({"Process","Command","Script","WMI","Module","Pipe","Service"},AD280)))))&gt;0,"1","0")</f>
        <v>1</v>
      </c>
      <c r="AF280" s="30">
        <f>IF(AE280="1",'TOP 10 TECHNIQUES'!C$15,0)</f>
        <v>0</v>
      </c>
      <c r="AG280" s="30" t="str" cm="1">
        <f t="array" ref="AG280">IF(SUMPRODUCT(--(NOT(ISERR(SEARCH({"Network","Firewall"},AD280)))))&gt;0,"1","0")</f>
        <v>0</v>
      </c>
      <c r="AH280" s="30">
        <f>IF(AG280="1",'TOP 10 TECHNIQUES'!C$16,0)</f>
        <v>0</v>
      </c>
      <c r="AI280" s="30" t="str" cm="1">
        <f t="array" ref="AI280">IF(SUMPRODUCT(--(NOT(ISERR(SEARCH({"File","Group","Logon","Schedule","User","Registry","Active","Application"},AD280)))))&gt;0,"1","0")</f>
        <v>0</v>
      </c>
      <c r="AJ280" s="30">
        <f>IF(AI280="1",'TOP 10 TECHNIQUES'!C$17,0)</f>
        <v>0</v>
      </c>
      <c r="AK280" s="30" t="str" cm="1">
        <f t="array" ref="AK280">IF(SUMPRODUCT(--(NOT(ISERR(SEARCH({"Cloud","Cluster","Container","Image","Instance","Pod","Snapshot","Volume"},AD280)))))&gt;0,"1","0")</f>
        <v>0</v>
      </c>
      <c r="AL280" s="30">
        <f>IF(AK280="1",'TOP 10 TECHNIQUES'!C$18,0)</f>
        <v>0</v>
      </c>
      <c r="AM280" s="30" t="str" cm="1">
        <f t="array" ref="AM280">IF(SUMPRODUCT(--(NOT(ISERR(SEARCH({"Drive","Firmware","Host","Kernel"},AD280)))))&gt;0,"1","0")</f>
        <v>0</v>
      </c>
      <c r="AN280" s="30">
        <f>IF(AM280="1",'TOP 10 TECHNIQUES'!C$19,0)</f>
        <v>0</v>
      </c>
      <c r="AO280" s="61">
        <v>1</v>
      </c>
      <c r="AP280" s="30">
        <f>parameters!$J$21*Table1[[#This Row],[TAT Utility]]+parameters!$J$22*Table1[[#This Row],[Count Utility]]</f>
        <v>4.3333333333333335E-2</v>
      </c>
      <c r="AQ280" s="30">
        <f>(Table1[[#This Row],[Total Top Att&amp;ck Score ]]-parameters!$D$19)/(parameters!$D$20-parameters!$D$19)</f>
        <v>3.3333333333333333E-2</v>
      </c>
      <c r="AR280" s="30">
        <f>IF(Table1[[#This Row],[TAT Utility (unclipped)]]&gt;1,1, IF(Table1[[#This Row],[TAT Utility (unclipped)]]&lt;0,0, Table1[[#This Row],[TAT Utility (unclipped)]]) )</f>
        <v>3.3333333333333333E-2</v>
      </c>
      <c r="AS280" s="30">
        <f>(Table1[[#This Row],[Ransomware (Total '# of ATT&amp;CK Observations)]]-parameters!$D$21)/(parameters!$D$22-parameters!$D$21)</f>
        <v>4.7619047619047616E-2</v>
      </c>
      <c r="AT280" s="30">
        <f>IF(Table1[[#This Row],[Count Utility (unclipped)]]&gt;1,1, IF(Table1[[#This Row],[Count Utility (unclipped)]]&lt;0,0, Table1[[#This Row],[Count Utility (unclipped)]]) )</f>
        <v>4.7619047619047616E-2</v>
      </c>
      <c r="AU28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2.4603174603174603E-2</v>
      </c>
    </row>
    <row r="281" spans="1:47" ht="15.75">
      <c r="A281" s="30">
        <f>parameters!$J$21*Table1[[#This Row],[TAT Utility]]+parameters!$J$22*Table1[[#This Row],[Count Utility]]</f>
        <v>0.01</v>
      </c>
      <c r="B281" s="30">
        <f t="shared" si="4"/>
        <v>0.1</v>
      </c>
      <c r="C281" s="30" t="s">
        <v>1024</v>
      </c>
      <c r="D281" s="30" t="s">
        <v>1022</v>
      </c>
      <c r="E281" s="30" t="s">
        <v>1025</v>
      </c>
      <c r="F281" s="30">
        <v>1</v>
      </c>
      <c r="G281" s="30">
        <v>1</v>
      </c>
      <c r="H281" s="30">
        <f>parameters!$J$10*Table1[[#This Row],[Before Utility]]+parameters!$J$11*Table1[[#This Row],[After Utility]]</f>
        <v>0.1</v>
      </c>
      <c r="I281">
        <f>(Table1[[#This Row],[Num. TID Before]]-parameters!$D$8)/(parameters!$D$9-parameters!$D$8)</f>
        <v>0.1</v>
      </c>
      <c r="J281">
        <f>IF(Table1[[#This Row],[Before Utility (unclipped)]]&gt;1,1, IF(Table1[[#This Row],[Before Utility (unclipped)]]&lt;0,0, Table1[[#This Row],[Before Utility (unclipped)]]))</f>
        <v>0.1</v>
      </c>
      <c r="K281">
        <f>(Table1[[#This Row],[Num. TID After]]-parameters!$D$10)/(parameters!$D$11-parameters!$D$10)</f>
        <v>0.1</v>
      </c>
      <c r="L281">
        <f>IF(Table1[[#This Row],[After Utility (unclipped)]]&gt;1,1, IF(Table1[[#This Row],[After Utility (unclipped)]]&lt;0,0, Table1[[#This Row],[After Utility (unclipped)]]))</f>
        <v>0.1</v>
      </c>
      <c r="M281" s="30">
        <v>0</v>
      </c>
      <c r="N281" s="81">
        <v>0</v>
      </c>
      <c r="O281" s="81">
        <v>0</v>
      </c>
      <c r="P281" s="81">
        <v>0</v>
      </c>
      <c r="Q281" s="81">
        <v>0</v>
      </c>
      <c r="R281" s="34"/>
      <c r="S281" s="32">
        <v>0</v>
      </c>
      <c r="T281" s="34"/>
      <c r="U281" s="32">
        <v>0</v>
      </c>
      <c r="V281" s="30">
        <f>parameters!$J$4*Table1[[#This Row],[Mitigations Utility]] + parameters!$J$5*Table1[[#This Row],[Detections Utility]]</f>
        <v>0</v>
      </c>
      <c r="W281">
        <f>SUM(Table1[[#This Row],[Num. 800-53 (r5)]],Table1[[#This Row],[Num. CIS Controls]])</f>
        <v>0</v>
      </c>
      <c r="X281">
        <f>(Table1[[#This Row],[Total Mitigations]]-parameters!$D$2)/(parameters!$D$3-parameters!$D$2)</f>
        <v>0</v>
      </c>
      <c r="Y281">
        <f>IF(Table1[[#This Row],[Mitigations Utility (unclipped)]]&gt;1,1, IF(Table1[[#This Row],[Mitigations Utility (unclipped)]]&lt;0,0, Table1[[#This Row],[Mitigations Utility (unclipped)]]) )</f>
        <v>0</v>
      </c>
      <c r="Z281">
        <f>SUM(Table1[[#This Row],[Num. CAR]:[Num. Splunk]])</f>
        <v>0</v>
      </c>
      <c r="AA281">
        <f>(Table1[[#This Row],[Total Detections]]-parameters!$D$4)/(parameters!$D$5-parameters!$D$4)</f>
        <v>0</v>
      </c>
      <c r="AB281">
        <f>IF(Table1[[#This Row],[Detections Utility (unclipped)]]&gt;1,1, IF(Table1[[#This Row],[Detections Utility (unclipped)]]&lt;0,0, Table1[[#This Row],[Detections Utility (unclipped)]]) )</f>
        <v>0</v>
      </c>
      <c r="AC281" t="s">
        <v>1023</v>
      </c>
      <c r="AD281" s="85" t="s">
        <v>160</v>
      </c>
      <c r="AE281" s="30" t="str" cm="1">
        <f t="array" ref="AE281">IF(SUMPRODUCT(--(NOT(ISERR(SEARCH({"Process","Command","Script","WMI","Module","Pipe","Service"},AD281)))))&gt;0,"1","0")</f>
        <v>1</v>
      </c>
      <c r="AF281" s="30">
        <f>IF(AE281="1",'TOP 10 TECHNIQUES'!C$15,0)</f>
        <v>0</v>
      </c>
      <c r="AG281" s="30" t="str" cm="1">
        <f t="array" ref="AG281">IF(SUMPRODUCT(--(NOT(ISERR(SEARCH({"Network","Firewall"},AD281)))))&gt;0,"1","0")</f>
        <v>0</v>
      </c>
      <c r="AH281" s="30">
        <f>IF(AG281="1",'TOP 10 TECHNIQUES'!C$16,0)</f>
        <v>0</v>
      </c>
      <c r="AI281" s="30" t="str" cm="1">
        <f t="array" ref="AI281">IF(SUMPRODUCT(--(NOT(ISERR(SEARCH({"File","Group","Logon","Schedule","User","Registry","Active","Application"},AD281)))))&gt;0,"1","0")</f>
        <v>0</v>
      </c>
      <c r="AJ281" s="30">
        <f>IF(AI281="1",'TOP 10 TECHNIQUES'!C$17,0)</f>
        <v>0</v>
      </c>
      <c r="AK281" s="30" t="str" cm="1">
        <f t="array" ref="AK281">IF(SUMPRODUCT(--(NOT(ISERR(SEARCH({"Cloud","Cluster","Container","Image","Instance","Pod","Snapshot","Volume"},AD281)))))&gt;0,"1","0")</f>
        <v>0</v>
      </c>
      <c r="AL281" s="30">
        <f>IF(AK281="1",'TOP 10 TECHNIQUES'!C$18,0)</f>
        <v>0</v>
      </c>
      <c r="AM281" s="30" t="str" cm="1">
        <f t="array" ref="AM281">IF(SUMPRODUCT(--(NOT(ISERR(SEARCH({"Drive","Firmware","Host","Kernel"},AD281)))))&gt;0,"1","0")</f>
        <v>0</v>
      </c>
      <c r="AN281" s="30">
        <f>IF(AM281="1",'TOP 10 TECHNIQUES'!C$19,0)</f>
        <v>0</v>
      </c>
      <c r="AO281" s="62">
        <v>0</v>
      </c>
      <c r="AP281" s="30">
        <f>parameters!$J$21*Table1[[#This Row],[TAT Utility]]+parameters!$J$22*Table1[[#This Row],[Count Utility]]</f>
        <v>0.01</v>
      </c>
      <c r="AQ281" s="30">
        <f>(Table1[[#This Row],[Total Top Att&amp;ck Score ]]-parameters!$D$19)/(parameters!$D$20-parameters!$D$19)</f>
        <v>3.3333333333333333E-2</v>
      </c>
      <c r="AR281" s="30">
        <f>IF(Table1[[#This Row],[TAT Utility (unclipped)]]&gt;1,1, IF(Table1[[#This Row],[TAT Utility (unclipped)]]&lt;0,0, Table1[[#This Row],[TAT Utility (unclipped)]]) )</f>
        <v>3.3333333333333333E-2</v>
      </c>
      <c r="AS281" s="30">
        <f>(Table1[[#This Row],[Ransomware (Total '# of ATT&amp;CK Observations)]]-parameters!$D$21)/(parameters!$D$22-parameters!$D$21)</f>
        <v>0</v>
      </c>
      <c r="AT281" s="30">
        <f>IF(Table1[[#This Row],[Count Utility (unclipped)]]&gt;1,1, IF(Table1[[#This Row],[Count Utility (unclipped)]]&lt;0,0, Table1[[#This Row],[Count Utility (unclipped)]]) )</f>
        <v>0</v>
      </c>
      <c r="AU28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2" spans="1:47" ht="15.75">
      <c r="A282" s="30">
        <f>parameters!$J$21*Table1[[#This Row],[TAT Utility]]+parameters!$J$22*Table1[[#This Row],[Count Utility]]</f>
        <v>8.1728026857142852E-2</v>
      </c>
      <c r="B282" s="30">
        <f t="shared" si="4"/>
        <v>0.48394693523809523</v>
      </c>
      <c r="C282" s="30" t="s">
        <v>1026</v>
      </c>
      <c r="D282" s="30" t="s">
        <v>1027</v>
      </c>
      <c r="E282" s="30" t="s">
        <v>72</v>
      </c>
      <c r="F282" s="30">
        <v>1</v>
      </c>
      <c r="G282" s="30">
        <v>1</v>
      </c>
      <c r="H282" s="30">
        <f>parameters!$J$10*Table1[[#This Row],[Before Utility]]+parameters!$J$11*Table1[[#This Row],[After Utility]]</f>
        <v>0.1</v>
      </c>
      <c r="I282">
        <f>(Table1[[#This Row],[Num. TID Before]]-parameters!$D$8)/(parameters!$D$9-parameters!$D$8)</f>
        <v>0.1</v>
      </c>
      <c r="J282">
        <f>IF(Table1[[#This Row],[Before Utility (unclipped)]]&gt;1,1, IF(Table1[[#This Row],[Before Utility (unclipped)]]&lt;0,0, Table1[[#This Row],[Before Utility (unclipped)]]))</f>
        <v>0.1</v>
      </c>
      <c r="K282">
        <f>(Table1[[#This Row],[Num. TID After]]-parameters!$D$10)/(parameters!$D$11-parameters!$D$10)</f>
        <v>0.1</v>
      </c>
      <c r="L282">
        <f>IF(Table1[[#This Row],[After Utility (unclipped)]]&gt;1,1, IF(Table1[[#This Row],[After Utility (unclipped)]]&lt;0,0, Table1[[#This Row],[After Utility (unclipped)]]))</f>
        <v>0.1</v>
      </c>
      <c r="M282" s="57">
        <v>8.8708839999999997E-2</v>
      </c>
      <c r="N282" s="81">
        <v>0</v>
      </c>
      <c r="O282" s="81">
        <v>13</v>
      </c>
      <c r="P282" s="81">
        <v>2</v>
      </c>
      <c r="Q282" s="81">
        <v>11</v>
      </c>
      <c r="R282" s="36" t="s">
        <v>1028</v>
      </c>
      <c r="S282" s="32">
        <v>9</v>
      </c>
      <c r="T282" s="36" t="s">
        <v>1029</v>
      </c>
      <c r="U282" s="32">
        <v>9</v>
      </c>
      <c r="V282" s="30">
        <f>parameters!$J$4*Table1[[#This Row],[Mitigations Utility]] + parameters!$J$5*Table1[[#This Row],[Detections Utility]]</f>
        <v>0.29523809523809524</v>
      </c>
      <c r="W282">
        <f>SUM(Table1[[#This Row],[Num. 800-53 (r5)]],Table1[[#This Row],[Num. CIS Controls]])</f>
        <v>18</v>
      </c>
      <c r="X282">
        <f>(Table1[[#This Row],[Total Mitigations]]-parameters!$D$2)/(parameters!$D$3-parameters!$D$2)</f>
        <v>0.32727272727272727</v>
      </c>
      <c r="Y282">
        <f>IF(Table1[[#This Row],[Mitigations Utility (unclipped)]]&gt;1,1, IF(Table1[[#This Row],[Mitigations Utility (unclipped)]]&lt;0,0, Table1[[#This Row],[Mitigations Utility (unclipped)]]) )</f>
        <v>0.32727272727272727</v>
      </c>
      <c r="Z282">
        <f>SUM(Table1[[#This Row],[Num. CAR]:[Num. Splunk]])</f>
        <v>26</v>
      </c>
      <c r="AA282">
        <f>(Table1[[#This Row],[Total Detections]]-parameters!$D$4)/(parameters!$D$5-parameters!$D$4)</f>
        <v>0.26</v>
      </c>
      <c r="AB282">
        <f>IF(Table1[[#This Row],[Detections Utility (unclipped)]]&gt;1,1, IF(Table1[[#This Row],[Detections Utility (unclipped)]]&lt;0,0, Table1[[#This Row],[Detections Utility (unclipped)]]) )</f>
        <v>0.26</v>
      </c>
      <c r="AC282"/>
      <c r="AD282" s="85" t="s">
        <v>1030</v>
      </c>
      <c r="AE282" s="30" t="str" cm="1">
        <f t="array" ref="AE282">IF(SUMPRODUCT(--(NOT(ISERR(SEARCH({"Process","Command","Script","WMI","Module","Pipe","Service"},AD282)))))&gt;0,"1","0")</f>
        <v>1</v>
      </c>
      <c r="AF282" s="30">
        <f>IF(AE282="1",'TOP 10 TECHNIQUES'!C$15,0)</f>
        <v>0</v>
      </c>
      <c r="AG282" s="30" t="str" cm="1">
        <f t="array" ref="AG282">IF(SUMPRODUCT(--(NOT(ISERR(SEARCH({"Network","Firewall"},AD282)))))&gt;0,"1","0")</f>
        <v>1</v>
      </c>
      <c r="AH282" s="30">
        <f>IF(AG282="1",'TOP 10 TECHNIQUES'!C$16,0)</f>
        <v>0</v>
      </c>
      <c r="AI282" s="30" t="str" cm="1">
        <f t="array" ref="AI282">IF(SUMPRODUCT(--(NOT(ISERR(SEARCH({"File","Group","Logon","Schedule","User","Registry","Active","Application"},AD282)))))&gt;0,"1","0")</f>
        <v>0</v>
      </c>
      <c r="AJ282" s="30">
        <f>IF(AI282="1",'TOP 10 TECHNIQUES'!C$17,0)</f>
        <v>0</v>
      </c>
      <c r="AK282" s="30" t="str" cm="1">
        <f t="array" ref="AK282">IF(SUMPRODUCT(--(NOT(ISERR(SEARCH({"Cloud","Cluster","Container","Image","Instance","Pod","Snapshot","Volume"},AD282)))))&gt;0,"1","0")</f>
        <v>0</v>
      </c>
      <c r="AL282" s="30">
        <f>IF(AK282="1",'TOP 10 TECHNIQUES'!C$18,0)</f>
        <v>0</v>
      </c>
      <c r="AM282" s="30" t="str" cm="1">
        <f t="array" ref="AM282">IF(SUMPRODUCT(--(NOT(ISERR(SEARCH({"Drive","Firmware","Host","Kernel"},AD282)))))&gt;0,"1","0")</f>
        <v>0</v>
      </c>
      <c r="AN282" s="30">
        <f>IF(AM282="1",'TOP 10 TECHNIQUES'!C$19,0)</f>
        <v>0</v>
      </c>
      <c r="AO282" s="61">
        <v>1</v>
      </c>
      <c r="AP282" s="30">
        <f>parameters!$J$21*Table1[[#This Row],[TAT Utility]]+parameters!$J$22*Table1[[#This Row],[Count Utility]]</f>
        <v>8.1728026857142852E-2</v>
      </c>
      <c r="AQ282" s="30">
        <f>(Table1[[#This Row],[Total Top Att&amp;ck Score ]]-parameters!$D$19)/(parameters!$D$20-parameters!$D$19)</f>
        <v>0.16131564507936508</v>
      </c>
      <c r="AR282" s="30">
        <f>IF(Table1[[#This Row],[TAT Utility (unclipped)]]&gt;1,1, IF(Table1[[#This Row],[TAT Utility (unclipped)]]&lt;0,0, Table1[[#This Row],[TAT Utility (unclipped)]]) )</f>
        <v>0.16131564507936508</v>
      </c>
      <c r="AS282" s="30">
        <f>(Table1[[#This Row],[Ransomware (Total '# of ATT&amp;CK Observations)]]-parameters!$D$21)/(parameters!$D$22-parameters!$D$21)</f>
        <v>4.7619047619047616E-2</v>
      </c>
      <c r="AT282" s="30">
        <f>IF(Table1[[#This Row],[Count Utility (unclipped)]]&gt;1,1, IF(Table1[[#This Row],[Count Utility (unclipped)]]&lt;0,0, Table1[[#This Row],[Count Utility (unclipped)]]) )</f>
        <v>4.7619047619047616E-2</v>
      </c>
      <c r="AU28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2.7650372501889644E-2</v>
      </c>
    </row>
    <row r="283" spans="1:47" ht="15.75">
      <c r="A283" s="30">
        <f>parameters!$J$21*Table1[[#This Row],[TAT Utility]]+parameters!$J$22*Table1[[#This Row],[Count Utility]]</f>
        <v>0.13002904761904763</v>
      </c>
      <c r="B283" s="30">
        <f t="shared" si="4"/>
        <v>0.96695714285714285</v>
      </c>
      <c r="C283" s="30" t="s">
        <v>1031</v>
      </c>
      <c r="D283" s="30" t="s">
        <v>1032</v>
      </c>
      <c r="E283" s="30" t="s">
        <v>72</v>
      </c>
      <c r="F283" s="30">
        <v>2</v>
      </c>
      <c r="G283" s="30">
        <v>9</v>
      </c>
      <c r="H283" s="30">
        <f>parameters!$J$10*Table1[[#This Row],[Before Utility]]+parameters!$J$11*Table1[[#This Row],[After Utility]]</f>
        <v>0.55000000000000004</v>
      </c>
      <c r="I283">
        <f>(Table1[[#This Row],[Num. TID Before]]-parameters!$D$8)/(parameters!$D$9-parameters!$D$8)</f>
        <v>0.2</v>
      </c>
      <c r="J283">
        <f>IF(Table1[[#This Row],[Before Utility (unclipped)]]&gt;1,1, IF(Table1[[#This Row],[Before Utility (unclipped)]]&lt;0,0, Table1[[#This Row],[Before Utility (unclipped)]]))</f>
        <v>0.2</v>
      </c>
      <c r="K283">
        <f>(Table1[[#This Row],[Num. TID After]]-parameters!$D$10)/(parameters!$D$11-parameters!$D$10)</f>
        <v>0.9</v>
      </c>
      <c r="L283">
        <f>IF(Table1[[#This Row],[After Utility (unclipped)]]&gt;1,1, IF(Table1[[#This Row],[After Utility (unclipped)]]&lt;0,0, Table1[[#This Row],[After Utility (unclipped)]]))</f>
        <v>0.9</v>
      </c>
      <c r="M283" s="30">
        <v>0</v>
      </c>
      <c r="N283" s="81">
        <v>0</v>
      </c>
      <c r="O283" s="81">
        <v>2</v>
      </c>
      <c r="P283" s="81">
        <v>4</v>
      </c>
      <c r="Q283" s="81">
        <v>2</v>
      </c>
      <c r="R283" s="36" t="s">
        <v>1033</v>
      </c>
      <c r="S283" s="32">
        <v>10</v>
      </c>
      <c r="T283" s="36" t="s">
        <v>1034</v>
      </c>
      <c r="U283" s="32">
        <v>13</v>
      </c>
      <c r="V283" s="30">
        <f>parameters!$J$4*Table1[[#This Row],[Mitigations Utility]] + parameters!$J$5*Table1[[#This Row],[Detections Utility]]</f>
        <v>0.25714285714285712</v>
      </c>
      <c r="W283">
        <f>SUM(Table1[[#This Row],[Num. 800-53 (r5)]],Table1[[#This Row],[Num. CIS Controls]])</f>
        <v>23</v>
      </c>
      <c r="X283">
        <f>(Table1[[#This Row],[Total Mitigations]]-parameters!$D$2)/(parameters!$D$3-parameters!$D$2)</f>
        <v>0.41818181818181815</v>
      </c>
      <c r="Y283">
        <f>IF(Table1[[#This Row],[Mitigations Utility (unclipped)]]&gt;1,1, IF(Table1[[#This Row],[Mitigations Utility (unclipped)]]&lt;0,0, Table1[[#This Row],[Mitigations Utility (unclipped)]]) )</f>
        <v>0.41818181818181815</v>
      </c>
      <c r="Z283">
        <f>SUM(Table1[[#This Row],[Num. CAR]:[Num. Splunk]])</f>
        <v>8</v>
      </c>
      <c r="AA283">
        <f>(Table1[[#This Row],[Total Detections]]-parameters!$D$4)/(parameters!$D$5-parameters!$D$4)</f>
        <v>0.08</v>
      </c>
      <c r="AB283">
        <f>IF(Table1[[#This Row],[Detections Utility (unclipped)]]&gt;1,1, IF(Table1[[#This Row],[Detections Utility (unclipped)]]&lt;0,0, Table1[[#This Row],[Detections Utility (unclipped)]]) )</f>
        <v>0.08</v>
      </c>
      <c r="AC283"/>
      <c r="AD283" s="85" t="s">
        <v>1035</v>
      </c>
      <c r="AE283" s="30" t="str" cm="1">
        <f t="array" ref="AE283">IF(SUMPRODUCT(--(NOT(ISERR(SEARCH({"Process","Command","Script","WMI","Module","Pipe","Service"},AD283)))))&gt;0,"1","0")</f>
        <v>1</v>
      </c>
      <c r="AF283" s="30">
        <f>IF(AE283="1",'TOP 10 TECHNIQUES'!C$15,0)</f>
        <v>0</v>
      </c>
      <c r="AG283" s="30" t="str" cm="1">
        <f t="array" ref="AG283">IF(SUMPRODUCT(--(NOT(ISERR(SEARCH({"Network","Firewall"},AD283)))))&gt;0,"1","0")</f>
        <v>0</v>
      </c>
      <c r="AH283" s="30">
        <f>IF(AG283="1",'TOP 10 TECHNIQUES'!C$16,0)</f>
        <v>0</v>
      </c>
      <c r="AI283" s="30" t="str" cm="1">
        <f t="array" ref="AI283">IF(SUMPRODUCT(--(NOT(ISERR(SEARCH({"File","Group","Logon","Schedule","User","Registry","Active","Application"},AD283)))))&gt;0,"1","0")</f>
        <v>1</v>
      </c>
      <c r="AJ283" s="30">
        <f>IF(AI283="1",'TOP 10 TECHNIQUES'!C$17,0)</f>
        <v>0.19800000000000001</v>
      </c>
      <c r="AK283" s="30" t="str" cm="1">
        <f t="array" ref="AK283">IF(SUMPRODUCT(--(NOT(ISERR(SEARCH({"Cloud","Cluster","Container","Image","Instance","Pod","Snapshot","Volume"},AD283)))))&gt;0,"1","0")</f>
        <v>0</v>
      </c>
      <c r="AL283" s="30">
        <f>IF(AK283="1",'TOP 10 TECHNIQUES'!C$18,0)</f>
        <v>0</v>
      </c>
      <c r="AM283" s="30" t="str" cm="1">
        <f t="array" ref="AM283">IF(SUMPRODUCT(--(NOT(ISERR(SEARCH({"Drive","Firmware","Host","Kernel"},AD283)))))&gt;0,"1","0")</f>
        <v>0</v>
      </c>
      <c r="AN283" s="30">
        <f>IF(AM283="1",'TOP 10 TECHNIQUES'!C$19,0)</f>
        <v>0</v>
      </c>
      <c r="AO283" s="62">
        <v>1</v>
      </c>
      <c r="AP283" s="30">
        <f>parameters!$J$21*Table1[[#This Row],[TAT Utility]]+parameters!$J$22*Table1[[#This Row],[Count Utility]]</f>
        <v>0.13002904761904763</v>
      </c>
      <c r="AQ283" s="30">
        <f>(Table1[[#This Row],[Total Top Att&amp;ck Score ]]-parameters!$D$19)/(parameters!$D$20-parameters!$D$19)</f>
        <v>0.32231904761904762</v>
      </c>
      <c r="AR283" s="30">
        <f>IF(Table1[[#This Row],[TAT Utility (unclipped)]]&gt;1,1, IF(Table1[[#This Row],[TAT Utility (unclipped)]]&lt;0,0, Table1[[#This Row],[TAT Utility (unclipped)]]) )</f>
        <v>0.32231904761904762</v>
      </c>
      <c r="AS283" s="30">
        <f>(Table1[[#This Row],[Ransomware (Total '# of ATT&amp;CK Observations)]]-parameters!$D$21)/(parameters!$D$22-parameters!$D$21)</f>
        <v>4.7619047619047616E-2</v>
      </c>
      <c r="AT283" s="30">
        <f>IF(Table1[[#This Row],[Count Utility (unclipped)]]&gt;1,1, IF(Table1[[#This Row],[Count Utility (unclipped)]]&lt;0,0, Table1[[#This Row],[Count Utility (unclipped)]]) )</f>
        <v>4.7619047619047616E-2</v>
      </c>
      <c r="AU28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3.1483786848072563E-2</v>
      </c>
    </row>
    <row r="284" spans="1:47" ht="15.75">
      <c r="A284" s="30">
        <f>parameters!$J$21*Table1[[#This Row],[TAT Utility]]+parameters!$J$22*Table1[[#This Row],[Count Utility]]</f>
        <v>9.005619047619047E-2</v>
      </c>
      <c r="B284" s="30">
        <f t="shared" si="4"/>
        <v>0.23389523809523807</v>
      </c>
      <c r="C284" s="30" t="s">
        <v>1036</v>
      </c>
      <c r="D284" s="30" t="s">
        <v>1032</v>
      </c>
      <c r="E284" s="30" t="s">
        <v>1037</v>
      </c>
      <c r="F284" s="30">
        <v>1</v>
      </c>
      <c r="G284" s="30">
        <v>1</v>
      </c>
      <c r="H284" s="30">
        <f>parameters!$J$10*Table1[[#This Row],[Before Utility]]+parameters!$J$11*Table1[[#This Row],[After Utility]]</f>
        <v>0.1</v>
      </c>
      <c r="I284">
        <f>(Table1[[#This Row],[Num. TID Before]]-parameters!$D$8)/(parameters!$D$9-parameters!$D$8)</f>
        <v>0.1</v>
      </c>
      <c r="J284">
        <f>IF(Table1[[#This Row],[Before Utility (unclipped)]]&gt;1,1, IF(Table1[[#This Row],[Before Utility (unclipped)]]&lt;0,0, Table1[[#This Row],[Before Utility (unclipped)]]))</f>
        <v>0.1</v>
      </c>
      <c r="K284">
        <f>(Table1[[#This Row],[Num. TID After]]-parameters!$D$10)/(parameters!$D$11-parameters!$D$10)</f>
        <v>0.1</v>
      </c>
      <c r="L284">
        <f>IF(Table1[[#This Row],[After Utility (unclipped)]]&gt;1,1, IF(Table1[[#This Row],[After Utility (unclipped)]]&lt;0,0, Table1[[#This Row],[After Utility (unclipped)]]))</f>
        <v>0.1</v>
      </c>
      <c r="M284" s="30">
        <v>0</v>
      </c>
      <c r="N284" s="81">
        <v>0</v>
      </c>
      <c r="O284" s="81">
        <v>2</v>
      </c>
      <c r="P284" s="81">
        <v>0</v>
      </c>
      <c r="Q284" s="81">
        <v>0</v>
      </c>
      <c r="R284" s="36" t="s">
        <v>1038</v>
      </c>
      <c r="S284" s="32">
        <v>9</v>
      </c>
      <c r="T284" s="34"/>
      <c r="U284" s="32">
        <v>0</v>
      </c>
      <c r="V284" s="30">
        <f>parameters!$J$4*Table1[[#This Row],[Mitigations Utility]] + parameters!$J$5*Table1[[#This Row],[Detections Utility]]</f>
        <v>9.5238095238095233E-2</v>
      </c>
      <c r="W284">
        <f>SUM(Table1[[#This Row],[Num. 800-53 (r5)]],Table1[[#This Row],[Num. CIS Controls]])</f>
        <v>9</v>
      </c>
      <c r="X284">
        <f>(Table1[[#This Row],[Total Mitigations]]-parameters!$D$2)/(parameters!$D$3-parameters!$D$2)</f>
        <v>0.16363636363636364</v>
      </c>
      <c r="Y284">
        <f>IF(Table1[[#This Row],[Mitigations Utility (unclipped)]]&gt;1,1, IF(Table1[[#This Row],[Mitigations Utility (unclipped)]]&lt;0,0, Table1[[#This Row],[Mitigations Utility (unclipped)]]) )</f>
        <v>0.16363636363636364</v>
      </c>
      <c r="Z284">
        <f>SUM(Table1[[#This Row],[Num. CAR]:[Num. Splunk]])</f>
        <v>2</v>
      </c>
      <c r="AA284">
        <f>(Table1[[#This Row],[Total Detections]]-parameters!$D$4)/(parameters!$D$5-parameters!$D$4)</f>
        <v>0.02</v>
      </c>
      <c r="AB284">
        <f>IF(Table1[[#This Row],[Detections Utility (unclipped)]]&gt;1,1, IF(Table1[[#This Row],[Detections Utility (unclipped)]]&lt;0,0, Table1[[#This Row],[Detections Utility (unclipped)]]) )</f>
        <v>0.02</v>
      </c>
      <c r="AC284"/>
      <c r="AD284" s="85" t="s">
        <v>1035</v>
      </c>
      <c r="AE284" s="30" t="str" cm="1">
        <f t="array" ref="AE284">IF(SUMPRODUCT(--(NOT(ISERR(SEARCH({"Process","Command","Script","WMI","Module","Pipe","Service"},AD284)))))&gt;0,"1","0")</f>
        <v>1</v>
      </c>
      <c r="AF284" s="30">
        <f>IF(AE284="1",'TOP 10 TECHNIQUES'!C$15,0)</f>
        <v>0</v>
      </c>
      <c r="AG284" s="30" t="str" cm="1">
        <f t="array" ref="AG284">IF(SUMPRODUCT(--(NOT(ISERR(SEARCH({"Network","Firewall"},AD284)))))&gt;0,"1","0")</f>
        <v>0</v>
      </c>
      <c r="AH284" s="30">
        <f>IF(AG284="1",'TOP 10 TECHNIQUES'!C$16,0)</f>
        <v>0</v>
      </c>
      <c r="AI284" s="30" t="str" cm="1">
        <f t="array" ref="AI284">IF(SUMPRODUCT(--(NOT(ISERR(SEARCH({"File","Group","Logon","Schedule","User","Registry","Active","Application"},AD284)))))&gt;0,"1","0")</f>
        <v>1</v>
      </c>
      <c r="AJ284" s="30">
        <f>IF(AI284="1",'TOP 10 TECHNIQUES'!C$17,0)</f>
        <v>0.19800000000000001</v>
      </c>
      <c r="AK284" s="30" t="str" cm="1">
        <f t="array" ref="AK284">IF(SUMPRODUCT(--(NOT(ISERR(SEARCH({"Cloud","Cluster","Container","Image","Instance","Pod","Snapshot","Volume"},AD284)))))&gt;0,"1","0")</f>
        <v>0</v>
      </c>
      <c r="AL284" s="30">
        <f>IF(AK284="1",'TOP 10 TECHNIQUES'!C$18,0)</f>
        <v>0</v>
      </c>
      <c r="AM284" s="30" t="str" cm="1">
        <f t="array" ref="AM284">IF(SUMPRODUCT(--(NOT(ISERR(SEARCH({"Drive","Firmware","Host","Kernel"},AD284)))))&gt;0,"1","0")</f>
        <v>0</v>
      </c>
      <c r="AN284" s="30">
        <f>IF(AM284="1",'TOP 10 TECHNIQUES'!C$19,0)</f>
        <v>0</v>
      </c>
      <c r="AO284" s="61">
        <v>2</v>
      </c>
      <c r="AP284" s="30">
        <f>parameters!$J$21*Table1[[#This Row],[TAT Utility]]+parameters!$J$22*Table1[[#This Row],[Count Utility]]</f>
        <v>9.005619047619047E-2</v>
      </c>
      <c r="AQ284" s="30">
        <f>(Table1[[#This Row],[Total Top Att&amp;ck Score ]]-parameters!$D$19)/(parameters!$D$20-parameters!$D$19)</f>
        <v>7.7965079365079362E-2</v>
      </c>
      <c r="AR284" s="30">
        <f>IF(Table1[[#This Row],[TAT Utility (unclipped)]]&gt;1,1, IF(Table1[[#This Row],[TAT Utility (unclipped)]]&lt;0,0, Table1[[#This Row],[TAT Utility (unclipped)]]) )</f>
        <v>7.7965079365079362E-2</v>
      </c>
      <c r="AS284" s="30">
        <f>(Table1[[#This Row],[Ransomware (Total '# of ATT&amp;CK Observations)]]-parameters!$D$21)/(parameters!$D$22-parameters!$D$21)</f>
        <v>9.5238095238095233E-2</v>
      </c>
      <c r="AT284" s="30">
        <f>IF(Table1[[#This Row],[Count Utility (unclipped)]]&gt;1,1, IF(Table1[[#This Row],[Count Utility (unclipped)]]&lt;0,0, Table1[[#This Row],[Count Utility (unclipped)]]) )</f>
        <v>9.5238095238095233E-2</v>
      </c>
      <c r="AU28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5.1331670445956157E-2</v>
      </c>
    </row>
    <row r="285" spans="1:47" ht="15.75">
      <c r="A285" s="30">
        <f>parameters!$J$21*Table1[[#This Row],[TAT Utility]]+parameters!$J$22*Table1[[#This Row],[Count Utility]]</f>
        <v>5.5011428571428572E-2</v>
      </c>
      <c r="B285" s="30">
        <f t="shared" si="4"/>
        <v>0.21678095238095238</v>
      </c>
      <c r="C285" s="30" t="s">
        <v>1039</v>
      </c>
      <c r="D285" s="30" t="s">
        <v>1032</v>
      </c>
      <c r="E285" s="30" t="s">
        <v>1040</v>
      </c>
      <c r="F285" s="30">
        <v>1</v>
      </c>
      <c r="G285" s="30">
        <v>1</v>
      </c>
      <c r="H285" s="30">
        <f>parameters!$J$10*Table1[[#This Row],[Before Utility]]+parameters!$J$11*Table1[[#This Row],[After Utility]]</f>
        <v>0.1</v>
      </c>
      <c r="I285">
        <f>(Table1[[#This Row],[Num. TID Before]]-parameters!$D$8)/(parameters!$D$9-parameters!$D$8)</f>
        <v>0.1</v>
      </c>
      <c r="J285">
        <f>IF(Table1[[#This Row],[Before Utility (unclipped)]]&gt;1,1, IF(Table1[[#This Row],[Before Utility (unclipped)]]&lt;0,0, Table1[[#This Row],[Before Utility (unclipped)]]))</f>
        <v>0.1</v>
      </c>
      <c r="K285">
        <f>(Table1[[#This Row],[Num. TID After]]-parameters!$D$10)/(parameters!$D$11-parameters!$D$10)</f>
        <v>0.1</v>
      </c>
      <c r="L285">
        <f>IF(Table1[[#This Row],[After Utility (unclipped)]]&gt;1,1, IF(Table1[[#This Row],[After Utility (unclipped)]]&lt;0,0, Table1[[#This Row],[After Utility (unclipped)]]))</f>
        <v>0.1</v>
      </c>
      <c r="M285" s="30">
        <v>0</v>
      </c>
      <c r="N285" s="81">
        <v>0</v>
      </c>
      <c r="O285" s="81">
        <v>0</v>
      </c>
      <c r="P285" s="81">
        <v>1</v>
      </c>
      <c r="Q285" s="81">
        <v>2</v>
      </c>
      <c r="R285" s="36" t="s">
        <v>762</v>
      </c>
      <c r="S285" s="32">
        <v>7</v>
      </c>
      <c r="T285" s="34"/>
      <c r="U285" s="32">
        <v>0</v>
      </c>
      <c r="V285" s="30">
        <f>parameters!$J$4*Table1[[#This Row],[Mitigations Utility]] + parameters!$J$5*Table1[[#This Row],[Detections Utility]]</f>
        <v>8.0952380952380942E-2</v>
      </c>
      <c r="W285">
        <f>SUM(Table1[[#This Row],[Num. 800-53 (r5)]],Table1[[#This Row],[Num. CIS Controls]])</f>
        <v>7</v>
      </c>
      <c r="X285">
        <f>(Table1[[#This Row],[Total Mitigations]]-parameters!$D$2)/(parameters!$D$3-parameters!$D$2)</f>
        <v>0.12727272727272726</v>
      </c>
      <c r="Y285">
        <f>IF(Table1[[#This Row],[Mitigations Utility (unclipped)]]&gt;1,1, IF(Table1[[#This Row],[Mitigations Utility (unclipped)]]&lt;0,0, Table1[[#This Row],[Mitigations Utility (unclipped)]]) )</f>
        <v>0.12727272727272726</v>
      </c>
      <c r="Z285">
        <f>SUM(Table1[[#This Row],[Num. CAR]:[Num. Splunk]])</f>
        <v>3</v>
      </c>
      <c r="AA285">
        <f>(Table1[[#This Row],[Total Detections]]-parameters!$D$4)/(parameters!$D$5-parameters!$D$4)</f>
        <v>0.03</v>
      </c>
      <c r="AB285">
        <f>IF(Table1[[#This Row],[Detections Utility (unclipped)]]&gt;1,1, IF(Table1[[#This Row],[Detections Utility (unclipped)]]&lt;0,0, Table1[[#This Row],[Detections Utility (unclipped)]]) )</f>
        <v>0.03</v>
      </c>
      <c r="AC285"/>
      <c r="AD285" s="85" t="s">
        <v>1041</v>
      </c>
      <c r="AE285" s="30" t="str" cm="1">
        <f t="array" ref="AE285">IF(SUMPRODUCT(--(NOT(ISERR(SEARCH({"Process","Command","Script","WMI","Module","Pipe","Service"},AD285)))))&gt;0,"1","0")</f>
        <v>1</v>
      </c>
      <c r="AF285" s="30">
        <f>IF(AE285="1",'TOP 10 TECHNIQUES'!C$15,0)</f>
        <v>0</v>
      </c>
      <c r="AG285" s="30" t="str" cm="1">
        <f t="array" ref="AG285">IF(SUMPRODUCT(--(NOT(ISERR(SEARCH({"Network","Firewall"},AD285)))))&gt;0,"1","0")</f>
        <v>0</v>
      </c>
      <c r="AH285" s="30">
        <f>IF(AG285="1",'TOP 10 TECHNIQUES'!C$16,0)</f>
        <v>0</v>
      </c>
      <c r="AI285" s="30" t="str" cm="1">
        <f t="array" ref="AI285">IF(SUMPRODUCT(--(NOT(ISERR(SEARCH({"File","Group","Logon","Schedule","User","Registry","Active","Application"},AD285)))))&gt;0,"1","0")</f>
        <v>1</v>
      </c>
      <c r="AJ285" s="30">
        <f>IF(AI285="1",'TOP 10 TECHNIQUES'!C$17,0)</f>
        <v>0.19800000000000001</v>
      </c>
      <c r="AK285" s="30" t="str" cm="1">
        <f t="array" ref="AK285">IF(SUMPRODUCT(--(NOT(ISERR(SEARCH({"Cloud","Cluster","Container","Image","Instance","Pod","Snapshot","Volume"},AD285)))))&gt;0,"1","0")</f>
        <v>0</v>
      </c>
      <c r="AL285" s="30">
        <f>IF(AK285="1",'TOP 10 TECHNIQUES'!C$18,0)</f>
        <v>0</v>
      </c>
      <c r="AM285" s="30" t="str" cm="1">
        <f t="array" ref="AM285">IF(SUMPRODUCT(--(NOT(ISERR(SEARCH({"Drive","Firmware","Host","Kernel"},AD285)))))&gt;0,"1","0")</f>
        <v>0</v>
      </c>
      <c r="AN285" s="30">
        <f>IF(AM285="1",'TOP 10 TECHNIQUES'!C$19,0)</f>
        <v>0</v>
      </c>
      <c r="AO285" s="62">
        <v>1</v>
      </c>
      <c r="AP285" s="30">
        <f>parameters!$J$21*Table1[[#This Row],[TAT Utility]]+parameters!$J$22*Table1[[#This Row],[Count Utility]]</f>
        <v>5.5011428571428572E-2</v>
      </c>
      <c r="AQ285" s="30">
        <f>(Table1[[#This Row],[Total Top Att&amp;ck Score ]]-parameters!$D$19)/(parameters!$D$20-parameters!$D$19)</f>
        <v>7.2260317460317455E-2</v>
      </c>
      <c r="AR285" s="30">
        <f>IF(Table1[[#This Row],[TAT Utility (unclipped)]]&gt;1,1, IF(Table1[[#This Row],[TAT Utility (unclipped)]]&lt;0,0, Table1[[#This Row],[TAT Utility (unclipped)]]) )</f>
        <v>7.2260317460317455E-2</v>
      </c>
      <c r="AS285" s="30">
        <f>(Table1[[#This Row],[Ransomware (Total '# of ATT&amp;CK Observations)]]-parameters!$D$21)/(parameters!$D$22-parameters!$D$21)</f>
        <v>4.7619047619047616E-2</v>
      </c>
      <c r="AT285" s="30">
        <f>IF(Table1[[#This Row],[Count Utility (unclipped)]]&gt;1,1, IF(Table1[[#This Row],[Count Utility (unclipped)]]&lt;0,0, Table1[[#This Row],[Count Utility (unclipped)]]) )</f>
        <v>4.7619047619047616E-2</v>
      </c>
      <c r="AU28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2.5530007558578986E-2</v>
      </c>
    </row>
    <row r="286" spans="1:47" ht="15.75">
      <c r="A286" s="30">
        <f>parameters!$J$21*Table1[[#This Row],[TAT Utility]]+parameters!$J$22*Table1[[#This Row],[Count Utility]]</f>
        <v>0.18485828698112683</v>
      </c>
      <c r="B286" s="30">
        <f t="shared" si="4"/>
        <v>0.51524953647793514</v>
      </c>
      <c r="C286" s="30" t="s">
        <v>1042</v>
      </c>
      <c r="D286" s="30" t="s">
        <v>1043</v>
      </c>
      <c r="E286" s="30" t="s">
        <v>72</v>
      </c>
      <c r="F286" s="30">
        <v>1</v>
      </c>
      <c r="G286" s="30">
        <v>0</v>
      </c>
      <c r="H286" s="30">
        <f>parameters!$J$10*Table1[[#This Row],[Before Utility]]+parameters!$J$11*Table1[[#This Row],[After Utility]]</f>
        <v>0.05</v>
      </c>
      <c r="I286">
        <f>(Table1[[#This Row],[Num. TID Before]]-parameters!$D$8)/(parameters!$D$9-parameters!$D$8)</f>
        <v>0.1</v>
      </c>
      <c r="J286">
        <f>IF(Table1[[#This Row],[Before Utility (unclipped)]]&gt;1,1, IF(Table1[[#This Row],[Before Utility (unclipped)]]&lt;0,0, Table1[[#This Row],[Before Utility (unclipped)]]))</f>
        <v>0.1</v>
      </c>
      <c r="K286">
        <f>(Table1[[#This Row],[Num. TID After]]-parameters!$D$10)/(parameters!$D$11-parameters!$D$10)</f>
        <v>0</v>
      </c>
      <c r="L286">
        <f>IF(Table1[[#This Row],[After Utility (unclipped)]]&gt;1,1, IF(Table1[[#This Row],[After Utility (unclipped)]]&lt;0,0, Table1[[#This Row],[After Utility (unclipped)]]))</f>
        <v>0</v>
      </c>
      <c r="M286" s="58">
        <v>4.2306796174037598E-5</v>
      </c>
      <c r="N286" s="81">
        <v>0</v>
      </c>
      <c r="O286" s="81">
        <v>10</v>
      </c>
      <c r="P286" s="81">
        <v>8</v>
      </c>
      <c r="Q286" s="81">
        <v>19</v>
      </c>
      <c r="R286" s="36" t="s">
        <v>1044</v>
      </c>
      <c r="S286" s="32">
        <v>5</v>
      </c>
      <c r="T286" s="36" t="s">
        <v>1045</v>
      </c>
      <c r="U286" s="32">
        <v>10</v>
      </c>
      <c r="V286" s="30">
        <f>parameters!$J$4*Table1[[#This Row],[Mitigations Utility]] + parameters!$J$5*Table1[[#This Row],[Detections Utility]]</f>
        <v>0.31904761904761902</v>
      </c>
      <c r="W286">
        <f>SUM(Table1[[#This Row],[Num. 800-53 (r5)]],Table1[[#This Row],[Num. CIS Controls]])</f>
        <v>15</v>
      </c>
      <c r="X286">
        <f>(Table1[[#This Row],[Total Mitigations]]-parameters!$D$2)/(parameters!$D$3-parameters!$D$2)</f>
        <v>0.27272727272727271</v>
      </c>
      <c r="Y286">
        <f>IF(Table1[[#This Row],[Mitigations Utility (unclipped)]]&gt;1,1, IF(Table1[[#This Row],[Mitigations Utility (unclipped)]]&lt;0,0, Table1[[#This Row],[Mitigations Utility (unclipped)]]) )</f>
        <v>0.27272727272727271</v>
      </c>
      <c r="Z286">
        <f>SUM(Table1[[#This Row],[Num. CAR]:[Num. Splunk]])</f>
        <v>37</v>
      </c>
      <c r="AA286">
        <f>(Table1[[#This Row],[Total Detections]]-parameters!$D$4)/(parameters!$D$5-parameters!$D$4)</f>
        <v>0.37</v>
      </c>
      <c r="AB286">
        <f>IF(Table1[[#This Row],[Detections Utility (unclipped)]]&gt;1,1, IF(Table1[[#This Row],[Detections Utility (unclipped)]]&lt;0,0, Table1[[#This Row],[Detections Utility (unclipped)]]) )</f>
        <v>0.37</v>
      </c>
      <c r="AC286"/>
      <c r="AD286" s="85" t="s">
        <v>1046</v>
      </c>
      <c r="AE286" s="30" t="str" cm="1">
        <f t="array" ref="AE286">IF(SUMPRODUCT(--(NOT(ISERR(SEARCH({"Process","Command","Script","WMI","Module","Pipe","Service"},AD286)))))&gt;0,"1","0")</f>
        <v>1</v>
      </c>
      <c r="AF286" s="30">
        <f>IF(AE286="1",'TOP 10 TECHNIQUES'!C$15,0)</f>
        <v>0</v>
      </c>
      <c r="AG286" s="30" t="str" cm="1">
        <f t="array" ref="AG286">IF(SUMPRODUCT(--(NOT(ISERR(SEARCH({"Network","Firewall"},AD286)))))&gt;0,"1","0")</f>
        <v>0</v>
      </c>
      <c r="AH286" s="30">
        <f>IF(AG286="1",'TOP 10 TECHNIQUES'!C$16,0)</f>
        <v>0</v>
      </c>
      <c r="AI286" s="30" t="str" cm="1">
        <f t="array" ref="AI286">IF(SUMPRODUCT(--(NOT(ISERR(SEARCH({"File","Group","Logon","Schedule","User","Registry","Active","Application"},AD286)))))&gt;0,"1","0")</f>
        <v>1</v>
      </c>
      <c r="AJ286" s="30">
        <f>IF(AI286="1",'TOP 10 TECHNIQUES'!C$17,0)</f>
        <v>0.19800000000000001</v>
      </c>
      <c r="AK286" s="30" t="str" cm="1">
        <f t="array" ref="AK286">IF(SUMPRODUCT(--(NOT(ISERR(SEARCH({"Cloud","Cluster","Container","Image","Instance","Pod","Snapshot","Volume"},AD286)))))&gt;0,"1","0")</f>
        <v>1</v>
      </c>
      <c r="AL286" s="30">
        <f>IF(AK286="1",'TOP 10 TECHNIQUES'!C$18,0)</f>
        <v>0.19800000000000001</v>
      </c>
      <c r="AM286" s="30" t="str" cm="1">
        <f t="array" ref="AM286">IF(SUMPRODUCT(--(NOT(ISERR(SEARCH({"Drive","Firmware","Host","Kernel"},AD286)))))&gt;0,"1","0")</f>
        <v>0</v>
      </c>
      <c r="AN286" s="30">
        <f>IF(AM286="1",'TOP 10 TECHNIQUES'!C$19,0)</f>
        <v>0</v>
      </c>
      <c r="AO286" s="61">
        <v>4</v>
      </c>
      <c r="AP286" s="30">
        <f>parameters!$J$21*Table1[[#This Row],[TAT Utility]]+parameters!$J$22*Table1[[#This Row],[Count Utility]]</f>
        <v>0.18485828698112683</v>
      </c>
      <c r="AQ286" s="30">
        <f>(Table1[[#This Row],[Total Top Att&amp;ck Score ]]-parameters!$D$19)/(parameters!$D$20-parameters!$D$19)</f>
        <v>0.17174984549264505</v>
      </c>
      <c r="AR286" s="30">
        <f>IF(Table1[[#This Row],[TAT Utility (unclipped)]]&gt;1,1, IF(Table1[[#This Row],[TAT Utility (unclipped)]]&lt;0,0, Table1[[#This Row],[TAT Utility (unclipped)]]) )</f>
        <v>0.17174984549264505</v>
      </c>
      <c r="AS286" s="30">
        <f>(Table1[[#This Row],[Ransomware (Total '# of ATT&amp;CK Observations)]]-parameters!$D$21)/(parameters!$D$22-parameters!$D$21)</f>
        <v>0.19047619047619047</v>
      </c>
      <c r="AT286" s="30">
        <f>IF(Table1[[#This Row],[Count Utility (unclipped)]]&gt;1,1, IF(Table1[[#This Row],[Count Utility (unclipped)]]&lt;0,0, Table1[[#This Row],[Count Utility (unclipped)]]) )</f>
        <v>0.19047619047619047</v>
      </c>
      <c r="AU28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0.11159522338025191</v>
      </c>
    </row>
    <row r="287" spans="1:47" ht="15.75">
      <c r="A287" s="30">
        <f>parameters!$J$21*Table1[[#This Row],[TAT Utility]]+parameters!$J$22*Table1[[#This Row],[Count Utility]]</f>
        <v>0.60879575049276202</v>
      </c>
      <c r="B287" s="30">
        <f t="shared" si="4"/>
        <v>0.42129083826095232</v>
      </c>
      <c r="C287" s="30" t="s">
        <v>1047</v>
      </c>
      <c r="D287" s="30" t="s">
        <v>1048</v>
      </c>
      <c r="E287" s="30" t="s">
        <v>72</v>
      </c>
      <c r="F287" s="30">
        <v>1</v>
      </c>
      <c r="G287" s="30">
        <v>0</v>
      </c>
      <c r="H287" s="30">
        <f>parameters!$J$10*Table1[[#This Row],[Before Utility]]+parameters!$J$11*Table1[[#This Row],[After Utility]]</f>
        <v>0.05</v>
      </c>
      <c r="I287">
        <f>(Table1[[#This Row],[Num. TID Before]]-parameters!$D$8)/(parameters!$D$9-parameters!$D$8)</f>
        <v>0.1</v>
      </c>
      <c r="J287">
        <f>IF(Table1[[#This Row],[Before Utility (unclipped)]]&gt;1,1, IF(Table1[[#This Row],[Before Utility (unclipped)]]&lt;0,0, Table1[[#This Row],[Before Utility (unclipped)]]))</f>
        <v>0.1</v>
      </c>
      <c r="K287">
        <f>(Table1[[#This Row],[Num. TID After]]-parameters!$D$10)/(parameters!$D$11-parameters!$D$10)</f>
        <v>0</v>
      </c>
      <c r="L287">
        <f>IF(Table1[[#This Row],[After Utility (unclipped)]]&gt;1,1, IF(Table1[[#This Row],[After Utility (unclipped)]]&lt;0,0, Table1[[#This Row],[After Utility (unclipped)]]))</f>
        <v>0</v>
      </c>
      <c r="M287" s="57">
        <v>1.368903E-2</v>
      </c>
      <c r="N287" s="81">
        <v>0</v>
      </c>
      <c r="O287" s="81">
        <v>10</v>
      </c>
      <c r="P287" s="81">
        <v>1</v>
      </c>
      <c r="Q287" s="81">
        <v>7</v>
      </c>
      <c r="R287" s="36" t="s">
        <v>1044</v>
      </c>
      <c r="S287" s="32">
        <v>5</v>
      </c>
      <c r="T287" s="36" t="s">
        <v>1049</v>
      </c>
      <c r="U287" s="32">
        <v>11</v>
      </c>
      <c r="V287" s="30">
        <f>parameters!$J$4*Table1[[#This Row],[Mitigations Utility]] + parameters!$J$5*Table1[[#This Row],[Detections Utility]]</f>
        <v>0.23809523809523808</v>
      </c>
      <c r="W287">
        <f>SUM(Table1[[#This Row],[Num. 800-53 (r5)]],Table1[[#This Row],[Num. CIS Controls]])</f>
        <v>16</v>
      </c>
      <c r="X287">
        <f>(Table1[[#This Row],[Total Mitigations]]-parameters!$D$2)/(parameters!$D$3-parameters!$D$2)</f>
        <v>0.29090909090909089</v>
      </c>
      <c r="Y287">
        <f>IF(Table1[[#This Row],[Mitigations Utility (unclipped)]]&gt;1,1, IF(Table1[[#This Row],[Mitigations Utility (unclipped)]]&lt;0,0, Table1[[#This Row],[Mitigations Utility (unclipped)]]) )</f>
        <v>0.29090909090909089</v>
      </c>
      <c r="Z287">
        <f>SUM(Table1[[#This Row],[Num. CAR]:[Num. Splunk]])</f>
        <v>18</v>
      </c>
      <c r="AA287">
        <f>(Table1[[#This Row],[Total Detections]]-parameters!$D$4)/(parameters!$D$5-parameters!$D$4)</f>
        <v>0.18</v>
      </c>
      <c r="AB287">
        <f>IF(Table1[[#This Row],[Detections Utility (unclipped)]]&gt;1,1, IF(Table1[[#This Row],[Detections Utility (unclipped)]]&lt;0,0, Table1[[#This Row],[Detections Utility (unclipped)]]) )</f>
        <v>0.18</v>
      </c>
      <c r="AC287"/>
      <c r="AD287" s="85" t="s">
        <v>1050</v>
      </c>
      <c r="AE287" s="30" t="str" cm="1">
        <f t="array" ref="AE287">IF(SUMPRODUCT(--(NOT(ISERR(SEARCH({"Process","Command","Script","WMI","Module","Pipe","Service"},AD287)))))&gt;0,"1","0")</f>
        <v>1</v>
      </c>
      <c r="AF287" s="30">
        <f>IF(AE287="1",'TOP 10 TECHNIQUES'!C$15,0)</f>
        <v>0</v>
      </c>
      <c r="AG287" s="30" t="str" cm="1">
        <f t="array" ref="AG287">IF(SUMPRODUCT(--(NOT(ISERR(SEARCH({"Network","Firewall"},AD287)))))&gt;0,"1","0")</f>
        <v>1</v>
      </c>
      <c r="AH287" s="30">
        <f>IF(AG287="1",'TOP 10 TECHNIQUES'!C$16,0)</f>
        <v>0</v>
      </c>
      <c r="AI287" s="30" t="str" cm="1">
        <f t="array" ref="AI287">IF(SUMPRODUCT(--(NOT(ISERR(SEARCH({"File","Group","Logon","Schedule","User","Registry","Active","Application"},AD287)))))&gt;0,"1","0")</f>
        <v>1</v>
      </c>
      <c r="AJ287" s="30">
        <f>IF(AI287="1",'TOP 10 TECHNIQUES'!C$17,0)</f>
        <v>0.19800000000000001</v>
      </c>
      <c r="AK287" s="30" t="str" cm="1">
        <f t="array" ref="AK287">IF(SUMPRODUCT(--(NOT(ISERR(SEARCH({"Cloud","Cluster","Container","Image","Instance","Pod","Snapshot","Volume"},AD287)))))&gt;0,"1","0")</f>
        <v>1</v>
      </c>
      <c r="AL287" s="30">
        <f>IF(AK287="1",'TOP 10 TECHNIQUES'!C$18,0)</f>
        <v>0.19800000000000001</v>
      </c>
      <c r="AM287" s="30" t="str" cm="1">
        <f t="array" ref="AM287">IF(SUMPRODUCT(--(NOT(ISERR(SEARCH({"Drive","Firmware","Host","Kernel"},AD287)))))&gt;0,"1","0")</f>
        <v>0</v>
      </c>
      <c r="AN287" s="30">
        <f>IF(AM287="1",'TOP 10 TECHNIQUES'!C$19,0)</f>
        <v>0</v>
      </c>
      <c r="AO287" s="62">
        <v>17</v>
      </c>
      <c r="AP287" s="30">
        <f>parameters!$J$21*Table1[[#This Row],[TAT Utility]]+parameters!$J$22*Table1[[#This Row],[Count Utility]]</f>
        <v>0.60879575049276202</v>
      </c>
      <c r="AQ287" s="30">
        <f>(Table1[[#This Row],[Total Top Att&amp;ck Score ]]-parameters!$D$19)/(parameters!$D$20-parameters!$D$19)</f>
        <v>0.14043027942031744</v>
      </c>
      <c r="AR287" s="30">
        <f>IF(Table1[[#This Row],[TAT Utility (unclipped)]]&gt;1,1, IF(Table1[[#This Row],[TAT Utility (unclipped)]]&lt;0,0, Table1[[#This Row],[TAT Utility (unclipped)]]) )</f>
        <v>0.14043027942031744</v>
      </c>
      <c r="AS287" s="30">
        <f>(Table1[[#This Row],[Ransomware (Total '# of ATT&amp;CK Observations)]]-parameters!$D$21)/(parameters!$D$22-parameters!$D$21)</f>
        <v>0.80952380952380953</v>
      </c>
      <c r="AT287" s="30">
        <f>IF(Table1[[#This Row],[Count Utility (unclipped)]]&gt;1,1, IF(Table1[[#This Row],[Count Utility (unclipped)]]&lt;0,0, Table1[[#This Row],[Count Utility (unclipped)]]) )</f>
        <v>0.80952380952380953</v>
      </c>
      <c r="AU28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0.46160273214631897</v>
      </c>
    </row>
    <row r="288" spans="1:47" ht="15.75">
      <c r="A288" s="30">
        <f>parameters!$J$21*Table1[[#This Row],[TAT Utility]]+parameters!$J$22*Table1[[#This Row],[Count Utility]]</f>
        <v>0.37103553310876192</v>
      </c>
      <c r="B288" s="30">
        <f t="shared" si="4"/>
        <v>0.71035533108761906</v>
      </c>
      <c r="C288" s="30" t="s">
        <v>1051</v>
      </c>
      <c r="D288" s="30" t="s">
        <v>1052</v>
      </c>
      <c r="E288" s="30" t="s">
        <v>72</v>
      </c>
      <c r="F288" s="30">
        <v>1</v>
      </c>
      <c r="G288" s="30">
        <v>0</v>
      </c>
      <c r="H288" s="30">
        <f>parameters!$J$10*Table1[[#This Row],[Before Utility]]+parameters!$J$11*Table1[[#This Row],[After Utility]]</f>
        <v>0.05</v>
      </c>
      <c r="I288">
        <f>(Table1[[#This Row],[Num. TID Before]]-parameters!$D$8)/(parameters!$D$9-parameters!$D$8)</f>
        <v>0.1</v>
      </c>
      <c r="J288">
        <f>IF(Table1[[#This Row],[Before Utility (unclipped)]]&gt;1,1, IF(Table1[[#This Row],[Before Utility (unclipped)]]&lt;0,0, Table1[[#This Row],[Before Utility (unclipped)]]))</f>
        <v>0.1</v>
      </c>
      <c r="K288">
        <f>(Table1[[#This Row],[Num. TID After]]-parameters!$D$10)/(parameters!$D$11-parameters!$D$10)</f>
        <v>0</v>
      </c>
      <c r="L288">
        <f>IF(Table1[[#This Row],[After Utility (unclipped)]]&gt;1,1, IF(Table1[[#This Row],[After Utility (unclipped)]]&lt;0,0, Table1[[#This Row],[After Utility (unclipped)]]))</f>
        <v>0</v>
      </c>
      <c r="M288" s="57">
        <v>0.19533197999999999</v>
      </c>
      <c r="N288" s="81">
        <v>0</v>
      </c>
      <c r="O288" s="81">
        <v>7</v>
      </c>
      <c r="P288" s="81">
        <v>6</v>
      </c>
      <c r="Q288" s="81">
        <v>14</v>
      </c>
      <c r="R288" s="36" t="s">
        <v>1053</v>
      </c>
      <c r="S288" s="32">
        <v>10</v>
      </c>
      <c r="T288" s="36" t="s">
        <v>1054</v>
      </c>
      <c r="U288" s="32">
        <v>13</v>
      </c>
      <c r="V288" s="30">
        <f>parameters!$J$4*Table1[[#This Row],[Mitigations Utility]] + parameters!$J$5*Table1[[#This Row],[Detections Utility]]</f>
        <v>0.34761904761904761</v>
      </c>
      <c r="W288">
        <f>SUM(Table1[[#This Row],[Num. 800-53 (r5)]],Table1[[#This Row],[Num. CIS Controls]])</f>
        <v>23</v>
      </c>
      <c r="X288">
        <f>(Table1[[#This Row],[Total Mitigations]]-parameters!$D$2)/(parameters!$D$3-parameters!$D$2)</f>
        <v>0.41818181818181815</v>
      </c>
      <c r="Y288">
        <f>IF(Table1[[#This Row],[Mitigations Utility (unclipped)]]&gt;1,1, IF(Table1[[#This Row],[Mitigations Utility (unclipped)]]&lt;0,0, Table1[[#This Row],[Mitigations Utility (unclipped)]]) )</f>
        <v>0.41818181818181815</v>
      </c>
      <c r="Z288">
        <f>SUM(Table1[[#This Row],[Num. CAR]:[Num. Splunk]])</f>
        <v>27</v>
      </c>
      <c r="AA288">
        <f>(Table1[[#This Row],[Total Detections]]-parameters!$D$4)/(parameters!$D$5-parameters!$D$4)</f>
        <v>0.27</v>
      </c>
      <c r="AB288">
        <f>IF(Table1[[#This Row],[Detections Utility (unclipped)]]&gt;1,1, IF(Table1[[#This Row],[Detections Utility (unclipped)]]&lt;0,0, Table1[[#This Row],[Detections Utility (unclipped)]]) )</f>
        <v>0.27</v>
      </c>
      <c r="AC288"/>
      <c r="AD288" s="85" t="s">
        <v>1055</v>
      </c>
      <c r="AE288" s="30" t="str" cm="1">
        <f t="array" ref="AE288">IF(SUMPRODUCT(--(NOT(ISERR(SEARCH({"Process","Command","Script","WMI","Module","Pipe","Service"},AD288)))))&gt;0,"1","0")</f>
        <v>1</v>
      </c>
      <c r="AF288" s="30">
        <f>IF(AE288="1",'TOP 10 TECHNIQUES'!C$15,0)</f>
        <v>0</v>
      </c>
      <c r="AG288" s="30" t="str" cm="1">
        <f t="array" ref="AG288">IF(SUMPRODUCT(--(NOT(ISERR(SEARCH({"Network","Firewall"},AD288)))))&gt;0,"1","0")</f>
        <v>0</v>
      </c>
      <c r="AH288" s="30">
        <f>IF(AG288="1",'TOP 10 TECHNIQUES'!C$16,0)</f>
        <v>0</v>
      </c>
      <c r="AI288" s="30" t="str" cm="1">
        <f t="array" ref="AI288">IF(SUMPRODUCT(--(NOT(ISERR(SEARCH({"File","Group","Logon","Schedule","User","Registry","Active","Application"},AD288)))))&gt;0,"1","0")</f>
        <v>1</v>
      </c>
      <c r="AJ288" s="30">
        <f>IF(AI288="1",'TOP 10 TECHNIQUES'!C$17,0)</f>
        <v>0.19800000000000001</v>
      </c>
      <c r="AK288" s="30" t="str" cm="1">
        <f t="array" ref="AK288">IF(SUMPRODUCT(--(NOT(ISERR(SEARCH({"Cloud","Cluster","Container","Image","Instance","Pod","Snapshot","Volume"},AD288)))))&gt;0,"1","0")</f>
        <v>0</v>
      </c>
      <c r="AL288" s="30">
        <f>IF(AK288="1",'TOP 10 TECHNIQUES'!C$18,0)</f>
        <v>0</v>
      </c>
      <c r="AM288" s="30" t="str" cm="1">
        <f t="array" ref="AM288">IF(SUMPRODUCT(--(NOT(ISERR(SEARCH({"Drive","Firmware","Host","Kernel"},AD288)))))&gt;0,"1","0")</f>
        <v>0</v>
      </c>
      <c r="AN288" s="30">
        <f>IF(AM288="1",'TOP 10 TECHNIQUES'!C$19,0)</f>
        <v>0</v>
      </c>
      <c r="AO288" s="61">
        <v>9</v>
      </c>
      <c r="AP288" s="30">
        <f>parameters!$J$21*Table1[[#This Row],[TAT Utility]]+parameters!$J$22*Table1[[#This Row],[Count Utility]]</f>
        <v>0.37103553310876192</v>
      </c>
      <c r="AQ288" s="30">
        <f>(Table1[[#This Row],[Total Top Att&amp;ck Score ]]-parameters!$D$19)/(parameters!$D$20-parameters!$D$19)</f>
        <v>0.23678511036253969</v>
      </c>
      <c r="AR288" s="30">
        <f>IF(Table1[[#This Row],[TAT Utility (unclipped)]]&gt;1,1, IF(Table1[[#This Row],[TAT Utility (unclipped)]]&lt;0,0, Table1[[#This Row],[TAT Utility (unclipped)]]) )</f>
        <v>0.23678511036253969</v>
      </c>
      <c r="AS288" s="30">
        <f>(Table1[[#This Row],[Ransomware (Total '# of ATT&amp;CK Observations)]]-parameters!$D$21)/(parameters!$D$22-parameters!$D$21)</f>
        <v>0.42857142857142855</v>
      </c>
      <c r="AT288" s="30">
        <f>IF(Table1[[#This Row],[Count Utility (unclipped)]]&gt;1,1, IF(Table1[[#This Row],[Count Utility (unclipped)]]&lt;0,0, Table1[[#This Row],[Count Utility (unclipped)]]) )</f>
        <v>0.42857142857142855</v>
      </c>
      <c r="AU28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0.2650253807919728</v>
      </c>
    </row>
    <row r="289" spans="1:47" ht="15.75">
      <c r="A289" s="30">
        <f>parameters!$J$21*Table1[[#This Row],[TAT Utility]]+parameters!$J$22*Table1[[#This Row],[Count Utility]]</f>
        <v>0.54132926982380947</v>
      </c>
      <c r="B289" s="30">
        <f t="shared" si="4"/>
        <v>0.74662603157142859</v>
      </c>
      <c r="C289" s="30" t="s">
        <v>1056</v>
      </c>
      <c r="D289" s="30" t="s">
        <v>1057</v>
      </c>
      <c r="E289" s="30" t="s">
        <v>72</v>
      </c>
      <c r="F289" s="30">
        <v>2</v>
      </c>
      <c r="G289" s="30">
        <v>2</v>
      </c>
      <c r="H289" s="30">
        <f>parameters!$J$10*Table1[[#This Row],[Before Utility]]+parameters!$J$11*Table1[[#This Row],[After Utility]]</f>
        <v>0.2</v>
      </c>
      <c r="I289">
        <f>(Table1[[#This Row],[Num. TID Before]]-parameters!$D$8)/(parameters!$D$9-parameters!$D$8)</f>
        <v>0.2</v>
      </c>
      <c r="J289">
        <f>IF(Table1[[#This Row],[Before Utility (unclipped)]]&gt;1,1, IF(Table1[[#This Row],[Before Utility (unclipped)]]&lt;0,0, Table1[[#This Row],[Before Utility (unclipped)]]))</f>
        <v>0.2</v>
      </c>
      <c r="K289">
        <f>(Table1[[#This Row],[Num. TID After]]-parameters!$D$10)/(parameters!$D$11-parameters!$D$10)</f>
        <v>0.2</v>
      </c>
      <c r="L289">
        <f>IF(Table1[[#This Row],[After Utility (unclipped)]]&gt;1,1, IF(Table1[[#This Row],[After Utility (unclipped)]]&lt;0,0, Table1[[#This Row],[After Utility (unclipped)]]))</f>
        <v>0.2</v>
      </c>
      <c r="M289" s="57">
        <v>5.1798499999999997E-2</v>
      </c>
      <c r="N289" s="81">
        <v>2</v>
      </c>
      <c r="O289" s="81">
        <v>18</v>
      </c>
      <c r="P289" s="81">
        <v>6</v>
      </c>
      <c r="Q289" s="81">
        <v>12</v>
      </c>
      <c r="R289" s="36" t="s">
        <v>1058</v>
      </c>
      <c r="S289" s="32">
        <v>8</v>
      </c>
      <c r="T289" s="36" t="s">
        <v>1059</v>
      </c>
      <c r="U289" s="32">
        <v>12</v>
      </c>
      <c r="V289" s="30">
        <f>parameters!$J$4*Table1[[#This Row],[Mitigations Utility]] + parameters!$J$5*Table1[[#This Row],[Detections Utility]]</f>
        <v>0.37142857142857144</v>
      </c>
      <c r="W289">
        <f>SUM(Table1[[#This Row],[Num. 800-53 (r5)]],Table1[[#This Row],[Num. CIS Controls]])</f>
        <v>20</v>
      </c>
      <c r="X289">
        <f>(Table1[[#This Row],[Total Mitigations]]-parameters!$D$2)/(parameters!$D$3-parameters!$D$2)</f>
        <v>0.36363636363636365</v>
      </c>
      <c r="Y289">
        <f>IF(Table1[[#This Row],[Mitigations Utility (unclipped)]]&gt;1,1, IF(Table1[[#This Row],[Mitigations Utility (unclipped)]]&lt;0,0, Table1[[#This Row],[Mitigations Utility (unclipped)]]) )</f>
        <v>0.36363636363636365</v>
      </c>
      <c r="Z289">
        <f>SUM(Table1[[#This Row],[Num. CAR]:[Num. Splunk]])</f>
        <v>38</v>
      </c>
      <c r="AA289">
        <f>(Table1[[#This Row],[Total Detections]]-parameters!$D$4)/(parameters!$D$5-parameters!$D$4)</f>
        <v>0.38</v>
      </c>
      <c r="AB289">
        <f>IF(Table1[[#This Row],[Detections Utility (unclipped)]]&gt;1,1, IF(Table1[[#This Row],[Detections Utility (unclipped)]]&lt;0,0, Table1[[#This Row],[Detections Utility (unclipped)]]) )</f>
        <v>0.38</v>
      </c>
      <c r="AC289"/>
      <c r="AD289" s="85" t="s">
        <v>1060</v>
      </c>
      <c r="AE289" s="30" t="str" cm="1">
        <f t="array" ref="AE289">IF(SUMPRODUCT(--(NOT(ISERR(SEARCH({"Process","Command","Script","WMI","Module","Pipe","Service"},AD289)))))&gt;0,"1","0")</f>
        <v>1</v>
      </c>
      <c r="AF289" s="30">
        <f>IF(AE289="1",'TOP 10 TECHNIQUES'!C$15,0)</f>
        <v>0</v>
      </c>
      <c r="AG289" s="30" t="str" cm="1">
        <f t="array" ref="AG289">IF(SUMPRODUCT(--(NOT(ISERR(SEARCH({"Network","Firewall"},AD289)))))&gt;0,"1","0")</f>
        <v>0</v>
      </c>
      <c r="AH289" s="30">
        <f>IF(AG289="1",'TOP 10 TECHNIQUES'!C$16,0)</f>
        <v>0</v>
      </c>
      <c r="AI289" s="30" t="str" cm="1">
        <f t="array" ref="AI289">IF(SUMPRODUCT(--(NOT(ISERR(SEARCH({"File","Group","Logon","Schedule","User","Registry","Active","Application"},AD289)))))&gt;0,"1","0")</f>
        <v>1</v>
      </c>
      <c r="AJ289" s="30">
        <f>IF(AI289="1",'TOP 10 TECHNIQUES'!C$17,0)</f>
        <v>0.19800000000000001</v>
      </c>
      <c r="AK289" s="30" t="str" cm="1">
        <f t="array" ref="AK289">IF(SUMPRODUCT(--(NOT(ISERR(SEARCH({"Cloud","Cluster","Container","Image","Instance","Pod","Snapshot","Volume"},AD289)))))&gt;0,"1","0")</f>
        <v>0</v>
      </c>
      <c r="AL289" s="30">
        <f>IF(AK289="1",'TOP 10 TECHNIQUES'!C$18,0)</f>
        <v>0</v>
      </c>
      <c r="AM289" s="30" t="str" cm="1">
        <f t="array" ref="AM289">IF(SUMPRODUCT(--(NOT(ISERR(SEARCH({"Drive","Firmware","Host","Kernel"},AD289)))))&gt;0,"1","0")</f>
        <v>0</v>
      </c>
      <c r="AN289" s="30">
        <f>IF(AM289="1",'TOP 10 TECHNIQUES'!C$19,0)</f>
        <v>0</v>
      </c>
      <c r="AO289" s="62">
        <v>14</v>
      </c>
      <c r="AP289" s="30">
        <f>parameters!$J$21*Table1[[#This Row],[TAT Utility]]+parameters!$J$22*Table1[[#This Row],[Count Utility]]</f>
        <v>0.54132926982380947</v>
      </c>
      <c r="AQ289" s="30">
        <f>(Table1[[#This Row],[Total Top Att&amp;ck Score ]]-parameters!$D$19)/(parameters!$D$20-parameters!$D$19)</f>
        <v>0.24887534385714286</v>
      </c>
      <c r="AR289" s="30">
        <f>IF(Table1[[#This Row],[TAT Utility (unclipped)]]&gt;1,1, IF(Table1[[#This Row],[TAT Utility (unclipped)]]&lt;0,0, Table1[[#This Row],[TAT Utility (unclipped)]]) )</f>
        <v>0.24887534385714286</v>
      </c>
      <c r="AS289" s="30">
        <f>(Table1[[#This Row],[Ransomware (Total '# of ATT&amp;CK Observations)]]-parameters!$D$21)/(parameters!$D$22-parameters!$D$21)</f>
        <v>0.66666666666666663</v>
      </c>
      <c r="AT289" s="30">
        <f>IF(Table1[[#This Row],[Count Utility (unclipped)]]&gt;1,1, IF(Table1[[#This Row],[Count Utility (unclipped)]]&lt;0,0, Table1[[#This Row],[Count Utility (unclipped)]]) )</f>
        <v>0.66666666666666663</v>
      </c>
      <c r="AU28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0.41629178128571426</v>
      </c>
    </row>
    <row r="290" spans="1:47" ht="15.75">
      <c r="A290" s="30">
        <f>parameters!$J$21*Table1[[#This Row],[TAT Utility]]+parameters!$J$22*Table1[[#This Row],[Count Utility]]</f>
        <v>2.4245238095238094E-2</v>
      </c>
      <c r="B290" s="30">
        <f t="shared" si="4"/>
        <v>0.24245238095238095</v>
      </c>
      <c r="C290" s="30" t="s">
        <v>1061</v>
      </c>
      <c r="D290" s="30" t="s">
        <v>1062</v>
      </c>
      <c r="E290" s="30" t="s">
        <v>72</v>
      </c>
      <c r="F290" s="30">
        <v>1</v>
      </c>
      <c r="G290" s="30">
        <v>0</v>
      </c>
      <c r="H290" s="30">
        <f>parameters!$J$10*Table1[[#This Row],[Before Utility]]+parameters!$J$11*Table1[[#This Row],[After Utility]]</f>
        <v>0.05</v>
      </c>
      <c r="I290">
        <f>(Table1[[#This Row],[Num. TID Before]]-parameters!$D$8)/(parameters!$D$9-parameters!$D$8)</f>
        <v>0.1</v>
      </c>
      <c r="J290">
        <f>IF(Table1[[#This Row],[Before Utility (unclipped)]]&gt;1,1, IF(Table1[[#This Row],[Before Utility (unclipped)]]&lt;0,0, Table1[[#This Row],[Before Utility (unclipped)]]))</f>
        <v>0.1</v>
      </c>
      <c r="K290">
        <f>(Table1[[#This Row],[Num. TID After]]-parameters!$D$10)/(parameters!$D$11-parameters!$D$10)</f>
        <v>0</v>
      </c>
      <c r="L290">
        <f>IF(Table1[[#This Row],[After Utility (unclipped)]]&gt;1,1, IF(Table1[[#This Row],[After Utility (unclipped)]]&lt;0,0, Table1[[#This Row],[After Utility (unclipped)]]))</f>
        <v>0</v>
      </c>
      <c r="M290" s="30">
        <v>0</v>
      </c>
      <c r="N290" s="81">
        <v>0</v>
      </c>
      <c r="O290" s="81">
        <v>0</v>
      </c>
      <c r="P290" s="81">
        <v>0</v>
      </c>
      <c r="Q290" s="81">
        <v>2</v>
      </c>
      <c r="R290" s="36" t="s">
        <v>1044</v>
      </c>
      <c r="S290" s="32">
        <v>5</v>
      </c>
      <c r="T290" s="36" t="s">
        <v>1045</v>
      </c>
      <c r="U290" s="32">
        <v>10</v>
      </c>
      <c r="V290" s="30">
        <f>parameters!$J$4*Table1[[#This Row],[Mitigations Utility]] + parameters!$J$5*Table1[[#This Row],[Detections Utility]]</f>
        <v>0.15238095238095237</v>
      </c>
      <c r="W290">
        <f>SUM(Table1[[#This Row],[Num. 800-53 (r5)]],Table1[[#This Row],[Num. CIS Controls]])</f>
        <v>15</v>
      </c>
      <c r="X290">
        <f>(Table1[[#This Row],[Total Mitigations]]-parameters!$D$2)/(parameters!$D$3-parameters!$D$2)</f>
        <v>0.27272727272727271</v>
      </c>
      <c r="Y290">
        <f>IF(Table1[[#This Row],[Mitigations Utility (unclipped)]]&gt;1,1, IF(Table1[[#This Row],[Mitigations Utility (unclipped)]]&lt;0,0, Table1[[#This Row],[Mitigations Utility (unclipped)]]) )</f>
        <v>0.27272727272727271</v>
      </c>
      <c r="Z290">
        <f>SUM(Table1[[#This Row],[Num. CAR]:[Num. Splunk]])</f>
        <v>2</v>
      </c>
      <c r="AA290">
        <f>(Table1[[#This Row],[Total Detections]]-parameters!$D$4)/(parameters!$D$5-parameters!$D$4)</f>
        <v>0.02</v>
      </c>
      <c r="AB290">
        <f>IF(Table1[[#This Row],[Detections Utility (unclipped)]]&gt;1,1, IF(Table1[[#This Row],[Detections Utility (unclipped)]]&lt;0,0, Table1[[#This Row],[Detections Utility (unclipped)]]) )</f>
        <v>0.02</v>
      </c>
      <c r="AC290"/>
      <c r="AD290" s="85" t="s">
        <v>1063</v>
      </c>
      <c r="AE290" s="30" t="str" cm="1">
        <f t="array" ref="AE290">IF(SUMPRODUCT(--(NOT(ISERR(SEARCH({"Process","Command","Script","WMI","Module","Pipe","Service"},AD290)))))&gt;0,"1","0")</f>
        <v>0</v>
      </c>
      <c r="AF290" s="30">
        <f>IF(AE290="1",'TOP 10 TECHNIQUES'!C$15,0)</f>
        <v>0</v>
      </c>
      <c r="AG290" s="30" t="str" cm="1">
        <f t="array" ref="AG290">IF(SUMPRODUCT(--(NOT(ISERR(SEARCH({"Network","Firewall"},AD290)))))&gt;0,"1","0")</f>
        <v>1</v>
      </c>
      <c r="AH290" s="30">
        <f>IF(AG290="1",'TOP 10 TECHNIQUES'!C$16,0)</f>
        <v>0</v>
      </c>
      <c r="AI290" s="30" t="str" cm="1">
        <f t="array" ref="AI290">IF(SUMPRODUCT(--(NOT(ISERR(SEARCH({"File","Group","Logon","Schedule","User","Registry","Active","Application"},AD290)))))&gt;0,"1","0")</f>
        <v>1</v>
      </c>
      <c r="AJ290" s="30">
        <f>IF(AI290="1",'TOP 10 TECHNIQUES'!C$17,0)</f>
        <v>0.19800000000000001</v>
      </c>
      <c r="AK290" s="30" t="str" cm="1">
        <f t="array" ref="AK290">IF(SUMPRODUCT(--(NOT(ISERR(SEARCH({"Cloud","Cluster","Container","Image","Instance","Pod","Snapshot","Volume"},AD290)))))&gt;0,"1","0")</f>
        <v>0</v>
      </c>
      <c r="AL290" s="30">
        <f>IF(AK290="1",'TOP 10 TECHNIQUES'!C$18,0)</f>
        <v>0</v>
      </c>
      <c r="AM290" s="30" t="str" cm="1">
        <f t="array" ref="AM290">IF(SUMPRODUCT(--(NOT(ISERR(SEARCH({"Drive","Firmware","Host","Kernel"},AD290)))))&gt;0,"1","0")</f>
        <v>0</v>
      </c>
      <c r="AN290" s="30">
        <f>IF(AM290="1",'TOP 10 TECHNIQUES'!C$19,0)</f>
        <v>0</v>
      </c>
      <c r="AO290" s="61">
        <v>0</v>
      </c>
      <c r="AP290" s="30">
        <f>parameters!$J$21*Table1[[#This Row],[TAT Utility]]+parameters!$J$22*Table1[[#This Row],[Count Utility]]</f>
        <v>2.4245238095238094E-2</v>
      </c>
      <c r="AQ290" s="30">
        <f>(Table1[[#This Row],[Total Top Att&amp;ck Score ]]-parameters!$D$19)/(parameters!$D$20-parameters!$D$19)</f>
        <v>8.0817460317460316E-2</v>
      </c>
      <c r="AR290" s="30">
        <f>IF(Table1[[#This Row],[TAT Utility (unclipped)]]&gt;1,1, IF(Table1[[#This Row],[TAT Utility (unclipped)]]&lt;0,0, Table1[[#This Row],[TAT Utility (unclipped)]]) )</f>
        <v>8.0817460317460316E-2</v>
      </c>
      <c r="AS290" s="30">
        <f>(Table1[[#This Row],[Ransomware (Total '# of ATT&amp;CK Observations)]]-parameters!$D$21)/(parameters!$D$22-parameters!$D$21)</f>
        <v>0</v>
      </c>
      <c r="AT290" s="30">
        <f>IF(Table1[[#This Row],[Count Utility (unclipped)]]&gt;1,1, IF(Table1[[#This Row],[Count Utility (unclipped)]]&lt;0,0, Table1[[#This Row],[Count Utility (unclipped)]]) )</f>
        <v>0</v>
      </c>
      <c r="AU29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1" spans="1:47" ht="15.75">
      <c r="A291" s="30">
        <f>parameters!$J$21*Table1[[#This Row],[TAT Utility]]+parameters!$J$22*Table1[[#This Row],[Count Utility]]</f>
        <v>2.4245238095238094E-2</v>
      </c>
      <c r="B291" s="30">
        <f t="shared" si="4"/>
        <v>0.24245238095238095</v>
      </c>
      <c r="C291" s="30" t="s">
        <v>1064</v>
      </c>
      <c r="D291" s="30" t="s">
        <v>1062</v>
      </c>
      <c r="E291" s="30" t="s">
        <v>1065</v>
      </c>
      <c r="F291" s="30">
        <v>1</v>
      </c>
      <c r="G291" s="30">
        <v>0</v>
      </c>
      <c r="H291" s="30">
        <f>parameters!$J$10*Table1[[#This Row],[Before Utility]]+parameters!$J$11*Table1[[#This Row],[After Utility]]</f>
        <v>0.05</v>
      </c>
      <c r="I291">
        <f>(Table1[[#This Row],[Num. TID Before]]-parameters!$D$8)/(parameters!$D$9-parameters!$D$8)</f>
        <v>0.1</v>
      </c>
      <c r="J291">
        <f>IF(Table1[[#This Row],[Before Utility (unclipped)]]&gt;1,1, IF(Table1[[#This Row],[Before Utility (unclipped)]]&lt;0,0, Table1[[#This Row],[Before Utility (unclipped)]]))</f>
        <v>0.1</v>
      </c>
      <c r="K291">
        <f>(Table1[[#This Row],[Num. TID After]]-parameters!$D$10)/(parameters!$D$11-parameters!$D$10)</f>
        <v>0</v>
      </c>
      <c r="L291">
        <f>IF(Table1[[#This Row],[After Utility (unclipped)]]&gt;1,1, IF(Table1[[#This Row],[After Utility (unclipped)]]&lt;0,0, Table1[[#This Row],[After Utility (unclipped)]]))</f>
        <v>0</v>
      </c>
      <c r="M291" s="30">
        <v>0</v>
      </c>
      <c r="N291" s="81">
        <v>0</v>
      </c>
      <c r="O291" s="81">
        <v>2</v>
      </c>
      <c r="P291" s="81">
        <v>0</v>
      </c>
      <c r="Q291" s="81">
        <v>0</v>
      </c>
      <c r="R291" s="36" t="s">
        <v>1044</v>
      </c>
      <c r="S291" s="32">
        <v>5</v>
      </c>
      <c r="T291" s="36" t="s">
        <v>1045</v>
      </c>
      <c r="U291" s="32">
        <v>10</v>
      </c>
      <c r="V291" s="30">
        <f>parameters!$J$4*Table1[[#This Row],[Mitigations Utility]] + parameters!$J$5*Table1[[#This Row],[Detections Utility]]</f>
        <v>0.15238095238095237</v>
      </c>
      <c r="W291">
        <f>SUM(Table1[[#This Row],[Num. 800-53 (r5)]],Table1[[#This Row],[Num. CIS Controls]])</f>
        <v>15</v>
      </c>
      <c r="X291">
        <f>(Table1[[#This Row],[Total Mitigations]]-parameters!$D$2)/(parameters!$D$3-parameters!$D$2)</f>
        <v>0.27272727272727271</v>
      </c>
      <c r="Y291">
        <f>IF(Table1[[#This Row],[Mitigations Utility (unclipped)]]&gt;1,1, IF(Table1[[#This Row],[Mitigations Utility (unclipped)]]&lt;0,0, Table1[[#This Row],[Mitigations Utility (unclipped)]]) )</f>
        <v>0.27272727272727271</v>
      </c>
      <c r="Z291">
        <f>SUM(Table1[[#This Row],[Num. CAR]:[Num. Splunk]])</f>
        <v>2</v>
      </c>
      <c r="AA291">
        <f>(Table1[[#This Row],[Total Detections]]-parameters!$D$4)/(parameters!$D$5-parameters!$D$4)</f>
        <v>0.02</v>
      </c>
      <c r="AB291">
        <f>IF(Table1[[#This Row],[Detections Utility (unclipped)]]&gt;1,1, IF(Table1[[#This Row],[Detections Utility (unclipped)]]&lt;0,0, Table1[[#This Row],[Detections Utility (unclipped)]]) )</f>
        <v>0.02</v>
      </c>
      <c r="AC291"/>
      <c r="AD291" s="85" t="s">
        <v>1063</v>
      </c>
      <c r="AE291" s="30" t="str" cm="1">
        <f t="array" ref="AE291">IF(SUMPRODUCT(--(NOT(ISERR(SEARCH({"Process","Command","Script","WMI","Module","Pipe","Service"},AD291)))))&gt;0,"1","0")</f>
        <v>0</v>
      </c>
      <c r="AF291" s="30">
        <f>IF(AE291="1",'TOP 10 TECHNIQUES'!C$15,0)</f>
        <v>0</v>
      </c>
      <c r="AG291" s="30" t="str" cm="1">
        <f t="array" ref="AG291">IF(SUMPRODUCT(--(NOT(ISERR(SEARCH({"Network","Firewall"},AD291)))))&gt;0,"1","0")</f>
        <v>1</v>
      </c>
      <c r="AH291" s="30">
        <f>IF(AG291="1",'TOP 10 TECHNIQUES'!C$16,0)</f>
        <v>0</v>
      </c>
      <c r="AI291" s="30" t="str" cm="1">
        <f t="array" ref="AI291">IF(SUMPRODUCT(--(NOT(ISERR(SEARCH({"File","Group","Logon","Schedule","User","Registry","Active","Application"},AD291)))))&gt;0,"1","0")</f>
        <v>1</v>
      </c>
      <c r="AJ291" s="30">
        <f>IF(AI291="1",'TOP 10 TECHNIQUES'!C$17,0)</f>
        <v>0.19800000000000001</v>
      </c>
      <c r="AK291" s="30" t="str" cm="1">
        <f t="array" ref="AK291">IF(SUMPRODUCT(--(NOT(ISERR(SEARCH({"Cloud","Cluster","Container","Image","Instance","Pod","Snapshot","Volume"},AD291)))))&gt;0,"1","0")</f>
        <v>0</v>
      </c>
      <c r="AL291" s="30">
        <f>IF(AK291="1",'TOP 10 TECHNIQUES'!C$18,0)</f>
        <v>0</v>
      </c>
      <c r="AM291" s="30" t="str" cm="1">
        <f t="array" ref="AM291">IF(SUMPRODUCT(--(NOT(ISERR(SEARCH({"Drive","Firmware","Host","Kernel"},AD291)))))&gt;0,"1","0")</f>
        <v>0</v>
      </c>
      <c r="AN291" s="30">
        <f>IF(AM291="1",'TOP 10 TECHNIQUES'!C$19,0)</f>
        <v>0</v>
      </c>
      <c r="AO291" s="62">
        <v>0</v>
      </c>
      <c r="AP291" s="30">
        <f>parameters!$J$21*Table1[[#This Row],[TAT Utility]]+parameters!$J$22*Table1[[#This Row],[Count Utility]]</f>
        <v>2.4245238095238094E-2</v>
      </c>
      <c r="AQ291" s="30">
        <f>(Table1[[#This Row],[Total Top Att&amp;ck Score ]]-parameters!$D$19)/(parameters!$D$20-parameters!$D$19)</f>
        <v>8.0817460317460316E-2</v>
      </c>
      <c r="AR291" s="30">
        <f>IF(Table1[[#This Row],[TAT Utility (unclipped)]]&gt;1,1, IF(Table1[[#This Row],[TAT Utility (unclipped)]]&lt;0,0, Table1[[#This Row],[TAT Utility (unclipped)]]) )</f>
        <v>8.0817460317460316E-2</v>
      </c>
      <c r="AS291" s="30">
        <f>(Table1[[#This Row],[Ransomware (Total '# of ATT&amp;CK Observations)]]-parameters!$D$21)/(parameters!$D$22-parameters!$D$21)</f>
        <v>0</v>
      </c>
      <c r="AT291" s="30">
        <f>IF(Table1[[#This Row],[Count Utility (unclipped)]]&gt;1,1, IF(Table1[[#This Row],[Count Utility (unclipped)]]&lt;0,0, Table1[[#This Row],[Count Utility (unclipped)]]) )</f>
        <v>0</v>
      </c>
      <c r="AU29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2" spans="1:47" ht="15.75">
      <c r="A292" s="30">
        <f>parameters!$J$21*Table1[[#This Row],[TAT Utility]]+parameters!$J$22*Table1[[#This Row],[Count Utility]]</f>
        <v>2.3104285714285709E-2</v>
      </c>
      <c r="B292" s="30">
        <f t="shared" si="4"/>
        <v>0.23104285714285711</v>
      </c>
      <c r="C292" s="30" t="s">
        <v>1066</v>
      </c>
      <c r="D292" s="30" t="s">
        <v>1062</v>
      </c>
      <c r="E292" s="30" t="s">
        <v>1067</v>
      </c>
      <c r="F292" s="30">
        <v>1</v>
      </c>
      <c r="G292" s="30">
        <v>0</v>
      </c>
      <c r="H292" s="30">
        <f>parameters!$J$10*Table1[[#This Row],[Before Utility]]+parameters!$J$11*Table1[[#This Row],[After Utility]]</f>
        <v>0.05</v>
      </c>
      <c r="I292">
        <f>(Table1[[#This Row],[Num. TID Before]]-parameters!$D$8)/(parameters!$D$9-parameters!$D$8)</f>
        <v>0.1</v>
      </c>
      <c r="J292">
        <f>IF(Table1[[#This Row],[Before Utility (unclipped)]]&gt;1,1, IF(Table1[[#This Row],[Before Utility (unclipped)]]&lt;0,0, Table1[[#This Row],[Before Utility (unclipped)]]))</f>
        <v>0.1</v>
      </c>
      <c r="K292">
        <f>(Table1[[#This Row],[Num. TID After]]-parameters!$D$10)/(parameters!$D$11-parameters!$D$10)</f>
        <v>0</v>
      </c>
      <c r="L292">
        <f>IF(Table1[[#This Row],[After Utility (unclipped)]]&gt;1,1, IF(Table1[[#This Row],[After Utility (unclipped)]]&lt;0,0, Table1[[#This Row],[After Utility (unclipped)]]))</f>
        <v>0</v>
      </c>
      <c r="M292" s="30">
        <v>0</v>
      </c>
      <c r="N292" s="81">
        <v>0</v>
      </c>
      <c r="O292" s="81">
        <v>0</v>
      </c>
      <c r="P292" s="81">
        <v>0</v>
      </c>
      <c r="Q292" s="81">
        <v>0</v>
      </c>
      <c r="R292" s="36" t="s">
        <v>1044</v>
      </c>
      <c r="S292" s="32">
        <v>5</v>
      </c>
      <c r="T292" s="36" t="s">
        <v>1045</v>
      </c>
      <c r="U292" s="32">
        <v>10</v>
      </c>
      <c r="V292" s="30">
        <f>parameters!$J$4*Table1[[#This Row],[Mitigations Utility]] + parameters!$J$5*Table1[[#This Row],[Detections Utility]]</f>
        <v>0.14285714285714285</v>
      </c>
      <c r="W292">
        <f>SUM(Table1[[#This Row],[Num. 800-53 (r5)]],Table1[[#This Row],[Num. CIS Controls]])</f>
        <v>15</v>
      </c>
      <c r="X292">
        <f>(Table1[[#This Row],[Total Mitigations]]-parameters!$D$2)/(parameters!$D$3-parameters!$D$2)</f>
        <v>0.27272727272727271</v>
      </c>
      <c r="Y292">
        <f>IF(Table1[[#This Row],[Mitigations Utility (unclipped)]]&gt;1,1, IF(Table1[[#This Row],[Mitigations Utility (unclipped)]]&lt;0,0, Table1[[#This Row],[Mitigations Utility (unclipped)]]) )</f>
        <v>0.27272727272727271</v>
      </c>
      <c r="Z292">
        <f>SUM(Table1[[#This Row],[Num. CAR]:[Num. Splunk]])</f>
        <v>0</v>
      </c>
      <c r="AA292">
        <f>(Table1[[#This Row],[Total Detections]]-parameters!$D$4)/(parameters!$D$5-parameters!$D$4)</f>
        <v>0</v>
      </c>
      <c r="AB292">
        <f>IF(Table1[[#This Row],[Detections Utility (unclipped)]]&gt;1,1, IF(Table1[[#This Row],[Detections Utility (unclipped)]]&lt;0,0, Table1[[#This Row],[Detections Utility (unclipped)]]) )</f>
        <v>0</v>
      </c>
      <c r="AC292"/>
      <c r="AD292" s="85" t="s">
        <v>1063</v>
      </c>
      <c r="AE292" s="30" t="str" cm="1">
        <f t="array" ref="AE292">IF(SUMPRODUCT(--(NOT(ISERR(SEARCH({"Process","Command","Script","WMI","Module","Pipe","Service"},AD292)))))&gt;0,"1","0")</f>
        <v>0</v>
      </c>
      <c r="AF292" s="30">
        <f>IF(AE292="1",'TOP 10 TECHNIQUES'!C$15,0)</f>
        <v>0</v>
      </c>
      <c r="AG292" s="30" t="str" cm="1">
        <f t="array" ref="AG292">IF(SUMPRODUCT(--(NOT(ISERR(SEARCH({"Network","Firewall"},AD292)))))&gt;0,"1","0")</f>
        <v>1</v>
      </c>
      <c r="AH292" s="30">
        <f>IF(AG292="1",'TOP 10 TECHNIQUES'!C$16,0)</f>
        <v>0</v>
      </c>
      <c r="AI292" s="30" t="str" cm="1">
        <f t="array" ref="AI292">IF(SUMPRODUCT(--(NOT(ISERR(SEARCH({"File","Group","Logon","Schedule","User","Registry","Active","Application"},AD292)))))&gt;0,"1","0")</f>
        <v>1</v>
      </c>
      <c r="AJ292" s="30">
        <f>IF(AI292="1",'TOP 10 TECHNIQUES'!C$17,0)</f>
        <v>0.19800000000000001</v>
      </c>
      <c r="AK292" s="30" t="str" cm="1">
        <f t="array" ref="AK292">IF(SUMPRODUCT(--(NOT(ISERR(SEARCH({"Cloud","Cluster","Container","Image","Instance","Pod","Snapshot","Volume"},AD292)))))&gt;0,"1","0")</f>
        <v>0</v>
      </c>
      <c r="AL292" s="30">
        <f>IF(AK292="1",'TOP 10 TECHNIQUES'!C$18,0)</f>
        <v>0</v>
      </c>
      <c r="AM292" s="30" t="str" cm="1">
        <f t="array" ref="AM292">IF(SUMPRODUCT(--(NOT(ISERR(SEARCH({"Drive","Firmware","Host","Kernel"},AD292)))))&gt;0,"1","0")</f>
        <v>0</v>
      </c>
      <c r="AN292" s="30">
        <f>IF(AM292="1",'TOP 10 TECHNIQUES'!C$19,0)</f>
        <v>0</v>
      </c>
      <c r="AO292" s="61">
        <v>0</v>
      </c>
      <c r="AP292" s="30">
        <f>parameters!$J$21*Table1[[#This Row],[TAT Utility]]+parameters!$J$22*Table1[[#This Row],[Count Utility]]</f>
        <v>2.3104285714285709E-2</v>
      </c>
      <c r="AQ292" s="30">
        <f>(Table1[[#This Row],[Total Top Att&amp;ck Score ]]-parameters!$D$19)/(parameters!$D$20-parameters!$D$19)</f>
        <v>7.7014285714285702E-2</v>
      </c>
      <c r="AR292" s="30">
        <f>IF(Table1[[#This Row],[TAT Utility (unclipped)]]&gt;1,1, IF(Table1[[#This Row],[TAT Utility (unclipped)]]&lt;0,0, Table1[[#This Row],[TAT Utility (unclipped)]]) )</f>
        <v>7.7014285714285702E-2</v>
      </c>
      <c r="AS292" s="30">
        <f>(Table1[[#This Row],[Ransomware (Total '# of ATT&amp;CK Observations)]]-parameters!$D$21)/(parameters!$D$22-parameters!$D$21)</f>
        <v>0</v>
      </c>
      <c r="AT292" s="30">
        <f>IF(Table1[[#This Row],[Count Utility (unclipped)]]&gt;1,1, IF(Table1[[#This Row],[Count Utility (unclipped)]]&lt;0,0, Table1[[#This Row],[Count Utility (unclipped)]]) )</f>
        <v>0</v>
      </c>
      <c r="AU29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3" spans="1:47" ht="15.75">
      <c r="A293" s="30">
        <f>parameters!$J$21*Table1[[#This Row],[TAT Utility]]+parameters!$J$22*Table1[[#This Row],[Count Utility]]</f>
        <v>3.1190476190476192E-2</v>
      </c>
      <c r="B293" s="30">
        <f t="shared" si="4"/>
        <v>0.31190476190476191</v>
      </c>
      <c r="C293" s="30" t="s">
        <v>1068</v>
      </c>
      <c r="D293" s="30" t="s">
        <v>1069</v>
      </c>
      <c r="E293" s="30" t="s">
        <v>72</v>
      </c>
      <c r="F293" s="30">
        <v>1</v>
      </c>
      <c r="G293" s="30">
        <v>0</v>
      </c>
      <c r="H293" s="30">
        <f>parameters!$J$10*Table1[[#This Row],[Before Utility]]+parameters!$J$11*Table1[[#This Row],[After Utility]]</f>
        <v>0.05</v>
      </c>
      <c r="I293">
        <f>(Table1[[#This Row],[Num. TID Before]]-parameters!$D$8)/(parameters!$D$9-parameters!$D$8)</f>
        <v>0.1</v>
      </c>
      <c r="J293">
        <f>IF(Table1[[#This Row],[Before Utility (unclipped)]]&gt;1,1, IF(Table1[[#This Row],[Before Utility (unclipped)]]&lt;0,0, Table1[[#This Row],[Before Utility (unclipped)]]))</f>
        <v>0.1</v>
      </c>
      <c r="K293">
        <f>(Table1[[#This Row],[Num. TID After]]-parameters!$D$10)/(parameters!$D$11-parameters!$D$10)</f>
        <v>0</v>
      </c>
      <c r="L293">
        <f>IF(Table1[[#This Row],[After Utility (unclipped)]]&gt;1,1, IF(Table1[[#This Row],[After Utility (unclipped)]]&lt;0,0, Table1[[#This Row],[After Utility (unclipped)]]))</f>
        <v>0</v>
      </c>
      <c r="M293" s="30">
        <v>0</v>
      </c>
      <c r="N293" s="81">
        <v>0</v>
      </c>
      <c r="O293" s="81">
        <v>1</v>
      </c>
      <c r="P293" s="81">
        <v>0</v>
      </c>
      <c r="Q293" s="81">
        <v>0</v>
      </c>
      <c r="R293" s="36" t="s">
        <v>1070</v>
      </c>
      <c r="S293" s="32">
        <v>11</v>
      </c>
      <c r="T293" s="36" t="s">
        <v>1071</v>
      </c>
      <c r="U293" s="32">
        <v>16</v>
      </c>
      <c r="V293" s="30">
        <f>parameters!$J$4*Table1[[#This Row],[Mitigations Utility]] + parameters!$J$5*Table1[[#This Row],[Detections Utility]]</f>
        <v>0.26190476190476192</v>
      </c>
      <c r="W293">
        <f>SUM(Table1[[#This Row],[Num. 800-53 (r5)]],Table1[[#This Row],[Num. CIS Controls]])</f>
        <v>27</v>
      </c>
      <c r="X293">
        <f>(Table1[[#This Row],[Total Mitigations]]-parameters!$D$2)/(parameters!$D$3-parameters!$D$2)</f>
        <v>0.49090909090909091</v>
      </c>
      <c r="Y293">
        <f>IF(Table1[[#This Row],[Mitigations Utility (unclipped)]]&gt;1,1, IF(Table1[[#This Row],[Mitigations Utility (unclipped)]]&lt;0,0, Table1[[#This Row],[Mitigations Utility (unclipped)]]) )</f>
        <v>0.49090909090909091</v>
      </c>
      <c r="Z293">
        <f>SUM(Table1[[#This Row],[Num. CAR]:[Num. Splunk]])</f>
        <v>1</v>
      </c>
      <c r="AA293">
        <f>(Table1[[#This Row],[Total Detections]]-parameters!$D$4)/(parameters!$D$5-parameters!$D$4)</f>
        <v>0.01</v>
      </c>
      <c r="AB293">
        <f>IF(Table1[[#This Row],[Detections Utility (unclipped)]]&gt;1,1, IF(Table1[[#This Row],[Detections Utility (unclipped)]]&lt;0,0, Table1[[#This Row],[Detections Utility (unclipped)]]) )</f>
        <v>0.01</v>
      </c>
      <c r="AC293"/>
      <c r="AD293" s="85" t="s">
        <v>1072</v>
      </c>
      <c r="AE293" s="30" t="str" cm="1">
        <f t="array" ref="AE293">IF(SUMPRODUCT(--(NOT(ISERR(SEARCH({"Process","Command","Script","WMI","Module","Pipe","Service"},AD293)))))&gt;0,"1","0")</f>
        <v>0</v>
      </c>
      <c r="AF293" s="30">
        <f>IF(AE293="1",'TOP 10 TECHNIQUES'!C$15,0)</f>
        <v>0</v>
      </c>
      <c r="AG293" s="30" t="str" cm="1">
        <f t="array" ref="AG293">IF(SUMPRODUCT(--(NOT(ISERR(SEARCH({"Network","Firewall"},AD293)))))&gt;0,"1","0")</f>
        <v>0</v>
      </c>
      <c r="AH293" s="30">
        <f>IF(AG293="1",'TOP 10 TECHNIQUES'!C$16,0)</f>
        <v>0</v>
      </c>
      <c r="AI293" s="30" t="str" cm="1">
        <f t="array" ref="AI293">IF(SUMPRODUCT(--(NOT(ISERR(SEARCH({"File","Group","Logon","Schedule","User","Registry","Active","Application"},AD293)))))&gt;0,"1","0")</f>
        <v>0</v>
      </c>
      <c r="AJ293" s="30">
        <f>IF(AI293="1",'TOP 10 TECHNIQUES'!C$17,0)</f>
        <v>0</v>
      </c>
      <c r="AK293" s="30" t="str" cm="1">
        <f t="array" ref="AK293">IF(SUMPRODUCT(--(NOT(ISERR(SEARCH({"Cloud","Cluster","Container","Image","Instance","Pod","Snapshot","Volume"},AD293)))))&gt;0,"1","0")</f>
        <v>0</v>
      </c>
      <c r="AL293" s="30">
        <f>IF(AK293="1",'TOP 10 TECHNIQUES'!C$18,0)</f>
        <v>0</v>
      </c>
      <c r="AM293" s="30" t="str" cm="1">
        <f t="array" ref="AM293">IF(SUMPRODUCT(--(NOT(ISERR(SEARCH({"Drive","Firmware","Host","Kernel"},AD293)))))&gt;0,"1","0")</f>
        <v>1</v>
      </c>
      <c r="AN293" s="30">
        <f>IF(AM293="1",'TOP 10 TECHNIQUES'!C$19,0)</f>
        <v>0</v>
      </c>
      <c r="AO293" s="62">
        <v>0</v>
      </c>
      <c r="AP293" s="30">
        <f>parameters!$J$21*Table1[[#This Row],[TAT Utility]]+parameters!$J$22*Table1[[#This Row],[Count Utility]]</f>
        <v>3.1190476190476192E-2</v>
      </c>
      <c r="AQ293" s="30">
        <f>(Table1[[#This Row],[Total Top Att&amp;ck Score ]]-parameters!$D$19)/(parameters!$D$20-parameters!$D$19)</f>
        <v>0.10396825396825397</v>
      </c>
      <c r="AR293" s="30">
        <f>IF(Table1[[#This Row],[TAT Utility (unclipped)]]&gt;1,1, IF(Table1[[#This Row],[TAT Utility (unclipped)]]&lt;0,0, Table1[[#This Row],[TAT Utility (unclipped)]]) )</f>
        <v>0.10396825396825397</v>
      </c>
      <c r="AS293" s="30">
        <f>(Table1[[#This Row],[Ransomware (Total '# of ATT&amp;CK Observations)]]-parameters!$D$21)/(parameters!$D$22-parameters!$D$21)</f>
        <v>0</v>
      </c>
      <c r="AT293" s="30">
        <f>IF(Table1[[#This Row],[Count Utility (unclipped)]]&gt;1,1, IF(Table1[[#This Row],[Count Utility (unclipped)]]&lt;0,0, Table1[[#This Row],[Count Utility (unclipped)]]) )</f>
        <v>0</v>
      </c>
      <c r="AU29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4" spans="1:47" ht="15.75">
      <c r="A294" s="30">
        <f>parameters!$J$21*Table1[[#This Row],[TAT Utility]]+parameters!$J$22*Table1[[#This Row],[Count Utility]]</f>
        <v>8.877859722380952E-3</v>
      </c>
      <c r="B294" s="30">
        <f t="shared" si="4"/>
        <v>8.8778597223809527E-2</v>
      </c>
      <c r="C294" s="30" t="s">
        <v>1073</v>
      </c>
      <c r="D294" s="30" t="s">
        <v>1074</v>
      </c>
      <c r="E294" s="30" t="s">
        <v>72</v>
      </c>
      <c r="F294" s="30">
        <v>1</v>
      </c>
      <c r="G294" s="30">
        <v>0</v>
      </c>
      <c r="H294" s="30">
        <f>parameters!$J$10*Table1[[#This Row],[Before Utility]]+parameters!$J$11*Table1[[#This Row],[After Utility]]</f>
        <v>0.05</v>
      </c>
      <c r="I294">
        <f>(Table1[[#This Row],[Num. TID Before]]-parameters!$D$8)/(parameters!$D$9-parameters!$D$8)</f>
        <v>0.1</v>
      </c>
      <c r="J294">
        <f>IF(Table1[[#This Row],[Before Utility (unclipped)]]&gt;1,1, IF(Table1[[#This Row],[Before Utility (unclipped)]]&lt;0,0, Table1[[#This Row],[Before Utility (unclipped)]]))</f>
        <v>0.1</v>
      </c>
      <c r="K294">
        <f>(Table1[[#This Row],[Num. TID After]]-parameters!$D$10)/(parameters!$D$11-parameters!$D$10)</f>
        <v>0</v>
      </c>
      <c r="L294">
        <f>IF(Table1[[#This Row],[After Utility (unclipped)]]&gt;1,1, IF(Table1[[#This Row],[After Utility (unclipped)]]&lt;0,0, Table1[[#This Row],[After Utility (unclipped)]]))</f>
        <v>0</v>
      </c>
      <c r="M294" s="57">
        <v>2.9615000000000002E-4</v>
      </c>
      <c r="N294" s="81">
        <v>0</v>
      </c>
      <c r="O294" s="81">
        <v>4</v>
      </c>
      <c r="P294" s="81">
        <v>1</v>
      </c>
      <c r="Q294" s="81">
        <v>0</v>
      </c>
      <c r="R294" s="34"/>
      <c r="S294" s="32">
        <v>0</v>
      </c>
      <c r="T294" s="34"/>
      <c r="U294" s="32">
        <v>0</v>
      </c>
      <c r="V294" s="30">
        <f>parameters!$J$4*Table1[[#This Row],[Mitigations Utility]] + parameters!$J$5*Table1[[#This Row],[Detections Utility]]</f>
        <v>2.3809523809523808E-2</v>
      </c>
      <c r="W294">
        <f>SUM(Table1[[#This Row],[Num. 800-53 (r5)]],Table1[[#This Row],[Num. CIS Controls]])</f>
        <v>0</v>
      </c>
      <c r="X294">
        <f>(Table1[[#This Row],[Total Mitigations]]-parameters!$D$2)/(parameters!$D$3-parameters!$D$2)</f>
        <v>0</v>
      </c>
      <c r="Y294">
        <f>IF(Table1[[#This Row],[Mitigations Utility (unclipped)]]&gt;1,1, IF(Table1[[#This Row],[Mitigations Utility (unclipped)]]&lt;0,0, Table1[[#This Row],[Mitigations Utility (unclipped)]]) )</f>
        <v>0</v>
      </c>
      <c r="Z294">
        <f>SUM(Table1[[#This Row],[Num. CAR]:[Num. Splunk]])</f>
        <v>5</v>
      </c>
      <c r="AA294">
        <f>(Table1[[#This Row],[Total Detections]]-parameters!$D$4)/(parameters!$D$5-parameters!$D$4)</f>
        <v>0.05</v>
      </c>
      <c r="AB294">
        <f>IF(Table1[[#This Row],[Detections Utility (unclipped)]]&gt;1,1, IF(Table1[[#This Row],[Detections Utility (unclipped)]]&lt;0,0, Table1[[#This Row],[Detections Utility (unclipped)]]) )</f>
        <v>0.05</v>
      </c>
      <c r="AC294"/>
      <c r="AD294" s="85" t="s">
        <v>1075</v>
      </c>
      <c r="AE294" s="30" t="str" cm="1">
        <f t="array" ref="AE294">IF(SUMPRODUCT(--(NOT(ISERR(SEARCH({"Process","Command","Script","WMI","Module","Pipe","Service"},AD294)))))&gt;0,"1","0")</f>
        <v>1</v>
      </c>
      <c r="AF294" s="30">
        <f>IF(AE294="1",'TOP 10 TECHNIQUES'!C$15,0)</f>
        <v>0</v>
      </c>
      <c r="AG294" s="30" t="str" cm="1">
        <f t="array" ref="AG294">IF(SUMPRODUCT(--(NOT(ISERR(SEARCH({"Network","Firewall"},AD294)))))&gt;0,"1","0")</f>
        <v>1</v>
      </c>
      <c r="AH294" s="30">
        <f>IF(AG294="1",'TOP 10 TECHNIQUES'!C$16,0)</f>
        <v>0</v>
      </c>
      <c r="AI294" s="30" t="str" cm="1">
        <f t="array" ref="AI294">IF(SUMPRODUCT(--(NOT(ISERR(SEARCH({"File","Group","Logon","Schedule","User","Registry","Active","Application"},AD294)))))&gt;0,"1","0")</f>
        <v>1</v>
      </c>
      <c r="AJ294" s="30">
        <f>IF(AI294="1",'TOP 10 TECHNIQUES'!C$17,0)</f>
        <v>0.19800000000000001</v>
      </c>
      <c r="AK294" s="30" t="str" cm="1">
        <f t="array" ref="AK294">IF(SUMPRODUCT(--(NOT(ISERR(SEARCH({"Cloud","Cluster","Container","Image","Instance","Pod","Snapshot","Volume"},AD294)))))&gt;0,"1","0")</f>
        <v>0</v>
      </c>
      <c r="AL294" s="30">
        <f>IF(AK294="1",'TOP 10 TECHNIQUES'!C$18,0)</f>
        <v>0</v>
      </c>
      <c r="AM294" s="30" t="str" cm="1">
        <f t="array" ref="AM294">IF(SUMPRODUCT(--(NOT(ISERR(SEARCH({"Drive","Firmware","Host","Kernel"},AD294)))))&gt;0,"1","0")</f>
        <v>1</v>
      </c>
      <c r="AN294" s="30">
        <f>IF(AM294="1",'TOP 10 TECHNIQUES'!C$19,0)</f>
        <v>0</v>
      </c>
      <c r="AO294" s="61">
        <v>0</v>
      </c>
      <c r="AP294" s="30">
        <f>parameters!$J$21*Table1[[#This Row],[TAT Utility]]+parameters!$J$22*Table1[[#This Row],[Count Utility]]</f>
        <v>8.877859722380952E-3</v>
      </c>
      <c r="AQ294" s="30">
        <f>(Table1[[#This Row],[Total Top Att&amp;ck Score ]]-parameters!$D$19)/(parameters!$D$20-parameters!$D$19)</f>
        <v>2.9592865741269844E-2</v>
      </c>
      <c r="AR294" s="30">
        <f>IF(Table1[[#This Row],[TAT Utility (unclipped)]]&gt;1,1, IF(Table1[[#This Row],[TAT Utility (unclipped)]]&lt;0,0, Table1[[#This Row],[TAT Utility (unclipped)]]) )</f>
        <v>2.9592865741269844E-2</v>
      </c>
      <c r="AS294" s="30">
        <f>(Table1[[#This Row],[Ransomware (Total '# of ATT&amp;CK Observations)]]-parameters!$D$21)/(parameters!$D$22-parameters!$D$21)</f>
        <v>0</v>
      </c>
      <c r="AT294" s="30">
        <f>IF(Table1[[#This Row],[Count Utility (unclipped)]]&gt;1,1, IF(Table1[[#This Row],[Count Utility (unclipped)]]&lt;0,0, Table1[[#This Row],[Count Utility (unclipped)]]) )</f>
        <v>0</v>
      </c>
      <c r="AU29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5" spans="1:47" ht="15.75">
      <c r="A295" s="30">
        <f>parameters!$J$21*Table1[[#This Row],[TAT Utility]]+parameters!$J$22*Table1[[#This Row],[Count Utility]]</f>
        <v>0.17759158428571428</v>
      </c>
      <c r="B295" s="30">
        <f t="shared" si="4"/>
        <v>0.44258250952380956</v>
      </c>
      <c r="C295" s="30" t="s">
        <v>1076</v>
      </c>
      <c r="D295" s="30" t="s">
        <v>1077</v>
      </c>
      <c r="E295" s="30" t="s">
        <v>72</v>
      </c>
      <c r="F295" s="30">
        <v>1</v>
      </c>
      <c r="G295" s="30">
        <v>1</v>
      </c>
      <c r="H295" s="30">
        <f>parameters!$J$10*Table1[[#This Row],[Before Utility]]+parameters!$J$11*Table1[[#This Row],[After Utility]]</f>
        <v>0.1</v>
      </c>
      <c r="I295">
        <f>(Table1[[#This Row],[Num. TID Before]]-parameters!$D$8)/(parameters!$D$9-parameters!$D$8)</f>
        <v>0.1</v>
      </c>
      <c r="J295">
        <f>IF(Table1[[#This Row],[Before Utility (unclipped)]]&gt;1,1, IF(Table1[[#This Row],[Before Utility (unclipped)]]&lt;0,0, Table1[[#This Row],[Before Utility (unclipped)]]))</f>
        <v>0.1</v>
      </c>
      <c r="K295">
        <f>(Table1[[#This Row],[Num. TID After]]-parameters!$D$10)/(parameters!$D$11-parameters!$D$10)</f>
        <v>0.1</v>
      </c>
      <c r="L295">
        <f>IF(Table1[[#This Row],[After Utility (unclipped)]]&gt;1,1, IF(Table1[[#This Row],[After Utility (unclipped)]]&lt;0,0, Table1[[#This Row],[After Utility (unclipped)]]))</f>
        <v>0.1</v>
      </c>
      <c r="M295" s="57">
        <v>0.33305869999999999</v>
      </c>
      <c r="N295" s="81">
        <v>0</v>
      </c>
      <c r="O295" s="81">
        <v>0</v>
      </c>
      <c r="P295" s="81">
        <v>1</v>
      </c>
      <c r="Q295" s="81">
        <v>1</v>
      </c>
      <c r="R295" s="34"/>
      <c r="S295" s="32">
        <v>0</v>
      </c>
      <c r="T295" s="34"/>
      <c r="U295" s="32">
        <v>0</v>
      </c>
      <c r="V295" s="30">
        <f>parameters!$J$4*Table1[[#This Row],[Mitigations Utility]] + parameters!$J$5*Table1[[#This Row],[Detections Utility]]</f>
        <v>9.5238095238095229E-3</v>
      </c>
      <c r="W295">
        <f>SUM(Table1[[#This Row],[Num. 800-53 (r5)]],Table1[[#This Row],[Num. CIS Controls]])</f>
        <v>0</v>
      </c>
      <c r="X295">
        <f>(Table1[[#This Row],[Total Mitigations]]-parameters!$D$2)/(parameters!$D$3-parameters!$D$2)</f>
        <v>0</v>
      </c>
      <c r="Y295">
        <f>IF(Table1[[#This Row],[Mitigations Utility (unclipped)]]&gt;1,1, IF(Table1[[#This Row],[Mitigations Utility (unclipped)]]&lt;0,0, Table1[[#This Row],[Mitigations Utility (unclipped)]]) )</f>
        <v>0</v>
      </c>
      <c r="Z295">
        <f>SUM(Table1[[#This Row],[Num. CAR]:[Num. Splunk]])</f>
        <v>2</v>
      </c>
      <c r="AA295">
        <f>(Table1[[#This Row],[Total Detections]]-parameters!$D$4)/(parameters!$D$5-parameters!$D$4)</f>
        <v>0.02</v>
      </c>
      <c r="AB295">
        <f>IF(Table1[[#This Row],[Detections Utility (unclipped)]]&gt;1,1, IF(Table1[[#This Row],[Detections Utility (unclipped)]]&lt;0,0, Table1[[#This Row],[Detections Utility (unclipped)]]) )</f>
        <v>0.02</v>
      </c>
      <c r="AC295"/>
      <c r="AD295" s="85" t="s">
        <v>132</v>
      </c>
      <c r="AE295" s="30" t="str" cm="1">
        <f t="array" ref="AE295">IF(SUMPRODUCT(--(NOT(ISERR(SEARCH({"Process","Command","Script","WMI","Module","Pipe","Service"},AD295)))))&gt;0,"1","0")</f>
        <v>1</v>
      </c>
      <c r="AF295" s="30">
        <f>IF(AE295="1",'TOP 10 TECHNIQUES'!C$15,0)</f>
        <v>0</v>
      </c>
      <c r="AG295" s="30" t="str" cm="1">
        <f t="array" ref="AG295">IF(SUMPRODUCT(--(NOT(ISERR(SEARCH({"Network","Firewall"},AD295)))))&gt;0,"1","0")</f>
        <v>0</v>
      </c>
      <c r="AH295" s="30">
        <f>IF(AG295="1",'TOP 10 TECHNIQUES'!C$16,0)</f>
        <v>0</v>
      </c>
      <c r="AI295" s="30" t="str" cm="1">
        <f t="array" ref="AI295">IF(SUMPRODUCT(--(NOT(ISERR(SEARCH({"File","Group","Logon","Schedule","User","Registry","Active","Application"},AD295)))))&gt;0,"1","0")</f>
        <v>0</v>
      </c>
      <c r="AJ295" s="30">
        <f>IF(AI295="1",'TOP 10 TECHNIQUES'!C$17,0)</f>
        <v>0</v>
      </c>
      <c r="AK295" s="30" t="str" cm="1">
        <f t="array" ref="AK295">IF(SUMPRODUCT(--(NOT(ISERR(SEARCH({"Cloud","Cluster","Container","Image","Instance","Pod","Snapshot","Volume"},AD295)))))&gt;0,"1","0")</f>
        <v>0</v>
      </c>
      <c r="AL295" s="30">
        <f>IF(AK295="1",'TOP 10 TECHNIQUES'!C$18,0)</f>
        <v>0</v>
      </c>
      <c r="AM295" s="30" t="str" cm="1">
        <f t="array" ref="AM295">IF(SUMPRODUCT(--(NOT(ISERR(SEARCH({"Drive","Firmware","Host","Kernel"},AD295)))))&gt;0,"1","0")</f>
        <v>0</v>
      </c>
      <c r="AN295" s="30">
        <f>IF(AM295="1",'TOP 10 TECHNIQUES'!C$19,0)</f>
        <v>0</v>
      </c>
      <c r="AO295" s="62">
        <v>4</v>
      </c>
      <c r="AP295" s="30">
        <f>parameters!$J$21*Table1[[#This Row],[TAT Utility]]+parameters!$J$22*Table1[[#This Row],[Count Utility]]</f>
        <v>0.17759158428571428</v>
      </c>
      <c r="AQ295" s="30">
        <f>(Table1[[#This Row],[Total Top Att&amp;ck Score ]]-parameters!$D$19)/(parameters!$D$20-parameters!$D$19)</f>
        <v>0.1475275031746032</v>
      </c>
      <c r="AR295" s="30">
        <f>IF(Table1[[#This Row],[TAT Utility (unclipped)]]&gt;1,1, IF(Table1[[#This Row],[TAT Utility (unclipped)]]&lt;0,0, Table1[[#This Row],[TAT Utility (unclipped)]]) )</f>
        <v>0.1475275031746032</v>
      </c>
      <c r="AS295" s="30">
        <f>(Table1[[#This Row],[Ransomware (Total '# of ATT&amp;CK Observations)]]-parameters!$D$21)/(parameters!$D$22-parameters!$D$21)</f>
        <v>0.19047619047619047</v>
      </c>
      <c r="AT295" s="30">
        <f>IF(Table1[[#This Row],[Count Utility (unclipped)]]&gt;1,1, IF(Table1[[#This Row],[Count Utility (unclipped)]]&lt;0,0, Table1[[#This Row],[Count Utility (unclipped)]]) )</f>
        <v>0.19047619047619047</v>
      </c>
      <c r="AU29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0.10928833363567649</v>
      </c>
    </row>
    <row r="296" spans="1:47" ht="15.75">
      <c r="A296" s="30">
        <f>parameters!$J$21*Table1[[#This Row],[TAT Utility]]+parameters!$J$22*Table1[[#This Row],[Count Utility]]</f>
        <v>0.11047619047619048</v>
      </c>
      <c r="B296" s="30">
        <f t="shared" si="4"/>
        <v>0.10476190476190476</v>
      </c>
      <c r="C296" s="30" t="s">
        <v>1078</v>
      </c>
      <c r="D296" s="30" t="s">
        <v>1077</v>
      </c>
      <c r="E296" s="30" t="s">
        <v>1079</v>
      </c>
      <c r="F296" s="30">
        <v>1</v>
      </c>
      <c r="G296" s="30">
        <v>1</v>
      </c>
      <c r="H296" s="30">
        <f>parameters!$J$10*Table1[[#This Row],[Before Utility]]+parameters!$J$11*Table1[[#This Row],[After Utility]]</f>
        <v>0.1</v>
      </c>
      <c r="I296">
        <f>(Table1[[#This Row],[Num. TID Before]]-parameters!$D$8)/(parameters!$D$9-parameters!$D$8)</f>
        <v>0.1</v>
      </c>
      <c r="J296">
        <f>IF(Table1[[#This Row],[Before Utility (unclipped)]]&gt;1,1, IF(Table1[[#This Row],[Before Utility (unclipped)]]&lt;0,0, Table1[[#This Row],[Before Utility (unclipped)]]))</f>
        <v>0.1</v>
      </c>
      <c r="K296">
        <f>(Table1[[#This Row],[Num. TID After]]-parameters!$D$10)/(parameters!$D$11-parameters!$D$10)</f>
        <v>0.1</v>
      </c>
      <c r="L296">
        <f>IF(Table1[[#This Row],[After Utility (unclipped)]]&gt;1,1, IF(Table1[[#This Row],[After Utility (unclipped)]]&lt;0,0, Table1[[#This Row],[After Utility (unclipped)]]))</f>
        <v>0.1</v>
      </c>
      <c r="M296" s="30">
        <v>0</v>
      </c>
      <c r="N296" s="81">
        <v>0</v>
      </c>
      <c r="O296" s="81">
        <v>1</v>
      </c>
      <c r="P296" s="81">
        <v>0</v>
      </c>
      <c r="Q296" s="81">
        <v>0</v>
      </c>
      <c r="R296" s="34"/>
      <c r="S296" s="32">
        <v>0</v>
      </c>
      <c r="T296" s="34"/>
      <c r="U296" s="32">
        <v>0</v>
      </c>
      <c r="V296" s="30">
        <f>parameters!$J$4*Table1[[#This Row],[Mitigations Utility]] + parameters!$J$5*Table1[[#This Row],[Detections Utility]]</f>
        <v>4.7619047619047615E-3</v>
      </c>
      <c r="W296">
        <f>SUM(Table1[[#This Row],[Num. 800-53 (r5)]],Table1[[#This Row],[Num. CIS Controls]])</f>
        <v>0</v>
      </c>
      <c r="X296">
        <f>(Table1[[#This Row],[Total Mitigations]]-parameters!$D$2)/(parameters!$D$3-parameters!$D$2)</f>
        <v>0</v>
      </c>
      <c r="Y296">
        <f>IF(Table1[[#This Row],[Mitigations Utility (unclipped)]]&gt;1,1, IF(Table1[[#This Row],[Mitigations Utility (unclipped)]]&lt;0,0, Table1[[#This Row],[Mitigations Utility (unclipped)]]) )</f>
        <v>0</v>
      </c>
      <c r="Z296">
        <f>SUM(Table1[[#This Row],[Num. CAR]:[Num. Splunk]])</f>
        <v>1</v>
      </c>
      <c r="AA296">
        <f>(Table1[[#This Row],[Total Detections]]-parameters!$D$4)/(parameters!$D$5-parameters!$D$4)</f>
        <v>0.01</v>
      </c>
      <c r="AB296">
        <f>IF(Table1[[#This Row],[Detections Utility (unclipped)]]&gt;1,1, IF(Table1[[#This Row],[Detections Utility (unclipped)]]&lt;0,0, Table1[[#This Row],[Detections Utility (unclipped)]]) )</f>
        <v>0.01</v>
      </c>
      <c r="AC296"/>
      <c r="AD296" s="85" t="s">
        <v>132</v>
      </c>
      <c r="AE296" s="30" t="str" cm="1">
        <f t="array" ref="AE296">IF(SUMPRODUCT(--(NOT(ISERR(SEARCH({"Process","Command","Script","WMI","Module","Pipe","Service"},AD296)))))&gt;0,"1","0")</f>
        <v>1</v>
      </c>
      <c r="AF296" s="30">
        <f>IF(AE296="1",'TOP 10 TECHNIQUES'!C$15,0)</f>
        <v>0</v>
      </c>
      <c r="AG296" s="30" t="str" cm="1">
        <f t="array" ref="AG296">IF(SUMPRODUCT(--(NOT(ISERR(SEARCH({"Network","Firewall"},AD296)))))&gt;0,"1","0")</f>
        <v>0</v>
      </c>
      <c r="AH296" s="30">
        <f>IF(AG296="1",'TOP 10 TECHNIQUES'!C$16,0)</f>
        <v>0</v>
      </c>
      <c r="AI296" s="30" t="str" cm="1">
        <f t="array" ref="AI296">IF(SUMPRODUCT(--(NOT(ISERR(SEARCH({"File","Group","Logon","Schedule","User","Registry","Active","Application"},AD296)))))&gt;0,"1","0")</f>
        <v>0</v>
      </c>
      <c r="AJ296" s="30">
        <f>IF(AI296="1",'TOP 10 TECHNIQUES'!C$17,0)</f>
        <v>0</v>
      </c>
      <c r="AK296" s="30" t="str" cm="1">
        <f t="array" ref="AK296">IF(SUMPRODUCT(--(NOT(ISERR(SEARCH({"Cloud","Cluster","Container","Image","Instance","Pod","Snapshot","Volume"},AD296)))))&gt;0,"1","0")</f>
        <v>0</v>
      </c>
      <c r="AL296" s="30">
        <f>IF(AK296="1",'TOP 10 TECHNIQUES'!C$18,0)</f>
        <v>0</v>
      </c>
      <c r="AM296" s="30" t="str" cm="1">
        <f t="array" ref="AM296">IF(SUMPRODUCT(--(NOT(ISERR(SEARCH({"Drive","Firmware","Host","Kernel"},AD296)))))&gt;0,"1","0")</f>
        <v>0</v>
      </c>
      <c r="AN296" s="30">
        <f>IF(AM296="1",'TOP 10 TECHNIQUES'!C$19,0)</f>
        <v>0</v>
      </c>
      <c r="AO296" s="61">
        <v>3</v>
      </c>
      <c r="AP296" s="30">
        <f>parameters!$J$21*Table1[[#This Row],[TAT Utility]]+parameters!$J$22*Table1[[#This Row],[Count Utility]]</f>
        <v>0.11047619047619048</v>
      </c>
      <c r="AQ296" s="30">
        <f>(Table1[[#This Row],[Total Top Att&amp;ck Score ]]-parameters!$D$19)/(parameters!$D$20-parameters!$D$19)</f>
        <v>3.4920634920634921E-2</v>
      </c>
      <c r="AR296" s="30">
        <f>IF(Table1[[#This Row],[TAT Utility (unclipped)]]&gt;1,1, IF(Table1[[#This Row],[TAT Utility (unclipped)]]&lt;0,0, Table1[[#This Row],[TAT Utility (unclipped)]]) )</f>
        <v>3.4920634920634921E-2</v>
      </c>
      <c r="AS296" s="30">
        <f>(Table1[[#This Row],[Ransomware (Total '# of ATT&amp;CK Observations)]]-parameters!$D$21)/(parameters!$D$22-parameters!$D$21)</f>
        <v>0.14285714285714285</v>
      </c>
      <c r="AT296" s="30">
        <f>IF(Table1[[#This Row],[Count Utility (unclipped)]]&gt;1,1, IF(Table1[[#This Row],[Count Utility (unclipped)]]&lt;0,0, Table1[[#This Row],[Count Utility (unclipped)]]) )</f>
        <v>0.14285714285714285</v>
      </c>
      <c r="AU29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7.3922902494331061E-2</v>
      </c>
    </row>
    <row r="297" spans="1:47" ht="15.75">
      <c r="A297" s="30">
        <f>parameters!$J$21*Table1[[#This Row],[TAT Utility]]+parameters!$J$22*Table1[[#This Row],[Count Utility]]</f>
        <v>4.3333333333333335E-2</v>
      </c>
      <c r="B297" s="30">
        <f t="shared" si="4"/>
        <v>0.1</v>
      </c>
      <c r="C297" s="30" t="s">
        <v>1080</v>
      </c>
      <c r="D297" s="30" t="s">
        <v>1077</v>
      </c>
      <c r="E297" s="30" t="s">
        <v>1081</v>
      </c>
      <c r="F297" s="30">
        <v>1</v>
      </c>
      <c r="G297" s="30">
        <v>1</v>
      </c>
      <c r="H297" s="30">
        <f>parameters!$J$10*Table1[[#This Row],[Before Utility]]+parameters!$J$11*Table1[[#This Row],[After Utility]]</f>
        <v>0.1</v>
      </c>
      <c r="I297">
        <f>(Table1[[#This Row],[Num. TID Before]]-parameters!$D$8)/(parameters!$D$9-parameters!$D$8)</f>
        <v>0.1</v>
      </c>
      <c r="J297">
        <f>IF(Table1[[#This Row],[Before Utility (unclipped)]]&gt;1,1, IF(Table1[[#This Row],[Before Utility (unclipped)]]&lt;0,0, Table1[[#This Row],[Before Utility (unclipped)]]))</f>
        <v>0.1</v>
      </c>
      <c r="K297">
        <f>(Table1[[#This Row],[Num. TID After]]-parameters!$D$10)/(parameters!$D$11-parameters!$D$10)</f>
        <v>0.1</v>
      </c>
      <c r="L297">
        <f>IF(Table1[[#This Row],[After Utility (unclipped)]]&gt;1,1, IF(Table1[[#This Row],[After Utility (unclipped)]]&lt;0,0, Table1[[#This Row],[After Utility (unclipped)]]))</f>
        <v>0.1</v>
      </c>
      <c r="M297" s="30">
        <v>0</v>
      </c>
      <c r="N297" s="81">
        <v>0</v>
      </c>
      <c r="O297" s="81">
        <v>0</v>
      </c>
      <c r="P297" s="81">
        <v>0</v>
      </c>
      <c r="Q297" s="81">
        <v>0</v>
      </c>
      <c r="R297" s="34"/>
      <c r="S297" s="32">
        <v>0</v>
      </c>
      <c r="T297" s="34"/>
      <c r="U297" s="32">
        <v>0</v>
      </c>
      <c r="V297" s="30">
        <f>parameters!$J$4*Table1[[#This Row],[Mitigations Utility]] + parameters!$J$5*Table1[[#This Row],[Detections Utility]]</f>
        <v>0</v>
      </c>
      <c r="W297">
        <f>SUM(Table1[[#This Row],[Num. 800-53 (r5)]],Table1[[#This Row],[Num. CIS Controls]])</f>
        <v>0</v>
      </c>
      <c r="X297">
        <f>(Table1[[#This Row],[Total Mitigations]]-parameters!$D$2)/(parameters!$D$3-parameters!$D$2)</f>
        <v>0</v>
      </c>
      <c r="Y297">
        <f>IF(Table1[[#This Row],[Mitigations Utility (unclipped)]]&gt;1,1, IF(Table1[[#This Row],[Mitigations Utility (unclipped)]]&lt;0,0, Table1[[#This Row],[Mitigations Utility (unclipped)]]) )</f>
        <v>0</v>
      </c>
      <c r="Z297">
        <f>SUM(Table1[[#This Row],[Num. CAR]:[Num. Splunk]])</f>
        <v>0</v>
      </c>
      <c r="AA297">
        <f>(Table1[[#This Row],[Total Detections]]-parameters!$D$4)/(parameters!$D$5-parameters!$D$4)</f>
        <v>0</v>
      </c>
      <c r="AB297">
        <f>IF(Table1[[#This Row],[Detections Utility (unclipped)]]&gt;1,1, IF(Table1[[#This Row],[Detections Utility (unclipped)]]&lt;0,0, Table1[[#This Row],[Detections Utility (unclipped)]]) )</f>
        <v>0</v>
      </c>
      <c r="AC297"/>
      <c r="AD297" s="85" t="s">
        <v>132</v>
      </c>
      <c r="AE297" s="30" t="str" cm="1">
        <f t="array" ref="AE297">IF(SUMPRODUCT(--(NOT(ISERR(SEARCH({"Process","Command","Script","WMI","Module","Pipe","Service"},AD297)))))&gt;0,"1","0")</f>
        <v>1</v>
      </c>
      <c r="AF297" s="30">
        <f>IF(AE297="1",'TOP 10 TECHNIQUES'!C$15,0)</f>
        <v>0</v>
      </c>
      <c r="AG297" s="30" t="str" cm="1">
        <f t="array" ref="AG297">IF(SUMPRODUCT(--(NOT(ISERR(SEARCH({"Network","Firewall"},AD297)))))&gt;0,"1","0")</f>
        <v>0</v>
      </c>
      <c r="AH297" s="30">
        <f>IF(AG297="1",'TOP 10 TECHNIQUES'!C$16,0)</f>
        <v>0</v>
      </c>
      <c r="AI297" s="30" t="str" cm="1">
        <f t="array" ref="AI297">IF(SUMPRODUCT(--(NOT(ISERR(SEARCH({"File","Group","Logon","Schedule","User","Registry","Active","Application"},AD297)))))&gt;0,"1","0")</f>
        <v>0</v>
      </c>
      <c r="AJ297" s="30">
        <f>IF(AI297="1",'TOP 10 TECHNIQUES'!C$17,0)</f>
        <v>0</v>
      </c>
      <c r="AK297" s="30" t="str" cm="1">
        <f t="array" ref="AK297">IF(SUMPRODUCT(--(NOT(ISERR(SEARCH({"Cloud","Cluster","Container","Image","Instance","Pod","Snapshot","Volume"},AD297)))))&gt;0,"1","0")</f>
        <v>0</v>
      </c>
      <c r="AL297" s="30">
        <f>IF(AK297="1",'TOP 10 TECHNIQUES'!C$18,0)</f>
        <v>0</v>
      </c>
      <c r="AM297" s="30" t="str" cm="1">
        <f t="array" ref="AM297">IF(SUMPRODUCT(--(NOT(ISERR(SEARCH({"Drive","Firmware","Host","Kernel"},AD297)))))&gt;0,"1","0")</f>
        <v>0</v>
      </c>
      <c r="AN297" s="30">
        <f>IF(AM297="1",'TOP 10 TECHNIQUES'!C$19,0)</f>
        <v>0</v>
      </c>
      <c r="AO297" s="62">
        <v>1</v>
      </c>
      <c r="AP297" s="30">
        <f>parameters!$J$21*Table1[[#This Row],[TAT Utility]]+parameters!$J$22*Table1[[#This Row],[Count Utility]]</f>
        <v>4.3333333333333335E-2</v>
      </c>
      <c r="AQ297" s="30">
        <f>(Table1[[#This Row],[Total Top Att&amp;ck Score ]]-parameters!$D$19)/(parameters!$D$20-parameters!$D$19)</f>
        <v>3.3333333333333333E-2</v>
      </c>
      <c r="AR297" s="30">
        <f>IF(Table1[[#This Row],[TAT Utility (unclipped)]]&gt;1,1, IF(Table1[[#This Row],[TAT Utility (unclipped)]]&lt;0,0, Table1[[#This Row],[TAT Utility (unclipped)]]) )</f>
        <v>3.3333333333333333E-2</v>
      </c>
      <c r="AS297" s="30">
        <f>(Table1[[#This Row],[Ransomware (Total '# of ATT&amp;CK Observations)]]-parameters!$D$21)/(parameters!$D$22-parameters!$D$21)</f>
        <v>4.7619047619047616E-2</v>
      </c>
      <c r="AT297" s="30">
        <f>IF(Table1[[#This Row],[Count Utility (unclipped)]]&gt;1,1, IF(Table1[[#This Row],[Count Utility (unclipped)]]&lt;0,0, Table1[[#This Row],[Count Utility (unclipped)]]) )</f>
        <v>4.7619047619047616E-2</v>
      </c>
      <c r="AU29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2.4603174603174603E-2</v>
      </c>
    </row>
    <row r="298" spans="1:47" ht="15.75">
      <c r="A298" s="30">
        <f>parameters!$J$21*Table1[[#This Row],[TAT Utility]]+parameters!$J$22*Table1[[#This Row],[Count Utility]]</f>
        <v>7.7142857142857138E-2</v>
      </c>
      <c r="B298" s="30">
        <f t="shared" si="4"/>
        <v>0.10476190476190476</v>
      </c>
      <c r="C298" s="30" t="s">
        <v>1082</v>
      </c>
      <c r="D298" s="30" t="s">
        <v>1077</v>
      </c>
      <c r="E298" s="30" t="s">
        <v>1083</v>
      </c>
      <c r="F298" s="30">
        <v>1</v>
      </c>
      <c r="G298" s="30">
        <v>1</v>
      </c>
      <c r="H298" s="30">
        <f>parameters!$J$10*Table1[[#This Row],[Before Utility]]+parameters!$J$11*Table1[[#This Row],[After Utility]]</f>
        <v>0.1</v>
      </c>
      <c r="I298">
        <f>(Table1[[#This Row],[Num. TID Before]]-parameters!$D$8)/(parameters!$D$9-parameters!$D$8)</f>
        <v>0.1</v>
      </c>
      <c r="J298">
        <f>IF(Table1[[#This Row],[Before Utility (unclipped)]]&gt;1,1, IF(Table1[[#This Row],[Before Utility (unclipped)]]&lt;0,0, Table1[[#This Row],[Before Utility (unclipped)]]))</f>
        <v>0.1</v>
      </c>
      <c r="K298">
        <f>(Table1[[#This Row],[Num. TID After]]-parameters!$D$10)/(parameters!$D$11-parameters!$D$10)</f>
        <v>0.1</v>
      </c>
      <c r="L298">
        <f>IF(Table1[[#This Row],[After Utility (unclipped)]]&gt;1,1, IF(Table1[[#This Row],[After Utility (unclipped)]]&lt;0,0, Table1[[#This Row],[After Utility (unclipped)]]))</f>
        <v>0.1</v>
      </c>
      <c r="M298" s="30">
        <v>0</v>
      </c>
      <c r="N298" s="81">
        <v>0</v>
      </c>
      <c r="O298" s="81">
        <v>0</v>
      </c>
      <c r="P298" s="81">
        <v>0</v>
      </c>
      <c r="Q298" s="81">
        <v>1</v>
      </c>
      <c r="R298" s="34"/>
      <c r="S298" s="32">
        <v>0</v>
      </c>
      <c r="T298" s="34"/>
      <c r="U298" s="32">
        <v>0</v>
      </c>
      <c r="V298" s="30">
        <f>parameters!$J$4*Table1[[#This Row],[Mitigations Utility]] + parameters!$J$5*Table1[[#This Row],[Detections Utility]]</f>
        <v>4.7619047619047615E-3</v>
      </c>
      <c r="W298">
        <f>SUM(Table1[[#This Row],[Num. 800-53 (r5)]],Table1[[#This Row],[Num. CIS Controls]])</f>
        <v>0</v>
      </c>
      <c r="X298">
        <f>(Table1[[#This Row],[Total Mitigations]]-parameters!$D$2)/(parameters!$D$3-parameters!$D$2)</f>
        <v>0</v>
      </c>
      <c r="Y298">
        <f>IF(Table1[[#This Row],[Mitigations Utility (unclipped)]]&gt;1,1, IF(Table1[[#This Row],[Mitigations Utility (unclipped)]]&lt;0,0, Table1[[#This Row],[Mitigations Utility (unclipped)]]) )</f>
        <v>0</v>
      </c>
      <c r="Z298">
        <f>SUM(Table1[[#This Row],[Num. CAR]:[Num. Splunk]])</f>
        <v>1</v>
      </c>
      <c r="AA298">
        <f>(Table1[[#This Row],[Total Detections]]-parameters!$D$4)/(parameters!$D$5-parameters!$D$4)</f>
        <v>0.01</v>
      </c>
      <c r="AB298">
        <f>IF(Table1[[#This Row],[Detections Utility (unclipped)]]&gt;1,1, IF(Table1[[#This Row],[Detections Utility (unclipped)]]&lt;0,0, Table1[[#This Row],[Detections Utility (unclipped)]]) )</f>
        <v>0.01</v>
      </c>
      <c r="AC298"/>
      <c r="AD298" s="85" t="s">
        <v>132</v>
      </c>
      <c r="AE298" s="30" t="str" cm="1">
        <f t="array" ref="AE298">IF(SUMPRODUCT(--(NOT(ISERR(SEARCH({"Process","Command","Script","WMI","Module","Pipe","Service"},AD298)))))&gt;0,"1","0")</f>
        <v>1</v>
      </c>
      <c r="AF298" s="30">
        <f>IF(AE298="1",'TOP 10 TECHNIQUES'!C$15,0)</f>
        <v>0</v>
      </c>
      <c r="AG298" s="30" t="str" cm="1">
        <f t="array" ref="AG298">IF(SUMPRODUCT(--(NOT(ISERR(SEARCH({"Network","Firewall"},AD298)))))&gt;0,"1","0")</f>
        <v>0</v>
      </c>
      <c r="AH298" s="30">
        <f>IF(AG298="1",'TOP 10 TECHNIQUES'!C$16,0)</f>
        <v>0</v>
      </c>
      <c r="AI298" s="30" t="str" cm="1">
        <f t="array" ref="AI298">IF(SUMPRODUCT(--(NOT(ISERR(SEARCH({"File","Group","Logon","Schedule","User","Registry","Active","Application"},AD298)))))&gt;0,"1","0")</f>
        <v>0</v>
      </c>
      <c r="AJ298" s="30">
        <f>IF(AI298="1",'TOP 10 TECHNIQUES'!C$17,0)</f>
        <v>0</v>
      </c>
      <c r="AK298" s="30" t="str" cm="1">
        <f t="array" ref="AK298">IF(SUMPRODUCT(--(NOT(ISERR(SEARCH({"Cloud","Cluster","Container","Image","Instance","Pod","Snapshot","Volume"},AD298)))))&gt;0,"1","0")</f>
        <v>0</v>
      </c>
      <c r="AL298" s="30">
        <f>IF(AK298="1",'TOP 10 TECHNIQUES'!C$18,0)</f>
        <v>0</v>
      </c>
      <c r="AM298" s="30" t="str" cm="1">
        <f t="array" ref="AM298">IF(SUMPRODUCT(--(NOT(ISERR(SEARCH({"Drive","Firmware","Host","Kernel"},AD298)))))&gt;0,"1","0")</f>
        <v>0</v>
      </c>
      <c r="AN298" s="30">
        <f>IF(AM298="1",'TOP 10 TECHNIQUES'!C$19,0)</f>
        <v>0</v>
      </c>
      <c r="AO298" s="61">
        <v>2</v>
      </c>
      <c r="AP298" s="30">
        <f>parameters!$J$21*Table1[[#This Row],[TAT Utility]]+parameters!$J$22*Table1[[#This Row],[Count Utility]]</f>
        <v>7.7142857142857138E-2</v>
      </c>
      <c r="AQ298" s="30">
        <f>(Table1[[#This Row],[Total Top Att&amp;ck Score ]]-parameters!$D$19)/(parameters!$D$20-parameters!$D$19)</f>
        <v>3.4920634920634921E-2</v>
      </c>
      <c r="AR298" s="30">
        <f>IF(Table1[[#This Row],[TAT Utility (unclipped)]]&gt;1,1, IF(Table1[[#This Row],[TAT Utility (unclipped)]]&lt;0,0, Table1[[#This Row],[TAT Utility (unclipped)]]) )</f>
        <v>3.4920634920634921E-2</v>
      </c>
      <c r="AS298" s="30">
        <f>(Table1[[#This Row],[Ransomware (Total '# of ATT&amp;CK Observations)]]-parameters!$D$21)/(parameters!$D$22-parameters!$D$21)</f>
        <v>9.5238095238095233E-2</v>
      </c>
      <c r="AT298" s="30">
        <f>IF(Table1[[#This Row],[Count Utility (unclipped)]]&gt;1,1, IF(Table1[[#This Row],[Count Utility (unclipped)]]&lt;0,0, Table1[[#This Row],[Count Utility (unclipped)]]) )</f>
        <v>9.5238095238095233E-2</v>
      </c>
      <c r="AU29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4.928193499622071E-2</v>
      </c>
    </row>
    <row r="299" spans="1:47" ht="15.75">
      <c r="A299" s="30">
        <f>parameters!$J$21*Table1[[#This Row],[TAT Utility]]+parameters!$J$22*Table1[[#This Row],[Count Utility]]</f>
        <v>1.7380952380952379E-2</v>
      </c>
      <c r="B299" s="30">
        <f t="shared" si="4"/>
        <v>0.1738095238095238</v>
      </c>
      <c r="C299" s="30" t="s">
        <v>1084</v>
      </c>
      <c r="D299" s="30" t="s">
        <v>1085</v>
      </c>
      <c r="E299" s="30" t="s">
        <v>72</v>
      </c>
      <c r="F299" s="30">
        <v>1</v>
      </c>
      <c r="G299" s="30">
        <v>0</v>
      </c>
      <c r="H299" s="30">
        <f>parameters!$J$10*Table1[[#This Row],[Before Utility]]+parameters!$J$11*Table1[[#This Row],[After Utility]]</f>
        <v>0.05</v>
      </c>
      <c r="I299">
        <f>(Table1[[#This Row],[Num. TID Before]]-parameters!$D$8)/(parameters!$D$9-parameters!$D$8)</f>
        <v>0.1</v>
      </c>
      <c r="J299">
        <f>IF(Table1[[#This Row],[Before Utility (unclipped)]]&gt;1,1, IF(Table1[[#This Row],[Before Utility (unclipped)]]&lt;0,0, Table1[[#This Row],[Before Utility (unclipped)]]))</f>
        <v>0.1</v>
      </c>
      <c r="K299">
        <f>(Table1[[#This Row],[Num. TID After]]-parameters!$D$10)/(parameters!$D$11-parameters!$D$10)</f>
        <v>0</v>
      </c>
      <c r="L299">
        <f>IF(Table1[[#This Row],[After Utility (unclipped)]]&gt;1,1, IF(Table1[[#This Row],[After Utility (unclipped)]]&lt;0,0, Table1[[#This Row],[After Utility (unclipped)]]))</f>
        <v>0</v>
      </c>
      <c r="M299" s="30">
        <v>0</v>
      </c>
      <c r="N299" s="81">
        <v>0</v>
      </c>
      <c r="O299" s="81">
        <v>0</v>
      </c>
      <c r="P299" s="81">
        <v>1</v>
      </c>
      <c r="Q299" s="81">
        <v>7</v>
      </c>
      <c r="R299" s="36">
        <v>7.6</v>
      </c>
      <c r="S299" s="32">
        <v>1</v>
      </c>
      <c r="T299" s="36" t="s">
        <v>615</v>
      </c>
      <c r="U299" s="32">
        <v>8</v>
      </c>
      <c r="V299" s="30">
        <f>parameters!$J$4*Table1[[#This Row],[Mitigations Utility]] + parameters!$J$5*Table1[[#This Row],[Detections Utility]]</f>
        <v>0.12380952380952381</v>
      </c>
      <c r="W299">
        <f>SUM(Table1[[#This Row],[Num. 800-53 (r5)]],Table1[[#This Row],[Num. CIS Controls]])</f>
        <v>9</v>
      </c>
      <c r="X299">
        <f>(Table1[[#This Row],[Total Mitigations]]-parameters!$D$2)/(parameters!$D$3-parameters!$D$2)</f>
        <v>0.16363636363636364</v>
      </c>
      <c r="Y299">
        <f>IF(Table1[[#This Row],[Mitigations Utility (unclipped)]]&gt;1,1, IF(Table1[[#This Row],[Mitigations Utility (unclipped)]]&lt;0,0, Table1[[#This Row],[Mitigations Utility (unclipped)]]) )</f>
        <v>0.16363636363636364</v>
      </c>
      <c r="Z299">
        <f>SUM(Table1[[#This Row],[Num. CAR]:[Num. Splunk]])</f>
        <v>8</v>
      </c>
      <c r="AA299">
        <f>(Table1[[#This Row],[Total Detections]]-parameters!$D$4)/(parameters!$D$5-parameters!$D$4)</f>
        <v>0.08</v>
      </c>
      <c r="AB299">
        <f>IF(Table1[[#This Row],[Detections Utility (unclipped)]]&gt;1,1, IF(Table1[[#This Row],[Detections Utility (unclipped)]]&lt;0,0, Table1[[#This Row],[Detections Utility (unclipped)]]) )</f>
        <v>0.08</v>
      </c>
      <c r="AC299"/>
      <c r="AD299" s="85" t="s">
        <v>1086</v>
      </c>
      <c r="AE299" s="30" t="str" cm="1">
        <f t="array" ref="AE299">IF(SUMPRODUCT(--(NOT(ISERR(SEARCH({"Process","Command","Script","WMI","Module","Pipe","Service"},AD299)))))&gt;0,"1","0")</f>
        <v>0</v>
      </c>
      <c r="AF299" s="30">
        <f>IF(AE299="1",'TOP 10 TECHNIQUES'!C$15,0)</f>
        <v>0</v>
      </c>
      <c r="AG299" s="30" t="str" cm="1">
        <f t="array" ref="AG299">IF(SUMPRODUCT(--(NOT(ISERR(SEARCH({"Network","Firewall"},AD299)))))&gt;0,"1","0")</f>
        <v>1</v>
      </c>
      <c r="AH299" s="30">
        <f>IF(AG299="1",'TOP 10 TECHNIQUES'!C$16,0)</f>
        <v>0</v>
      </c>
      <c r="AI299" s="30" t="str" cm="1">
        <f t="array" ref="AI299">IF(SUMPRODUCT(--(NOT(ISERR(SEARCH({"File","Group","Logon","Schedule","User","Registry","Active","Application"},AD299)))))&gt;0,"1","0")</f>
        <v>0</v>
      </c>
      <c r="AJ299" s="30">
        <f>IF(AI299="1",'TOP 10 TECHNIQUES'!C$17,0)</f>
        <v>0</v>
      </c>
      <c r="AK299" s="30" t="str" cm="1">
        <f t="array" ref="AK299">IF(SUMPRODUCT(--(NOT(ISERR(SEARCH({"Cloud","Cluster","Container","Image","Instance","Pod","Snapshot","Volume"},AD299)))))&gt;0,"1","0")</f>
        <v>0</v>
      </c>
      <c r="AL299" s="30">
        <f>IF(AK299="1",'TOP 10 TECHNIQUES'!C$18,0)</f>
        <v>0</v>
      </c>
      <c r="AM299" s="30" t="str" cm="1">
        <f t="array" ref="AM299">IF(SUMPRODUCT(--(NOT(ISERR(SEARCH({"Drive","Firmware","Host","Kernel"},AD299)))))&gt;0,"1","0")</f>
        <v>1</v>
      </c>
      <c r="AN299" s="30">
        <f>IF(AM299="1",'TOP 10 TECHNIQUES'!C$19,0)</f>
        <v>0</v>
      </c>
      <c r="AO299" s="62">
        <v>0</v>
      </c>
      <c r="AP299" s="30">
        <f>parameters!$J$21*Table1[[#This Row],[TAT Utility]]+parameters!$J$22*Table1[[#This Row],[Count Utility]]</f>
        <v>1.7380952380952379E-2</v>
      </c>
      <c r="AQ299" s="30">
        <f>(Table1[[#This Row],[Total Top Att&amp;ck Score ]]-parameters!$D$19)/(parameters!$D$20-parameters!$D$19)</f>
        <v>5.7936507936507932E-2</v>
      </c>
      <c r="AR299" s="30">
        <f>IF(Table1[[#This Row],[TAT Utility (unclipped)]]&gt;1,1, IF(Table1[[#This Row],[TAT Utility (unclipped)]]&lt;0,0, Table1[[#This Row],[TAT Utility (unclipped)]]) )</f>
        <v>5.7936507936507932E-2</v>
      </c>
      <c r="AS299" s="30">
        <f>(Table1[[#This Row],[Ransomware (Total '# of ATT&amp;CK Observations)]]-parameters!$D$21)/(parameters!$D$22-parameters!$D$21)</f>
        <v>0</v>
      </c>
      <c r="AT299" s="30">
        <f>IF(Table1[[#This Row],[Count Utility (unclipped)]]&gt;1,1, IF(Table1[[#This Row],[Count Utility (unclipped)]]&lt;0,0, Table1[[#This Row],[Count Utility (unclipped)]]) )</f>
        <v>0</v>
      </c>
      <c r="AU29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0" spans="1:47" ht="15.75">
      <c r="A300" s="30">
        <f>parameters!$J$21*Table1[[#This Row],[TAT Utility]]+parameters!$J$22*Table1[[#This Row],[Count Utility]]</f>
        <v>1.4523809523809524E-2</v>
      </c>
      <c r="B300" s="30">
        <f t="shared" si="4"/>
        <v>0.14523809523809525</v>
      </c>
      <c r="C300" s="30" t="s">
        <v>1087</v>
      </c>
      <c r="D300" s="30" t="s">
        <v>1085</v>
      </c>
      <c r="E300" s="30" t="s">
        <v>1088</v>
      </c>
      <c r="F300" s="30">
        <v>1</v>
      </c>
      <c r="G300" s="30">
        <v>0</v>
      </c>
      <c r="H300" s="30">
        <f>parameters!$J$10*Table1[[#This Row],[Before Utility]]+parameters!$J$11*Table1[[#This Row],[After Utility]]</f>
        <v>0.05</v>
      </c>
      <c r="I300">
        <f>(Table1[[#This Row],[Num. TID Before]]-parameters!$D$8)/(parameters!$D$9-parameters!$D$8)</f>
        <v>0.1</v>
      </c>
      <c r="J300">
        <f>IF(Table1[[#This Row],[Before Utility (unclipped)]]&gt;1,1, IF(Table1[[#This Row],[Before Utility (unclipped)]]&lt;0,0, Table1[[#This Row],[Before Utility (unclipped)]]))</f>
        <v>0.1</v>
      </c>
      <c r="K300">
        <f>(Table1[[#This Row],[Num. TID After]]-parameters!$D$10)/(parameters!$D$11-parameters!$D$10)</f>
        <v>0</v>
      </c>
      <c r="L300">
        <f>IF(Table1[[#This Row],[After Utility (unclipped)]]&gt;1,1, IF(Table1[[#This Row],[After Utility (unclipped)]]&lt;0,0, Table1[[#This Row],[After Utility (unclipped)]]))</f>
        <v>0</v>
      </c>
      <c r="M300" s="30">
        <v>0</v>
      </c>
      <c r="N300" s="81">
        <v>0</v>
      </c>
      <c r="O300" s="81">
        <v>0</v>
      </c>
      <c r="P300" s="81">
        <v>0</v>
      </c>
      <c r="Q300" s="81">
        <v>0</v>
      </c>
      <c r="R300" s="36" t="s">
        <v>1089</v>
      </c>
      <c r="S300" s="32">
        <v>2</v>
      </c>
      <c r="T300" s="36" t="s">
        <v>615</v>
      </c>
      <c r="U300" s="32">
        <v>8</v>
      </c>
      <c r="V300" s="30">
        <f>parameters!$J$4*Table1[[#This Row],[Mitigations Utility]] + parameters!$J$5*Table1[[#This Row],[Detections Utility]]</f>
        <v>9.5238095238095247E-2</v>
      </c>
      <c r="W300">
        <f>SUM(Table1[[#This Row],[Num. 800-53 (r5)]],Table1[[#This Row],[Num. CIS Controls]])</f>
        <v>10</v>
      </c>
      <c r="X300">
        <f>(Table1[[#This Row],[Total Mitigations]]-parameters!$D$2)/(parameters!$D$3-parameters!$D$2)</f>
        <v>0.18181818181818182</v>
      </c>
      <c r="Y300">
        <f>IF(Table1[[#This Row],[Mitigations Utility (unclipped)]]&gt;1,1, IF(Table1[[#This Row],[Mitigations Utility (unclipped)]]&lt;0,0, Table1[[#This Row],[Mitigations Utility (unclipped)]]) )</f>
        <v>0.18181818181818182</v>
      </c>
      <c r="Z300">
        <f>SUM(Table1[[#This Row],[Num. CAR]:[Num. Splunk]])</f>
        <v>0</v>
      </c>
      <c r="AA300">
        <f>(Table1[[#This Row],[Total Detections]]-parameters!$D$4)/(parameters!$D$5-parameters!$D$4)</f>
        <v>0</v>
      </c>
      <c r="AB300">
        <f>IF(Table1[[#This Row],[Detections Utility (unclipped)]]&gt;1,1, IF(Table1[[#This Row],[Detections Utility (unclipped)]]&lt;0,0, Table1[[#This Row],[Detections Utility (unclipped)]]) )</f>
        <v>0</v>
      </c>
      <c r="AC300"/>
      <c r="AD300" s="85" t="s">
        <v>1086</v>
      </c>
      <c r="AE300" s="30" t="str" cm="1">
        <f t="array" ref="AE300">IF(SUMPRODUCT(--(NOT(ISERR(SEARCH({"Process","Command","Script","WMI","Module","Pipe","Service"},AD300)))))&gt;0,"1","0")</f>
        <v>0</v>
      </c>
      <c r="AF300" s="30">
        <f>IF(AE300="1",'TOP 10 TECHNIQUES'!C$15,0)</f>
        <v>0</v>
      </c>
      <c r="AG300" s="30" t="str" cm="1">
        <f t="array" ref="AG300">IF(SUMPRODUCT(--(NOT(ISERR(SEARCH({"Network","Firewall"},AD300)))))&gt;0,"1","0")</f>
        <v>1</v>
      </c>
      <c r="AH300" s="30">
        <f>IF(AG300="1",'TOP 10 TECHNIQUES'!C$16,0)</f>
        <v>0</v>
      </c>
      <c r="AI300" s="30" t="str" cm="1">
        <f t="array" ref="AI300">IF(SUMPRODUCT(--(NOT(ISERR(SEARCH({"File","Group","Logon","Schedule","User","Registry","Active","Application"},AD300)))))&gt;0,"1","0")</f>
        <v>0</v>
      </c>
      <c r="AJ300" s="30">
        <f>IF(AI300="1",'TOP 10 TECHNIQUES'!C$17,0)</f>
        <v>0</v>
      </c>
      <c r="AK300" s="30" t="str" cm="1">
        <f t="array" ref="AK300">IF(SUMPRODUCT(--(NOT(ISERR(SEARCH({"Cloud","Cluster","Container","Image","Instance","Pod","Snapshot","Volume"},AD300)))))&gt;0,"1","0")</f>
        <v>0</v>
      </c>
      <c r="AL300" s="30">
        <f>IF(AK300="1",'TOP 10 TECHNIQUES'!C$18,0)</f>
        <v>0</v>
      </c>
      <c r="AM300" s="30" t="str" cm="1">
        <f t="array" ref="AM300">IF(SUMPRODUCT(--(NOT(ISERR(SEARCH({"Drive","Firmware","Host","Kernel"},AD300)))))&gt;0,"1","0")</f>
        <v>1</v>
      </c>
      <c r="AN300" s="30">
        <f>IF(AM300="1",'TOP 10 TECHNIQUES'!C$19,0)</f>
        <v>0</v>
      </c>
      <c r="AO300" s="61">
        <v>0</v>
      </c>
      <c r="AP300" s="30">
        <f>parameters!$J$21*Table1[[#This Row],[TAT Utility]]+parameters!$J$22*Table1[[#This Row],[Count Utility]]</f>
        <v>1.4523809523809524E-2</v>
      </c>
      <c r="AQ300" s="30">
        <f>(Table1[[#This Row],[Total Top Att&amp;ck Score ]]-parameters!$D$19)/(parameters!$D$20-parameters!$D$19)</f>
        <v>4.8412698412698414E-2</v>
      </c>
      <c r="AR300" s="30">
        <f>IF(Table1[[#This Row],[TAT Utility (unclipped)]]&gt;1,1, IF(Table1[[#This Row],[TAT Utility (unclipped)]]&lt;0,0, Table1[[#This Row],[TAT Utility (unclipped)]]) )</f>
        <v>4.8412698412698414E-2</v>
      </c>
      <c r="AS300" s="30">
        <f>(Table1[[#This Row],[Ransomware (Total '# of ATT&amp;CK Observations)]]-parameters!$D$21)/(parameters!$D$22-parameters!$D$21)</f>
        <v>0</v>
      </c>
      <c r="AT300" s="30">
        <f>IF(Table1[[#This Row],[Count Utility (unclipped)]]&gt;1,1, IF(Table1[[#This Row],[Count Utility (unclipped)]]&lt;0,0, Table1[[#This Row],[Count Utility (unclipped)]]) )</f>
        <v>0</v>
      </c>
      <c r="AU30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1" spans="1:47" ht="15.75">
      <c r="A301" s="30">
        <f>parameters!$J$21*Table1[[#This Row],[TAT Utility]]+parameters!$J$22*Table1[[#This Row],[Count Utility]]</f>
        <v>1.5000000000000003E-2</v>
      </c>
      <c r="B301" s="30">
        <f t="shared" si="4"/>
        <v>0.15000000000000002</v>
      </c>
      <c r="C301" s="30" t="s">
        <v>1090</v>
      </c>
      <c r="D301" s="30" t="s">
        <v>1085</v>
      </c>
      <c r="E301" s="30" t="s">
        <v>1091</v>
      </c>
      <c r="F301" s="30">
        <v>1</v>
      </c>
      <c r="G301" s="30">
        <v>0</v>
      </c>
      <c r="H301" s="30">
        <f>parameters!$J$10*Table1[[#This Row],[Before Utility]]+parameters!$J$11*Table1[[#This Row],[After Utility]]</f>
        <v>0.05</v>
      </c>
      <c r="I301">
        <f>(Table1[[#This Row],[Num. TID Before]]-parameters!$D$8)/(parameters!$D$9-parameters!$D$8)</f>
        <v>0.1</v>
      </c>
      <c r="J301">
        <f>IF(Table1[[#This Row],[Before Utility (unclipped)]]&gt;1,1, IF(Table1[[#This Row],[Before Utility (unclipped)]]&lt;0,0, Table1[[#This Row],[Before Utility (unclipped)]]))</f>
        <v>0.1</v>
      </c>
      <c r="K301">
        <f>(Table1[[#This Row],[Num. TID After]]-parameters!$D$10)/(parameters!$D$11-parameters!$D$10)</f>
        <v>0</v>
      </c>
      <c r="L301">
        <f>IF(Table1[[#This Row],[After Utility (unclipped)]]&gt;1,1, IF(Table1[[#This Row],[After Utility (unclipped)]]&lt;0,0, Table1[[#This Row],[After Utility (unclipped)]]))</f>
        <v>0</v>
      </c>
      <c r="M301" s="30">
        <v>0</v>
      </c>
      <c r="N301" s="81">
        <v>0</v>
      </c>
      <c r="O301" s="81">
        <v>0</v>
      </c>
      <c r="P301" s="81">
        <v>0</v>
      </c>
      <c r="Q301" s="81">
        <v>1</v>
      </c>
      <c r="R301" s="36" t="s">
        <v>1089</v>
      </c>
      <c r="S301" s="32">
        <v>2</v>
      </c>
      <c r="T301" s="36" t="s">
        <v>615</v>
      </c>
      <c r="U301" s="32">
        <v>8</v>
      </c>
      <c r="V301" s="30">
        <f>parameters!$J$4*Table1[[#This Row],[Mitigations Utility]] + parameters!$J$5*Table1[[#This Row],[Detections Utility]]</f>
        <v>0.1</v>
      </c>
      <c r="W301">
        <f>SUM(Table1[[#This Row],[Num. 800-53 (r5)]],Table1[[#This Row],[Num. CIS Controls]])</f>
        <v>10</v>
      </c>
      <c r="X301">
        <f>(Table1[[#This Row],[Total Mitigations]]-parameters!$D$2)/(parameters!$D$3-parameters!$D$2)</f>
        <v>0.18181818181818182</v>
      </c>
      <c r="Y301">
        <f>IF(Table1[[#This Row],[Mitigations Utility (unclipped)]]&gt;1,1, IF(Table1[[#This Row],[Mitigations Utility (unclipped)]]&lt;0,0, Table1[[#This Row],[Mitigations Utility (unclipped)]]) )</f>
        <v>0.18181818181818182</v>
      </c>
      <c r="Z301">
        <f>SUM(Table1[[#This Row],[Num. CAR]:[Num. Splunk]])</f>
        <v>1</v>
      </c>
      <c r="AA301">
        <f>(Table1[[#This Row],[Total Detections]]-parameters!$D$4)/(parameters!$D$5-parameters!$D$4)</f>
        <v>0.01</v>
      </c>
      <c r="AB301">
        <f>IF(Table1[[#This Row],[Detections Utility (unclipped)]]&gt;1,1, IF(Table1[[#This Row],[Detections Utility (unclipped)]]&lt;0,0, Table1[[#This Row],[Detections Utility (unclipped)]]) )</f>
        <v>0.01</v>
      </c>
      <c r="AC301"/>
      <c r="AD301" s="85" t="s">
        <v>1086</v>
      </c>
      <c r="AE301" s="30" t="str" cm="1">
        <f t="array" ref="AE301">IF(SUMPRODUCT(--(NOT(ISERR(SEARCH({"Process","Command","Script","WMI","Module","Pipe","Service"},AD301)))))&gt;0,"1","0")</f>
        <v>0</v>
      </c>
      <c r="AF301" s="30">
        <f>IF(AE301="1",'TOP 10 TECHNIQUES'!C$15,0)</f>
        <v>0</v>
      </c>
      <c r="AG301" s="30" t="str" cm="1">
        <f t="array" ref="AG301">IF(SUMPRODUCT(--(NOT(ISERR(SEARCH({"Network","Firewall"},AD301)))))&gt;0,"1","0")</f>
        <v>1</v>
      </c>
      <c r="AH301" s="30">
        <f>IF(AG301="1",'TOP 10 TECHNIQUES'!C$16,0)</f>
        <v>0</v>
      </c>
      <c r="AI301" s="30" t="str" cm="1">
        <f t="array" ref="AI301">IF(SUMPRODUCT(--(NOT(ISERR(SEARCH({"File","Group","Logon","Schedule","User","Registry","Active","Application"},AD301)))))&gt;0,"1","0")</f>
        <v>0</v>
      </c>
      <c r="AJ301" s="30">
        <f>IF(AI301="1",'TOP 10 TECHNIQUES'!C$17,0)</f>
        <v>0</v>
      </c>
      <c r="AK301" s="30" t="str" cm="1">
        <f t="array" ref="AK301">IF(SUMPRODUCT(--(NOT(ISERR(SEARCH({"Cloud","Cluster","Container","Image","Instance","Pod","Snapshot","Volume"},AD301)))))&gt;0,"1","0")</f>
        <v>0</v>
      </c>
      <c r="AL301" s="30">
        <f>IF(AK301="1",'TOP 10 TECHNIQUES'!C$18,0)</f>
        <v>0</v>
      </c>
      <c r="AM301" s="30" t="str" cm="1">
        <f t="array" ref="AM301">IF(SUMPRODUCT(--(NOT(ISERR(SEARCH({"Drive","Firmware","Host","Kernel"},AD301)))))&gt;0,"1","0")</f>
        <v>1</v>
      </c>
      <c r="AN301" s="30">
        <f>IF(AM301="1",'TOP 10 TECHNIQUES'!C$19,0)</f>
        <v>0</v>
      </c>
      <c r="AO301" s="62">
        <v>0</v>
      </c>
      <c r="AP301" s="30">
        <f>parameters!$J$21*Table1[[#This Row],[TAT Utility]]+parameters!$J$22*Table1[[#This Row],[Count Utility]]</f>
        <v>1.5000000000000003E-2</v>
      </c>
      <c r="AQ301" s="30">
        <f>(Table1[[#This Row],[Total Top Att&amp;ck Score ]]-parameters!$D$19)/(parameters!$D$20-parameters!$D$19)</f>
        <v>5.000000000000001E-2</v>
      </c>
      <c r="AR301" s="30">
        <f>IF(Table1[[#This Row],[TAT Utility (unclipped)]]&gt;1,1, IF(Table1[[#This Row],[TAT Utility (unclipped)]]&lt;0,0, Table1[[#This Row],[TAT Utility (unclipped)]]) )</f>
        <v>5.000000000000001E-2</v>
      </c>
      <c r="AS301" s="30">
        <f>(Table1[[#This Row],[Ransomware (Total '# of ATT&amp;CK Observations)]]-parameters!$D$21)/(parameters!$D$22-parameters!$D$21)</f>
        <v>0</v>
      </c>
      <c r="AT301" s="30">
        <f>IF(Table1[[#This Row],[Count Utility (unclipped)]]&gt;1,1, IF(Table1[[#This Row],[Count Utility (unclipped)]]&lt;0,0, Table1[[#This Row],[Count Utility (unclipped)]]) )</f>
        <v>0</v>
      </c>
      <c r="AU30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2" spans="1:47" ht="15.75">
      <c r="A302" s="30">
        <f>parameters!$J$21*Table1[[#This Row],[TAT Utility]]+parameters!$J$22*Table1[[#This Row],[Count Utility]]</f>
        <v>2.1392857142857137E-2</v>
      </c>
      <c r="B302" s="30">
        <f t="shared" si="4"/>
        <v>0.21392857142857138</v>
      </c>
      <c r="C302" s="30" t="s">
        <v>1092</v>
      </c>
      <c r="D302" s="30" t="s">
        <v>1093</v>
      </c>
      <c r="E302" s="30" t="s">
        <v>72</v>
      </c>
      <c r="F302" s="30">
        <v>1</v>
      </c>
      <c r="G302" s="30">
        <v>0</v>
      </c>
      <c r="H302" s="30">
        <f>parameters!$J$10*Table1[[#This Row],[Before Utility]]+parameters!$J$11*Table1[[#This Row],[After Utility]]</f>
        <v>0.05</v>
      </c>
      <c r="I302">
        <f>(Table1[[#This Row],[Num. TID Before]]-parameters!$D$8)/(parameters!$D$9-parameters!$D$8)</f>
        <v>0.1</v>
      </c>
      <c r="J302">
        <f>IF(Table1[[#This Row],[Before Utility (unclipped)]]&gt;1,1, IF(Table1[[#This Row],[Before Utility (unclipped)]]&lt;0,0, Table1[[#This Row],[Before Utility (unclipped)]]))</f>
        <v>0.1</v>
      </c>
      <c r="K302">
        <f>(Table1[[#This Row],[Num. TID After]]-parameters!$D$10)/(parameters!$D$11-parameters!$D$10)</f>
        <v>0</v>
      </c>
      <c r="L302">
        <f>IF(Table1[[#This Row],[After Utility (unclipped)]]&gt;1,1, IF(Table1[[#This Row],[After Utility (unclipped)]]&lt;0,0, Table1[[#This Row],[After Utility (unclipped)]]))</f>
        <v>0</v>
      </c>
      <c r="M302" s="30">
        <v>0</v>
      </c>
      <c r="N302" s="81">
        <v>0</v>
      </c>
      <c r="O302" s="81">
        <v>1</v>
      </c>
      <c r="P302" s="81">
        <v>1</v>
      </c>
      <c r="Q302" s="81">
        <v>1</v>
      </c>
      <c r="R302" s="36" t="s">
        <v>1094</v>
      </c>
      <c r="S302" s="32">
        <v>3</v>
      </c>
      <c r="T302" s="36" t="s">
        <v>1095</v>
      </c>
      <c r="U302" s="32">
        <v>9</v>
      </c>
      <c r="V302" s="30">
        <f>parameters!$J$4*Table1[[#This Row],[Mitigations Utility]] + parameters!$J$5*Table1[[#This Row],[Detections Utility]]</f>
        <v>0.12857142857142856</v>
      </c>
      <c r="W302">
        <f>SUM(Table1[[#This Row],[Num. 800-53 (r5)]],Table1[[#This Row],[Num. CIS Controls]])</f>
        <v>12</v>
      </c>
      <c r="X302">
        <f>(Table1[[#This Row],[Total Mitigations]]-parameters!$D$2)/(parameters!$D$3-parameters!$D$2)</f>
        <v>0.21818181818181817</v>
      </c>
      <c r="Y302">
        <f>IF(Table1[[#This Row],[Mitigations Utility (unclipped)]]&gt;1,1, IF(Table1[[#This Row],[Mitigations Utility (unclipped)]]&lt;0,0, Table1[[#This Row],[Mitigations Utility (unclipped)]]) )</f>
        <v>0.21818181818181817</v>
      </c>
      <c r="Z302">
        <f>SUM(Table1[[#This Row],[Num. CAR]:[Num. Splunk]])</f>
        <v>3</v>
      </c>
      <c r="AA302">
        <f>(Table1[[#This Row],[Total Detections]]-parameters!$D$4)/(parameters!$D$5-parameters!$D$4)</f>
        <v>0.03</v>
      </c>
      <c r="AB302">
        <f>IF(Table1[[#This Row],[Detections Utility (unclipped)]]&gt;1,1, IF(Table1[[#This Row],[Detections Utility (unclipped)]]&lt;0,0, Table1[[#This Row],[Detections Utility (unclipped)]]) )</f>
        <v>0.03</v>
      </c>
      <c r="AC302"/>
      <c r="AD302" s="85" t="s">
        <v>1096</v>
      </c>
      <c r="AE302" s="30" t="str" cm="1">
        <f t="array" ref="AE302">IF(SUMPRODUCT(--(NOT(ISERR(SEARCH({"Process","Command","Script","WMI","Module","Pipe","Service"},AD302)))))&gt;0,"1","0")</f>
        <v>0</v>
      </c>
      <c r="AF302" s="30">
        <f>IF(AE302="1",'TOP 10 TECHNIQUES'!C$15,0)</f>
        <v>0</v>
      </c>
      <c r="AG302" s="30" t="str" cm="1">
        <f t="array" ref="AG302">IF(SUMPRODUCT(--(NOT(ISERR(SEARCH({"Network","Firewall"},AD302)))))&gt;0,"1","0")</f>
        <v>1</v>
      </c>
      <c r="AH302" s="30">
        <f>IF(AG302="1",'TOP 10 TECHNIQUES'!C$16,0)</f>
        <v>0</v>
      </c>
      <c r="AI302" s="30" t="str" cm="1">
        <f t="array" ref="AI302">IF(SUMPRODUCT(--(NOT(ISERR(SEARCH({"File","Group","Logon","Schedule","User","Registry","Active","Application"},AD302)))))&gt;0,"1","0")</f>
        <v>1</v>
      </c>
      <c r="AJ302" s="30">
        <f>IF(AI302="1",'TOP 10 TECHNIQUES'!C$17,0)</f>
        <v>0.19800000000000001</v>
      </c>
      <c r="AK302" s="30" t="str" cm="1">
        <f t="array" ref="AK302">IF(SUMPRODUCT(--(NOT(ISERR(SEARCH({"Cloud","Cluster","Container","Image","Instance","Pod","Snapshot","Volume"},AD302)))))&gt;0,"1","0")</f>
        <v>0</v>
      </c>
      <c r="AL302" s="30">
        <f>IF(AK302="1",'TOP 10 TECHNIQUES'!C$18,0)</f>
        <v>0</v>
      </c>
      <c r="AM302" s="30" t="str" cm="1">
        <f t="array" ref="AM302">IF(SUMPRODUCT(--(NOT(ISERR(SEARCH({"Drive","Firmware","Host","Kernel"},AD302)))))&gt;0,"1","0")</f>
        <v>1</v>
      </c>
      <c r="AN302" s="30">
        <f>IF(AM302="1",'TOP 10 TECHNIQUES'!C$19,0)</f>
        <v>0</v>
      </c>
      <c r="AO302" s="61">
        <v>0</v>
      </c>
      <c r="AP302" s="30">
        <f>parameters!$J$21*Table1[[#This Row],[TAT Utility]]+parameters!$J$22*Table1[[#This Row],[Count Utility]]</f>
        <v>2.1392857142857137E-2</v>
      </c>
      <c r="AQ302" s="30">
        <f>(Table1[[#This Row],[Total Top Att&amp;ck Score ]]-parameters!$D$19)/(parameters!$D$20-parameters!$D$19)</f>
        <v>7.1309523809523795E-2</v>
      </c>
      <c r="AR302" s="30">
        <f>IF(Table1[[#This Row],[TAT Utility (unclipped)]]&gt;1,1, IF(Table1[[#This Row],[TAT Utility (unclipped)]]&lt;0,0, Table1[[#This Row],[TAT Utility (unclipped)]]) )</f>
        <v>7.1309523809523795E-2</v>
      </c>
      <c r="AS302" s="30">
        <f>(Table1[[#This Row],[Ransomware (Total '# of ATT&amp;CK Observations)]]-parameters!$D$21)/(parameters!$D$22-parameters!$D$21)</f>
        <v>0</v>
      </c>
      <c r="AT302" s="30">
        <f>IF(Table1[[#This Row],[Count Utility (unclipped)]]&gt;1,1, IF(Table1[[#This Row],[Count Utility (unclipped)]]&lt;0,0, Table1[[#This Row],[Count Utility (unclipped)]]) )</f>
        <v>0</v>
      </c>
      <c r="AU30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3" spans="1:47" ht="15.75">
      <c r="A303" s="30">
        <f>parameters!$J$21*Table1[[#This Row],[TAT Utility]]+parameters!$J$22*Table1[[#This Row],[Count Utility]]</f>
        <v>1.6904761904761905E-2</v>
      </c>
      <c r="B303" s="30">
        <f t="shared" si="4"/>
        <v>0.16904761904761906</v>
      </c>
      <c r="C303" s="30" t="s">
        <v>1097</v>
      </c>
      <c r="D303" s="30" t="s">
        <v>1093</v>
      </c>
      <c r="E303" s="30" t="s">
        <v>1098</v>
      </c>
      <c r="F303" s="30">
        <v>1</v>
      </c>
      <c r="G303" s="30">
        <v>0</v>
      </c>
      <c r="H303" s="30">
        <f>parameters!$J$10*Table1[[#This Row],[Before Utility]]+parameters!$J$11*Table1[[#This Row],[After Utility]]</f>
        <v>0.05</v>
      </c>
      <c r="I303">
        <f>(Table1[[#This Row],[Num. TID Before]]-parameters!$D$8)/(parameters!$D$9-parameters!$D$8)</f>
        <v>0.1</v>
      </c>
      <c r="J303">
        <f>IF(Table1[[#This Row],[Before Utility (unclipped)]]&gt;1,1, IF(Table1[[#This Row],[Before Utility (unclipped)]]&lt;0,0, Table1[[#This Row],[Before Utility (unclipped)]]))</f>
        <v>0.1</v>
      </c>
      <c r="K303">
        <f>(Table1[[#This Row],[Num. TID After]]-parameters!$D$10)/(parameters!$D$11-parameters!$D$10)</f>
        <v>0</v>
      </c>
      <c r="L303">
        <f>IF(Table1[[#This Row],[After Utility (unclipped)]]&gt;1,1, IF(Table1[[#This Row],[After Utility (unclipped)]]&lt;0,0, Table1[[#This Row],[After Utility (unclipped)]]))</f>
        <v>0</v>
      </c>
      <c r="M303" s="30">
        <v>0</v>
      </c>
      <c r="N303" s="81">
        <v>0</v>
      </c>
      <c r="O303" s="81">
        <v>1</v>
      </c>
      <c r="P303" s="81">
        <v>0</v>
      </c>
      <c r="Q303" s="81">
        <v>0</v>
      </c>
      <c r="R303" s="36" t="s">
        <v>1094</v>
      </c>
      <c r="S303" s="32">
        <v>3</v>
      </c>
      <c r="T303" s="36" t="s">
        <v>1095</v>
      </c>
      <c r="U303" s="32">
        <v>9</v>
      </c>
      <c r="V303" s="30">
        <f>parameters!$J$4*Table1[[#This Row],[Mitigations Utility]] + parameters!$J$5*Table1[[#This Row],[Detections Utility]]</f>
        <v>0.11904761904761904</v>
      </c>
      <c r="W303">
        <f>SUM(Table1[[#This Row],[Num. 800-53 (r5)]],Table1[[#This Row],[Num. CIS Controls]])</f>
        <v>12</v>
      </c>
      <c r="X303">
        <f>(Table1[[#This Row],[Total Mitigations]]-parameters!$D$2)/(parameters!$D$3-parameters!$D$2)</f>
        <v>0.21818181818181817</v>
      </c>
      <c r="Y303">
        <f>IF(Table1[[#This Row],[Mitigations Utility (unclipped)]]&gt;1,1, IF(Table1[[#This Row],[Mitigations Utility (unclipped)]]&lt;0,0, Table1[[#This Row],[Mitigations Utility (unclipped)]]) )</f>
        <v>0.21818181818181817</v>
      </c>
      <c r="Z303">
        <f>SUM(Table1[[#This Row],[Num. CAR]:[Num. Splunk]])</f>
        <v>1</v>
      </c>
      <c r="AA303">
        <f>(Table1[[#This Row],[Total Detections]]-parameters!$D$4)/(parameters!$D$5-parameters!$D$4)</f>
        <v>0.01</v>
      </c>
      <c r="AB303">
        <f>IF(Table1[[#This Row],[Detections Utility (unclipped)]]&gt;1,1, IF(Table1[[#This Row],[Detections Utility (unclipped)]]&lt;0,0, Table1[[#This Row],[Detections Utility (unclipped)]]) )</f>
        <v>0.01</v>
      </c>
      <c r="AC303"/>
      <c r="AD303" s="85" t="s">
        <v>1099</v>
      </c>
      <c r="AE303" s="30" t="str" cm="1">
        <f t="array" ref="AE303">IF(SUMPRODUCT(--(NOT(ISERR(SEARCH({"Process","Command","Script","WMI","Module","Pipe","Service"},AD303)))))&gt;0,"1","0")</f>
        <v>0</v>
      </c>
      <c r="AF303" s="30">
        <f>IF(AE303="1",'TOP 10 TECHNIQUES'!C$15,0)</f>
        <v>0</v>
      </c>
      <c r="AG303" s="30" t="str" cm="1">
        <f t="array" ref="AG303">IF(SUMPRODUCT(--(NOT(ISERR(SEARCH({"Network","Firewall"},AD303)))))&gt;0,"1","0")</f>
        <v>1</v>
      </c>
      <c r="AH303" s="30">
        <f>IF(AG303="1",'TOP 10 TECHNIQUES'!C$16,0)</f>
        <v>0</v>
      </c>
      <c r="AI303" s="30" t="str" cm="1">
        <f t="array" ref="AI303">IF(SUMPRODUCT(--(NOT(ISERR(SEARCH({"File","Group","Logon","Schedule","User","Registry","Active","Application"},AD303)))))&gt;0,"1","0")</f>
        <v>0</v>
      </c>
      <c r="AJ303" s="30">
        <f>IF(AI303="1",'TOP 10 TECHNIQUES'!C$17,0)</f>
        <v>0</v>
      </c>
      <c r="AK303" s="30" t="str" cm="1">
        <f t="array" ref="AK303">IF(SUMPRODUCT(--(NOT(ISERR(SEARCH({"Cloud","Cluster","Container","Image","Instance","Pod","Snapshot","Volume"},AD303)))))&gt;0,"1","0")</f>
        <v>0</v>
      </c>
      <c r="AL303" s="30">
        <f>IF(AK303="1",'TOP 10 TECHNIQUES'!C$18,0)</f>
        <v>0</v>
      </c>
      <c r="AM303" s="30" t="str" cm="1">
        <f t="array" ref="AM303">IF(SUMPRODUCT(--(NOT(ISERR(SEARCH({"Drive","Firmware","Host","Kernel"},AD303)))))&gt;0,"1","0")</f>
        <v>1</v>
      </c>
      <c r="AN303" s="30">
        <f>IF(AM303="1",'TOP 10 TECHNIQUES'!C$19,0)</f>
        <v>0</v>
      </c>
      <c r="AO303" s="62">
        <v>0</v>
      </c>
      <c r="AP303" s="30">
        <f>parameters!$J$21*Table1[[#This Row],[TAT Utility]]+parameters!$J$22*Table1[[#This Row],[Count Utility]]</f>
        <v>1.6904761904761905E-2</v>
      </c>
      <c r="AQ303" s="30">
        <f>(Table1[[#This Row],[Total Top Att&amp;ck Score ]]-parameters!$D$19)/(parameters!$D$20-parameters!$D$19)</f>
        <v>5.634920634920635E-2</v>
      </c>
      <c r="AR303" s="30">
        <f>IF(Table1[[#This Row],[TAT Utility (unclipped)]]&gt;1,1, IF(Table1[[#This Row],[TAT Utility (unclipped)]]&lt;0,0, Table1[[#This Row],[TAT Utility (unclipped)]]) )</f>
        <v>5.634920634920635E-2</v>
      </c>
      <c r="AS303" s="30">
        <f>(Table1[[#This Row],[Ransomware (Total '# of ATT&amp;CK Observations)]]-parameters!$D$21)/(parameters!$D$22-parameters!$D$21)</f>
        <v>0</v>
      </c>
      <c r="AT303" s="30">
        <f>IF(Table1[[#This Row],[Count Utility (unclipped)]]&gt;1,1, IF(Table1[[#This Row],[Count Utility (unclipped)]]&lt;0,0, Table1[[#This Row],[Count Utility (unclipped)]]) )</f>
        <v>0</v>
      </c>
      <c r="AU30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4" spans="1:47" ht="15.75">
      <c r="A304" s="30">
        <f>parameters!$J$21*Table1[[#This Row],[TAT Utility]]+parameters!$J$22*Table1[[#This Row],[Count Utility]]</f>
        <v>1.9681428571428568E-2</v>
      </c>
      <c r="B304" s="30">
        <f t="shared" si="4"/>
        <v>0.19681428571428572</v>
      </c>
      <c r="C304" s="30" t="s">
        <v>1100</v>
      </c>
      <c r="D304" s="30" t="s">
        <v>1093</v>
      </c>
      <c r="E304" s="30" t="s">
        <v>1101</v>
      </c>
      <c r="F304" s="30">
        <v>1</v>
      </c>
      <c r="G304" s="30">
        <v>0</v>
      </c>
      <c r="H304" s="30">
        <f>parameters!$J$10*Table1[[#This Row],[Before Utility]]+parameters!$J$11*Table1[[#This Row],[After Utility]]</f>
        <v>0.05</v>
      </c>
      <c r="I304">
        <f>(Table1[[#This Row],[Num. TID Before]]-parameters!$D$8)/(parameters!$D$9-parameters!$D$8)</f>
        <v>0.1</v>
      </c>
      <c r="J304">
        <f>IF(Table1[[#This Row],[Before Utility (unclipped)]]&gt;1,1, IF(Table1[[#This Row],[Before Utility (unclipped)]]&lt;0,0, Table1[[#This Row],[Before Utility (unclipped)]]))</f>
        <v>0.1</v>
      </c>
      <c r="K304">
        <f>(Table1[[#This Row],[Num. TID After]]-parameters!$D$10)/(parameters!$D$11-parameters!$D$10)</f>
        <v>0</v>
      </c>
      <c r="L304">
        <f>IF(Table1[[#This Row],[After Utility (unclipped)]]&gt;1,1, IF(Table1[[#This Row],[After Utility (unclipped)]]&lt;0,0, Table1[[#This Row],[After Utility (unclipped)]]))</f>
        <v>0</v>
      </c>
      <c r="M304" s="30">
        <v>0</v>
      </c>
      <c r="N304" s="81">
        <v>0</v>
      </c>
      <c r="O304" s="81">
        <v>0</v>
      </c>
      <c r="P304" s="81">
        <v>0</v>
      </c>
      <c r="Q304" s="81">
        <v>0</v>
      </c>
      <c r="R304" s="36" t="s">
        <v>1094</v>
      </c>
      <c r="S304" s="32">
        <v>3</v>
      </c>
      <c r="T304" s="36" t="s">
        <v>1095</v>
      </c>
      <c r="U304" s="32">
        <v>9</v>
      </c>
      <c r="V304" s="30">
        <f>parameters!$J$4*Table1[[#This Row],[Mitigations Utility]] + parameters!$J$5*Table1[[#This Row],[Detections Utility]]</f>
        <v>0.11428571428571428</v>
      </c>
      <c r="W304">
        <f>SUM(Table1[[#This Row],[Num. 800-53 (r5)]],Table1[[#This Row],[Num. CIS Controls]])</f>
        <v>12</v>
      </c>
      <c r="X304">
        <f>(Table1[[#This Row],[Total Mitigations]]-parameters!$D$2)/(parameters!$D$3-parameters!$D$2)</f>
        <v>0.21818181818181817</v>
      </c>
      <c r="Y304">
        <f>IF(Table1[[#This Row],[Mitigations Utility (unclipped)]]&gt;1,1, IF(Table1[[#This Row],[Mitigations Utility (unclipped)]]&lt;0,0, Table1[[#This Row],[Mitigations Utility (unclipped)]]) )</f>
        <v>0.21818181818181817</v>
      </c>
      <c r="Z304">
        <f>SUM(Table1[[#This Row],[Num. CAR]:[Num. Splunk]])</f>
        <v>0</v>
      </c>
      <c r="AA304">
        <f>(Table1[[#This Row],[Total Detections]]-parameters!$D$4)/(parameters!$D$5-parameters!$D$4)</f>
        <v>0</v>
      </c>
      <c r="AB304">
        <f>IF(Table1[[#This Row],[Detections Utility (unclipped)]]&gt;1,1, IF(Table1[[#This Row],[Detections Utility (unclipped)]]&lt;0,0, Table1[[#This Row],[Detections Utility (unclipped)]]) )</f>
        <v>0</v>
      </c>
      <c r="AC304"/>
      <c r="AD304" s="85" t="s">
        <v>1096</v>
      </c>
      <c r="AE304" s="30" t="str" cm="1">
        <f t="array" ref="AE304">IF(SUMPRODUCT(--(NOT(ISERR(SEARCH({"Process","Command","Script","WMI","Module","Pipe","Service"},AD304)))))&gt;0,"1","0")</f>
        <v>0</v>
      </c>
      <c r="AF304" s="30">
        <f>IF(AE304="1",'TOP 10 TECHNIQUES'!C$15,0)</f>
        <v>0</v>
      </c>
      <c r="AG304" s="30" t="str" cm="1">
        <f t="array" ref="AG304">IF(SUMPRODUCT(--(NOT(ISERR(SEARCH({"Network","Firewall"},AD304)))))&gt;0,"1","0")</f>
        <v>1</v>
      </c>
      <c r="AH304" s="30">
        <f>IF(AG304="1",'TOP 10 TECHNIQUES'!C$16,0)</f>
        <v>0</v>
      </c>
      <c r="AI304" s="30" t="str" cm="1">
        <f t="array" ref="AI304">IF(SUMPRODUCT(--(NOT(ISERR(SEARCH({"File","Group","Logon","Schedule","User","Registry","Active","Application"},AD304)))))&gt;0,"1","0")</f>
        <v>1</v>
      </c>
      <c r="AJ304" s="30">
        <f>IF(AI304="1",'TOP 10 TECHNIQUES'!C$17,0)</f>
        <v>0.19800000000000001</v>
      </c>
      <c r="AK304" s="30" t="str" cm="1">
        <f t="array" ref="AK304">IF(SUMPRODUCT(--(NOT(ISERR(SEARCH({"Cloud","Cluster","Container","Image","Instance","Pod","Snapshot","Volume"},AD304)))))&gt;0,"1","0")</f>
        <v>0</v>
      </c>
      <c r="AL304" s="30">
        <f>IF(AK304="1",'TOP 10 TECHNIQUES'!C$18,0)</f>
        <v>0</v>
      </c>
      <c r="AM304" s="30" t="str" cm="1">
        <f t="array" ref="AM304">IF(SUMPRODUCT(--(NOT(ISERR(SEARCH({"Drive","Firmware","Host","Kernel"},AD304)))))&gt;0,"1","0")</f>
        <v>1</v>
      </c>
      <c r="AN304" s="30">
        <f>IF(AM304="1",'TOP 10 TECHNIQUES'!C$19,0)</f>
        <v>0</v>
      </c>
      <c r="AO304" s="61">
        <v>0</v>
      </c>
      <c r="AP304" s="30">
        <f>parameters!$J$21*Table1[[#This Row],[TAT Utility]]+parameters!$J$22*Table1[[#This Row],[Count Utility]]</f>
        <v>1.9681428571428568E-2</v>
      </c>
      <c r="AQ304" s="30">
        <f>(Table1[[#This Row],[Total Top Att&amp;ck Score ]]-parameters!$D$19)/(parameters!$D$20-parameters!$D$19)</f>
        <v>6.5604761904761902E-2</v>
      </c>
      <c r="AR304" s="30">
        <f>IF(Table1[[#This Row],[TAT Utility (unclipped)]]&gt;1,1, IF(Table1[[#This Row],[TAT Utility (unclipped)]]&lt;0,0, Table1[[#This Row],[TAT Utility (unclipped)]]) )</f>
        <v>6.5604761904761902E-2</v>
      </c>
      <c r="AS304" s="30">
        <f>(Table1[[#This Row],[Ransomware (Total '# of ATT&amp;CK Observations)]]-parameters!$D$21)/(parameters!$D$22-parameters!$D$21)</f>
        <v>0</v>
      </c>
      <c r="AT304" s="30">
        <f>IF(Table1[[#This Row],[Count Utility (unclipped)]]&gt;1,1, IF(Table1[[#This Row],[Count Utility (unclipped)]]&lt;0,0, Table1[[#This Row],[Count Utility (unclipped)]]) )</f>
        <v>0</v>
      </c>
      <c r="AU30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5" spans="1:47" ht="15.75">
      <c r="A305" s="30">
        <f>parameters!$J$21*Table1[[#This Row],[TAT Utility]]+parameters!$J$22*Table1[[#This Row],[Count Utility]]</f>
        <v>1.9681428571428568E-2</v>
      </c>
      <c r="B305" s="30">
        <f t="shared" si="4"/>
        <v>0.19681428571428572</v>
      </c>
      <c r="C305" s="30" t="s">
        <v>1102</v>
      </c>
      <c r="D305" s="30" t="s">
        <v>1093</v>
      </c>
      <c r="E305" s="30" t="s">
        <v>1103</v>
      </c>
      <c r="F305" s="30">
        <v>1</v>
      </c>
      <c r="G305" s="30">
        <v>0</v>
      </c>
      <c r="H305" s="30">
        <f>parameters!$J$10*Table1[[#This Row],[Before Utility]]+parameters!$J$11*Table1[[#This Row],[After Utility]]</f>
        <v>0.05</v>
      </c>
      <c r="I305">
        <f>(Table1[[#This Row],[Num. TID Before]]-parameters!$D$8)/(parameters!$D$9-parameters!$D$8)</f>
        <v>0.1</v>
      </c>
      <c r="J305">
        <f>IF(Table1[[#This Row],[Before Utility (unclipped)]]&gt;1,1, IF(Table1[[#This Row],[Before Utility (unclipped)]]&lt;0,0, Table1[[#This Row],[Before Utility (unclipped)]]))</f>
        <v>0.1</v>
      </c>
      <c r="K305">
        <f>(Table1[[#This Row],[Num. TID After]]-parameters!$D$10)/(parameters!$D$11-parameters!$D$10)</f>
        <v>0</v>
      </c>
      <c r="L305">
        <f>IF(Table1[[#This Row],[After Utility (unclipped)]]&gt;1,1, IF(Table1[[#This Row],[After Utility (unclipped)]]&lt;0,0, Table1[[#This Row],[After Utility (unclipped)]]))</f>
        <v>0</v>
      </c>
      <c r="M305" s="30">
        <v>0</v>
      </c>
      <c r="N305" s="81">
        <v>0</v>
      </c>
      <c r="O305" s="81">
        <v>0</v>
      </c>
      <c r="P305" s="81">
        <v>0</v>
      </c>
      <c r="Q305" s="81">
        <v>0</v>
      </c>
      <c r="R305" s="36" t="s">
        <v>1094</v>
      </c>
      <c r="S305" s="32">
        <v>3</v>
      </c>
      <c r="T305" s="36" t="s">
        <v>1095</v>
      </c>
      <c r="U305" s="32">
        <v>9</v>
      </c>
      <c r="V305" s="30">
        <f>parameters!$J$4*Table1[[#This Row],[Mitigations Utility]] + parameters!$J$5*Table1[[#This Row],[Detections Utility]]</f>
        <v>0.11428571428571428</v>
      </c>
      <c r="W305">
        <f>SUM(Table1[[#This Row],[Num. 800-53 (r5)]],Table1[[#This Row],[Num. CIS Controls]])</f>
        <v>12</v>
      </c>
      <c r="X305">
        <f>(Table1[[#This Row],[Total Mitigations]]-parameters!$D$2)/(parameters!$D$3-parameters!$D$2)</f>
        <v>0.21818181818181817</v>
      </c>
      <c r="Y305">
        <f>IF(Table1[[#This Row],[Mitigations Utility (unclipped)]]&gt;1,1, IF(Table1[[#This Row],[Mitigations Utility (unclipped)]]&lt;0,0, Table1[[#This Row],[Mitigations Utility (unclipped)]]) )</f>
        <v>0.21818181818181817</v>
      </c>
      <c r="Z305">
        <f>SUM(Table1[[#This Row],[Num. CAR]:[Num. Splunk]])</f>
        <v>0</v>
      </c>
      <c r="AA305">
        <f>(Table1[[#This Row],[Total Detections]]-parameters!$D$4)/(parameters!$D$5-parameters!$D$4)</f>
        <v>0</v>
      </c>
      <c r="AB305">
        <f>IF(Table1[[#This Row],[Detections Utility (unclipped)]]&gt;1,1, IF(Table1[[#This Row],[Detections Utility (unclipped)]]&lt;0,0, Table1[[#This Row],[Detections Utility (unclipped)]]) )</f>
        <v>0</v>
      </c>
      <c r="AC305"/>
      <c r="AD305" s="85" t="s">
        <v>1096</v>
      </c>
      <c r="AE305" s="30" t="str" cm="1">
        <f t="array" ref="AE305">IF(SUMPRODUCT(--(NOT(ISERR(SEARCH({"Process","Command","Script","WMI","Module","Pipe","Service"},AD305)))))&gt;0,"1","0")</f>
        <v>0</v>
      </c>
      <c r="AF305" s="30">
        <f>IF(AE305="1",'TOP 10 TECHNIQUES'!C$15,0)</f>
        <v>0</v>
      </c>
      <c r="AG305" s="30" t="str" cm="1">
        <f t="array" ref="AG305">IF(SUMPRODUCT(--(NOT(ISERR(SEARCH({"Network","Firewall"},AD305)))))&gt;0,"1","0")</f>
        <v>1</v>
      </c>
      <c r="AH305" s="30">
        <f>IF(AG305="1",'TOP 10 TECHNIQUES'!C$16,0)</f>
        <v>0</v>
      </c>
      <c r="AI305" s="30" t="str" cm="1">
        <f t="array" ref="AI305">IF(SUMPRODUCT(--(NOT(ISERR(SEARCH({"File","Group","Logon","Schedule","User","Registry","Active","Application"},AD305)))))&gt;0,"1","0")</f>
        <v>1</v>
      </c>
      <c r="AJ305" s="30">
        <f>IF(AI305="1",'TOP 10 TECHNIQUES'!C$17,0)</f>
        <v>0.19800000000000001</v>
      </c>
      <c r="AK305" s="30" t="str" cm="1">
        <f t="array" ref="AK305">IF(SUMPRODUCT(--(NOT(ISERR(SEARCH({"Cloud","Cluster","Container","Image","Instance","Pod","Snapshot","Volume"},AD305)))))&gt;0,"1","0")</f>
        <v>0</v>
      </c>
      <c r="AL305" s="30">
        <f>IF(AK305="1",'TOP 10 TECHNIQUES'!C$18,0)</f>
        <v>0</v>
      </c>
      <c r="AM305" s="30" t="str" cm="1">
        <f t="array" ref="AM305">IF(SUMPRODUCT(--(NOT(ISERR(SEARCH({"Drive","Firmware","Host","Kernel"},AD305)))))&gt;0,"1","0")</f>
        <v>1</v>
      </c>
      <c r="AN305" s="30">
        <f>IF(AM305="1",'TOP 10 TECHNIQUES'!C$19,0)</f>
        <v>0</v>
      </c>
      <c r="AO305" s="62">
        <v>0</v>
      </c>
      <c r="AP305" s="30">
        <f>parameters!$J$21*Table1[[#This Row],[TAT Utility]]+parameters!$J$22*Table1[[#This Row],[Count Utility]]</f>
        <v>1.9681428571428568E-2</v>
      </c>
      <c r="AQ305" s="30">
        <f>(Table1[[#This Row],[Total Top Att&amp;ck Score ]]-parameters!$D$19)/(parameters!$D$20-parameters!$D$19)</f>
        <v>6.5604761904761902E-2</v>
      </c>
      <c r="AR305" s="30">
        <f>IF(Table1[[#This Row],[TAT Utility (unclipped)]]&gt;1,1, IF(Table1[[#This Row],[TAT Utility (unclipped)]]&lt;0,0, Table1[[#This Row],[TAT Utility (unclipped)]]) )</f>
        <v>6.5604761904761902E-2</v>
      </c>
      <c r="AS305" s="30">
        <f>(Table1[[#This Row],[Ransomware (Total '# of ATT&amp;CK Observations)]]-parameters!$D$21)/(parameters!$D$22-parameters!$D$21)</f>
        <v>0</v>
      </c>
      <c r="AT305" s="30">
        <f>IF(Table1[[#This Row],[Count Utility (unclipped)]]&gt;1,1, IF(Table1[[#This Row],[Count Utility (unclipped)]]&lt;0,0, Table1[[#This Row],[Count Utility (unclipped)]]) )</f>
        <v>0</v>
      </c>
      <c r="AU30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6" spans="1:47" ht="15.75">
      <c r="A306" s="30">
        <f>parameters!$J$21*Table1[[#This Row],[TAT Utility]]+parameters!$J$22*Table1[[#This Row],[Count Utility]]</f>
        <v>2.1392857142857137E-2</v>
      </c>
      <c r="B306" s="30">
        <f t="shared" si="4"/>
        <v>0.21392857142857138</v>
      </c>
      <c r="C306" s="30" t="s">
        <v>1104</v>
      </c>
      <c r="D306" s="30" t="s">
        <v>1093</v>
      </c>
      <c r="E306" s="30" t="s">
        <v>1105</v>
      </c>
      <c r="F306" s="30">
        <v>1</v>
      </c>
      <c r="G306" s="30">
        <v>0</v>
      </c>
      <c r="H306" s="30">
        <f>parameters!$J$10*Table1[[#This Row],[Before Utility]]+parameters!$J$11*Table1[[#This Row],[After Utility]]</f>
        <v>0.05</v>
      </c>
      <c r="I306">
        <f>(Table1[[#This Row],[Num. TID Before]]-parameters!$D$8)/(parameters!$D$9-parameters!$D$8)</f>
        <v>0.1</v>
      </c>
      <c r="J306">
        <f>IF(Table1[[#This Row],[Before Utility (unclipped)]]&gt;1,1, IF(Table1[[#This Row],[Before Utility (unclipped)]]&lt;0,0, Table1[[#This Row],[Before Utility (unclipped)]]))</f>
        <v>0.1</v>
      </c>
      <c r="K306">
        <f>(Table1[[#This Row],[Num. TID After]]-parameters!$D$10)/(parameters!$D$11-parameters!$D$10)</f>
        <v>0</v>
      </c>
      <c r="L306">
        <f>IF(Table1[[#This Row],[After Utility (unclipped)]]&gt;1,1, IF(Table1[[#This Row],[After Utility (unclipped)]]&lt;0,0, Table1[[#This Row],[After Utility (unclipped)]]))</f>
        <v>0</v>
      </c>
      <c r="M306" s="30">
        <v>0</v>
      </c>
      <c r="N306" s="81">
        <v>0</v>
      </c>
      <c r="O306" s="81">
        <v>3</v>
      </c>
      <c r="P306" s="81">
        <v>0</v>
      </c>
      <c r="Q306" s="81">
        <v>0</v>
      </c>
      <c r="R306" s="36" t="s">
        <v>1094</v>
      </c>
      <c r="S306" s="32">
        <v>3</v>
      </c>
      <c r="T306" s="36" t="s">
        <v>1095</v>
      </c>
      <c r="U306" s="32">
        <v>9</v>
      </c>
      <c r="V306" s="30">
        <f>parameters!$J$4*Table1[[#This Row],[Mitigations Utility]] + parameters!$J$5*Table1[[#This Row],[Detections Utility]]</f>
        <v>0.12857142857142856</v>
      </c>
      <c r="W306">
        <f>SUM(Table1[[#This Row],[Num. 800-53 (r5)]],Table1[[#This Row],[Num. CIS Controls]])</f>
        <v>12</v>
      </c>
      <c r="X306">
        <f>(Table1[[#This Row],[Total Mitigations]]-parameters!$D$2)/(parameters!$D$3-parameters!$D$2)</f>
        <v>0.21818181818181817</v>
      </c>
      <c r="Y306">
        <f>IF(Table1[[#This Row],[Mitigations Utility (unclipped)]]&gt;1,1, IF(Table1[[#This Row],[Mitigations Utility (unclipped)]]&lt;0,0, Table1[[#This Row],[Mitigations Utility (unclipped)]]) )</f>
        <v>0.21818181818181817</v>
      </c>
      <c r="Z306">
        <f>SUM(Table1[[#This Row],[Num. CAR]:[Num. Splunk]])</f>
        <v>3</v>
      </c>
      <c r="AA306">
        <f>(Table1[[#This Row],[Total Detections]]-parameters!$D$4)/(parameters!$D$5-parameters!$D$4)</f>
        <v>0.03</v>
      </c>
      <c r="AB306">
        <f>IF(Table1[[#This Row],[Detections Utility (unclipped)]]&gt;1,1, IF(Table1[[#This Row],[Detections Utility (unclipped)]]&lt;0,0, Table1[[#This Row],[Detections Utility (unclipped)]]) )</f>
        <v>0.03</v>
      </c>
      <c r="AC306"/>
      <c r="AD306" s="85" t="s">
        <v>1096</v>
      </c>
      <c r="AE306" s="30" t="str" cm="1">
        <f t="array" ref="AE306">IF(SUMPRODUCT(--(NOT(ISERR(SEARCH({"Process","Command","Script","WMI","Module","Pipe","Service"},AD306)))))&gt;0,"1","0")</f>
        <v>0</v>
      </c>
      <c r="AF306" s="30">
        <f>IF(AE306="1",'TOP 10 TECHNIQUES'!C$15,0)</f>
        <v>0</v>
      </c>
      <c r="AG306" s="30" t="str" cm="1">
        <f t="array" ref="AG306">IF(SUMPRODUCT(--(NOT(ISERR(SEARCH({"Network","Firewall"},AD306)))))&gt;0,"1","0")</f>
        <v>1</v>
      </c>
      <c r="AH306" s="30">
        <f>IF(AG306="1",'TOP 10 TECHNIQUES'!C$16,0)</f>
        <v>0</v>
      </c>
      <c r="AI306" s="30" t="str" cm="1">
        <f t="array" ref="AI306">IF(SUMPRODUCT(--(NOT(ISERR(SEARCH({"File","Group","Logon","Schedule","User","Registry","Active","Application"},AD306)))))&gt;0,"1","0")</f>
        <v>1</v>
      </c>
      <c r="AJ306" s="30">
        <f>IF(AI306="1",'TOP 10 TECHNIQUES'!C$17,0)</f>
        <v>0.19800000000000001</v>
      </c>
      <c r="AK306" s="30" t="str" cm="1">
        <f t="array" ref="AK306">IF(SUMPRODUCT(--(NOT(ISERR(SEARCH({"Cloud","Cluster","Container","Image","Instance","Pod","Snapshot","Volume"},AD306)))))&gt;0,"1","0")</f>
        <v>0</v>
      </c>
      <c r="AL306" s="30">
        <f>IF(AK306="1",'TOP 10 TECHNIQUES'!C$18,0)</f>
        <v>0</v>
      </c>
      <c r="AM306" s="30" t="str" cm="1">
        <f t="array" ref="AM306">IF(SUMPRODUCT(--(NOT(ISERR(SEARCH({"Drive","Firmware","Host","Kernel"},AD306)))))&gt;0,"1","0")</f>
        <v>1</v>
      </c>
      <c r="AN306" s="30">
        <f>IF(AM306="1",'TOP 10 TECHNIQUES'!C$19,0)</f>
        <v>0</v>
      </c>
      <c r="AO306" s="61">
        <v>0</v>
      </c>
      <c r="AP306" s="30">
        <f>parameters!$J$21*Table1[[#This Row],[TAT Utility]]+parameters!$J$22*Table1[[#This Row],[Count Utility]]</f>
        <v>2.1392857142857137E-2</v>
      </c>
      <c r="AQ306" s="30">
        <f>(Table1[[#This Row],[Total Top Att&amp;ck Score ]]-parameters!$D$19)/(parameters!$D$20-parameters!$D$19)</f>
        <v>7.1309523809523795E-2</v>
      </c>
      <c r="AR306" s="30">
        <f>IF(Table1[[#This Row],[TAT Utility (unclipped)]]&gt;1,1, IF(Table1[[#This Row],[TAT Utility (unclipped)]]&lt;0,0, Table1[[#This Row],[TAT Utility (unclipped)]]) )</f>
        <v>7.1309523809523795E-2</v>
      </c>
      <c r="AS306" s="30">
        <f>(Table1[[#This Row],[Ransomware (Total '# of ATT&amp;CK Observations)]]-parameters!$D$21)/(parameters!$D$22-parameters!$D$21)</f>
        <v>0</v>
      </c>
      <c r="AT306" s="30">
        <f>IF(Table1[[#This Row],[Count Utility (unclipped)]]&gt;1,1, IF(Table1[[#This Row],[Count Utility (unclipped)]]&lt;0,0, Table1[[#This Row],[Count Utility (unclipped)]]) )</f>
        <v>0</v>
      </c>
      <c r="AU30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7" spans="1:47" ht="15.75">
      <c r="A307" s="30">
        <f>parameters!$J$21*Table1[[#This Row],[TAT Utility]]+parameters!$J$22*Table1[[#This Row],[Count Utility]]</f>
        <v>5.5383752331238087E-2</v>
      </c>
      <c r="B307" s="30">
        <f t="shared" si="4"/>
        <v>0.5538375233123809</v>
      </c>
      <c r="C307" s="30" t="s">
        <v>1106</v>
      </c>
      <c r="D307" s="30" t="s">
        <v>1107</v>
      </c>
      <c r="E307" s="30" t="s">
        <v>72</v>
      </c>
      <c r="F307" s="30">
        <v>1</v>
      </c>
      <c r="G307" s="30">
        <v>1</v>
      </c>
      <c r="H307" s="30">
        <f>parameters!$J$10*Table1[[#This Row],[Before Utility]]+parameters!$J$11*Table1[[#This Row],[After Utility]]</f>
        <v>0.1</v>
      </c>
      <c r="I307">
        <f>(Table1[[#This Row],[Num. TID Before]]-parameters!$D$8)/(parameters!$D$9-parameters!$D$8)</f>
        <v>0.1</v>
      </c>
      <c r="J307">
        <f>IF(Table1[[#This Row],[Before Utility (unclipped)]]&gt;1,1, IF(Table1[[#This Row],[Before Utility (unclipped)]]&lt;0,0, Table1[[#This Row],[Before Utility (unclipped)]]))</f>
        <v>0.1</v>
      </c>
      <c r="K307">
        <f>(Table1[[#This Row],[Num. TID After]]-parameters!$D$10)/(parameters!$D$11-parameters!$D$10)</f>
        <v>0.1</v>
      </c>
      <c r="L307">
        <f>IF(Table1[[#This Row],[After Utility (unclipped)]]&gt;1,1, IF(Table1[[#This Row],[After Utility (unclipped)]]&lt;0,0, Table1[[#This Row],[After Utility (unclipped)]]))</f>
        <v>0.1</v>
      </c>
      <c r="M307" s="57">
        <v>9.9208200000000003E-3</v>
      </c>
      <c r="N307" s="81">
        <v>0</v>
      </c>
      <c r="O307" s="81">
        <v>1</v>
      </c>
      <c r="P307" s="81">
        <v>2</v>
      </c>
      <c r="Q307" s="81">
        <v>7</v>
      </c>
      <c r="R307" s="36" t="s">
        <v>1108</v>
      </c>
      <c r="S307" s="32">
        <v>9</v>
      </c>
      <c r="T307" s="36" t="s">
        <v>1109</v>
      </c>
      <c r="U307" s="32">
        <v>23</v>
      </c>
      <c r="V307" s="30">
        <f>parameters!$J$4*Table1[[#This Row],[Mitigations Utility]] + parameters!$J$5*Table1[[#This Row],[Detections Utility]]</f>
        <v>0.35238095238095241</v>
      </c>
      <c r="W307">
        <f>SUM(Table1[[#This Row],[Num. 800-53 (r5)]],Table1[[#This Row],[Num. CIS Controls]])</f>
        <v>32</v>
      </c>
      <c r="X307">
        <f>(Table1[[#This Row],[Total Mitigations]]-parameters!$D$2)/(parameters!$D$3-parameters!$D$2)</f>
        <v>0.58181818181818179</v>
      </c>
      <c r="Y307">
        <f>IF(Table1[[#This Row],[Mitigations Utility (unclipped)]]&gt;1,1, IF(Table1[[#This Row],[Mitigations Utility (unclipped)]]&lt;0,0, Table1[[#This Row],[Mitigations Utility (unclipped)]]) )</f>
        <v>0.58181818181818179</v>
      </c>
      <c r="Z307">
        <f>SUM(Table1[[#This Row],[Num. CAR]:[Num. Splunk]])</f>
        <v>10</v>
      </c>
      <c r="AA307">
        <f>(Table1[[#This Row],[Total Detections]]-parameters!$D$4)/(parameters!$D$5-parameters!$D$4)</f>
        <v>0.1</v>
      </c>
      <c r="AB307">
        <f>IF(Table1[[#This Row],[Detections Utility (unclipped)]]&gt;1,1, IF(Table1[[#This Row],[Detections Utility (unclipped)]]&lt;0,0, Table1[[#This Row],[Detections Utility (unclipped)]]) )</f>
        <v>0.1</v>
      </c>
      <c r="AC307"/>
      <c r="AD307" s="85" t="s">
        <v>1110</v>
      </c>
      <c r="AE307" s="30" t="str" cm="1">
        <f t="array" ref="AE307">IF(SUMPRODUCT(--(NOT(ISERR(SEARCH({"Process","Command","Script","WMI","Module","Pipe","Service"},AD307)))))&gt;0,"1","0")</f>
        <v>1</v>
      </c>
      <c r="AF307" s="30">
        <f>IF(AE307="1",'TOP 10 TECHNIQUES'!C$15,0)</f>
        <v>0</v>
      </c>
      <c r="AG307" s="30" t="str" cm="1">
        <f t="array" ref="AG307">IF(SUMPRODUCT(--(NOT(ISERR(SEARCH({"Network","Firewall"},AD307)))))&gt;0,"1","0")</f>
        <v>1</v>
      </c>
      <c r="AH307" s="30">
        <f>IF(AG307="1",'TOP 10 TECHNIQUES'!C$16,0)</f>
        <v>0</v>
      </c>
      <c r="AI307" s="30" t="str" cm="1">
        <f t="array" ref="AI307">IF(SUMPRODUCT(--(NOT(ISERR(SEARCH({"File","Group","Logon","Schedule","User","Registry","Active","Application"},AD307)))))&gt;0,"1","0")</f>
        <v>1</v>
      </c>
      <c r="AJ307" s="30">
        <f>IF(AI307="1",'TOP 10 TECHNIQUES'!C$17,0)</f>
        <v>0.19800000000000001</v>
      </c>
      <c r="AK307" s="30" t="str" cm="1">
        <f t="array" ref="AK307">IF(SUMPRODUCT(--(NOT(ISERR(SEARCH({"Cloud","Cluster","Container","Image","Instance","Pod","Snapshot","Volume"},AD307)))))&gt;0,"1","0")</f>
        <v>0</v>
      </c>
      <c r="AL307" s="30">
        <f>IF(AK307="1",'TOP 10 TECHNIQUES'!C$18,0)</f>
        <v>0</v>
      </c>
      <c r="AM307" s="30" t="str" cm="1">
        <f t="array" ref="AM307">IF(SUMPRODUCT(--(NOT(ISERR(SEARCH({"Drive","Firmware","Host","Kernel"},AD307)))))&gt;0,"1","0")</f>
        <v>0</v>
      </c>
      <c r="AN307" s="30">
        <f>IF(AM307="1",'TOP 10 TECHNIQUES'!C$19,0)</f>
        <v>0</v>
      </c>
      <c r="AO307" s="62">
        <v>0</v>
      </c>
      <c r="AP307" s="30">
        <f>parameters!$J$21*Table1[[#This Row],[TAT Utility]]+parameters!$J$22*Table1[[#This Row],[Count Utility]]</f>
        <v>5.5383752331238087E-2</v>
      </c>
      <c r="AQ307" s="30">
        <f>(Table1[[#This Row],[Total Top Att&amp;ck Score ]]-parameters!$D$19)/(parameters!$D$20-parameters!$D$19)</f>
        <v>0.18461250777079363</v>
      </c>
      <c r="AR307" s="30">
        <f>IF(Table1[[#This Row],[TAT Utility (unclipped)]]&gt;1,1, IF(Table1[[#This Row],[TAT Utility (unclipped)]]&lt;0,0, Table1[[#This Row],[TAT Utility (unclipped)]]) )</f>
        <v>0.18461250777079363</v>
      </c>
      <c r="AS307" s="30">
        <f>(Table1[[#This Row],[Ransomware (Total '# of ATT&amp;CK Observations)]]-parameters!$D$21)/(parameters!$D$22-parameters!$D$21)</f>
        <v>0</v>
      </c>
      <c r="AT307" s="30">
        <f>IF(Table1[[#This Row],[Count Utility (unclipped)]]&gt;1,1, IF(Table1[[#This Row],[Count Utility (unclipped)]]&lt;0,0, Table1[[#This Row],[Count Utility (unclipped)]]) )</f>
        <v>0</v>
      </c>
      <c r="AU30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8" spans="1:47" ht="15.75">
      <c r="A308" s="30">
        <f>parameters!$J$21*Table1[[#This Row],[TAT Utility]]+parameters!$J$22*Table1[[#This Row],[Count Utility]]</f>
        <v>7.1555238095238088E-2</v>
      </c>
      <c r="B308" s="30">
        <f t="shared" si="4"/>
        <v>0.38221904761904757</v>
      </c>
      <c r="C308" s="30" t="s">
        <v>1111</v>
      </c>
      <c r="D308" s="30" t="s">
        <v>1107</v>
      </c>
      <c r="E308" s="30" t="s">
        <v>1112</v>
      </c>
      <c r="F308" s="30">
        <v>1</v>
      </c>
      <c r="G308" s="30">
        <v>1</v>
      </c>
      <c r="H308" s="30">
        <f>parameters!$J$10*Table1[[#This Row],[Before Utility]]+parameters!$J$11*Table1[[#This Row],[After Utility]]</f>
        <v>0.1</v>
      </c>
      <c r="I308">
        <f>(Table1[[#This Row],[Num. TID Before]]-parameters!$D$8)/(parameters!$D$9-parameters!$D$8)</f>
        <v>0.1</v>
      </c>
      <c r="J308">
        <f>IF(Table1[[#This Row],[Before Utility (unclipped)]]&gt;1,1, IF(Table1[[#This Row],[Before Utility (unclipped)]]&lt;0,0, Table1[[#This Row],[Before Utility (unclipped)]]))</f>
        <v>0.1</v>
      </c>
      <c r="K308">
        <f>(Table1[[#This Row],[Num. TID After]]-parameters!$D$10)/(parameters!$D$11-parameters!$D$10)</f>
        <v>0.1</v>
      </c>
      <c r="L308">
        <f>IF(Table1[[#This Row],[After Utility (unclipped)]]&gt;1,1, IF(Table1[[#This Row],[After Utility (unclipped)]]&lt;0,0, Table1[[#This Row],[After Utility (unclipped)]]))</f>
        <v>0.1</v>
      </c>
      <c r="M308" s="30">
        <v>0</v>
      </c>
      <c r="N308" s="81">
        <v>0</v>
      </c>
      <c r="O308" s="81">
        <v>0</v>
      </c>
      <c r="P308" s="81">
        <v>0</v>
      </c>
      <c r="Q308" s="81">
        <v>0</v>
      </c>
      <c r="R308" s="36" t="s">
        <v>1108</v>
      </c>
      <c r="S308" s="32">
        <v>9</v>
      </c>
      <c r="T308" s="36" t="s">
        <v>1113</v>
      </c>
      <c r="U308" s="32">
        <v>14</v>
      </c>
      <c r="V308" s="30">
        <f>parameters!$J$4*Table1[[#This Row],[Mitigations Utility]] + parameters!$J$5*Table1[[#This Row],[Detections Utility]]</f>
        <v>0.21904761904761905</v>
      </c>
      <c r="W308">
        <f>SUM(Table1[[#This Row],[Num. 800-53 (r5)]],Table1[[#This Row],[Num. CIS Controls]])</f>
        <v>23</v>
      </c>
      <c r="X308">
        <f>(Table1[[#This Row],[Total Mitigations]]-parameters!$D$2)/(parameters!$D$3-parameters!$D$2)</f>
        <v>0.41818181818181815</v>
      </c>
      <c r="Y308">
        <f>IF(Table1[[#This Row],[Mitigations Utility (unclipped)]]&gt;1,1, IF(Table1[[#This Row],[Mitigations Utility (unclipped)]]&lt;0,0, Table1[[#This Row],[Mitigations Utility (unclipped)]]) )</f>
        <v>0.41818181818181815</v>
      </c>
      <c r="Z308">
        <f>SUM(Table1[[#This Row],[Num. CAR]:[Num. Splunk]])</f>
        <v>0</v>
      </c>
      <c r="AA308">
        <f>(Table1[[#This Row],[Total Detections]]-parameters!$D$4)/(parameters!$D$5-parameters!$D$4)</f>
        <v>0</v>
      </c>
      <c r="AB308">
        <f>IF(Table1[[#This Row],[Detections Utility (unclipped)]]&gt;1,1, IF(Table1[[#This Row],[Detections Utility (unclipped)]]&lt;0,0, Table1[[#This Row],[Detections Utility (unclipped)]]) )</f>
        <v>0</v>
      </c>
      <c r="AC308"/>
      <c r="AD308" s="85" t="s">
        <v>228</v>
      </c>
      <c r="AE308" s="30" t="str" cm="1">
        <f t="array" ref="AE308">IF(SUMPRODUCT(--(NOT(ISERR(SEARCH({"Process","Command","Script","WMI","Module","Pipe","Service"},AD308)))))&gt;0,"1","0")</f>
        <v>0</v>
      </c>
      <c r="AF308" s="30">
        <f>IF(AE308="1",'TOP 10 TECHNIQUES'!C$15,0)</f>
        <v>0</v>
      </c>
      <c r="AG308" s="30" t="str" cm="1">
        <f t="array" ref="AG308">IF(SUMPRODUCT(--(NOT(ISERR(SEARCH({"Network","Firewall"},AD308)))))&gt;0,"1","0")</f>
        <v>0</v>
      </c>
      <c r="AH308" s="30">
        <f>IF(AG308="1",'TOP 10 TECHNIQUES'!C$16,0)</f>
        <v>0</v>
      </c>
      <c r="AI308" s="30" t="str" cm="1">
        <f t="array" ref="AI308">IF(SUMPRODUCT(--(NOT(ISERR(SEARCH({"File","Group","Logon","Schedule","User","Registry","Active","Application"},AD308)))))&gt;0,"1","0")</f>
        <v>1</v>
      </c>
      <c r="AJ308" s="30">
        <f>IF(AI308="1",'TOP 10 TECHNIQUES'!C$17,0)</f>
        <v>0.19800000000000001</v>
      </c>
      <c r="AK308" s="30" t="str" cm="1">
        <f t="array" ref="AK308">IF(SUMPRODUCT(--(NOT(ISERR(SEARCH({"Cloud","Cluster","Container","Image","Instance","Pod","Snapshot","Volume"},AD308)))))&gt;0,"1","0")</f>
        <v>0</v>
      </c>
      <c r="AL308" s="30">
        <f>IF(AK308="1",'TOP 10 TECHNIQUES'!C$18,0)</f>
        <v>0</v>
      </c>
      <c r="AM308" s="30" t="str" cm="1">
        <f t="array" ref="AM308">IF(SUMPRODUCT(--(NOT(ISERR(SEARCH({"Drive","Firmware","Host","Kernel"},AD308)))))&gt;0,"1","0")</f>
        <v>0</v>
      </c>
      <c r="AN308" s="30">
        <f>IF(AM308="1",'TOP 10 TECHNIQUES'!C$19,0)</f>
        <v>0</v>
      </c>
      <c r="AO308" s="61">
        <v>1</v>
      </c>
      <c r="AP308" s="30">
        <f>parameters!$J$21*Table1[[#This Row],[TAT Utility]]+parameters!$J$22*Table1[[#This Row],[Count Utility]]</f>
        <v>7.1555238095238088E-2</v>
      </c>
      <c r="AQ308" s="30">
        <f>(Table1[[#This Row],[Total Top Att&amp;ck Score ]]-parameters!$D$19)/(parameters!$D$20-parameters!$D$19)</f>
        <v>0.12740634920634919</v>
      </c>
      <c r="AR308" s="30">
        <f>IF(Table1[[#This Row],[TAT Utility (unclipped)]]&gt;1,1, IF(Table1[[#This Row],[TAT Utility (unclipped)]]&lt;0,0, Table1[[#This Row],[TAT Utility (unclipped)]]) )</f>
        <v>0.12740634920634919</v>
      </c>
      <c r="AS308" s="30">
        <f>(Table1[[#This Row],[Ransomware (Total '# of ATT&amp;CK Observations)]]-parameters!$D$21)/(parameters!$D$22-parameters!$D$21)</f>
        <v>4.7619047619047616E-2</v>
      </c>
      <c r="AT308" s="30">
        <f>IF(Table1[[#This Row],[Count Utility (unclipped)]]&gt;1,1, IF(Table1[[#This Row],[Count Utility (unclipped)]]&lt;0,0, Table1[[#This Row],[Count Utility (unclipped)]]) )</f>
        <v>4.7619047619047616E-2</v>
      </c>
      <c r="AU30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2.6843008314436884E-2</v>
      </c>
    </row>
    <row r="309" spans="1:47" ht="15.75">
      <c r="A309" s="30">
        <f>parameters!$J$21*Table1[[#This Row],[TAT Utility]]+parameters!$J$22*Table1[[#This Row],[Count Utility]]</f>
        <v>5.0201904761904767E-2</v>
      </c>
      <c r="B309" s="30">
        <f t="shared" si="4"/>
        <v>0.5020190476190477</v>
      </c>
      <c r="C309" s="30" t="s">
        <v>1114</v>
      </c>
      <c r="D309" s="30" t="s">
        <v>1107</v>
      </c>
      <c r="E309" s="30" t="s">
        <v>1115</v>
      </c>
      <c r="F309" s="30">
        <v>1</v>
      </c>
      <c r="G309" s="30">
        <v>1</v>
      </c>
      <c r="H309" s="30">
        <f>parameters!$J$10*Table1[[#This Row],[Before Utility]]+parameters!$J$11*Table1[[#This Row],[After Utility]]</f>
        <v>0.1</v>
      </c>
      <c r="I309">
        <f>(Table1[[#This Row],[Num. TID Before]]-parameters!$D$8)/(parameters!$D$9-parameters!$D$8)</f>
        <v>0.1</v>
      </c>
      <c r="J309">
        <f>IF(Table1[[#This Row],[Before Utility (unclipped)]]&gt;1,1, IF(Table1[[#This Row],[Before Utility (unclipped)]]&lt;0,0, Table1[[#This Row],[Before Utility (unclipped)]]))</f>
        <v>0.1</v>
      </c>
      <c r="K309">
        <f>(Table1[[#This Row],[Num. TID After]]-parameters!$D$10)/(parameters!$D$11-parameters!$D$10)</f>
        <v>0.1</v>
      </c>
      <c r="L309">
        <f>IF(Table1[[#This Row],[After Utility (unclipped)]]&gt;1,1, IF(Table1[[#This Row],[After Utility (unclipped)]]&lt;0,0, Table1[[#This Row],[After Utility (unclipped)]]))</f>
        <v>0.1</v>
      </c>
      <c r="M309" s="30">
        <v>0</v>
      </c>
      <c r="N309" s="81">
        <v>0</v>
      </c>
      <c r="O309" s="81">
        <v>3</v>
      </c>
      <c r="P309" s="81">
        <v>0</v>
      </c>
      <c r="Q309" s="81">
        <v>0</v>
      </c>
      <c r="R309" s="36" t="s">
        <v>1108</v>
      </c>
      <c r="S309" s="32">
        <v>9</v>
      </c>
      <c r="T309" s="36" t="s">
        <v>1109</v>
      </c>
      <c r="U309" s="32">
        <v>23</v>
      </c>
      <c r="V309" s="30">
        <f>parameters!$J$4*Table1[[#This Row],[Mitigations Utility]] + parameters!$J$5*Table1[[#This Row],[Detections Utility]]</f>
        <v>0.31904761904761908</v>
      </c>
      <c r="W309">
        <f>SUM(Table1[[#This Row],[Num. 800-53 (r5)]],Table1[[#This Row],[Num. CIS Controls]])</f>
        <v>32</v>
      </c>
      <c r="X309">
        <f>(Table1[[#This Row],[Total Mitigations]]-parameters!$D$2)/(parameters!$D$3-parameters!$D$2)</f>
        <v>0.58181818181818179</v>
      </c>
      <c r="Y309">
        <f>IF(Table1[[#This Row],[Mitigations Utility (unclipped)]]&gt;1,1, IF(Table1[[#This Row],[Mitigations Utility (unclipped)]]&lt;0,0, Table1[[#This Row],[Mitigations Utility (unclipped)]]) )</f>
        <v>0.58181818181818179</v>
      </c>
      <c r="Z309">
        <f>SUM(Table1[[#This Row],[Num. CAR]:[Num. Splunk]])</f>
        <v>3</v>
      </c>
      <c r="AA309">
        <f>(Table1[[#This Row],[Total Detections]]-parameters!$D$4)/(parameters!$D$5-parameters!$D$4)</f>
        <v>0.03</v>
      </c>
      <c r="AB309">
        <f>IF(Table1[[#This Row],[Detections Utility (unclipped)]]&gt;1,1, IF(Table1[[#This Row],[Detections Utility (unclipped)]]&lt;0,0, Table1[[#This Row],[Detections Utility (unclipped)]]) )</f>
        <v>0.03</v>
      </c>
      <c r="AC309"/>
      <c r="AD309" s="85" t="s">
        <v>1116</v>
      </c>
      <c r="AE309" s="30" t="str" cm="1">
        <f t="array" ref="AE309">IF(SUMPRODUCT(--(NOT(ISERR(SEARCH({"Process","Command","Script","WMI","Module","Pipe","Service"},AD309)))))&gt;0,"1","0")</f>
        <v>0</v>
      </c>
      <c r="AF309" s="30">
        <f>IF(AE309="1",'TOP 10 TECHNIQUES'!C$15,0)</f>
        <v>0</v>
      </c>
      <c r="AG309" s="30" t="str" cm="1">
        <f t="array" ref="AG309">IF(SUMPRODUCT(--(NOT(ISERR(SEARCH({"Network","Firewall"},AD309)))))&gt;0,"1","0")</f>
        <v>0</v>
      </c>
      <c r="AH309" s="30">
        <f>IF(AG309="1",'TOP 10 TECHNIQUES'!C$16,0)</f>
        <v>0</v>
      </c>
      <c r="AI309" s="30" t="str" cm="1">
        <f t="array" ref="AI309">IF(SUMPRODUCT(--(NOT(ISERR(SEARCH({"File","Group","Logon","Schedule","User","Registry","Active","Application"},AD309)))))&gt;0,"1","0")</f>
        <v>1</v>
      </c>
      <c r="AJ309" s="30">
        <f>IF(AI309="1",'TOP 10 TECHNIQUES'!C$17,0)</f>
        <v>0.19800000000000001</v>
      </c>
      <c r="AK309" s="30" t="str" cm="1">
        <f t="array" ref="AK309">IF(SUMPRODUCT(--(NOT(ISERR(SEARCH({"Cloud","Cluster","Container","Image","Instance","Pod","Snapshot","Volume"},AD309)))))&gt;0,"1","0")</f>
        <v>0</v>
      </c>
      <c r="AL309" s="30">
        <f>IF(AK309="1",'TOP 10 TECHNIQUES'!C$18,0)</f>
        <v>0</v>
      </c>
      <c r="AM309" s="30" t="str" cm="1">
        <f t="array" ref="AM309">IF(SUMPRODUCT(--(NOT(ISERR(SEARCH({"Drive","Firmware","Host","Kernel"},AD309)))))&gt;0,"1","0")</f>
        <v>0</v>
      </c>
      <c r="AN309" s="30">
        <f>IF(AM309="1",'TOP 10 TECHNIQUES'!C$19,0)</f>
        <v>0</v>
      </c>
      <c r="AO309" s="62">
        <v>0</v>
      </c>
      <c r="AP309" s="30">
        <f>parameters!$J$21*Table1[[#This Row],[TAT Utility]]+parameters!$J$22*Table1[[#This Row],[Count Utility]]</f>
        <v>5.0201904761904767E-2</v>
      </c>
      <c r="AQ309" s="30">
        <f>(Table1[[#This Row],[Total Top Att&amp;ck Score ]]-parameters!$D$19)/(parameters!$D$20-parameters!$D$19)</f>
        <v>0.16733968253968257</v>
      </c>
      <c r="AR309" s="30">
        <f>IF(Table1[[#This Row],[TAT Utility (unclipped)]]&gt;1,1, IF(Table1[[#This Row],[TAT Utility (unclipped)]]&lt;0,0, Table1[[#This Row],[TAT Utility (unclipped)]]) )</f>
        <v>0.16733968253968257</v>
      </c>
      <c r="AS309" s="30">
        <f>(Table1[[#This Row],[Ransomware (Total '# of ATT&amp;CK Observations)]]-parameters!$D$21)/(parameters!$D$22-parameters!$D$21)</f>
        <v>0</v>
      </c>
      <c r="AT309" s="30">
        <f>IF(Table1[[#This Row],[Count Utility (unclipped)]]&gt;1,1, IF(Table1[[#This Row],[Count Utility (unclipped)]]&lt;0,0, Table1[[#This Row],[Count Utility (unclipped)]]) )</f>
        <v>0</v>
      </c>
      <c r="AU30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0" spans="1:47" ht="15.75">
      <c r="A310" s="30">
        <f>parameters!$J$21*Table1[[#This Row],[TAT Utility]]+parameters!$J$22*Table1[[#This Row],[Count Utility]]</f>
        <v>4.221523809523809E-2</v>
      </c>
      <c r="B310" s="30">
        <f t="shared" si="4"/>
        <v>0.42215238095238089</v>
      </c>
      <c r="C310" s="30" t="s">
        <v>1117</v>
      </c>
      <c r="D310" s="30" t="s">
        <v>1107</v>
      </c>
      <c r="E310" s="30" t="s">
        <v>1118</v>
      </c>
      <c r="F310" s="30">
        <v>1</v>
      </c>
      <c r="G310" s="30">
        <v>1</v>
      </c>
      <c r="H310" s="30">
        <f>parameters!$J$10*Table1[[#This Row],[Before Utility]]+parameters!$J$11*Table1[[#This Row],[After Utility]]</f>
        <v>0.1</v>
      </c>
      <c r="I310">
        <f>(Table1[[#This Row],[Num. TID Before]]-parameters!$D$8)/(parameters!$D$9-parameters!$D$8)</f>
        <v>0.1</v>
      </c>
      <c r="J310">
        <f>IF(Table1[[#This Row],[Before Utility (unclipped)]]&gt;1,1, IF(Table1[[#This Row],[Before Utility (unclipped)]]&lt;0,0, Table1[[#This Row],[Before Utility (unclipped)]]))</f>
        <v>0.1</v>
      </c>
      <c r="K310">
        <f>(Table1[[#This Row],[Num. TID After]]-parameters!$D$10)/(parameters!$D$11-parameters!$D$10)</f>
        <v>0.1</v>
      </c>
      <c r="L310">
        <f>IF(Table1[[#This Row],[After Utility (unclipped)]]&gt;1,1, IF(Table1[[#This Row],[After Utility (unclipped)]]&lt;0,0, Table1[[#This Row],[After Utility (unclipped)]]))</f>
        <v>0.1</v>
      </c>
      <c r="M310" s="30">
        <v>0</v>
      </c>
      <c r="N310" s="81">
        <v>1</v>
      </c>
      <c r="O310" s="81">
        <v>27</v>
      </c>
      <c r="P310" s="81">
        <v>2</v>
      </c>
      <c r="Q310" s="81">
        <v>7</v>
      </c>
      <c r="R310" s="34"/>
      <c r="S310" s="32">
        <v>0</v>
      </c>
      <c r="T310" s="36" t="s">
        <v>1119</v>
      </c>
      <c r="U310" s="32">
        <v>8</v>
      </c>
      <c r="V310" s="30">
        <f>parameters!$J$4*Table1[[#This Row],[Mitigations Utility]] + parameters!$J$5*Table1[[#This Row],[Detections Utility]]</f>
        <v>0.25238095238095237</v>
      </c>
      <c r="W310">
        <f>SUM(Table1[[#This Row],[Num. 800-53 (r5)]],Table1[[#This Row],[Num. CIS Controls]])</f>
        <v>8</v>
      </c>
      <c r="X310">
        <f>(Table1[[#This Row],[Total Mitigations]]-parameters!$D$2)/(parameters!$D$3-parameters!$D$2)</f>
        <v>0.14545454545454545</v>
      </c>
      <c r="Y310">
        <f>IF(Table1[[#This Row],[Mitigations Utility (unclipped)]]&gt;1,1, IF(Table1[[#This Row],[Mitigations Utility (unclipped)]]&lt;0,0, Table1[[#This Row],[Mitigations Utility (unclipped)]]) )</f>
        <v>0.14545454545454545</v>
      </c>
      <c r="Z310">
        <f>SUM(Table1[[#This Row],[Num. CAR]:[Num. Splunk]])</f>
        <v>37</v>
      </c>
      <c r="AA310">
        <f>(Table1[[#This Row],[Total Detections]]-parameters!$D$4)/(parameters!$D$5-parameters!$D$4)</f>
        <v>0.37</v>
      </c>
      <c r="AB310">
        <f>IF(Table1[[#This Row],[Detections Utility (unclipped)]]&gt;1,1, IF(Table1[[#This Row],[Detections Utility (unclipped)]]&lt;0,0, Table1[[#This Row],[Detections Utility (unclipped)]]) )</f>
        <v>0.37</v>
      </c>
      <c r="AC310"/>
      <c r="AD310" s="85" t="s">
        <v>1110</v>
      </c>
      <c r="AE310" s="30" t="str" cm="1">
        <f t="array" ref="AE310">IF(SUMPRODUCT(--(NOT(ISERR(SEARCH({"Process","Command","Script","WMI","Module","Pipe","Service"},AD310)))))&gt;0,"1","0")</f>
        <v>1</v>
      </c>
      <c r="AF310" s="30">
        <f>IF(AE310="1",'TOP 10 TECHNIQUES'!C$15,0)</f>
        <v>0</v>
      </c>
      <c r="AG310" s="30" t="str" cm="1">
        <f t="array" ref="AG310">IF(SUMPRODUCT(--(NOT(ISERR(SEARCH({"Network","Firewall"},AD310)))))&gt;0,"1","0")</f>
        <v>1</v>
      </c>
      <c r="AH310" s="30">
        <f>IF(AG310="1",'TOP 10 TECHNIQUES'!C$16,0)</f>
        <v>0</v>
      </c>
      <c r="AI310" s="30" t="str" cm="1">
        <f t="array" ref="AI310">IF(SUMPRODUCT(--(NOT(ISERR(SEARCH({"File","Group","Logon","Schedule","User","Registry","Active","Application"},AD310)))))&gt;0,"1","0")</f>
        <v>1</v>
      </c>
      <c r="AJ310" s="30">
        <f>IF(AI310="1",'TOP 10 TECHNIQUES'!C$17,0)</f>
        <v>0.19800000000000001</v>
      </c>
      <c r="AK310" s="30" t="str" cm="1">
        <f t="array" ref="AK310">IF(SUMPRODUCT(--(NOT(ISERR(SEARCH({"Cloud","Cluster","Container","Image","Instance","Pod","Snapshot","Volume"},AD310)))))&gt;0,"1","0")</f>
        <v>0</v>
      </c>
      <c r="AL310" s="30">
        <f>IF(AK310="1",'TOP 10 TECHNIQUES'!C$18,0)</f>
        <v>0</v>
      </c>
      <c r="AM310" s="30" t="str" cm="1">
        <f t="array" ref="AM310">IF(SUMPRODUCT(--(NOT(ISERR(SEARCH({"Drive","Firmware","Host","Kernel"},AD310)))))&gt;0,"1","0")</f>
        <v>0</v>
      </c>
      <c r="AN310" s="30">
        <f>IF(AM310="1",'TOP 10 TECHNIQUES'!C$19,0)</f>
        <v>0</v>
      </c>
      <c r="AO310" s="61">
        <v>0</v>
      </c>
      <c r="AP310" s="30">
        <f>parameters!$J$21*Table1[[#This Row],[TAT Utility]]+parameters!$J$22*Table1[[#This Row],[Count Utility]]</f>
        <v>4.221523809523809E-2</v>
      </c>
      <c r="AQ310" s="30">
        <f>(Table1[[#This Row],[Total Top Att&amp;ck Score ]]-parameters!$D$19)/(parameters!$D$20-parameters!$D$19)</f>
        <v>0.1407174603174603</v>
      </c>
      <c r="AR310" s="30">
        <f>IF(Table1[[#This Row],[TAT Utility (unclipped)]]&gt;1,1, IF(Table1[[#This Row],[TAT Utility (unclipped)]]&lt;0,0, Table1[[#This Row],[TAT Utility (unclipped)]]) )</f>
        <v>0.1407174603174603</v>
      </c>
      <c r="AS310" s="30">
        <f>(Table1[[#This Row],[Ransomware (Total '# of ATT&amp;CK Observations)]]-parameters!$D$21)/(parameters!$D$22-parameters!$D$21)</f>
        <v>0</v>
      </c>
      <c r="AT310" s="30">
        <f>IF(Table1[[#This Row],[Count Utility (unclipped)]]&gt;1,1, IF(Table1[[#This Row],[Count Utility (unclipped)]]&lt;0,0, Table1[[#This Row],[Count Utility (unclipped)]]) )</f>
        <v>0</v>
      </c>
      <c r="AU3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1" spans="1:47" ht="15.75">
      <c r="A311" s="30">
        <f>parameters!$J$21*Table1[[#This Row],[TAT Utility]]+parameters!$J$22*Table1[[#This Row],[Count Utility]]</f>
        <v>1.1979999999999999E-2</v>
      </c>
      <c r="B311" s="30">
        <f t="shared" si="4"/>
        <v>0.1198</v>
      </c>
      <c r="C311" s="30" t="s">
        <v>1120</v>
      </c>
      <c r="D311" s="30" t="s">
        <v>1107</v>
      </c>
      <c r="E311" s="30" t="s">
        <v>1121</v>
      </c>
      <c r="F311" s="30">
        <v>1</v>
      </c>
      <c r="G311" s="30">
        <v>1</v>
      </c>
      <c r="H311" s="30">
        <f>parameters!$J$10*Table1[[#This Row],[Before Utility]]+parameters!$J$11*Table1[[#This Row],[After Utility]]</f>
        <v>0.1</v>
      </c>
      <c r="I311">
        <f>(Table1[[#This Row],[Num. TID Before]]-parameters!$D$8)/(parameters!$D$9-parameters!$D$8)</f>
        <v>0.1</v>
      </c>
      <c r="J311">
        <f>IF(Table1[[#This Row],[Before Utility (unclipped)]]&gt;1,1, IF(Table1[[#This Row],[Before Utility (unclipped)]]&lt;0,0, Table1[[#This Row],[Before Utility (unclipped)]]))</f>
        <v>0.1</v>
      </c>
      <c r="K311">
        <f>(Table1[[#This Row],[Num. TID After]]-parameters!$D$10)/(parameters!$D$11-parameters!$D$10)</f>
        <v>0.1</v>
      </c>
      <c r="L311">
        <f>IF(Table1[[#This Row],[After Utility (unclipped)]]&gt;1,1, IF(Table1[[#This Row],[After Utility (unclipped)]]&lt;0,0, Table1[[#This Row],[After Utility (unclipped)]]))</f>
        <v>0.1</v>
      </c>
      <c r="M311" s="30">
        <v>0</v>
      </c>
      <c r="N311" s="81">
        <v>0</v>
      </c>
      <c r="O311" s="81">
        <v>0</v>
      </c>
      <c r="P311" s="81">
        <v>0</v>
      </c>
      <c r="Q311" s="81">
        <v>0</v>
      </c>
      <c r="R311" s="34"/>
      <c r="S311" s="32">
        <v>0</v>
      </c>
      <c r="T311" s="36" t="s">
        <v>1122</v>
      </c>
      <c r="U311" s="32">
        <v>0</v>
      </c>
      <c r="V311" s="30">
        <f>parameters!$J$4*Table1[[#This Row],[Mitigations Utility]] + parameters!$J$5*Table1[[#This Row],[Detections Utility]]</f>
        <v>0</v>
      </c>
      <c r="W311">
        <f>SUM(Table1[[#This Row],[Num. 800-53 (r5)]],Table1[[#This Row],[Num. CIS Controls]])</f>
        <v>0</v>
      </c>
      <c r="X311">
        <f>(Table1[[#This Row],[Total Mitigations]]-parameters!$D$2)/(parameters!$D$3-parameters!$D$2)</f>
        <v>0</v>
      </c>
      <c r="Y311">
        <f>IF(Table1[[#This Row],[Mitigations Utility (unclipped)]]&gt;1,1, IF(Table1[[#This Row],[Mitigations Utility (unclipped)]]&lt;0,0, Table1[[#This Row],[Mitigations Utility (unclipped)]]) )</f>
        <v>0</v>
      </c>
      <c r="Z311">
        <f>SUM(Table1[[#This Row],[Num. CAR]:[Num. Splunk]])</f>
        <v>0</v>
      </c>
      <c r="AA311">
        <f>(Table1[[#This Row],[Total Detections]]-parameters!$D$4)/(parameters!$D$5-parameters!$D$4)</f>
        <v>0</v>
      </c>
      <c r="AB311">
        <f>IF(Table1[[#This Row],[Detections Utility (unclipped)]]&gt;1,1, IF(Table1[[#This Row],[Detections Utility (unclipped)]]&lt;0,0, Table1[[#This Row],[Detections Utility (unclipped)]]) )</f>
        <v>0</v>
      </c>
      <c r="AC311"/>
      <c r="AD311" s="85" t="s">
        <v>1123</v>
      </c>
      <c r="AE311" s="30" t="str" cm="1">
        <f t="array" ref="AE311">IF(SUMPRODUCT(--(NOT(ISERR(SEARCH({"Process","Command","Script","WMI","Module","Pipe","Service"},AD311)))))&gt;0,"1","0")</f>
        <v>1</v>
      </c>
      <c r="AF311" s="30">
        <f>IF(AE311="1",'TOP 10 TECHNIQUES'!C$15,0)</f>
        <v>0</v>
      </c>
      <c r="AG311" s="30" t="str" cm="1">
        <f t="array" ref="AG311">IF(SUMPRODUCT(--(NOT(ISERR(SEARCH({"Network","Firewall"},AD311)))))&gt;0,"1","0")</f>
        <v>0</v>
      </c>
      <c r="AH311" s="30">
        <f>IF(AG311="1",'TOP 10 TECHNIQUES'!C$16,0)</f>
        <v>0</v>
      </c>
      <c r="AI311" s="30" t="str" cm="1">
        <f t="array" ref="AI311">IF(SUMPRODUCT(--(NOT(ISERR(SEARCH({"File","Group","Logon","Schedule","User","Registry","Active","Application"},AD311)))))&gt;0,"1","0")</f>
        <v>1</v>
      </c>
      <c r="AJ311" s="30">
        <f>IF(AI311="1",'TOP 10 TECHNIQUES'!C$17,0)</f>
        <v>0.19800000000000001</v>
      </c>
      <c r="AK311" s="30" t="str" cm="1">
        <f t="array" ref="AK311">IF(SUMPRODUCT(--(NOT(ISERR(SEARCH({"Cloud","Cluster","Container","Image","Instance","Pod","Snapshot","Volume"},AD311)))))&gt;0,"1","0")</f>
        <v>0</v>
      </c>
      <c r="AL311" s="30">
        <f>IF(AK311="1",'TOP 10 TECHNIQUES'!C$18,0)</f>
        <v>0</v>
      </c>
      <c r="AM311" s="30" t="str" cm="1">
        <f t="array" ref="AM311">IF(SUMPRODUCT(--(NOT(ISERR(SEARCH({"Drive","Firmware","Host","Kernel"},AD311)))))&gt;0,"1","0")</f>
        <v>0</v>
      </c>
      <c r="AN311" s="30">
        <f>IF(AM311="1",'TOP 10 TECHNIQUES'!C$19,0)</f>
        <v>0</v>
      </c>
      <c r="AP311" s="30">
        <f>parameters!$J$21*Table1[[#This Row],[TAT Utility]]+parameters!$J$22*Table1[[#This Row],[Count Utility]]</f>
        <v>1.1979999999999999E-2</v>
      </c>
      <c r="AQ311" s="30">
        <f>(Table1[[#This Row],[Total Top Att&amp;ck Score ]]-parameters!$D$19)/(parameters!$D$20-parameters!$D$19)</f>
        <v>3.9933333333333335E-2</v>
      </c>
      <c r="AR311" s="30">
        <f>IF(Table1[[#This Row],[TAT Utility (unclipped)]]&gt;1,1, IF(Table1[[#This Row],[TAT Utility (unclipped)]]&lt;0,0, Table1[[#This Row],[TAT Utility (unclipped)]]) )</f>
        <v>3.9933333333333335E-2</v>
      </c>
      <c r="AS311" s="30">
        <f>(Table1[[#This Row],[Ransomware (Total '# of ATT&amp;CK Observations)]]-parameters!$D$21)/(parameters!$D$22-parameters!$D$21)</f>
        <v>0</v>
      </c>
      <c r="AT311" s="30">
        <f>IF(Table1[[#This Row],[Count Utility (unclipped)]]&gt;1,1, IF(Table1[[#This Row],[Count Utility (unclipped)]]&lt;0,0, Table1[[#This Row],[Count Utility (unclipped)]]) )</f>
        <v>0</v>
      </c>
      <c r="AU31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2" spans="1:47" ht="15.75">
      <c r="A312" s="30">
        <f>parameters!$J$21*Table1[[#This Row],[TAT Utility]]+parameters!$J$22*Table1[[#This Row],[Count Utility]]</f>
        <v>1.255047619047619E-2</v>
      </c>
      <c r="B312" s="30">
        <f>SUM(H312,M312,V312)*(1+SUM(AF312,AH312,AJ312,AL312,AN312))</f>
        <v>0.1255047619047619</v>
      </c>
      <c r="C312" s="74" t="s">
        <v>1124</v>
      </c>
      <c r="D312" s="74" t="s">
        <v>1107</v>
      </c>
      <c r="E312" s="74" t="s">
        <v>1125</v>
      </c>
      <c r="F312" s="30">
        <v>1</v>
      </c>
      <c r="G312" s="30">
        <v>1</v>
      </c>
      <c r="H312" s="30">
        <f>parameters!$J$10*Table1[[#This Row],[Before Utility]]+parameters!$J$11*Table1[[#This Row],[After Utility]]</f>
        <v>0.1</v>
      </c>
      <c r="I312">
        <f>(Table1[[#This Row],[Num. TID Before]]-parameters!$D$8)/(parameters!$D$9-parameters!$D$8)</f>
        <v>0.1</v>
      </c>
      <c r="J312">
        <f>IF(Table1[[#This Row],[Before Utility (unclipped)]]&gt;1,1, IF(Table1[[#This Row],[Before Utility (unclipped)]]&lt;0,0, Table1[[#This Row],[Before Utility (unclipped)]]))</f>
        <v>0.1</v>
      </c>
      <c r="K312">
        <f>(Table1[[#This Row],[Num. TID After]]-parameters!$D$10)/(parameters!$D$11-parameters!$D$10)</f>
        <v>0.1</v>
      </c>
      <c r="L312">
        <f>IF(Table1[[#This Row],[After Utility (unclipped)]]&gt;1,1, IF(Table1[[#This Row],[After Utility (unclipped)]]&lt;0,0, Table1[[#This Row],[After Utility (unclipped)]]))</f>
        <v>0.1</v>
      </c>
      <c r="M312" s="30">
        <v>0</v>
      </c>
      <c r="N312" s="81">
        <v>0</v>
      </c>
      <c r="O312" s="81">
        <v>1</v>
      </c>
      <c r="P312" s="81">
        <v>0</v>
      </c>
      <c r="Q312" s="81">
        <v>0</v>
      </c>
      <c r="R312" s="34"/>
      <c r="T312" s="36"/>
      <c r="V312" s="41">
        <f>parameters!$J$4*Table1[[#This Row],[Mitigations Utility]] + parameters!$J$5*Table1[[#This Row],[Detections Utility]]</f>
        <v>4.7619047619047615E-3</v>
      </c>
      <c r="W312" s="30">
        <f>SUM(Table1[[#This Row],[Num. 800-53 (r5)]],Table1[[#This Row],[Num. CIS Controls]])</f>
        <v>0</v>
      </c>
      <c r="X312" s="30">
        <f>(Table1[[#This Row],[Total Mitigations]]-parameters!$D$2)/(parameters!$D$3-parameters!$D$2)</f>
        <v>0</v>
      </c>
      <c r="Y312" s="30">
        <f>IF(Table1[[#This Row],[Mitigations Utility (unclipped)]]&gt;1,1, IF(Table1[[#This Row],[Mitigations Utility (unclipped)]]&lt;0,0, Table1[[#This Row],[Mitigations Utility (unclipped)]]) )</f>
        <v>0</v>
      </c>
      <c r="Z312" s="30">
        <f>SUM(Table1[[#This Row],[Num. CAR]:[Num. Splunk]])</f>
        <v>1</v>
      </c>
      <c r="AA312" s="30">
        <f>(Table1[[#This Row],[Total Detections]]-parameters!$D$4)/(parameters!$D$5-parameters!$D$4)</f>
        <v>0.01</v>
      </c>
      <c r="AB312" s="30">
        <f>IF(Table1[[#This Row],[Detections Utility (unclipped)]]&gt;1,1, IF(Table1[[#This Row],[Detections Utility (unclipped)]]&lt;0,0, Table1[[#This Row],[Detections Utility (unclipped)]]) )</f>
        <v>0.01</v>
      </c>
      <c r="AC312"/>
      <c r="AD312" s="85" t="s">
        <v>1126</v>
      </c>
      <c r="AE312" s="30" t="str" cm="1">
        <f t="array" ref="AE312">IF(SUMPRODUCT(--(NOT(ISERR(SEARCH({"Process","Command","Script","WMI","Module","Pipe","Service"},AD312)))))&gt;0,"1","0")</f>
        <v>1</v>
      </c>
      <c r="AF312" s="30">
        <f>IF(AE312="1",'TOP 10 TECHNIQUES'!C$15,0)</f>
        <v>0</v>
      </c>
      <c r="AG312" s="30" t="str" cm="1">
        <f t="array" ref="AG312">IF(SUMPRODUCT(--(NOT(ISERR(SEARCH({"Network","Firewall"},AD312)))))&gt;0,"1","0")</f>
        <v>0</v>
      </c>
      <c r="AH312" s="30">
        <f>IF(AG312="1",'TOP 10 TECHNIQUES'!C$16,0)</f>
        <v>0</v>
      </c>
      <c r="AI312" s="30" t="str" cm="1">
        <f t="array" ref="AI312">IF(SUMPRODUCT(--(NOT(ISERR(SEARCH({"File","Group","Logon","Schedule","User","Registry","Active","Application"},AD312)))))&gt;0,"1","0")</f>
        <v>1</v>
      </c>
      <c r="AJ312" s="30">
        <f>IF(AI312="1",'TOP 10 TECHNIQUES'!C$17,0)</f>
        <v>0.19800000000000001</v>
      </c>
      <c r="AK312" s="30" t="str" cm="1">
        <f t="array" ref="AK312">IF(SUMPRODUCT(--(NOT(ISERR(SEARCH({"Cloud","Cluster","Container","Image","Instance","Pod","Snapshot","Volume"},AD312)))))&gt;0,"1","0")</f>
        <v>0</v>
      </c>
      <c r="AL312" s="30">
        <f>IF(AK312="1",'TOP 10 TECHNIQUES'!C$18,0)</f>
        <v>0</v>
      </c>
      <c r="AM312" s="30" t="str" cm="1">
        <f t="array" ref="AM312">IF(SUMPRODUCT(--(NOT(ISERR(SEARCH({"Drive","Firmware","Host","Kernel"},AD312)))))&gt;0,"1","0")</f>
        <v>0</v>
      </c>
      <c r="AN312" s="30">
        <f>IF(AM312="1",'TOP 10 TECHNIQUES'!C$19,0)</f>
        <v>0</v>
      </c>
      <c r="AO312" s="76"/>
      <c r="AP312" s="30">
        <f>parameters!$J$21*Table1[[#This Row],[TAT Utility]]+parameters!$J$22*Table1[[#This Row],[Count Utility]]</f>
        <v>1.255047619047619E-2</v>
      </c>
      <c r="AQ312" s="30">
        <f>(Table1[[#This Row],[Total Top Att&amp;ck Score ]]-parameters!$D$19)/(parameters!$D$20-parameters!$D$19)</f>
        <v>4.1834920634920635E-2</v>
      </c>
      <c r="AR312" s="30">
        <f>IF(Table1[[#This Row],[TAT Utility (unclipped)]]&gt;1,1, IF(Table1[[#This Row],[TAT Utility (unclipped)]]&lt;0,0, Table1[[#This Row],[TAT Utility (unclipped)]]) )</f>
        <v>4.1834920634920635E-2</v>
      </c>
      <c r="AS312" s="30">
        <f>(Table1[[#This Row],[Ransomware (Total '# of ATT&amp;CK Observations)]]-parameters!$D$21)/(parameters!$D$22-parameters!$D$21)</f>
        <v>0</v>
      </c>
      <c r="AT312" s="30">
        <f>IF(Table1[[#This Row],[Count Utility (unclipped)]]&gt;1,1, IF(Table1[[#This Row],[Count Utility (unclipped)]]&lt;0,0, Table1[[#This Row],[Count Utility (unclipped)]]) )</f>
        <v>0</v>
      </c>
      <c r="AU31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3" spans="1:47" ht="15.75">
      <c r="A313" s="30">
        <f>parameters!$J$21*Table1[[#This Row],[TAT Utility]]+parameters!$J$22*Table1[[#This Row],[Count Utility]]</f>
        <v>0.11626814238095239</v>
      </c>
      <c r="B313" s="30">
        <f t="shared" si="4"/>
        <v>0.1626814238095238</v>
      </c>
      <c r="C313" s="30" t="s">
        <v>1127</v>
      </c>
      <c r="D313" s="30" t="s">
        <v>1128</v>
      </c>
      <c r="E313" s="30" t="s">
        <v>72</v>
      </c>
      <c r="F313" s="30">
        <v>1</v>
      </c>
      <c r="G313" s="30">
        <v>1</v>
      </c>
      <c r="H313" s="30">
        <f>parameters!$J$10*Table1[[#This Row],[Before Utility]]+parameters!$J$11*Table1[[#This Row],[After Utility]]</f>
        <v>0.1</v>
      </c>
      <c r="I313">
        <f>(Table1[[#This Row],[Num. TID Before]]-parameters!$D$8)/(parameters!$D$9-parameters!$D$8)</f>
        <v>0.1</v>
      </c>
      <c r="J313">
        <f>IF(Table1[[#This Row],[Before Utility (unclipped)]]&gt;1,1, IF(Table1[[#This Row],[Before Utility (unclipped)]]&lt;0,0, Table1[[#This Row],[Before Utility (unclipped)]]))</f>
        <v>0.1</v>
      </c>
      <c r="K313">
        <f>(Table1[[#This Row],[Num. TID After]]-parameters!$D$10)/(parameters!$D$11-parameters!$D$10)</f>
        <v>0.1</v>
      </c>
      <c r="L313">
        <f>IF(Table1[[#This Row],[After Utility (unclipped)]]&gt;1,1, IF(Table1[[#This Row],[After Utility (unclipped)]]&lt;0,0, Table1[[#This Row],[After Utility (unclipped)]]))</f>
        <v>0.1</v>
      </c>
      <c r="M313" s="57">
        <v>3.8871900000000001E-2</v>
      </c>
      <c r="N313" s="81">
        <v>0</v>
      </c>
      <c r="O313" s="81">
        <v>2</v>
      </c>
      <c r="P313" s="81">
        <v>3</v>
      </c>
      <c r="Q313" s="81">
        <v>0</v>
      </c>
      <c r="R313" s="34"/>
      <c r="S313" s="32">
        <v>0</v>
      </c>
      <c r="T313" s="34"/>
      <c r="U313" s="32">
        <v>0</v>
      </c>
      <c r="V313" s="30">
        <f>parameters!$J$4*Table1[[#This Row],[Mitigations Utility]] + parameters!$J$5*Table1[[#This Row],[Detections Utility]]</f>
        <v>2.3809523809523808E-2</v>
      </c>
      <c r="W313">
        <f>SUM(Table1[[#This Row],[Num. 800-53 (r5)]],Table1[[#This Row],[Num. CIS Controls]])</f>
        <v>0</v>
      </c>
      <c r="X313">
        <f>(Table1[[#This Row],[Total Mitigations]]-parameters!$D$2)/(parameters!$D$3-parameters!$D$2)</f>
        <v>0</v>
      </c>
      <c r="Y313">
        <f>IF(Table1[[#This Row],[Mitigations Utility (unclipped)]]&gt;1,1, IF(Table1[[#This Row],[Mitigations Utility (unclipped)]]&lt;0,0, Table1[[#This Row],[Mitigations Utility (unclipped)]]) )</f>
        <v>0</v>
      </c>
      <c r="Z313">
        <f>SUM(Table1[[#This Row],[Num. CAR]:[Num. Splunk]])</f>
        <v>5</v>
      </c>
      <c r="AA313">
        <f>(Table1[[#This Row],[Total Detections]]-parameters!$D$4)/(parameters!$D$5-parameters!$D$4)</f>
        <v>0.05</v>
      </c>
      <c r="AB313">
        <f>IF(Table1[[#This Row],[Detections Utility (unclipped)]]&gt;1,1, IF(Table1[[#This Row],[Detections Utility (unclipped)]]&lt;0,0, Table1[[#This Row],[Detections Utility (unclipped)]]) )</f>
        <v>0.05</v>
      </c>
      <c r="AC313"/>
      <c r="AD313" s="85" t="s">
        <v>1129</v>
      </c>
      <c r="AE313" s="30" t="str" cm="1">
        <f t="array" ref="AE313">IF(SUMPRODUCT(--(NOT(ISERR(SEARCH({"Process","Command","Script","WMI","Module","Pipe","Service"},AD313)))))&gt;0,"1","0")</f>
        <v>1</v>
      </c>
      <c r="AF313" s="30">
        <f>IF(AE313="1",'TOP 10 TECHNIQUES'!C$15,0)</f>
        <v>0</v>
      </c>
      <c r="AG313" s="30" t="str" cm="1">
        <f t="array" ref="AG313">IF(SUMPRODUCT(--(NOT(ISERR(SEARCH({"Network","Firewall"},AD313)))))&gt;0,"1","0")</f>
        <v>1</v>
      </c>
      <c r="AH313" s="30">
        <f>IF(AG313="1",'TOP 10 TECHNIQUES'!C$16,0)</f>
        <v>0</v>
      </c>
      <c r="AI313" s="30" t="str" cm="1">
        <f t="array" ref="AI313">IF(SUMPRODUCT(--(NOT(ISERR(SEARCH({"File","Group","Logon","Schedule","User","Registry","Active","Application"},AD313)))))&gt;0,"1","0")</f>
        <v>0</v>
      </c>
      <c r="AJ313" s="30">
        <f>IF(AI313="1",'TOP 10 TECHNIQUES'!C$17,0)</f>
        <v>0</v>
      </c>
      <c r="AK313" s="30" t="str" cm="1">
        <f t="array" ref="AK313">IF(SUMPRODUCT(--(NOT(ISERR(SEARCH({"Cloud","Cluster","Container","Image","Instance","Pod","Snapshot","Volume"},AD313)))))&gt;0,"1","0")</f>
        <v>0</v>
      </c>
      <c r="AL313" s="30">
        <f>IF(AK313="1",'TOP 10 TECHNIQUES'!C$18,0)</f>
        <v>0</v>
      </c>
      <c r="AM313" s="30" t="str" cm="1">
        <f t="array" ref="AM313">IF(SUMPRODUCT(--(NOT(ISERR(SEARCH({"Drive","Firmware","Host","Kernel"},AD313)))))&gt;0,"1","0")</f>
        <v>0</v>
      </c>
      <c r="AN313" s="30">
        <f>IF(AM313="1",'TOP 10 TECHNIQUES'!C$19,0)</f>
        <v>0</v>
      </c>
      <c r="AO313" s="62">
        <v>3</v>
      </c>
      <c r="AP313" s="30">
        <f>parameters!$J$21*Table1[[#This Row],[TAT Utility]]+parameters!$J$22*Table1[[#This Row],[Count Utility]]</f>
        <v>0.11626814238095239</v>
      </c>
      <c r="AQ313" s="30">
        <f>(Table1[[#This Row],[Total Top Att&amp;ck Score ]]-parameters!$D$19)/(parameters!$D$20-parameters!$D$19)</f>
        <v>5.4227141269841267E-2</v>
      </c>
      <c r="AR313" s="30">
        <f>IF(Table1[[#This Row],[TAT Utility (unclipped)]]&gt;1,1, IF(Table1[[#This Row],[TAT Utility (unclipped)]]&lt;0,0, Table1[[#This Row],[TAT Utility (unclipped)]]) )</f>
        <v>5.4227141269841267E-2</v>
      </c>
      <c r="AS313" s="30">
        <f>(Table1[[#This Row],[Ransomware (Total '# of ATT&amp;CK Observations)]]-parameters!$D$21)/(parameters!$D$22-parameters!$D$21)</f>
        <v>0.14285714285714285</v>
      </c>
      <c r="AT313" s="30">
        <f>IF(Table1[[#This Row],[Count Utility (unclipped)]]&gt;1,1, IF(Table1[[#This Row],[Count Utility (unclipped)]]&lt;0,0, Table1[[#This Row],[Count Utility (unclipped)]]) )</f>
        <v>0.14285714285714285</v>
      </c>
      <c r="AU31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7.5301938662131515E-2</v>
      </c>
    </row>
    <row r="314" spans="1:47" ht="15.75">
      <c r="A314" s="30">
        <f>parameters!$J$21*Table1[[#This Row],[TAT Utility]]+parameters!$J$22*Table1[[#This Row],[Count Utility]]</f>
        <v>0.08</v>
      </c>
      <c r="B314" s="30">
        <f t="shared" si="4"/>
        <v>0.13333333333333333</v>
      </c>
      <c r="C314" s="30" t="s">
        <v>1130</v>
      </c>
      <c r="D314" s="30" t="s">
        <v>1128</v>
      </c>
      <c r="E314" s="30" t="s">
        <v>1131</v>
      </c>
      <c r="F314" s="30">
        <v>1</v>
      </c>
      <c r="G314" s="30">
        <v>1</v>
      </c>
      <c r="H314" s="30">
        <f>parameters!$J$10*Table1[[#This Row],[Before Utility]]+parameters!$J$11*Table1[[#This Row],[After Utility]]</f>
        <v>0.1</v>
      </c>
      <c r="I314">
        <f>(Table1[[#This Row],[Num. TID Before]]-parameters!$D$8)/(parameters!$D$9-parameters!$D$8)</f>
        <v>0.1</v>
      </c>
      <c r="J314">
        <f>IF(Table1[[#This Row],[Before Utility (unclipped)]]&gt;1,1, IF(Table1[[#This Row],[Before Utility (unclipped)]]&lt;0,0, Table1[[#This Row],[Before Utility (unclipped)]]))</f>
        <v>0.1</v>
      </c>
      <c r="K314">
        <f>(Table1[[#This Row],[Num. TID After]]-parameters!$D$10)/(parameters!$D$11-parameters!$D$10)</f>
        <v>0.1</v>
      </c>
      <c r="L314">
        <f>IF(Table1[[#This Row],[After Utility (unclipped)]]&gt;1,1, IF(Table1[[#This Row],[After Utility (unclipped)]]&lt;0,0, Table1[[#This Row],[After Utility (unclipped)]]))</f>
        <v>0.1</v>
      </c>
      <c r="M314" s="30">
        <v>0</v>
      </c>
      <c r="N314" s="81">
        <v>1</v>
      </c>
      <c r="O314" s="81">
        <v>4</v>
      </c>
      <c r="P314" s="81">
        <v>2</v>
      </c>
      <c r="Q314" s="81">
        <v>0</v>
      </c>
      <c r="R314" s="34"/>
      <c r="S314" s="32">
        <v>0</v>
      </c>
      <c r="T314" s="34"/>
      <c r="U314" s="32">
        <v>0</v>
      </c>
      <c r="V314" s="30">
        <f>parameters!$J$4*Table1[[#This Row],[Mitigations Utility]] + parameters!$J$5*Table1[[#This Row],[Detections Utility]]</f>
        <v>3.3333333333333333E-2</v>
      </c>
      <c r="W314">
        <f>SUM(Table1[[#This Row],[Num. 800-53 (r5)]],Table1[[#This Row],[Num. CIS Controls]])</f>
        <v>0</v>
      </c>
      <c r="X314">
        <f>(Table1[[#This Row],[Total Mitigations]]-parameters!$D$2)/(parameters!$D$3-parameters!$D$2)</f>
        <v>0</v>
      </c>
      <c r="Y314">
        <f>IF(Table1[[#This Row],[Mitigations Utility (unclipped)]]&gt;1,1, IF(Table1[[#This Row],[Mitigations Utility (unclipped)]]&lt;0,0, Table1[[#This Row],[Mitigations Utility (unclipped)]]) )</f>
        <v>0</v>
      </c>
      <c r="Z314">
        <f>SUM(Table1[[#This Row],[Num. CAR]:[Num. Splunk]])</f>
        <v>7</v>
      </c>
      <c r="AA314">
        <f>(Table1[[#This Row],[Total Detections]]-parameters!$D$4)/(parameters!$D$5-parameters!$D$4)</f>
        <v>7.0000000000000007E-2</v>
      </c>
      <c r="AB314">
        <f>IF(Table1[[#This Row],[Detections Utility (unclipped)]]&gt;1,1, IF(Table1[[#This Row],[Detections Utility (unclipped)]]&lt;0,0, Table1[[#This Row],[Detections Utility (unclipped)]]) )</f>
        <v>7.0000000000000007E-2</v>
      </c>
      <c r="AC314"/>
      <c r="AD314" s="85" t="s">
        <v>1129</v>
      </c>
      <c r="AE314" s="30" t="str" cm="1">
        <f t="array" ref="AE314">IF(SUMPRODUCT(--(NOT(ISERR(SEARCH({"Process","Command","Script","WMI","Module","Pipe","Service"},AD314)))))&gt;0,"1","0")</f>
        <v>1</v>
      </c>
      <c r="AF314" s="30">
        <f>IF(AE314="1",'TOP 10 TECHNIQUES'!C$15,0)</f>
        <v>0</v>
      </c>
      <c r="AG314" s="30" t="str" cm="1">
        <f t="array" ref="AG314">IF(SUMPRODUCT(--(NOT(ISERR(SEARCH({"Network","Firewall"},AD314)))))&gt;0,"1","0")</f>
        <v>1</v>
      </c>
      <c r="AH314" s="30">
        <f>IF(AG314="1",'TOP 10 TECHNIQUES'!C$16,0)</f>
        <v>0</v>
      </c>
      <c r="AI314" s="30" t="str" cm="1">
        <f t="array" ref="AI314">IF(SUMPRODUCT(--(NOT(ISERR(SEARCH({"File","Group","Logon","Schedule","User","Registry","Active","Application"},AD314)))))&gt;0,"1","0")</f>
        <v>0</v>
      </c>
      <c r="AJ314" s="30">
        <f>IF(AI314="1",'TOP 10 TECHNIQUES'!C$17,0)</f>
        <v>0</v>
      </c>
      <c r="AK314" s="30" t="str" cm="1">
        <f t="array" ref="AK314">IF(SUMPRODUCT(--(NOT(ISERR(SEARCH({"Cloud","Cluster","Container","Image","Instance","Pod","Snapshot","Volume"},AD314)))))&gt;0,"1","0")</f>
        <v>0</v>
      </c>
      <c r="AL314" s="30">
        <f>IF(AK314="1",'TOP 10 TECHNIQUES'!C$18,0)</f>
        <v>0</v>
      </c>
      <c r="AM314" s="30" t="str" cm="1">
        <f t="array" ref="AM314">IF(SUMPRODUCT(--(NOT(ISERR(SEARCH({"Drive","Firmware","Host","Kernel"},AD314)))))&gt;0,"1","0")</f>
        <v>0</v>
      </c>
      <c r="AN314" s="30">
        <f>IF(AM314="1",'TOP 10 TECHNIQUES'!C$19,0)</f>
        <v>0</v>
      </c>
      <c r="AO314" s="61">
        <v>2</v>
      </c>
      <c r="AP314" s="30">
        <f>parameters!$J$21*Table1[[#This Row],[TAT Utility]]+parameters!$J$22*Table1[[#This Row],[Count Utility]]</f>
        <v>0.08</v>
      </c>
      <c r="AQ314" s="30">
        <f>(Table1[[#This Row],[Total Top Att&amp;ck Score ]]-parameters!$D$19)/(parameters!$D$20-parameters!$D$19)</f>
        <v>4.4444444444444446E-2</v>
      </c>
      <c r="AR314" s="30">
        <f>IF(Table1[[#This Row],[TAT Utility (unclipped)]]&gt;1,1, IF(Table1[[#This Row],[TAT Utility (unclipped)]]&lt;0,0, Table1[[#This Row],[TAT Utility (unclipped)]]) )</f>
        <v>4.4444444444444446E-2</v>
      </c>
      <c r="AS314" s="30">
        <f>(Table1[[#This Row],[Ransomware (Total '# of ATT&amp;CK Observations)]]-parameters!$D$21)/(parameters!$D$22-parameters!$D$21)</f>
        <v>9.5238095238095233E-2</v>
      </c>
      <c r="AT314" s="30">
        <f>IF(Table1[[#This Row],[Count Utility (unclipped)]]&gt;1,1, IF(Table1[[#This Row],[Count Utility (unclipped)]]&lt;0,0, Table1[[#This Row],[Count Utility (unclipped)]]) )</f>
        <v>9.5238095238095233E-2</v>
      </c>
      <c r="AU31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4.973544973544973E-2</v>
      </c>
    </row>
    <row r="315" spans="1:47" ht="15.75">
      <c r="A315" s="30">
        <f>parameters!$J$21*Table1[[#This Row],[TAT Utility]]+parameters!$J$22*Table1[[#This Row],[Count Utility]]</f>
        <v>4.1089490730285713E-2</v>
      </c>
      <c r="B315" s="30">
        <f t="shared" si="4"/>
        <v>0.41089490730285716</v>
      </c>
      <c r="C315" s="30" t="s">
        <v>1132</v>
      </c>
      <c r="D315" s="30" t="s">
        <v>1133</v>
      </c>
      <c r="E315" s="30" t="s">
        <v>72</v>
      </c>
      <c r="F315" s="30">
        <v>1</v>
      </c>
      <c r="G315" s="30">
        <v>1</v>
      </c>
      <c r="H315" s="30">
        <f>parameters!$J$10*Table1[[#This Row],[Before Utility]]+parameters!$J$11*Table1[[#This Row],[After Utility]]</f>
        <v>0.1</v>
      </c>
      <c r="I315">
        <f>(Table1[[#This Row],[Num. TID Before]]-parameters!$D$8)/(parameters!$D$9-parameters!$D$8)</f>
        <v>0.1</v>
      </c>
      <c r="J315">
        <f>IF(Table1[[#This Row],[Before Utility (unclipped)]]&gt;1,1, IF(Table1[[#This Row],[Before Utility (unclipped)]]&lt;0,0, Table1[[#This Row],[Before Utility (unclipped)]]))</f>
        <v>0.1</v>
      </c>
      <c r="K315">
        <f>(Table1[[#This Row],[Num. TID After]]-parameters!$D$10)/(parameters!$D$11-parameters!$D$10)</f>
        <v>0.1</v>
      </c>
      <c r="L315">
        <f>IF(Table1[[#This Row],[After Utility (unclipped)]]&gt;1,1, IF(Table1[[#This Row],[After Utility (unclipped)]]&lt;0,0, Table1[[#This Row],[After Utility (unclipped)]]))</f>
        <v>0.1</v>
      </c>
      <c r="M315" s="57">
        <v>1.2692000000000001E-4</v>
      </c>
      <c r="N315" s="81">
        <v>0</v>
      </c>
      <c r="O315" s="81">
        <v>1</v>
      </c>
      <c r="P315" s="81">
        <v>0</v>
      </c>
      <c r="Q315" s="81">
        <v>0</v>
      </c>
      <c r="R315" s="36" t="s">
        <v>1038</v>
      </c>
      <c r="S315" s="32">
        <v>9</v>
      </c>
      <c r="T315" s="36" t="s">
        <v>1134</v>
      </c>
      <c r="U315" s="32">
        <v>16</v>
      </c>
      <c r="V315" s="30">
        <f>parameters!$J$4*Table1[[#This Row],[Mitigations Utility]] + parameters!$J$5*Table1[[#This Row],[Detections Utility]]</f>
        <v>0.24285714285714288</v>
      </c>
      <c r="W315">
        <f>SUM(Table1[[#This Row],[Num. 800-53 (r5)]],Table1[[#This Row],[Num. CIS Controls]])</f>
        <v>25</v>
      </c>
      <c r="X315">
        <f>(Table1[[#This Row],[Total Mitigations]]-parameters!$D$2)/(parameters!$D$3-parameters!$D$2)</f>
        <v>0.45454545454545453</v>
      </c>
      <c r="Y315">
        <f>IF(Table1[[#This Row],[Mitigations Utility (unclipped)]]&gt;1,1, IF(Table1[[#This Row],[Mitigations Utility (unclipped)]]&lt;0,0, Table1[[#This Row],[Mitigations Utility (unclipped)]]) )</f>
        <v>0.45454545454545453</v>
      </c>
      <c r="Z315">
        <f>SUM(Table1[[#This Row],[Num. CAR]:[Num. Splunk]])</f>
        <v>1</v>
      </c>
      <c r="AA315">
        <f>(Table1[[#This Row],[Total Detections]]-parameters!$D$4)/(parameters!$D$5-parameters!$D$4)</f>
        <v>0.01</v>
      </c>
      <c r="AB315">
        <f>IF(Table1[[#This Row],[Detections Utility (unclipped)]]&gt;1,1, IF(Table1[[#This Row],[Detections Utility (unclipped)]]&lt;0,0, Table1[[#This Row],[Detections Utility (unclipped)]]) )</f>
        <v>0.01</v>
      </c>
      <c r="AC315"/>
      <c r="AD315" s="85" t="s">
        <v>1135</v>
      </c>
      <c r="AE315" s="30" t="str" cm="1">
        <f t="array" ref="AE315">IF(SUMPRODUCT(--(NOT(ISERR(SEARCH({"Process","Command","Script","WMI","Module","Pipe","Service"},AD315)))))&gt;0,"1","0")</f>
        <v>0</v>
      </c>
      <c r="AF315" s="30">
        <f>IF(AE315="1",'TOP 10 TECHNIQUES'!C$15,0)</f>
        <v>0</v>
      </c>
      <c r="AG315" s="30" t="str" cm="1">
        <f t="array" ref="AG315">IF(SUMPRODUCT(--(NOT(ISERR(SEARCH({"Network","Firewall"},AD315)))))&gt;0,"1","0")</f>
        <v>0</v>
      </c>
      <c r="AH315" s="30">
        <f>IF(AG315="1",'TOP 10 TECHNIQUES'!C$16,0)</f>
        <v>0</v>
      </c>
      <c r="AI315" s="30" t="str" cm="1">
        <f t="array" ref="AI315">IF(SUMPRODUCT(--(NOT(ISERR(SEARCH({"File","Group","Logon","Schedule","User","Registry","Active","Application"},AD315)))))&gt;0,"1","0")</f>
        <v>0</v>
      </c>
      <c r="AJ315" s="30">
        <f>IF(AI315="1",'TOP 10 TECHNIQUES'!C$17,0)</f>
        <v>0</v>
      </c>
      <c r="AK315" s="30" t="str" cm="1">
        <f t="array" ref="AK315">IF(SUMPRODUCT(--(NOT(ISERR(SEARCH({"Cloud","Cluster","Container","Image","Instance","Pod","Snapshot","Volume"},AD315)))))&gt;0,"1","0")</f>
        <v>1</v>
      </c>
      <c r="AL315" s="30">
        <f>IF(AK315="1",'TOP 10 TECHNIQUES'!C$18,0)</f>
        <v>0.19800000000000001</v>
      </c>
      <c r="AM315" s="30" t="str" cm="1">
        <f t="array" ref="AM315">IF(SUMPRODUCT(--(NOT(ISERR(SEARCH({"Drive","Firmware","Host","Kernel"},AD315)))))&gt;0,"1","0")</f>
        <v>0</v>
      </c>
      <c r="AN315" s="30">
        <f>IF(AM315="1",'TOP 10 TECHNIQUES'!C$19,0)</f>
        <v>0</v>
      </c>
      <c r="AO315" s="62">
        <v>0</v>
      </c>
      <c r="AP315" s="30">
        <f>parameters!$J$21*Table1[[#This Row],[TAT Utility]]+parameters!$J$22*Table1[[#This Row],[Count Utility]]</f>
        <v>4.1089490730285713E-2</v>
      </c>
      <c r="AQ315" s="30">
        <f>(Table1[[#This Row],[Total Top Att&amp;ck Score ]]-parameters!$D$19)/(parameters!$D$20-parameters!$D$19)</f>
        <v>0.13696496910095238</v>
      </c>
      <c r="AR315" s="30">
        <f>IF(Table1[[#This Row],[TAT Utility (unclipped)]]&gt;1,1, IF(Table1[[#This Row],[TAT Utility (unclipped)]]&lt;0,0, Table1[[#This Row],[TAT Utility (unclipped)]]) )</f>
        <v>0.13696496910095238</v>
      </c>
      <c r="AS315" s="30">
        <f>(Table1[[#This Row],[Ransomware (Total '# of ATT&amp;CK Observations)]]-parameters!$D$21)/(parameters!$D$22-parameters!$D$21)</f>
        <v>0</v>
      </c>
      <c r="AT315" s="30">
        <f>IF(Table1[[#This Row],[Count Utility (unclipped)]]&gt;1,1, IF(Table1[[#This Row],[Count Utility (unclipped)]]&lt;0,0, Table1[[#This Row],[Count Utility (unclipped)]]) )</f>
        <v>0</v>
      </c>
      <c r="AU31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6" spans="1:47" ht="15.75">
      <c r="A316" s="30">
        <f>parameters!$J$21*Table1[[#This Row],[TAT Utility]]+parameters!$J$22*Table1[[#This Row],[Count Utility]]</f>
        <v>1.7684761904761901E-2</v>
      </c>
      <c r="B316" s="30">
        <f t="shared" si="4"/>
        <v>0.17684761904761903</v>
      </c>
      <c r="C316" s="30" t="s">
        <v>1136</v>
      </c>
      <c r="D316" s="30" t="s">
        <v>1137</v>
      </c>
      <c r="E316" s="30" t="s">
        <v>72</v>
      </c>
      <c r="F316" s="30">
        <v>1</v>
      </c>
      <c r="G316" s="30">
        <v>1</v>
      </c>
      <c r="H316" s="30">
        <f>parameters!$J$10*Table1[[#This Row],[Before Utility]]+parameters!$J$11*Table1[[#This Row],[After Utility]]</f>
        <v>0.1</v>
      </c>
      <c r="I316">
        <f>(Table1[[#This Row],[Num. TID Before]]-parameters!$D$8)/(parameters!$D$9-parameters!$D$8)</f>
        <v>0.1</v>
      </c>
      <c r="J316">
        <f>IF(Table1[[#This Row],[Before Utility (unclipped)]]&gt;1,1, IF(Table1[[#This Row],[Before Utility (unclipped)]]&lt;0,0, Table1[[#This Row],[Before Utility (unclipped)]]))</f>
        <v>0.1</v>
      </c>
      <c r="K316">
        <f>(Table1[[#This Row],[Num. TID After]]-parameters!$D$10)/(parameters!$D$11-parameters!$D$10)</f>
        <v>0.1</v>
      </c>
      <c r="L316">
        <f>IF(Table1[[#This Row],[After Utility (unclipped)]]&gt;1,1, IF(Table1[[#This Row],[After Utility (unclipped)]]&lt;0,0, Table1[[#This Row],[After Utility (unclipped)]]))</f>
        <v>0.1</v>
      </c>
      <c r="M316" s="30">
        <v>0</v>
      </c>
      <c r="N316" s="81">
        <v>0</v>
      </c>
      <c r="O316" s="81">
        <v>2</v>
      </c>
      <c r="P316" s="81">
        <v>1</v>
      </c>
      <c r="Q316" s="81">
        <v>7</v>
      </c>
      <c r="R316" s="34"/>
      <c r="S316" s="32">
        <v>0</v>
      </c>
      <c r="T316" s="34"/>
      <c r="U316" s="32">
        <v>0</v>
      </c>
      <c r="V316" s="30">
        <f>parameters!$J$4*Table1[[#This Row],[Mitigations Utility]] + parameters!$J$5*Table1[[#This Row],[Detections Utility]]</f>
        <v>4.7619047619047616E-2</v>
      </c>
      <c r="W316">
        <f>SUM(Table1[[#This Row],[Num. 800-53 (r5)]],Table1[[#This Row],[Num. CIS Controls]])</f>
        <v>0</v>
      </c>
      <c r="X316">
        <f>(Table1[[#This Row],[Total Mitigations]]-parameters!$D$2)/(parameters!$D$3-parameters!$D$2)</f>
        <v>0</v>
      </c>
      <c r="Y316">
        <f>IF(Table1[[#This Row],[Mitigations Utility (unclipped)]]&gt;1,1, IF(Table1[[#This Row],[Mitigations Utility (unclipped)]]&lt;0,0, Table1[[#This Row],[Mitigations Utility (unclipped)]]) )</f>
        <v>0</v>
      </c>
      <c r="Z316">
        <f>SUM(Table1[[#This Row],[Num. CAR]:[Num. Splunk]])</f>
        <v>10</v>
      </c>
      <c r="AA316">
        <f>(Table1[[#This Row],[Total Detections]]-parameters!$D$4)/(parameters!$D$5-parameters!$D$4)</f>
        <v>0.1</v>
      </c>
      <c r="AB316">
        <f>IF(Table1[[#This Row],[Detections Utility (unclipped)]]&gt;1,1, IF(Table1[[#This Row],[Detections Utility (unclipped)]]&lt;0,0, Table1[[#This Row],[Detections Utility (unclipped)]]) )</f>
        <v>0.1</v>
      </c>
      <c r="AC316"/>
      <c r="AD316" s="85" t="s">
        <v>1138</v>
      </c>
      <c r="AE316" s="30" t="str" cm="1">
        <f t="array" ref="AE316">IF(SUMPRODUCT(--(NOT(ISERR(SEARCH({"Process","Command","Script","WMI","Module","Pipe","Service"},AD316)))))&gt;0,"1","0")</f>
        <v>1</v>
      </c>
      <c r="AF316" s="30">
        <f>IF(AE316="1",'TOP 10 TECHNIQUES'!C$15,0)</f>
        <v>0</v>
      </c>
      <c r="AG316" s="30" t="str" cm="1">
        <f t="array" ref="AG316">IF(SUMPRODUCT(--(NOT(ISERR(SEARCH({"Network","Firewall"},AD316)))))&gt;0,"1","0")</f>
        <v>0</v>
      </c>
      <c r="AH316" s="30">
        <f>IF(AG316="1",'TOP 10 TECHNIQUES'!C$16,0)</f>
        <v>0</v>
      </c>
      <c r="AI316" s="30" t="str" cm="1">
        <f t="array" ref="AI316">IF(SUMPRODUCT(--(NOT(ISERR(SEARCH({"File","Group","Logon","Schedule","User","Registry","Active","Application"},AD316)))))&gt;0,"1","0")</f>
        <v>0</v>
      </c>
      <c r="AJ316" s="30">
        <f>IF(AI316="1",'TOP 10 TECHNIQUES'!C$17,0)</f>
        <v>0</v>
      </c>
      <c r="AK316" s="30" t="str" cm="1">
        <f t="array" ref="AK316">IF(SUMPRODUCT(--(NOT(ISERR(SEARCH({"Cloud","Cluster","Container","Image","Instance","Pod","Snapshot","Volume"},AD316)))))&gt;0,"1","0")</f>
        <v>1</v>
      </c>
      <c r="AL316" s="30">
        <f>IF(AK316="1",'TOP 10 TECHNIQUES'!C$18,0)</f>
        <v>0.19800000000000001</v>
      </c>
      <c r="AM316" s="30" t="str" cm="1">
        <f t="array" ref="AM316">IF(SUMPRODUCT(--(NOT(ISERR(SEARCH({"Drive","Firmware","Host","Kernel"},AD316)))))&gt;0,"1","0")</f>
        <v>0</v>
      </c>
      <c r="AN316" s="30">
        <f>IF(AM316="1",'TOP 10 TECHNIQUES'!C$19,0)</f>
        <v>0</v>
      </c>
      <c r="AO316" s="61">
        <v>0</v>
      </c>
      <c r="AP316" s="30">
        <f>parameters!$J$21*Table1[[#This Row],[TAT Utility]]+parameters!$J$22*Table1[[#This Row],[Count Utility]]</f>
        <v>1.7684761904761901E-2</v>
      </c>
      <c r="AQ316" s="30">
        <f>(Table1[[#This Row],[Total Top Att&amp;ck Score ]]-parameters!$D$19)/(parameters!$D$20-parameters!$D$19)</f>
        <v>5.8949206349206341E-2</v>
      </c>
      <c r="AR316" s="30">
        <f>IF(Table1[[#This Row],[TAT Utility (unclipped)]]&gt;1,1, IF(Table1[[#This Row],[TAT Utility (unclipped)]]&lt;0,0, Table1[[#This Row],[TAT Utility (unclipped)]]) )</f>
        <v>5.8949206349206341E-2</v>
      </c>
      <c r="AS316" s="30">
        <f>(Table1[[#This Row],[Ransomware (Total '# of ATT&amp;CK Observations)]]-parameters!$D$21)/(parameters!$D$22-parameters!$D$21)</f>
        <v>0</v>
      </c>
      <c r="AT316" s="30">
        <f>IF(Table1[[#This Row],[Count Utility (unclipped)]]&gt;1,1, IF(Table1[[#This Row],[Count Utility (unclipped)]]&lt;0,0, Table1[[#This Row],[Count Utility (unclipped)]]) )</f>
        <v>0</v>
      </c>
      <c r="AU31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7" spans="1:47" ht="15.75">
      <c r="A317" s="30">
        <f>parameters!$J$21*Table1[[#This Row],[TAT Utility]]+parameters!$J$22*Table1[[#This Row],[Count Utility]]</f>
        <v>7.387666666666666E-2</v>
      </c>
      <c r="B317" s="30">
        <f t="shared" si="4"/>
        <v>0.73876666666666668</v>
      </c>
      <c r="C317" s="30" t="s">
        <v>1139</v>
      </c>
      <c r="D317" s="30" t="s">
        <v>1140</v>
      </c>
      <c r="E317" s="30" t="s">
        <v>72</v>
      </c>
      <c r="F317" s="30">
        <v>3</v>
      </c>
      <c r="G317" s="30">
        <v>2</v>
      </c>
      <c r="H317" s="30">
        <f>parameters!$J$10*Table1[[#This Row],[Before Utility]]+parameters!$J$11*Table1[[#This Row],[After Utility]]</f>
        <v>0.25</v>
      </c>
      <c r="I317">
        <f>(Table1[[#This Row],[Num. TID Before]]-parameters!$D$8)/(parameters!$D$9-parameters!$D$8)</f>
        <v>0.3</v>
      </c>
      <c r="J317">
        <f>IF(Table1[[#This Row],[Before Utility (unclipped)]]&gt;1,1, IF(Table1[[#This Row],[Before Utility (unclipped)]]&lt;0,0, Table1[[#This Row],[Before Utility (unclipped)]]))</f>
        <v>0.3</v>
      </c>
      <c r="K317">
        <f>(Table1[[#This Row],[Num. TID After]]-parameters!$D$10)/(parameters!$D$11-parameters!$D$10)</f>
        <v>0.2</v>
      </c>
      <c r="L317">
        <f>IF(Table1[[#This Row],[After Utility (unclipped)]]&gt;1,1, IF(Table1[[#This Row],[After Utility (unclipped)]]&lt;0,0, Table1[[#This Row],[After Utility (unclipped)]]))</f>
        <v>0.2</v>
      </c>
      <c r="M317" s="30">
        <v>0</v>
      </c>
      <c r="N317" s="81">
        <v>0</v>
      </c>
      <c r="O317" s="81">
        <v>10</v>
      </c>
      <c r="P317" s="81">
        <v>3</v>
      </c>
      <c r="Q317" s="81">
        <v>0</v>
      </c>
      <c r="R317" s="36" t="s">
        <v>1141</v>
      </c>
      <c r="S317" s="32">
        <v>13</v>
      </c>
      <c r="T317" s="36" t="s">
        <v>1142</v>
      </c>
      <c r="U317" s="32">
        <v>19</v>
      </c>
      <c r="V317" s="30">
        <f>parameters!$J$4*Table1[[#This Row],[Mitigations Utility]] + parameters!$J$5*Table1[[#This Row],[Detections Utility]]</f>
        <v>0.3666666666666667</v>
      </c>
      <c r="W317">
        <f>SUM(Table1[[#This Row],[Num. 800-53 (r5)]],Table1[[#This Row],[Num. CIS Controls]])</f>
        <v>32</v>
      </c>
      <c r="X317">
        <f>(Table1[[#This Row],[Total Mitigations]]-parameters!$D$2)/(parameters!$D$3-parameters!$D$2)</f>
        <v>0.58181818181818179</v>
      </c>
      <c r="Y317">
        <f>IF(Table1[[#This Row],[Mitigations Utility (unclipped)]]&gt;1,1, IF(Table1[[#This Row],[Mitigations Utility (unclipped)]]&lt;0,0, Table1[[#This Row],[Mitigations Utility (unclipped)]]) )</f>
        <v>0.58181818181818179</v>
      </c>
      <c r="Z317">
        <f>SUM(Table1[[#This Row],[Num. CAR]:[Num. Splunk]])</f>
        <v>13</v>
      </c>
      <c r="AA317">
        <f>(Table1[[#This Row],[Total Detections]]-parameters!$D$4)/(parameters!$D$5-parameters!$D$4)</f>
        <v>0.13</v>
      </c>
      <c r="AB317">
        <f>IF(Table1[[#This Row],[Detections Utility (unclipped)]]&gt;1,1, IF(Table1[[#This Row],[Detections Utility (unclipped)]]&lt;0,0, Table1[[#This Row],[Detections Utility (unclipped)]]) )</f>
        <v>0.13</v>
      </c>
      <c r="AC317"/>
      <c r="AD317" s="85" t="s">
        <v>651</v>
      </c>
      <c r="AE317" s="30" t="str" cm="1">
        <f t="array" ref="AE317">IF(SUMPRODUCT(--(NOT(ISERR(SEARCH({"Process","Command","Script","WMI","Module","Pipe","Service"},AD317)))))&gt;0,"1","0")</f>
        <v>0</v>
      </c>
      <c r="AF317" s="30">
        <f>IF(AE317="1",'TOP 10 TECHNIQUES'!C$15,0)</f>
        <v>0</v>
      </c>
      <c r="AG317" s="30" t="str" cm="1">
        <f t="array" ref="AG317">IF(SUMPRODUCT(--(NOT(ISERR(SEARCH({"Network","Firewall"},AD317)))))&gt;0,"1","0")</f>
        <v>0</v>
      </c>
      <c r="AH317" s="30">
        <f>IF(AG317="1",'TOP 10 TECHNIQUES'!C$16,0)</f>
        <v>0</v>
      </c>
      <c r="AI317" s="30" t="str" cm="1">
        <f t="array" ref="AI317">IF(SUMPRODUCT(--(NOT(ISERR(SEARCH({"File","Group","Logon","Schedule","User","Registry","Active","Application"},AD317)))))&gt;0,"1","0")</f>
        <v>1</v>
      </c>
      <c r="AJ317" s="30">
        <f>IF(AI317="1",'TOP 10 TECHNIQUES'!C$17,0)</f>
        <v>0.19800000000000001</v>
      </c>
      <c r="AK317" s="30" t="str" cm="1">
        <f t="array" ref="AK317">IF(SUMPRODUCT(--(NOT(ISERR(SEARCH({"Cloud","Cluster","Container","Image","Instance","Pod","Snapshot","Volume"},AD317)))))&gt;0,"1","0")</f>
        <v>0</v>
      </c>
      <c r="AL317" s="30">
        <f>IF(AK317="1",'TOP 10 TECHNIQUES'!C$18,0)</f>
        <v>0</v>
      </c>
      <c r="AM317" s="30" t="str" cm="1">
        <f t="array" ref="AM317">IF(SUMPRODUCT(--(NOT(ISERR(SEARCH({"Drive","Firmware","Host","Kernel"},AD317)))))&gt;0,"1","0")</f>
        <v>0</v>
      </c>
      <c r="AN317" s="30">
        <f>IF(AM317="1",'TOP 10 TECHNIQUES'!C$19,0)</f>
        <v>0</v>
      </c>
      <c r="AO317" s="62">
        <v>0</v>
      </c>
      <c r="AP317" s="30">
        <f>parameters!$J$21*Table1[[#This Row],[TAT Utility]]+parameters!$J$22*Table1[[#This Row],[Count Utility]]</f>
        <v>7.387666666666666E-2</v>
      </c>
      <c r="AQ317" s="30">
        <f>(Table1[[#This Row],[Total Top Att&amp;ck Score ]]-parameters!$D$19)/(parameters!$D$20-parameters!$D$19)</f>
        <v>0.24625555555555556</v>
      </c>
      <c r="AR317" s="30">
        <f>IF(Table1[[#This Row],[TAT Utility (unclipped)]]&gt;1,1, IF(Table1[[#This Row],[TAT Utility (unclipped)]]&lt;0,0, Table1[[#This Row],[TAT Utility (unclipped)]]) )</f>
        <v>0.24625555555555556</v>
      </c>
      <c r="AS317" s="30">
        <f>(Table1[[#This Row],[Ransomware (Total '# of ATT&amp;CK Observations)]]-parameters!$D$21)/(parameters!$D$22-parameters!$D$21)</f>
        <v>0</v>
      </c>
      <c r="AT317" s="30">
        <f>IF(Table1[[#This Row],[Count Utility (unclipped)]]&gt;1,1, IF(Table1[[#This Row],[Count Utility (unclipped)]]&lt;0,0, Table1[[#This Row],[Count Utility (unclipped)]]) )</f>
        <v>0</v>
      </c>
      <c r="AU31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8" spans="1:47" ht="15.75">
      <c r="A318" s="30">
        <f>parameters!$J$21*Table1[[#This Row],[TAT Utility]]+parameters!$J$22*Table1[[#This Row],[Count Utility]]</f>
        <v>0.10928571428571429</v>
      </c>
      <c r="B318" s="30">
        <f t="shared" si="4"/>
        <v>9.285714285714286E-2</v>
      </c>
      <c r="C318" s="30" t="s">
        <v>1143</v>
      </c>
      <c r="D318" s="30" t="s">
        <v>1144</v>
      </c>
      <c r="E318" s="30" t="s">
        <v>72</v>
      </c>
      <c r="F318" s="30">
        <v>1</v>
      </c>
      <c r="G318" s="30">
        <v>0</v>
      </c>
      <c r="H318" s="30">
        <f>parameters!$J$10*Table1[[#This Row],[Before Utility]]+parameters!$J$11*Table1[[#This Row],[After Utility]]</f>
        <v>0.05</v>
      </c>
      <c r="I318">
        <f>(Table1[[#This Row],[Num. TID Before]]-parameters!$D$8)/(parameters!$D$9-parameters!$D$8)</f>
        <v>0.1</v>
      </c>
      <c r="J318">
        <f>IF(Table1[[#This Row],[Before Utility (unclipped)]]&gt;1,1, IF(Table1[[#This Row],[Before Utility (unclipped)]]&lt;0,0, Table1[[#This Row],[Before Utility (unclipped)]]))</f>
        <v>0.1</v>
      </c>
      <c r="K318">
        <f>(Table1[[#This Row],[Num. TID After]]-parameters!$D$10)/(parameters!$D$11-parameters!$D$10)</f>
        <v>0</v>
      </c>
      <c r="L318">
        <f>IF(Table1[[#This Row],[After Utility (unclipped)]]&gt;1,1, IF(Table1[[#This Row],[After Utility (unclipped)]]&lt;0,0, Table1[[#This Row],[After Utility (unclipped)]]))</f>
        <v>0</v>
      </c>
      <c r="M318" s="30">
        <v>0</v>
      </c>
      <c r="N318" s="81">
        <v>0</v>
      </c>
      <c r="O318" s="81">
        <v>6</v>
      </c>
      <c r="P318" s="81">
        <v>0</v>
      </c>
      <c r="Q318" s="81">
        <v>3</v>
      </c>
      <c r="R318" s="34"/>
      <c r="S318" s="32">
        <v>0</v>
      </c>
      <c r="T318" s="34"/>
      <c r="U318" s="32">
        <v>0</v>
      </c>
      <c r="V318" s="30">
        <f>parameters!$J$4*Table1[[#This Row],[Mitigations Utility]] + parameters!$J$5*Table1[[#This Row],[Detections Utility]]</f>
        <v>4.2857142857142851E-2</v>
      </c>
      <c r="W318">
        <f>SUM(Table1[[#This Row],[Num. 800-53 (r5)]],Table1[[#This Row],[Num. CIS Controls]])</f>
        <v>0</v>
      </c>
      <c r="X318">
        <f>(Table1[[#This Row],[Total Mitigations]]-parameters!$D$2)/(parameters!$D$3-parameters!$D$2)</f>
        <v>0</v>
      </c>
      <c r="Y318">
        <f>IF(Table1[[#This Row],[Mitigations Utility (unclipped)]]&gt;1,1, IF(Table1[[#This Row],[Mitigations Utility (unclipped)]]&lt;0,0, Table1[[#This Row],[Mitigations Utility (unclipped)]]) )</f>
        <v>0</v>
      </c>
      <c r="Z318">
        <f>SUM(Table1[[#This Row],[Num. CAR]:[Num. Splunk]])</f>
        <v>9</v>
      </c>
      <c r="AA318">
        <f>(Table1[[#This Row],[Total Detections]]-parameters!$D$4)/(parameters!$D$5-parameters!$D$4)</f>
        <v>0.09</v>
      </c>
      <c r="AB318">
        <f>IF(Table1[[#This Row],[Detections Utility (unclipped)]]&gt;1,1, IF(Table1[[#This Row],[Detections Utility (unclipped)]]&lt;0,0, Table1[[#This Row],[Detections Utility (unclipped)]]) )</f>
        <v>0.09</v>
      </c>
      <c r="AC318"/>
      <c r="AD318" s="85" t="s">
        <v>1145</v>
      </c>
      <c r="AE318" s="30" t="str" cm="1">
        <f t="array" ref="AE318">IF(SUMPRODUCT(--(NOT(ISERR(SEARCH({"Process","Command","Script","WMI","Module","Pipe","Service"},AD318)))))&gt;0,"1","0")</f>
        <v>1</v>
      </c>
      <c r="AF318" s="30">
        <f>IF(AE318="1",'TOP 10 TECHNIQUES'!C$15,0)</f>
        <v>0</v>
      </c>
      <c r="AG318" s="30" t="str" cm="1">
        <f t="array" ref="AG318">IF(SUMPRODUCT(--(NOT(ISERR(SEARCH({"Network","Firewall"},AD318)))))&gt;0,"1","0")</f>
        <v>0</v>
      </c>
      <c r="AH318" s="30">
        <f>IF(AG318="1",'TOP 10 TECHNIQUES'!C$16,0)</f>
        <v>0</v>
      </c>
      <c r="AI318" s="30" t="str" cm="1">
        <f t="array" ref="AI318">IF(SUMPRODUCT(--(NOT(ISERR(SEARCH({"File","Group","Logon","Schedule","User","Registry","Active","Application"},AD318)))))&gt;0,"1","0")</f>
        <v>0</v>
      </c>
      <c r="AJ318" s="30">
        <f>IF(AI318="1",'TOP 10 TECHNIQUES'!C$17,0)</f>
        <v>0</v>
      </c>
      <c r="AK318" s="30" t="str" cm="1">
        <f t="array" ref="AK318">IF(SUMPRODUCT(--(NOT(ISERR(SEARCH({"Cloud","Cluster","Container","Image","Instance","Pod","Snapshot","Volume"},AD318)))))&gt;0,"1","0")</f>
        <v>0</v>
      </c>
      <c r="AL318" s="30">
        <f>IF(AK318="1",'TOP 10 TECHNIQUES'!C$18,0)</f>
        <v>0</v>
      </c>
      <c r="AM318" s="30" t="str" cm="1">
        <f t="array" ref="AM318">IF(SUMPRODUCT(--(NOT(ISERR(SEARCH({"Drive","Firmware","Host","Kernel"},AD318)))))&gt;0,"1","0")</f>
        <v>1</v>
      </c>
      <c r="AN318" s="30">
        <f>IF(AM318="1",'TOP 10 TECHNIQUES'!C$19,0)</f>
        <v>0</v>
      </c>
      <c r="AO318" s="61">
        <v>3</v>
      </c>
      <c r="AP318" s="30">
        <f>parameters!$J$21*Table1[[#This Row],[TAT Utility]]+parameters!$J$22*Table1[[#This Row],[Count Utility]]</f>
        <v>0.10928571428571429</v>
      </c>
      <c r="AQ318" s="30">
        <f>(Table1[[#This Row],[Total Top Att&amp;ck Score ]]-parameters!$D$19)/(parameters!$D$20-parameters!$D$19)</f>
        <v>3.0952380952380953E-2</v>
      </c>
      <c r="AR318" s="30">
        <f>IF(Table1[[#This Row],[TAT Utility (unclipped)]]&gt;1,1, IF(Table1[[#This Row],[TAT Utility (unclipped)]]&lt;0,0, Table1[[#This Row],[TAT Utility (unclipped)]]) )</f>
        <v>3.0952380952380953E-2</v>
      </c>
      <c r="AS318" s="30">
        <f>(Table1[[#This Row],[Ransomware (Total '# of ATT&amp;CK Observations)]]-parameters!$D$21)/(parameters!$D$22-parameters!$D$21)</f>
        <v>0.14285714285714285</v>
      </c>
      <c r="AT318" s="30">
        <f>IF(Table1[[#This Row],[Count Utility (unclipped)]]&gt;1,1, IF(Table1[[#This Row],[Count Utility (unclipped)]]&lt;0,0, Table1[[#This Row],[Count Utility (unclipped)]]) )</f>
        <v>0.14285714285714285</v>
      </c>
      <c r="AU31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7.3639455782312915E-2</v>
      </c>
    </row>
    <row r="319" spans="1:47" ht="15.75">
      <c r="A319" s="30">
        <f>parameters!$J$21*Table1[[#This Row],[TAT Utility]]+parameters!$J$22*Table1[[#This Row],[Count Utility]]</f>
        <v>7.7584761904761906E-2</v>
      </c>
      <c r="B319" s="30">
        <f t="shared" si="4"/>
        <v>0.77584761904761901</v>
      </c>
      <c r="C319" s="30" t="s">
        <v>1146</v>
      </c>
      <c r="D319" s="30" t="s">
        <v>1147</v>
      </c>
      <c r="E319" s="30" t="s">
        <v>72</v>
      </c>
      <c r="F319" s="30">
        <v>1</v>
      </c>
      <c r="G319" s="30">
        <v>1</v>
      </c>
      <c r="H319" s="30">
        <f>parameters!$J$10*Table1[[#This Row],[Before Utility]]+parameters!$J$11*Table1[[#This Row],[After Utility]]</f>
        <v>0.1</v>
      </c>
      <c r="I319">
        <f>(Table1[[#This Row],[Num. TID Before]]-parameters!$D$8)/(parameters!$D$9-parameters!$D$8)</f>
        <v>0.1</v>
      </c>
      <c r="J319">
        <f>IF(Table1[[#This Row],[Before Utility (unclipped)]]&gt;1,1, IF(Table1[[#This Row],[Before Utility (unclipped)]]&lt;0,0, Table1[[#This Row],[Before Utility (unclipped)]]))</f>
        <v>0.1</v>
      </c>
      <c r="K319">
        <f>(Table1[[#This Row],[Num. TID After]]-parameters!$D$10)/(parameters!$D$11-parameters!$D$10)</f>
        <v>0.1</v>
      </c>
      <c r="L319">
        <f>IF(Table1[[#This Row],[After Utility (unclipped)]]&gt;1,1, IF(Table1[[#This Row],[After Utility (unclipped)]]&lt;0,0, Table1[[#This Row],[After Utility (unclipped)]]))</f>
        <v>0.1</v>
      </c>
      <c r="M319" s="30">
        <v>0</v>
      </c>
      <c r="N319" s="81">
        <v>0</v>
      </c>
      <c r="O319" s="81">
        <v>0</v>
      </c>
      <c r="P319" s="81">
        <v>5</v>
      </c>
      <c r="Q319" s="81">
        <v>6</v>
      </c>
      <c r="R319" s="36" t="s">
        <v>1148</v>
      </c>
      <c r="S319" s="32">
        <v>19</v>
      </c>
      <c r="T319" s="36" t="s">
        <v>1149</v>
      </c>
      <c r="U319" s="32">
        <v>33</v>
      </c>
      <c r="V319" s="30">
        <f>parameters!$J$4*Table1[[#This Row],[Mitigations Utility]] + parameters!$J$5*Table1[[#This Row],[Detections Utility]]</f>
        <v>0.54761904761904767</v>
      </c>
      <c r="W319">
        <f>SUM(Table1[[#This Row],[Num. 800-53 (r5)]],Table1[[#This Row],[Num. CIS Controls]])</f>
        <v>52</v>
      </c>
      <c r="X319">
        <f>(Table1[[#This Row],[Total Mitigations]]-parameters!$D$2)/(parameters!$D$3-parameters!$D$2)</f>
        <v>0.94545454545454544</v>
      </c>
      <c r="Y319">
        <f>IF(Table1[[#This Row],[Mitigations Utility (unclipped)]]&gt;1,1, IF(Table1[[#This Row],[Mitigations Utility (unclipped)]]&lt;0,0, Table1[[#This Row],[Mitigations Utility (unclipped)]]) )</f>
        <v>0.94545454545454544</v>
      </c>
      <c r="Z319">
        <f>SUM(Table1[[#This Row],[Num. CAR]:[Num. Splunk]])</f>
        <v>11</v>
      </c>
      <c r="AA319">
        <f>(Table1[[#This Row],[Total Detections]]-parameters!$D$4)/(parameters!$D$5-parameters!$D$4)</f>
        <v>0.11</v>
      </c>
      <c r="AB319">
        <f>IF(Table1[[#This Row],[Detections Utility (unclipped)]]&gt;1,1, IF(Table1[[#This Row],[Detections Utility (unclipped)]]&lt;0,0, Table1[[#This Row],[Detections Utility (unclipped)]]) )</f>
        <v>0.11</v>
      </c>
      <c r="AC319"/>
      <c r="AD319" s="85" t="s">
        <v>1150</v>
      </c>
      <c r="AE319" s="30" t="str" cm="1">
        <f t="array" ref="AE319">IF(SUMPRODUCT(--(NOT(ISERR(SEARCH({"Process","Command","Script","WMI","Module","Pipe","Service"},AD319)))))&gt;0,"1","0")</f>
        <v>0</v>
      </c>
      <c r="AF319" s="30">
        <f>IF(AE319="1",'TOP 10 TECHNIQUES'!C$15,0)</f>
        <v>0</v>
      </c>
      <c r="AG319" s="30" t="str" cm="1">
        <f t="array" ref="AG319">IF(SUMPRODUCT(--(NOT(ISERR(SEARCH({"Network","Firewall"},AD319)))))&gt;0,"1","0")</f>
        <v>0</v>
      </c>
      <c r="AH319" s="30">
        <f>IF(AG319="1",'TOP 10 TECHNIQUES'!C$16,0)</f>
        <v>0</v>
      </c>
      <c r="AI319" s="30" t="str" cm="1">
        <f t="array" ref="AI319">IF(SUMPRODUCT(--(NOT(ISERR(SEARCH({"File","Group","Logon","Schedule","User","Registry","Active","Application"},AD319)))))&gt;0,"1","0")</f>
        <v>0</v>
      </c>
      <c r="AJ319" s="30">
        <f>IF(AI319="1",'TOP 10 TECHNIQUES'!C$17,0)</f>
        <v>0</v>
      </c>
      <c r="AK319" s="30" t="str" cm="1">
        <f t="array" ref="AK319">IF(SUMPRODUCT(--(NOT(ISERR(SEARCH({"Cloud","Cluster","Container","Image","Instance","Pod","Snapshot","Volume"},AD319)))))&gt;0,"1","0")</f>
        <v>1</v>
      </c>
      <c r="AL319" s="30">
        <f>IF(AK319="1",'TOP 10 TECHNIQUES'!C$18,0)</f>
        <v>0.19800000000000001</v>
      </c>
      <c r="AM319" s="30" t="str" cm="1">
        <f t="array" ref="AM319">IF(SUMPRODUCT(--(NOT(ISERR(SEARCH({"Drive","Firmware","Host","Kernel"},AD319)))))&gt;0,"1","0")</f>
        <v>0</v>
      </c>
      <c r="AN319" s="30">
        <f>IF(AM319="1",'TOP 10 TECHNIQUES'!C$19,0)</f>
        <v>0</v>
      </c>
      <c r="AO319" s="62">
        <v>0</v>
      </c>
      <c r="AP319" s="30">
        <f>parameters!$J$21*Table1[[#This Row],[TAT Utility]]+parameters!$J$22*Table1[[#This Row],[Count Utility]]</f>
        <v>7.7584761904761906E-2</v>
      </c>
      <c r="AQ319" s="30">
        <f>(Table1[[#This Row],[Total Top Att&amp;ck Score ]]-parameters!$D$19)/(parameters!$D$20-parameters!$D$19)</f>
        <v>0.25861587301587302</v>
      </c>
      <c r="AR319" s="30">
        <f>IF(Table1[[#This Row],[TAT Utility (unclipped)]]&gt;1,1, IF(Table1[[#This Row],[TAT Utility (unclipped)]]&lt;0,0, Table1[[#This Row],[TAT Utility (unclipped)]]) )</f>
        <v>0.25861587301587302</v>
      </c>
      <c r="AS319" s="30">
        <f>(Table1[[#This Row],[Ransomware (Total '# of ATT&amp;CK Observations)]]-parameters!$D$21)/(parameters!$D$22-parameters!$D$21)</f>
        <v>0</v>
      </c>
      <c r="AT319" s="30">
        <f>IF(Table1[[#This Row],[Count Utility (unclipped)]]&gt;1,1, IF(Table1[[#This Row],[Count Utility (unclipped)]]&lt;0,0, Table1[[#This Row],[Count Utility (unclipped)]]) )</f>
        <v>0</v>
      </c>
      <c r="AU31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0" spans="1:47" ht="15.75">
      <c r="A320" s="30">
        <f>parameters!$J$21*Table1[[#This Row],[TAT Utility]]+parameters!$J$22*Table1[[#This Row],[Count Utility]]</f>
        <v>1.5117619047619046E-2</v>
      </c>
      <c r="B320" s="30">
        <f t="shared" si="4"/>
        <v>0.15117619047619046</v>
      </c>
      <c r="C320" s="30" t="s">
        <v>1151</v>
      </c>
      <c r="D320" s="30" t="s">
        <v>1152</v>
      </c>
      <c r="E320" s="30" t="s">
        <v>72</v>
      </c>
      <c r="F320" s="30">
        <v>1</v>
      </c>
      <c r="G320" s="30">
        <v>0</v>
      </c>
      <c r="H320" s="30">
        <f>parameters!$J$10*Table1[[#This Row],[Before Utility]]+parameters!$J$11*Table1[[#This Row],[After Utility]]</f>
        <v>0.05</v>
      </c>
      <c r="I320">
        <f>(Table1[[#This Row],[Num. TID Before]]-parameters!$D$8)/(parameters!$D$9-parameters!$D$8)</f>
        <v>0.1</v>
      </c>
      <c r="J320">
        <f>IF(Table1[[#This Row],[Before Utility (unclipped)]]&gt;1,1, IF(Table1[[#This Row],[Before Utility (unclipped)]]&lt;0,0, Table1[[#This Row],[Before Utility (unclipped)]]))</f>
        <v>0.1</v>
      </c>
      <c r="K320">
        <f>(Table1[[#This Row],[Num. TID After]]-parameters!$D$10)/(parameters!$D$11-parameters!$D$10)</f>
        <v>0</v>
      </c>
      <c r="L320">
        <f>IF(Table1[[#This Row],[After Utility (unclipped)]]&gt;1,1, IF(Table1[[#This Row],[After Utility (unclipped)]]&lt;0,0, Table1[[#This Row],[After Utility (unclipped)]]))</f>
        <v>0</v>
      </c>
      <c r="M320" s="30">
        <v>0</v>
      </c>
      <c r="N320" s="81">
        <v>0</v>
      </c>
      <c r="O320" s="81">
        <v>3</v>
      </c>
      <c r="P320" s="81">
        <v>9</v>
      </c>
      <c r="Q320" s="81">
        <v>4</v>
      </c>
      <c r="R320" s="34"/>
      <c r="S320" s="32">
        <v>0</v>
      </c>
      <c r="T320" s="34"/>
      <c r="U320" s="32">
        <v>0</v>
      </c>
      <c r="V320" s="30">
        <f>parameters!$J$4*Table1[[#This Row],[Mitigations Utility]] + parameters!$J$5*Table1[[#This Row],[Detections Utility]]</f>
        <v>7.6190476190476183E-2</v>
      </c>
      <c r="W320">
        <f>SUM(Table1[[#This Row],[Num. 800-53 (r5)]],Table1[[#This Row],[Num. CIS Controls]])</f>
        <v>0</v>
      </c>
      <c r="X320">
        <f>(Table1[[#This Row],[Total Mitigations]]-parameters!$D$2)/(parameters!$D$3-parameters!$D$2)</f>
        <v>0</v>
      </c>
      <c r="Y320">
        <f>IF(Table1[[#This Row],[Mitigations Utility (unclipped)]]&gt;1,1, IF(Table1[[#This Row],[Mitigations Utility (unclipped)]]&lt;0,0, Table1[[#This Row],[Mitigations Utility (unclipped)]]) )</f>
        <v>0</v>
      </c>
      <c r="Z320">
        <f>SUM(Table1[[#This Row],[Num. CAR]:[Num. Splunk]])</f>
        <v>16</v>
      </c>
      <c r="AA320">
        <f>(Table1[[#This Row],[Total Detections]]-parameters!$D$4)/(parameters!$D$5-parameters!$D$4)</f>
        <v>0.16</v>
      </c>
      <c r="AB320">
        <f>IF(Table1[[#This Row],[Detections Utility (unclipped)]]&gt;1,1, IF(Table1[[#This Row],[Detections Utility (unclipped)]]&lt;0,0, Table1[[#This Row],[Detections Utility (unclipped)]]) )</f>
        <v>0.16</v>
      </c>
      <c r="AC320"/>
      <c r="AD320" s="85" t="s">
        <v>1153</v>
      </c>
      <c r="AE320" s="30" t="str" cm="1">
        <f t="array" ref="AE320">IF(SUMPRODUCT(--(NOT(ISERR(SEARCH({"Process","Command","Script","WMI","Module","Pipe","Service"},AD320)))))&gt;0,"1","0")</f>
        <v>0</v>
      </c>
      <c r="AF320" s="30">
        <f>IF(AE320="1",'TOP 10 TECHNIQUES'!C$15,0)</f>
        <v>0</v>
      </c>
      <c r="AG320" s="30" t="str" cm="1">
        <f t="array" ref="AG320">IF(SUMPRODUCT(--(NOT(ISERR(SEARCH({"Network","Firewall"},AD320)))))&gt;0,"1","0")</f>
        <v>0</v>
      </c>
      <c r="AH320" s="30">
        <f>IF(AG320="1",'TOP 10 TECHNIQUES'!C$16,0)</f>
        <v>0</v>
      </c>
      <c r="AI320" s="30" t="str" cm="1">
        <f t="array" ref="AI320">IF(SUMPRODUCT(--(NOT(ISERR(SEARCH({"File","Group","Logon","Schedule","User","Registry","Active","Application"},AD320)))))&gt;0,"1","0")</f>
        <v>1</v>
      </c>
      <c r="AJ320" s="30">
        <f>IF(AI320="1",'TOP 10 TECHNIQUES'!C$17,0)</f>
        <v>0.19800000000000001</v>
      </c>
      <c r="AK320" s="30" t="str" cm="1">
        <f t="array" ref="AK320">IF(SUMPRODUCT(--(NOT(ISERR(SEARCH({"Cloud","Cluster","Container","Image","Instance","Pod","Snapshot","Volume"},AD320)))))&gt;0,"1","0")</f>
        <v>0</v>
      </c>
      <c r="AL320" s="30">
        <f>IF(AK320="1",'TOP 10 TECHNIQUES'!C$18,0)</f>
        <v>0</v>
      </c>
      <c r="AM320" s="30" t="str" cm="1">
        <f t="array" ref="AM320">IF(SUMPRODUCT(--(NOT(ISERR(SEARCH({"Drive","Firmware","Host","Kernel"},AD320)))))&gt;0,"1","0")</f>
        <v>0</v>
      </c>
      <c r="AN320" s="30">
        <f>IF(AM320="1",'TOP 10 TECHNIQUES'!C$19,0)</f>
        <v>0</v>
      </c>
      <c r="AO320" s="61">
        <v>0</v>
      </c>
      <c r="AP320" s="30">
        <f>parameters!$J$21*Table1[[#This Row],[TAT Utility]]+parameters!$J$22*Table1[[#This Row],[Count Utility]]</f>
        <v>1.5117619047619046E-2</v>
      </c>
      <c r="AQ320" s="30">
        <f>(Table1[[#This Row],[Total Top Att&amp;ck Score ]]-parameters!$D$19)/(parameters!$D$20-parameters!$D$19)</f>
        <v>5.0392063492063488E-2</v>
      </c>
      <c r="AR320" s="30">
        <f>IF(Table1[[#This Row],[TAT Utility (unclipped)]]&gt;1,1, IF(Table1[[#This Row],[TAT Utility (unclipped)]]&lt;0,0, Table1[[#This Row],[TAT Utility (unclipped)]]) )</f>
        <v>5.0392063492063488E-2</v>
      </c>
      <c r="AS320" s="30">
        <f>(Table1[[#This Row],[Ransomware (Total '# of ATT&amp;CK Observations)]]-parameters!$D$21)/(parameters!$D$22-parameters!$D$21)</f>
        <v>0</v>
      </c>
      <c r="AT320" s="30">
        <f>IF(Table1[[#This Row],[Count Utility (unclipped)]]&gt;1,1, IF(Table1[[#This Row],[Count Utility (unclipped)]]&lt;0,0, Table1[[#This Row],[Count Utility (unclipped)]]) )</f>
        <v>0</v>
      </c>
      <c r="AU32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1" spans="1:47" ht="15.75">
      <c r="A321" s="30">
        <f>parameters!$J$21*Table1[[#This Row],[TAT Utility]]+parameters!$J$22*Table1[[#This Row],[Count Utility]]</f>
        <v>6.927333333333334E-2</v>
      </c>
      <c r="B321" s="30">
        <f t="shared" si="4"/>
        <v>0.35940000000000005</v>
      </c>
      <c r="C321" s="30" t="s">
        <v>1154</v>
      </c>
      <c r="D321" s="30" t="s">
        <v>1155</v>
      </c>
      <c r="E321" s="30" t="s">
        <v>72</v>
      </c>
      <c r="F321" s="30">
        <v>4</v>
      </c>
      <c r="G321" s="30">
        <v>2</v>
      </c>
      <c r="H321" s="30">
        <f>parameters!$J$10*Table1[[#This Row],[Before Utility]]+parameters!$J$11*Table1[[#This Row],[After Utility]]</f>
        <v>0.30000000000000004</v>
      </c>
      <c r="I321">
        <f>(Table1[[#This Row],[Num. TID Before]]-parameters!$D$8)/(parameters!$D$9-parameters!$D$8)</f>
        <v>0.4</v>
      </c>
      <c r="J321">
        <f>IF(Table1[[#This Row],[Before Utility (unclipped)]]&gt;1,1, IF(Table1[[#This Row],[Before Utility (unclipped)]]&lt;0,0, Table1[[#This Row],[Before Utility (unclipped)]]))</f>
        <v>0.4</v>
      </c>
      <c r="K321">
        <f>(Table1[[#This Row],[Num. TID After]]-parameters!$D$10)/(parameters!$D$11-parameters!$D$10)</f>
        <v>0.2</v>
      </c>
      <c r="L321">
        <f>IF(Table1[[#This Row],[After Utility (unclipped)]]&gt;1,1, IF(Table1[[#This Row],[After Utility (unclipped)]]&lt;0,0, Table1[[#This Row],[After Utility (unclipped)]]))</f>
        <v>0.2</v>
      </c>
      <c r="M321" s="30">
        <v>0</v>
      </c>
      <c r="N321" s="81">
        <v>0</v>
      </c>
      <c r="O321" s="81">
        <v>0</v>
      </c>
      <c r="P321" s="81">
        <v>0</v>
      </c>
      <c r="Q321" s="81">
        <v>0</v>
      </c>
      <c r="R321" s="34"/>
      <c r="S321" s="32">
        <v>0</v>
      </c>
      <c r="T321" s="34"/>
      <c r="U321" s="32">
        <v>0</v>
      </c>
      <c r="V321" s="30">
        <f>parameters!$J$4*Table1[[#This Row],[Mitigations Utility]] + parameters!$J$5*Table1[[#This Row],[Detections Utility]]</f>
        <v>0</v>
      </c>
      <c r="W321">
        <f>SUM(Table1[[#This Row],[Num. 800-53 (r5)]],Table1[[#This Row],[Num. CIS Controls]])</f>
        <v>0</v>
      </c>
      <c r="X321">
        <f>(Table1[[#This Row],[Total Mitigations]]-parameters!$D$2)/(parameters!$D$3-parameters!$D$2)</f>
        <v>0</v>
      </c>
      <c r="Y321">
        <f>IF(Table1[[#This Row],[Mitigations Utility (unclipped)]]&gt;1,1, IF(Table1[[#This Row],[Mitigations Utility (unclipped)]]&lt;0,0, Table1[[#This Row],[Mitigations Utility (unclipped)]]) )</f>
        <v>0</v>
      </c>
      <c r="Z321">
        <f>SUM(Table1[[#This Row],[Num. CAR]:[Num. Splunk]])</f>
        <v>0</v>
      </c>
      <c r="AA321">
        <f>(Table1[[#This Row],[Total Detections]]-parameters!$D$4)/(parameters!$D$5-parameters!$D$4)</f>
        <v>0</v>
      </c>
      <c r="AB321">
        <f>IF(Table1[[#This Row],[Detections Utility (unclipped)]]&gt;1,1, IF(Table1[[#This Row],[Detections Utility (unclipped)]]&lt;0,0, Table1[[#This Row],[Detections Utility (unclipped)]]) )</f>
        <v>0</v>
      </c>
      <c r="AC321"/>
      <c r="AD321" s="85" t="s">
        <v>1156</v>
      </c>
      <c r="AE321" s="30" t="str" cm="1">
        <f t="array" ref="AE321">IF(SUMPRODUCT(--(NOT(ISERR(SEARCH({"Process","Command","Script","WMI","Module","Pipe","Service"},AD321)))))&gt;0,"1","0")</f>
        <v>0</v>
      </c>
      <c r="AF321" s="30">
        <f>IF(AE321="1",'TOP 10 TECHNIQUES'!C$15,0)</f>
        <v>0</v>
      </c>
      <c r="AG321" s="30" t="str" cm="1">
        <f t="array" ref="AG321">IF(SUMPRODUCT(--(NOT(ISERR(SEARCH({"Network","Firewall"},AD321)))))&gt;0,"1","0")</f>
        <v>1</v>
      </c>
      <c r="AH321" s="30">
        <f>IF(AG321="1",'TOP 10 TECHNIQUES'!C$16,0)</f>
        <v>0</v>
      </c>
      <c r="AI321" s="30" t="str" cm="1">
        <f t="array" ref="AI321">IF(SUMPRODUCT(--(NOT(ISERR(SEARCH({"File","Group","Logon","Schedule","User","Registry","Active","Application"},AD321)))))&gt;0,"1","0")</f>
        <v>1</v>
      </c>
      <c r="AJ321" s="30">
        <f>IF(AI321="1",'TOP 10 TECHNIQUES'!C$17,0)</f>
        <v>0.19800000000000001</v>
      </c>
      <c r="AK321" s="30" t="str" cm="1">
        <f t="array" ref="AK321">IF(SUMPRODUCT(--(NOT(ISERR(SEARCH({"Cloud","Cluster","Container","Image","Instance","Pod","Snapshot","Volume"},AD321)))))&gt;0,"1","0")</f>
        <v>0</v>
      </c>
      <c r="AL321" s="30">
        <f>IF(AK321="1",'TOP 10 TECHNIQUES'!C$18,0)</f>
        <v>0</v>
      </c>
      <c r="AM321" s="30" t="str" cm="1">
        <f t="array" ref="AM321">IF(SUMPRODUCT(--(NOT(ISERR(SEARCH({"Drive","Firmware","Host","Kernel"},AD321)))))&gt;0,"1","0")</f>
        <v>0</v>
      </c>
      <c r="AN321" s="30">
        <f>IF(AM321="1",'TOP 10 TECHNIQUES'!C$19,0)</f>
        <v>0</v>
      </c>
      <c r="AO321" s="62">
        <v>1</v>
      </c>
      <c r="AP321" s="30">
        <f>parameters!$J$21*Table1[[#This Row],[TAT Utility]]+parameters!$J$22*Table1[[#This Row],[Count Utility]]</f>
        <v>6.927333333333334E-2</v>
      </c>
      <c r="AQ321" s="30">
        <f>(Table1[[#This Row],[Total Top Att&amp;ck Score ]]-parameters!$D$19)/(parameters!$D$20-parameters!$D$19)</f>
        <v>0.11980000000000002</v>
      </c>
      <c r="AR321" s="30">
        <f>IF(Table1[[#This Row],[TAT Utility (unclipped)]]&gt;1,1, IF(Table1[[#This Row],[TAT Utility (unclipped)]]&lt;0,0, Table1[[#This Row],[TAT Utility (unclipped)]]) )</f>
        <v>0.11980000000000002</v>
      </c>
      <c r="AS321" s="30">
        <f>(Table1[[#This Row],[Ransomware (Total '# of ATT&amp;CK Observations)]]-parameters!$D$21)/(parameters!$D$22-parameters!$D$21)</f>
        <v>4.7619047619047616E-2</v>
      </c>
      <c r="AT321" s="30">
        <f>IF(Table1[[#This Row],[Count Utility (unclipped)]]&gt;1,1, IF(Table1[[#This Row],[Count Utility (unclipped)]]&lt;0,0, Table1[[#This Row],[Count Utility (unclipped)]]) )</f>
        <v>4.7619047619047616E-2</v>
      </c>
      <c r="AU32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2.6661904761904762E-2</v>
      </c>
    </row>
    <row r="322" spans="1:47" ht="15.75">
      <c r="A322" s="30">
        <f>parameters!$J$21*Table1[[#This Row],[TAT Utility]]+parameters!$J$22*Table1[[#This Row],[Count Utility]]</f>
        <v>2.1107619047619049E-2</v>
      </c>
      <c r="B322" s="30">
        <f t="shared" si="4"/>
        <v>0.21107619047619047</v>
      </c>
      <c r="C322" s="30" t="s">
        <v>1157</v>
      </c>
      <c r="D322" s="30" t="s">
        <v>1158</v>
      </c>
      <c r="E322" s="30" t="s">
        <v>72</v>
      </c>
      <c r="F322" s="30">
        <v>1</v>
      </c>
      <c r="G322" s="30">
        <v>1</v>
      </c>
      <c r="H322" s="30">
        <f>parameters!$J$10*Table1[[#This Row],[Before Utility]]+parameters!$J$11*Table1[[#This Row],[After Utility]]</f>
        <v>0.1</v>
      </c>
      <c r="I322">
        <f>(Table1[[#This Row],[Num. TID Before]]-parameters!$D$8)/(parameters!$D$9-parameters!$D$8)</f>
        <v>0.1</v>
      </c>
      <c r="J322">
        <f>IF(Table1[[#This Row],[Before Utility (unclipped)]]&gt;1,1, IF(Table1[[#This Row],[Before Utility (unclipped)]]&lt;0,0, Table1[[#This Row],[Before Utility (unclipped)]]))</f>
        <v>0.1</v>
      </c>
      <c r="K322">
        <f>(Table1[[#This Row],[Num. TID After]]-parameters!$D$10)/(parameters!$D$11-parameters!$D$10)</f>
        <v>0.1</v>
      </c>
      <c r="L322">
        <f>IF(Table1[[#This Row],[After Utility (unclipped)]]&gt;1,1, IF(Table1[[#This Row],[After Utility (unclipped)]]&lt;0,0, Table1[[#This Row],[After Utility (unclipped)]]))</f>
        <v>0.1</v>
      </c>
      <c r="M322" s="30">
        <v>0</v>
      </c>
      <c r="N322" s="81">
        <v>0</v>
      </c>
      <c r="O322" s="81">
        <v>0</v>
      </c>
      <c r="P322" s="81">
        <v>0</v>
      </c>
      <c r="Q322" s="81">
        <v>8</v>
      </c>
      <c r="R322" s="36" t="s">
        <v>142</v>
      </c>
      <c r="S322" s="32">
        <v>3</v>
      </c>
      <c r="T322" s="36" t="s">
        <v>1159</v>
      </c>
      <c r="U322" s="32">
        <v>1</v>
      </c>
      <c r="V322" s="30">
        <f>parameters!$J$4*Table1[[#This Row],[Mitigations Utility]] + parameters!$J$5*Table1[[#This Row],[Detections Utility]]</f>
        <v>7.6190476190476197E-2</v>
      </c>
      <c r="W322">
        <f>SUM(Table1[[#This Row],[Num. 800-53 (r5)]],Table1[[#This Row],[Num. CIS Controls]])</f>
        <v>4</v>
      </c>
      <c r="X322">
        <f>(Table1[[#This Row],[Total Mitigations]]-parameters!$D$2)/(parameters!$D$3-parameters!$D$2)</f>
        <v>7.2727272727272724E-2</v>
      </c>
      <c r="Y322">
        <f>IF(Table1[[#This Row],[Mitigations Utility (unclipped)]]&gt;1,1, IF(Table1[[#This Row],[Mitigations Utility (unclipped)]]&lt;0,0, Table1[[#This Row],[Mitigations Utility (unclipped)]]) )</f>
        <v>7.2727272727272724E-2</v>
      </c>
      <c r="Z322">
        <f>SUM(Table1[[#This Row],[Num. CAR]:[Num. Splunk]])</f>
        <v>8</v>
      </c>
      <c r="AA322">
        <f>(Table1[[#This Row],[Total Detections]]-parameters!$D$4)/(parameters!$D$5-parameters!$D$4)</f>
        <v>0.08</v>
      </c>
      <c r="AB322">
        <f>IF(Table1[[#This Row],[Detections Utility (unclipped)]]&gt;1,1, IF(Table1[[#This Row],[Detections Utility (unclipped)]]&lt;0,0, Table1[[#This Row],[Detections Utility (unclipped)]]) )</f>
        <v>0.08</v>
      </c>
      <c r="AC322"/>
      <c r="AD322" s="85" t="s">
        <v>1160</v>
      </c>
      <c r="AE322" s="30" t="str" cm="1">
        <f t="array" ref="AE322">IF(SUMPRODUCT(--(NOT(ISERR(SEARCH({"Process","Command","Script","WMI","Module","Pipe","Service"},AD322)))))&gt;0,"1","0")</f>
        <v>0</v>
      </c>
      <c r="AF322" s="30">
        <f>IF(AE322="1",'TOP 10 TECHNIQUES'!C$15,0)</f>
        <v>0</v>
      </c>
      <c r="AG322" s="30" t="str" cm="1">
        <f t="array" ref="AG322">IF(SUMPRODUCT(--(NOT(ISERR(SEARCH({"Network","Firewall"},AD322)))))&gt;0,"1","0")</f>
        <v>0</v>
      </c>
      <c r="AH322" s="30">
        <f>IF(AG322="1",'TOP 10 TECHNIQUES'!C$16,0)</f>
        <v>0</v>
      </c>
      <c r="AI322" s="30" t="str" cm="1">
        <f t="array" ref="AI322">IF(SUMPRODUCT(--(NOT(ISERR(SEARCH({"File","Group","Logon","Schedule","User","Registry","Active","Application"},AD322)))))&gt;0,"1","0")</f>
        <v>0</v>
      </c>
      <c r="AJ322" s="30">
        <f>IF(AI322="1",'TOP 10 TECHNIQUES'!C$17,0)</f>
        <v>0</v>
      </c>
      <c r="AK322" s="30" t="str" cm="1">
        <f t="array" ref="AK322">IF(SUMPRODUCT(--(NOT(ISERR(SEARCH({"Cloud","Cluster","Container","Image","Instance","Pod","Snapshot","Volume"},AD322)))))&gt;0,"1","0")</f>
        <v>1</v>
      </c>
      <c r="AL322" s="30">
        <f>IF(AK322="1",'TOP 10 TECHNIQUES'!C$18,0)</f>
        <v>0.19800000000000001</v>
      </c>
      <c r="AM322" s="30" t="str" cm="1">
        <f t="array" ref="AM322">IF(SUMPRODUCT(--(NOT(ISERR(SEARCH({"Drive","Firmware","Host","Kernel"},AD322)))))&gt;0,"1","0")</f>
        <v>0</v>
      </c>
      <c r="AN322" s="30">
        <f>IF(AM322="1",'TOP 10 TECHNIQUES'!C$19,0)</f>
        <v>0</v>
      </c>
      <c r="AO322" s="61">
        <v>0</v>
      </c>
      <c r="AP322" s="30">
        <f>parameters!$J$21*Table1[[#This Row],[TAT Utility]]+parameters!$J$22*Table1[[#This Row],[Count Utility]]</f>
        <v>2.1107619047619049E-2</v>
      </c>
      <c r="AQ322" s="30">
        <f>(Table1[[#This Row],[Total Top Att&amp;ck Score ]]-parameters!$D$19)/(parameters!$D$20-parameters!$D$19)</f>
        <v>7.0358730158730162E-2</v>
      </c>
      <c r="AR322" s="30">
        <f>IF(Table1[[#This Row],[TAT Utility (unclipped)]]&gt;1,1, IF(Table1[[#This Row],[TAT Utility (unclipped)]]&lt;0,0, Table1[[#This Row],[TAT Utility (unclipped)]]) )</f>
        <v>7.0358730158730162E-2</v>
      </c>
      <c r="AS322" s="30">
        <f>(Table1[[#This Row],[Ransomware (Total '# of ATT&amp;CK Observations)]]-parameters!$D$21)/(parameters!$D$22-parameters!$D$21)</f>
        <v>0</v>
      </c>
      <c r="AT322" s="30">
        <f>IF(Table1[[#This Row],[Count Utility (unclipped)]]&gt;1,1, IF(Table1[[#This Row],[Count Utility (unclipped)]]&lt;0,0, Table1[[#This Row],[Count Utility (unclipped)]]) )</f>
        <v>0</v>
      </c>
      <c r="AU32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3" spans="1:47" ht="15.75">
      <c r="A323" s="30">
        <f>parameters!$J$21*Table1[[#This Row],[TAT Utility]]+parameters!$J$22*Table1[[#This Row],[Count Utility]]</f>
        <v>5.1913333333333325E-2</v>
      </c>
      <c r="B323" s="30">
        <f t="shared" si="4"/>
        <v>0.51913333333333322</v>
      </c>
      <c r="C323" s="30" t="s">
        <v>1161</v>
      </c>
      <c r="D323" s="30" t="s">
        <v>1162</v>
      </c>
      <c r="E323" s="30" t="s">
        <v>72</v>
      </c>
      <c r="F323" s="30">
        <v>1</v>
      </c>
      <c r="G323" s="30">
        <v>1</v>
      </c>
      <c r="H323" s="30">
        <f>parameters!$J$10*Table1[[#This Row],[Before Utility]]+parameters!$J$11*Table1[[#This Row],[After Utility]]</f>
        <v>0.1</v>
      </c>
      <c r="I323">
        <f>(Table1[[#This Row],[Num. TID Before]]-parameters!$D$8)/(parameters!$D$9-parameters!$D$8)</f>
        <v>0.1</v>
      </c>
      <c r="J323">
        <f>IF(Table1[[#This Row],[Before Utility (unclipped)]]&gt;1,1, IF(Table1[[#This Row],[Before Utility (unclipped)]]&lt;0,0, Table1[[#This Row],[Before Utility (unclipped)]]))</f>
        <v>0.1</v>
      </c>
      <c r="K323">
        <f>(Table1[[#This Row],[Num. TID After]]-parameters!$D$10)/(parameters!$D$11-parameters!$D$10)</f>
        <v>0.1</v>
      </c>
      <c r="L323">
        <f>IF(Table1[[#This Row],[After Utility (unclipped)]]&gt;1,1, IF(Table1[[#This Row],[After Utility (unclipped)]]&lt;0,0, Table1[[#This Row],[After Utility (unclipped)]]))</f>
        <v>0.1</v>
      </c>
      <c r="M323" s="30">
        <v>0</v>
      </c>
      <c r="N323" s="81">
        <v>0</v>
      </c>
      <c r="O323" s="81">
        <v>4</v>
      </c>
      <c r="P323" s="81">
        <v>6</v>
      </c>
      <c r="Q323" s="81">
        <v>2</v>
      </c>
      <c r="R323" s="36" t="s">
        <v>1163</v>
      </c>
      <c r="S323" s="32">
        <v>9</v>
      </c>
      <c r="T323" s="36" t="s">
        <v>1164</v>
      </c>
      <c r="U323" s="32">
        <v>20</v>
      </c>
      <c r="V323" s="30">
        <f>parameters!$J$4*Table1[[#This Row],[Mitigations Utility]] + parameters!$J$5*Table1[[#This Row],[Detections Utility]]</f>
        <v>0.33333333333333326</v>
      </c>
      <c r="W323">
        <f>SUM(Table1[[#This Row],[Num. 800-53 (r5)]],Table1[[#This Row],[Num. CIS Controls]])</f>
        <v>29</v>
      </c>
      <c r="X323">
        <f>(Table1[[#This Row],[Total Mitigations]]-parameters!$D$2)/(parameters!$D$3-parameters!$D$2)</f>
        <v>0.52727272727272723</v>
      </c>
      <c r="Y323">
        <f>IF(Table1[[#This Row],[Mitigations Utility (unclipped)]]&gt;1,1, IF(Table1[[#This Row],[Mitigations Utility (unclipped)]]&lt;0,0, Table1[[#This Row],[Mitigations Utility (unclipped)]]) )</f>
        <v>0.52727272727272723</v>
      </c>
      <c r="Z323">
        <f>SUM(Table1[[#This Row],[Num. CAR]:[Num. Splunk]])</f>
        <v>12</v>
      </c>
      <c r="AA323">
        <f>(Table1[[#This Row],[Total Detections]]-parameters!$D$4)/(parameters!$D$5-parameters!$D$4)</f>
        <v>0.12</v>
      </c>
      <c r="AB323">
        <f>IF(Table1[[#This Row],[Detections Utility (unclipped)]]&gt;1,1, IF(Table1[[#This Row],[Detections Utility (unclipped)]]&lt;0,0, Table1[[#This Row],[Detections Utility (unclipped)]]) )</f>
        <v>0.12</v>
      </c>
      <c r="AC323"/>
      <c r="AD323" s="85" t="s">
        <v>1165</v>
      </c>
      <c r="AE323" s="30" t="str" cm="1">
        <f t="array" ref="AE323">IF(SUMPRODUCT(--(NOT(ISERR(SEARCH({"Process","Command","Script","WMI","Module","Pipe","Service"},AD323)))))&gt;0,"1","0")</f>
        <v>0</v>
      </c>
      <c r="AF323" s="30">
        <f>IF(AE323="1",'TOP 10 TECHNIQUES'!C$15,0)</f>
        <v>0</v>
      </c>
      <c r="AG323" s="30" t="str" cm="1">
        <f t="array" ref="AG323">IF(SUMPRODUCT(--(NOT(ISERR(SEARCH({"Network","Firewall"},AD323)))))&gt;0,"1","0")</f>
        <v>1</v>
      </c>
      <c r="AH323" s="30">
        <f>IF(AG323="1",'TOP 10 TECHNIQUES'!C$16,0)</f>
        <v>0</v>
      </c>
      <c r="AI323" s="30" t="str" cm="1">
        <f t="array" ref="AI323">IF(SUMPRODUCT(--(NOT(ISERR(SEARCH({"File","Group","Logon","Schedule","User","Registry","Active","Application"},AD323)))))&gt;0,"1","0")</f>
        <v>0</v>
      </c>
      <c r="AJ323" s="30">
        <f>IF(AI323="1",'TOP 10 TECHNIQUES'!C$17,0)</f>
        <v>0</v>
      </c>
      <c r="AK323" s="30" t="str" cm="1">
        <f t="array" ref="AK323">IF(SUMPRODUCT(--(NOT(ISERR(SEARCH({"Cloud","Cluster","Container","Image","Instance","Pod","Snapshot","Volume"},AD323)))))&gt;0,"1","0")</f>
        <v>1</v>
      </c>
      <c r="AL323" s="30">
        <f>IF(AK323="1",'TOP 10 TECHNIQUES'!C$18,0)</f>
        <v>0.19800000000000001</v>
      </c>
      <c r="AM323" s="30" t="str" cm="1">
        <f t="array" ref="AM323">IF(SUMPRODUCT(--(NOT(ISERR(SEARCH({"Drive","Firmware","Host","Kernel"},AD323)))))&gt;0,"1","0")</f>
        <v>0</v>
      </c>
      <c r="AN323" s="30">
        <f>IF(AM323="1",'TOP 10 TECHNIQUES'!C$19,0)</f>
        <v>0</v>
      </c>
      <c r="AO323" s="62">
        <v>0</v>
      </c>
      <c r="AP323" s="30">
        <f>parameters!$J$21*Table1[[#This Row],[TAT Utility]]+parameters!$J$22*Table1[[#This Row],[Count Utility]]</f>
        <v>5.1913333333333325E-2</v>
      </c>
      <c r="AQ323" s="30">
        <f>(Table1[[#This Row],[Total Top Att&amp;ck Score ]]-parameters!$D$19)/(parameters!$D$20-parameters!$D$19)</f>
        <v>0.17304444444444442</v>
      </c>
      <c r="AR323" s="30">
        <f>IF(Table1[[#This Row],[TAT Utility (unclipped)]]&gt;1,1, IF(Table1[[#This Row],[TAT Utility (unclipped)]]&lt;0,0, Table1[[#This Row],[TAT Utility (unclipped)]]) )</f>
        <v>0.17304444444444442</v>
      </c>
      <c r="AS323" s="30">
        <f>(Table1[[#This Row],[Ransomware (Total '# of ATT&amp;CK Observations)]]-parameters!$D$21)/(parameters!$D$22-parameters!$D$21)</f>
        <v>0</v>
      </c>
      <c r="AT323" s="30">
        <f>IF(Table1[[#This Row],[Count Utility (unclipped)]]&gt;1,1, IF(Table1[[#This Row],[Count Utility (unclipped)]]&lt;0,0, Table1[[#This Row],[Count Utility (unclipped)]]) )</f>
        <v>0</v>
      </c>
      <c r="AU32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4" spans="1:47" ht="15.75">
      <c r="A324" s="30">
        <f>parameters!$J$21*Table1[[#This Row],[TAT Utility]]+parameters!$J$22*Table1[[#This Row],[Count Utility]]</f>
        <v>2.6812380952380952E-2</v>
      </c>
      <c r="B324" s="30">
        <f t="shared" si="4"/>
        <v>0.26812380952380954</v>
      </c>
      <c r="C324" s="30" t="s">
        <v>1166</v>
      </c>
      <c r="D324" s="30" t="s">
        <v>1167</v>
      </c>
      <c r="E324" s="30" t="s">
        <v>72</v>
      </c>
      <c r="F324" s="30">
        <v>1</v>
      </c>
      <c r="G324" s="30">
        <v>1</v>
      </c>
      <c r="H324" s="30">
        <f>parameters!$J$10*Table1[[#This Row],[Before Utility]]+parameters!$J$11*Table1[[#This Row],[After Utility]]</f>
        <v>0.1</v>
      </c>
      <c r="I324">
        <f>(Table1[[#This Row],[Num. TID Before]]-parameters!$D$8)/(parameters!$D$9-parameters!$D$8)</f>
        <v>0.1</v>
      </c>
      <c r="J324">
        <f>IF(Table1[[#This Row],[Before Utility (unclipped)]]&gt;1,1, IF(Table1[[#This Row],[Before Utility (unclipped)]]&lt;0,0, Table1[[#This Row],[Before Utility (unclipped)]]))</f>
        <v>0.1</v>
      </c>
      <c r="K324">
        <f>(Table1[[#This Row],[Num. TID After]]-parameters!$D$10)/(parameters!$D$11-parameters!$D$10)</f>
        <v>0.1</v>
      </c>
      <c r="L324">
        <f>IF(Table1[[#This Row],[After Utility (unclipped)]]&gt;1,1, IF(Table1[[#This Row],[After Utility (unclipped)]]&lt;0,0, Table1[[#This Row],[After Utility (unclipped)]]))</f>
        <v>0.1</v>
      </c>
      <c r="M324" s="30">
        <v>0</v>
      </c>
      <c r="N324" s="81">
        <v>0</v>
      </c>
      <c r="O324" s="81">
        <v>0</v>
      </c>
      <c r="P324" s="81">
        <v>0</v>
      </c>
      <c r="Q324" s="81">
        <v>0</v>
      </c>
      <c r="R324" s="36" t="s">
        <v>1168</v>
      </c>
      <c r="S324" s="32">
        <v>7</v>
      </c>
      <c r="T324" s="36" t="s">
        <v>602</v>
      </c>
      <c r="U324" s="32">
        <v>6</v>
      </c>
      <c r="V324" s="30">
        <f>parameters!$J$4*Table1[[#This Row],[Mitigations Utility]] + parameters!$J$5*Table1[[#This Row],[Detections Utility]]</f>
        <v>0.12380952380952381</v>
      </c>
      <c r="W324">
        <f>SUM(Table1[[#This Row],[Num. 800-53 (r5)]],Table1[[#This Row],[Num. CIS Controls]])</f>
        <v>13</v>
      </c>
      <c r="X324">
        <f>(Table1[[#This Row],[Total Mitigations]]-parameters!$D$2)/(parameters!$D$3-parameters!$D$2)</f>
        <v>0.23636363636363636</v>
      </c>
      <c r="Y324">
        <f>IF(Table1[[#This Row],[Mitigations Utility (unclipped)]]&gt;1,1, IF(Table1[[#This Row],[Mitigations Utility (unclipped)]]&lt;0,0, Table1[[#This Row],[Mitigations Utility (unclipped)]]) )</f>
        <v>0.23636363636363636</v>
      </c>
      <c r="Z324">
        <f>SUM(Table1[[#This Row],[Num. CAR]:[Num. Splunk]])</f>
        <v>0</v>
      </c>
      <c r="AA324">
        <f>(Table1[[#This Row],[Total Detections]]-parameters!$D$4)/(parameters!$D$5-parameters!$D$4)</f>
        <v>0</v>
      </c>
      <c r="AB324">
        <f>IF(Table1[[#This Row],[Detections Utility (unclipped)]]&gt;1,1, IF(Table1[[#This Row],[Detections Utility (unclipped)]]&lt;0,0, Table1[[#This Row],[Detections Utility (unclipped)]]) )</f>
        <v>0</v>
      </c>
      <c r="AC324"/>
      <c r="AD324" s="85" t="s">
        <v>564</v>
      </c>
      <c r="AE324" s="30" t="str" cm="1">
        <f t="array" ref="AE324">IF(SUMPRODUCT(--(NOT(ISERR(SEARCH({"Process","Command","Script","WMI","Module","Pipe","Service"},AD324)))))&gt;0,"1","0")</f>
        <v>0</v>
      </c>
      <c r="AF324" s="30">
        <f>IF(AE324="1",'TOP 10 TECHNIQUES'!C$15,0)</f>
        <v>0</v>
      </c>
      <c r="AG324" s="30" t="str" cm="1">
        <f t="array" ref="AG324">IF(SUMPRODUCT(--(NOT(ISERR(SEARCH({"Network","Firewall"},AD324)))))&gt;0,"1","0")</f>
        <v>0</v>
      </c>
      <c r="AH324" s="30">
        <f>IF(AG324="1",'TOP 10 TECHNIQUES'!C$16,0)</f>
        <v>0</v>
      </c>
      <c r="AI324" s="30" t="str" cm="1">
        <f t="array" ref="AI324">IF(SUMPRODUCT(--(NOT(ISERR(SEARCH({"File","Group","Logon","Schedule","User","Registry","Active","Application"},AD324)))))&gt;0,"1","0")</f>
        <v>1</v>
      </c>
      <c r="AJ324" s="30">
        <f>IF(AI324="1",'TOP 10 TECHNIQUES'!C$17,0)</f>
        <v>0.19800000000000001</v>
      </c>
      <c r="AK324" s="30" t="str" cm="1">
        <f t="array" ref="AK324">IF(SUMPRODUCT(--(NOT(ISERR(SEARCH({"Cloud","Cluster","Container","Image","Instance","Pod","Snapshot","Volume"},AD324)))))&gt;0,"1","0")</f>
        <v>0</v>
      </c>
      <c r="AL324" s="30">
        <f>IF(AK324="1",'TOP 10 TECHNIQUES'!C$18,0)</f>
        <v>0</v>
      </c>
      <c r="AM324" s="30" t="str" cm="1">
        <f t="array" ref="AM324">IF(SUMPRODUCT(--(NOT(ISERR(SEARCH({"Drive","Firmware","Host","Kernel"},AD324)))))&gt;0,"1","0")</f>
        <v>0</v>
      </c>
      <c r="AN324" s="30">
        <f>IF(AM324="1",'TOP 10 TECHNIQUES'!C$19,0)</f>
        <v>0</v>
      </c>
      <c r="AO324" s="61">
        <v>0</v>
      </c>
      <c r="AP324" s="30">
        <f>parameters!$J$21*Table1[[#This Row],[TAT Utility]]+parameters!$J$22*Table1[[#This Row],[Count Utility]]</f>
        <v>2.6812380952380952E-2</v>
      </c>
      <c r="AQ324" s="30">
        <f>(Table1[[#This Row],[Total Top Att&amp;ck Score ]]-parameters!$D$19)/(parameters!$D$20-parameters!$D$19)</f>
        <v>8.9374603174603176E-2</v>
      </c>
      <c r="AR324" s="30">
        <f>IF(Table1[[#This Row],[TAT Utility (unclipped)]]&gt;1,1, IF(Table1[[#This Row],[TAT Utility (unclipped)]]&lt;0,0, Table1[[#This Row],[TAT Utility (unclipped)]]) )</f>
        <v>8.9374603174603176E-2</v>
      </c>
      <c r="AS324" s="30">
        <f>(Table1[[#This Row],[Ransomware (Total '# of ATT&amp;CK Observations)]]-parameters!$D$21)/(parameters!$D$22-parameters!$D$21)</f>
        <v>0</v>
      </c>
      <c r="AT324" s="30">
        <f>IF(Table1[[#This Row],[Count Utility (unclipped)]]&gt;1,1, IF(Table1[[#This Row],[Count Utility (unclipped)]]&lt;0,0, Table1[[#This Row],[Count Utility (unclipped)]]) )</f>
        <v>0</v>
      </c>
      <c r="AU32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5" spans="1:47" ht="15.75">
      <c r="A325" s="30">
        <f>parameters!$J$21*Table1[[#This Row],[TAT Utility]]+parameters!$J$22*Table1[[#This Row],[Count Utility]]</f>
        <v>5.3339523809523802E-2</v>
      </c>
      <c r="B325" s="30">
        <f t="shared" si="4"/>
        <v>0.53339523809523803</v>
      </c>
      <c r="C325" s="30" t="s">
        <v>1169</v>
      </c>
      <c r="D325" s="30" t="s">
        <v>1170</v>
      </c>
      <c r="E325" s="30" t="s">
        <v>72</v>
      </c>
      <c r="F325" s="30">
        <v>3</v>
      </c>
      <c r="G325" s="30">
        <v>2</v>
      </c>
      <c r="H325" s="30">
        <f>parameters!$J$10*Table1[[#This Row],[Before Utility]]+parameters!$J$11*Table1[[#This Row],[After Utility]]</f>
        <v>0.25</v>
      </c>
      <c r="I325">
        <f>(Table1[[#This Row],[Num. TID Before]]-parameters!$D$8)/(parameters!$D$9-parameters!$D$8)</f>
        <v>0.3</v>
      </c>
      <c r="J325">
        <f>IF(Table1[[#This Row],[Before Utility (unclipped)]]&gt;1,1, IF(Table1[[#This Row],[Before Utility (unclipped)]]&lt;0,0, Table1[[#This Row],[Before Utility (unclipped)]]))</f>
        <v>0.3</v>
      </c>
      <c r="K325">
        <f>(Table1[[#This Row],[Num. TID After]]-parameters!$D$10)/(parameters!$D$11-parameters!$D$10)</f>
        <v>0.2</v>
      </c>
      <c r="L325">
        <f>IF(Table1[[#This Row],[After Utility (unclipped)]]&gt;1,1, IF(Table1[[#This Row],[After Utility (unclipped)]]&lt;0,0, Table1[[#This Row],[After Utility (unclipped)]]))</f>
        <v>0.2</v>
      </c>
      <c r="M325" s="30">
        <v>0</v>
      </c>
      <c r="N325" s="81">
        <v>0</v>
      </c>
      <c r="O325" s="81">
        <v>2</v>
      </c>
      <c r="P325" s="81">
        <v>3</v>
      </c>
      <c r="Q325" s="81">
        <v>0</v>
      </c>
      <c r="R325" s="36" t="s">
        <v>1171</v>
      </c>
      <c r="S325" s="32">
        <v>8</v>
      </c>
      <c r="T325" s="36" t="s">
        <v>1172</v>
      </c>
      <c r="U325" s="32">
        <v>10</v>
      </c>
      <c r="V325" s="30">
        <f>parameters!$J$4*Table1[[#This Row],[Mitigations Utility]] + parameters!$J$5*Table1[[#This Row],[Detections Utility]]</f>
        <v>0.19523809523809524</v>
      </c>
      <c r="W325">
        <f>SUM(Table1[[#This Row],[Num. 800-53 (r5)]],Table1[[#This Row],[Num. CIS Controls]])</f>
        <v>18</v>
      </c>
      <c r="X325">
        <f>(Table1[[#This Row],[Total Mitigations]]-parameters!$D$2)/(parameters!$D$3-parameters!$D$2)</f>
        <v>0.32727272727272727</v>
      </c>
      <c r="Y325">
        <f>IF(Table1[[#This Row],[Mitigations Utility (unclipped)]]&gt;1,1, IF(Table1[[#This Row],[Mitigations Utility (unclipped)]]&lt;0,0, Table1[[#This Row],[Mitigations Utility (unclipped)]]) )</f>
        <v>0.32727272727272727</v>
      </c>
      <c r="Z325">
        <f>SUM(Table1[[#This Row],[Num. CAR]:[Num. Splunk]])</f>
        <v>5</v>
      </c>
      <c r="AA325">
        <f>(Table1[[#This Row],[Total Detections]]-parameters!$D$4)/(parameters!$D$5-parameters!$D$4)</f>
        <v>0.05</v>
      </c>
      <c r="AB325">
        <f>IF(Table1[[#This Row],[Detections Utility (unclipped)]]&gt;1,1, IF(Table1[[#This Row],[Detections Utility (unclipped)]]&lt;0,0, Table1[[#This Row],[Detections Utility (unclipped)]]) )</f>
        <v>0.05</v>
      </c>
      <c r="AC325"/>
      <c r="AD325" s="85" t="s">
        <v>1173</v>
      </c>
      <c r="AE325" s="30" t="str" cm="1">
        <f t="array" ref="AE325">IF(SUMPRODUCT(--(NOT(ISERR(SEARCH({"Process","Command","Script","WMI","Module","Pipe","Service"},AD325)))))&gt;0,"1","0")</f>
        <v>1</v>
      </c>
      <c r="AF325" s="30">
        <f>IF(AE325="1",'TOP 10 TECHNIQUES'!C$15,0)</f>
        <v>0</v>
      </c>
      <c r="AG325" s="30" t="str" cm="1">
        <f t="array" ref="AG325">IF(SUMPRODUCT(--(NOT(ISERR(SEARCH({"Network","Firewall"},AD325)))))&gt;0,"1","0")</f>
        <v>0</v>
      </c>
      <c r="AH325" s="30">
        <f>IF(AG325="1",'TOP 10 TECHNIQUES'!C$16,0)</f>
        <v>0</v>
      </c>
      <c r="AI325" s="30" t="str" cm="1">
        <f t="array" ref="AI325">IF(SUMPRODUCT(--(NOT(ISERR(SEARCH({"File","Group","Logon","Schedule","User","Registry","Active","Application"},AD325)))))&gt;0,"1","0")</f>
        <v>1</v>
      </c>
      <c r="AJ325" s="30">
        <f>IF(AI325="1",'TOP 10 TECHNIQUES'!C$17,0)</f>
        <v>0.19800000000000001</v>
      </c>
      <c r="AK325" s="30" t="str" cm="1">
        <f t="array" ref="AK325">IF(SUMPRODUCT(--(NOT(ISERR(SEARCH({"Cloud","Cluster","Container","Image","Instance","Pod","Snapshot","Volume"},AD325)))))&gt;0,"1","0")</f>
        <v>0</v>
      </c>
      <c r="AL325" s="30">
        <f>IF(AK325="1",'TOP 10 TECHNIQUES'!C$18,0)</f>
        <v>0</v>
      </c>
      <c r="AM325" s="30" t="str" cm="1">
        <f t="array" ref="AM325">IF(SUMPRODUCT(--(NOT(ISERR(SEARCH({"Drive","Firmware","Host","Kernel"},AD325)))))&gt;0,"1","0")</f>
        <v>0</v>
      </c>
      <c r="AN325" s="30">
        <f>IF(AM325="1",'TOP 10 TECHNIQUES'!C$19,0)</f>
        <v>0</v>
      </c>
      <c r="AO325" s="62">
        <v>0</v>
      </c>
      <c r="AP325" s="30">
        <f>parameters!$J$21*Table1[[#This Row],[TAT Utility]]+parameters!$J$22*Table1[[#This Row],[Count Utility]]</f>
        <v>5.3339523809523802E-2</v>
      </c>
      <c r="AQ325" s="30">
        <f>(Table1[[#This Row],[Total Top Att&amp;ck Score ]]-parameters!$D$19)/(parameters!$D$20-parameters!$D$19)</f>
        <v>0.17779841269841268</v>
      </c>
      <c r="AR325" s="30">
        <f>IF(Table1[[#This Row],[TAT Utility (unclipped)]]&gt;1,1, IF(Table1[[#This Row],[TAT Utility (unclipped)]]&lt;0,0, Table1[[#This Row],[TAT Utility (unclipped)]]) )</f>
        <v>0.17779841269841268</v>
      </c>
      <c r="AS325" s="30">
        <f>(Table1[[#This Row],[Ransomware (Total '# of ATT&amp;CK Observations)]]-parameters!$D$21)/(parameters!$D$22-parameters!$D$21)</f>
        <v>0</v>
      </c>
      <c r="AT325" s="30">
        <f>IF(Table1[[#This Row],[Count Utility (unclipped)]]&gt;1,1, IF(Table1[[#This Row],[Count Utility (unclipped)]]&lt;0,0, Table1[[#This Row],[Count Utility (unclipped)]]) )</f>
        <v>0</v>
      </c>
      <c r="AU32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6" spans="1:47" ht="15.75">
      <c r="A326" s="30">
        <f>parameters!$J$21*Table1[[#This Row],[TAT Utility]]+parameters!$J$22*Table1[[#This Row],[Count Utility]]</f>
        <v>4.1972452904761905E-2</v>
      </c>
      <c r="B326" s="30">
        <f t="shared" si="4"/>
        <v>0.41972452904761903</v>
      </c>
      <c r="C326" s="30" t="s">
        <v>1174</v>
      </c>
      <c r="D326" s="30" t="s">
        <v>1175</v>
      </c>
      <c r="E326" s="30" t="s">
        <v>72</v>
      </c>
      <c r="F326" s="30">
        <v>1</v>
      </c>
      <c r="G326" s="30">
        <v>1</v>
      </c>
      <c r="H326" s="30">
        <f>parameters!$J$10*Table1[[#This Row],[Before Utility]]+parameters!$J$11*Table1[[#This Row],[After Utility]]</f>
        <v>0.1</v>
      </c>
      <c r="I326">
        <f>(Table1[[#This Row],[Num. TID Before]]-parameters!$D$8)/(parameters!$D$9-parameters!$D$8)</f>
        <v>0.1</v>
      </c>
      <c r="J326">
        <f>IF(Table1[[#This Row],[Before Utility (unclipped)]]&gt;1,1, IF(Table1[[#This Row],[Before Utility (unclipped)]]&lt;0,0, Table1[[#This Row],[Before Utility (unclipped)]]))</f>
        <v>0.1</v>
      </c>
      <c r="K326">
        <f>(Table1[[#This Row],[Num. TID After]]-parameters!$D$10)/(parameters!$D$11-parameters!$D$10)</f>
        <v>0.1</v>
      </c>
      <c r="L326">
        <f>IF(Table1[[#This Row],[After Utility (unclipped)]]&gt;1,1, IF(Table1[[#This Row],[After Utility (unclipped)]]&lt;0,0, Table1[[#This Row],[After Utility (unclipped)]]))</f>
        <v>0.1</v>
      </c>
      <c r="M326" s="57">
        <v>6.7690999999999997E-4</v>
      </c>
      <c r="N326" s="81">
        <v>0</v>
      </c>
      <c r="O326" s="81">
        <v>0</v>
      </c>
      <c r="P326" s="81">
        <v>0</v>
      </c>
      <c r="Q326" s="81">
        <v>1</v>
      </c>
      <c r="R326" s="36" t="s">
        <v>1176</v>
      </c>
      <c r="S326" s="32">
        <v>14</v>
      </c>
      <c r="T326" s="36" t="s">
        <v>1177</v>
      </c>
      <c r="U326" s="32">
        <v>19</v>
      </c>
      <c r="V326" s="30">
        <f>parameters!$J$4*Table1[[#This Row],[Mitigations Utility]] + parameters!$J$5*Table1[[#This Row],[Detections Utility]]</f>
        <v>0.31904761904761902</v>
      </c>
      <c r="W326">
        <f>SUM(Table1[[#This Row],[Num. 800-53 (r5)]],Table1[[#This Row],[Num. CIS Controls]])</f>
        <v>33</v>
      </c>
      <c r="X326">
        <f>(Table1[[#This Row],[Total Mitigations]]-parameters!$D$2)/(parameters!$D$3-parameters!$D$2)</f>
        <v>0.6</v>
      </c>
      <c r="Y326">
        <f>IF(Table1[[#This Row],[Mitigations Utility (unclipped)]]&gt;1,1, IF(Table1[[#This Row],[Mitigations Utility (unclipped)]]&lt;0,0, Table1[[#This Row],[Mitigations Utility (unclipped)]]) )</f>
        <v>0.6</v>
      </c>
      <c r="Z326">
        <f>SUM(Table1[[#This Row],[Num. CAR]:[Num. Splunk]])</f>
        <v>1</v>
      </c>
      <c r="AA326">
        <f>(Table1[[#This Row],[Total Detections]]-parameters!$D$4)/(parameters!$D$5-parameters!$D$4)</f>
        <v>0.01</v>
      </c>
      <c r="AB326">
        <f>IF(Table1[[#This Row],[Detections Utility (unclipped)]]&gt;1,1, IF(Table1[[#This Row],[Detections Utility (unclipped)]]&lt;0,0, Table1[[#This Row],[Detections Utility (unclipped)]]) )</f>
        <v>0.01</v>
      </c>
      <c r="AC326"/>
      <c r="AD326" s="85" t="s">
        <v>1178</v>
      </c>
      <c r="AE326" s="30" t="str" cm="1">
        <f t="array" ref="AE326">IF(SUMPRODUCT(--(NOT(ISERR(SEARCH({"Process","Command","Script","WMI","Module","Pipe","Service"},AD326)))))&gt;0,"1","0")</f>
        <v>1</v>
      </c>
      <c r="AF326" s="30">
        <f>IF(AE326="1",'TOP 10 TECHNIQUES'!C$15,0)</f>
        <v>0</v>
      </c>
      <c r="AG326" s="30" t="str" cm="1">
        <f t="array" ref="AG326">IF(SUMPRODUCT(--(NOT(ISERR(SEARCH({"Network","Firewall"},AD326)))))&gt;0,"1","0")</f>
        <v>1</v>
      </c>
      <c r="AH326" s="30">
        <f>IF(AG326="1",'TOP 10 TECHNIQUES'!C$16,0)</f>
        <v>0</v>
      </c>
      <c r="AI326" s="30" t="str" cm="1">
        <f t="array" ref="AI326">IF(SUMPRODUCT(--(NOT(ISERR(SEARCH({"File","Group","Logon","Schedule","User","Registry","Active","Application"},AD326)))))&gt;0,"1","0")</f>
        <v>0</v>
      </c>
      <c r="AJ326" s="30">
        <f>IF(AI326="1",'TOP 10 TECHNIQUES'!C$17,0)</f>
        <v>0</v>
      </c>
      <c r="AK326" s="30" t="str" cm="1">
        <f t="array" ref="AK326">IF(SUMPRODUCT(--(NOT(ISERR(SEARCH({"Cloud","Cluster","Container","Image","Instance","Pod","Snapshot","Volume"},AD326)))))&gt;0,"1","0")</f>
        <v>0</v>
      </c>
      <c r="AL326" s="30">
        <f>IF(AK326="1",'TOP 10 TECHNIQUES'!C$18,0)</f>
        <v>0</v>
      </c>
      <c r="AM326" s="30" t="str" cm="1">
        <f t="array" ref="AM326">IF(SUMPRODUCT(--(NOT(ISERR(SEARCH({"Drive","Firmware","Host","Kernel"},AD326)))))&gt;0,"1","0")</f>
        <v>1</v>
      </c>
      <c r="AN326" s="30">
        <f>IF(AM326="1",'TOP 10 TECHNIQUES'!C$19,0)</f>
        <v>0</v>
      </c>
      <c r="AO326" s="61">
        <v>0</v>
      </c>
      <c r="AP326" s="30">
        <f>parameters!$J$21*Table1[[#This Row],[TAT Utility]]+parameters!$J$22*Table1[[#This Row],[Count Utility]]</f>
        <v>4.1972452904761905E-2</v>
      </c>
      <c r="AQ326" s="30">
        <f>(Table1[[#This Row],[Total Top Att&amp;ck Score ]]-parameters!$D$19)/(parameters!$D$20-parameters!$D$19)</f>
        <v>0.13990817634920635</v>
      </c>
      <c r="AR326" s="30">
        <f>IF(Table1[[#This Row],[TAT Utility (unclipped)]]&gt;1,1, IF(Table1[[#This Row],[TAT Utility (unclipped)]]&lt;0,0, Table1[[#This Row],[TAT Utility (unclipped)]]) )</f>
        <v>0.13990817634920635</v>
      </c>
      <c r="AS326" s="30">
        <f>(Table1[[#This Row],[Ransomware (Total '# of ATT&amp;CK Observations)]]-parameters!$D$21)/(parameters!$D$22-parameters!$D$21)</f>
        <v>0</v>
      </c>
      <c r="AT326" s="30">
        <f>IF(Table1[[#This Row],[Count Utility (unclipped)]]&gt;1,1, IF(Table1[[#This Row],[Count Utility (unclipped)]]&lt;0,0, Table1[[#This Row],[Count Utility (unclipped)]]) )</f>
        <v>0</v>
      </c>
      <c r="AU32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7" spans="1:47" ht="15.75">
      <c r="A327" s="30">
        <f>parameters!$J$21*Table1[[#This Row],[TAT Utility]]+parameters!$J$22*Table1[[#This Row],[Count Utility]]</f>
        <v>4.0476190476190471E-2</v>
      </c>
      <c r="B327" s="30">
        <f t="shared" si="4"/>
        <v>0.40476190476190477</v>
      </c>
      <c r="C327" s="30" t="s">
        <v>1179</v>
      </c>
      <c r="D327" s="30" t="s">
        <v>1175</v>
      </c>
      <c r="E327" s="30" t="s">
        <v>1180</v>
      </c>
      <c r="F327" s="30">
        <v>1</v>
      </c>
      <c r="G327" s="30">
        <v>1</v>
      </c>
      <c r="H327" s="30">
        <f>parameters!$J$10*Table1[[#This Row],[Before Utility]]+parameters!$J$11*Table1[[#This Row],[After Utility]]</f>
        <v>0.1</v>
      </c>
      <c r="I327">
        <f>(Table1[[#This Row],[Num. TID Before]]-parameters!$D$8)/(parameters!$D$9-parameters!$D$8)</f>
        <v>0.1</v>
      </c>
      <c r="J327">
        <f>IF(Table1[[#This Row],[Before Utility (unclipped)]]&gt;1,1, IF(Table1[[#This Row],[Before Utility (unclipped)]]&lt;0,0, Table1[[#This Row],[Before Utility (unclipped)]]))</f>
        <v>0.1</v>
      </c>
      <c r="K327">
        <f>(Table1[[#This Row],[Num. TID After]]-parameters!$D$10)/(parameters!$D$11-parameters!$D$10)</f>
        <v>0.1</v>
      </c>
      <c r="L327">
        <f>IF(Table1[[#This Row],[After Utility (unclipped)]]&gt;1,1, IF(Table1[[#This Row],[After Utility (unclipped)]]&lt;0,0, Table1[[#This Row],[After Utility (unclipped)]]))</f>
        <v>0.1</v>
      </c>
      <c r="M327" s="30">
        <v>0</v>
      </c>
      <c r="N327" s="81">
        <v>0</v>
      </c>
      <c r="O327" s="81">
        <v>2</v>
      </c>
      <c r="P327" s="81">
        <v>0</v>
      </c>
      <c r="Q327" s="81">
        <v>0</v>
      </c>
      <c r="R327" s="36" t="s">
        <v>1181</v>
      </c>
      <c r="S327" s="32">
        <v>13</v>
      </c>
      <c r="T327" s="36" t="s">
        <v>1182</v>
      </c>
      <c r="U327" s="32">
        <v>18</v>
      </c>
      <c r="V327" s="30">
        <f>parameters!$J$4*Table1[[#This Row],[Mitigations Utility]] + parameters!$J$5*Table1[[#This Row],[Detections Utility]]</f>
        <v>0.30476190476190479</v>
      </c>
      <c r="W327">
        <f>SUM(Table1[[#This Row],[Num. 800-53 (r5)]],Table1[[#This Row],[Num. CIS Controls]])</f>
        <v>31</v>
      </c>
      <c r="X327">
        <f>(Table1[[#This Row],[Total Mitigations]]-parameters!$D$2)/(parameters!$D$3-parameters!$D$2)</f>
        <v>0.5636363636363636</v>
      </c>
      <c r="Y327">
        <f>IF(Table1[[#This Row],[Mitigations Utility (unclipped)]]&gt;1,1, IF(Table1[[#This Row],[Mitigations Utility (unclipped)]]&lt;0,0, Table1[[#This Row],[Mitigations Utility (unclipped)]]) )</f>
        <v>0.5636363636363636</v>
      </c>
      <c r="Z327">
        <f>SUM(Table1[[#This Row],[Num. CAR]:[Num. Splunk]])</f>
        <v>2</v>
      </c>
      <c r="AA327">
        <f>(Table1[[#This Row],[Total Detections]]-parameters!$D$4)/(parameters!$D$5-parameters!$D$4)</f>
        <v>0.02</v>
      </c>
      <c r="AB327">
        <f>IF(Table1[[#This Row],[Detections Utility (unclipped)]]&gt;1,1, IF(Table1[[#This Row],[Detections Utility (unclipped)]]&lt;0,0, Table1[[#This Row],[Detections Utility (unclipped)]]) )</f>
        <v>0.02</v>
      </c>
      <c r="AC327"/>
      <c r="AD327" s="85" t="s">
        <v>1072</v>
      </c>
      <c r="AE327" s="30" t="str" cm="1">
        <f t="array" ref="AE327">IF(SUMPRODUCT(--(NOT(ISERR(SEARCH({"Process","Command","Script","WMI","Module","Pipe","Service"},AD327)))))&gt;0,"1","0")</f>
        <v>0</v>
      </c>
      <c r="AF327" s="30">
        <f>IF(AE327="1",'TOP 10 TECHNIQUES'!C$15,0)</f>
        <v>0</v>
      </c>
      <c r="AG327" s="30" t="str" cm="1">
        <f t="array" ref="AG327">IF(SUMPRODUCT(--(NOT(ISERR(SEARCH({"Network","Firewall"},AD327)))))&gt;0,"1","0")</f>
        <v>0</v>
      </c>
      <c r="AH327" s="30">
        <f>IF(AG327="1",'TOP 10 TECHNIQUES'!C$16,0)</f>
        <v>0</v>
      </c>
      <c r="AI327" s="30" t="str" cm="1">
        <f t="array" ref="AI327">IF(SUMPRODUCT(--(NOT(ISERR(SEARCH({"File","Group","Logon","Schedule","User","Registry","Active","Application"},AD327)))))&gt;0,"1","0")</f>
        <v>0</v>
      </c>
      <c r="AJ327" s="30">
        <f>IF(AI327="1",'TOP 10 TECHNIQUES'!C$17,0)</f>
        <v>0</v>
      </c>
      <c r="AK327" s="30" t="str" cm="1">
        <f t="array" ref="AK327">IF(SUMPRODUCT(--(NOT(ISERR(SEARCH({"Cloud","Cluster","Container","Image","Instance","Pod","Snapshot","Volume"},AD327)))))&gt;0,"1","0")</f>
        <v>0</v>
      </c>
      <c r="AL327" s="30">
        <f>IF(AK327="1",'TOP 10 TECHNIQUES'!C$18,0)</f>
        <v>0</v>
      </c>
      <c r="AM327" s="30" t="str" cm="1">
        <f t="array" ref="AM327">IF(SUMPRODUCT(--(NOT(ISERR(SEARCH({"Drive","Firmware","Host","Kernel"},AD327)))))&gt;0,"1","0")</f>
        <v>1</v>
      </c>
      <c r="AN327" s="30">
        <f>IF(AM327="1",'TOP 10 TECHNIQUES'!C$19,0)</f>
        <v>0</v>
      </c>
      <c r="AO327" s="62">
        <v>0</v>
      </c>
      <c r="AP327" s="30">
        <f>parameters!$J$21*Table1[[#This Row],[TAT Utility]]+parameters!$J$22*Table1[[#This Row],[Count Utility]]</f>
        <v>4.0476190476190471E-2</v>
      </c>
      <c r="AQ327" s="30">
        <f>(Table1[[#This Row],[Total Top Att&amp;ck Score ]]-parameters!$D$19)/(parameters!$D$20-parameters!$D$19)</f>
        <v>0.13492063492063491</v>
      </c>
      <c r="AR327" s="30">
        <f>IF(Table1[[#This Row],[TAT Utility (unclipped)]]&gt;1,1, IF(Table1[[#This Row],[TAT Utility (unclipped)]]&lt;0,0, Table1[[#This Row],[TAT Utility (unclipped)]]) )</f>
        <v>0.13492063492063491</v>
      </c>
      <c r="AS327" s="30">
        <f>(Table1[[#This Row],[Ransomware (Total '# of ATT&amp;CK Observations)]]-parameters!$D$21)/(parameters!$D$22-parameters!$D$21)</f>
        <v>0</v>
      </c>
      <c r="AT327" s="30">
        <f>IF(Table1[[#This Row],[Count Utility (unclipped)]]&gt;1,1, IF(Table1[[#This Row],[Count Utility (unclipped)]]&lt;0,0, Table1[[#This Row],[Count Utility (unclipped)]]) )</f>
        <v>0</v>
      </c>
      <c r="AU32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8" spans="1:47" ht="15.75">
      <c r="A328" s="30">
        <f>parameters!$J$21*Table1[[#This Row],[TAT Utility]]+parameters!$J$22*Table1[[#This Row],[Count Utility]]</f>
        <v>0.01</v>
      </c>
      <c r="B328" s="30">
        <f t="shared" si="4"/>
        <v>0.1</v>
      </c>
      <c r="C328" s="30" t="s">
        <v>1183</v>
      </c>
      <c r="D328" s="30" t="s">
        <v>1175</v>
      </c>
      <c r="E328" s="30" t="s">
        <v>1184</v>
      </c>
      <c r="F328" s="30">
        <v>1</v>
      </c>
      <c r="G328" s="30">
        <v>1</v>
      </c>
      <c r="H328" s="30">
        <f>parameters!$J$10*Table1[[#This Row],[Before Utility]]+parameters!$J$11*Table1[[#This Row],[After Utility]]</f>
        <v>0.1</v>
      </c>
      <c r="I328">
        <f>(Table1[[#This Row],[Num. TID Before]]-parameters!$D$8)/(parameters!$D$9-parameters!$D$8)</f>
        <v>0.1</v>
      </c>
      <c r="J328">
        <f>IF(Table1[[#This Row],[Before Utility (unclipped)]]&gt;1,1, IF(Table1[[#This Row],[Before Utility (unclipped)]]&lt;0,0, Table1[[#This Row],[Before Utility (unclipped)]]))</f>
        <v>0.1</v>
      </c>
      <c r="K328">
        <f>(Table1[[#This Row],[Num. TID After]]-parameters!$D$10)/(parameters!$D$11-parameters!$D$10)</f>
        <v>0.1</v>
      </c>
      <c r="L328">
        <f>IF(Table1[[#This Row],[After Utility (unclipped)]]&gt;1,1, IF(Table1[[#This Row],[After Utility (unclipped)]]&lt;0,0, Table1[[#This Row],[After Utility (unclipped)]]))</f>
        <v>0.1</v>
      </c>
      <c r="M328" s="30">
        <v>0</v>
      </c>
      <c r="N328" s="81">
        <v>0</v>
      </c>
      <c r="O328" s="81">
        <v>0</v>
      </c>
      <c r="P328" s="81">
        <v>0</v>
      </c>
      <c r="Q328" s="81">
        <v>0</v>
      </c>
      <c r="R328" s="34"/>
      <c r="S328" s="32">
        <v>0</v>
      </c>
      <c r="T328" s="34"/>
      <c r="U328" s="32">
        <v>0</v>
      </c>
      <c r="V328" s="30">
        <f>parameters!$J$4*Table1[[#This Row],[Mitigations Utility]] + parameters!$J$5*Table1[[#This Row],[Detections Utility]]</f>
        <v>0</v>
      </c>
      <c r="W328">
        <f>SUM(Table1[[#This Row],[Num. 800-53 (r5)]],Table1[[#This Row],[Num. CIS Controls]])</f>
        <v>0</v>
      </c>
      <c r="X328">
        <f>(Table1[[#This Row],[Total Mitigations]]-parameters!$D$2)/(parameters!$D$3-parameters!$D$2)</f>
        <v>0</v>
      </c>
      <c r="Y328">
        <f>IF(Table1[[#This Row],[Mitigations Utility (unclipped)]]&gt;1,1, IF(Table1[[#This Row],[Mitigations Utility (unclipped)]]&lt;0,0, Table1[[#This Row],[Mitigations Utility (unclipped)]]) )</f>
        <v>0</v>
      </c>
      <c r="Z328">
        <f>SUM(Table1[[#This Row],[Num. CAR]:[Num. Splunk]])</f>
        <v>0</v>
      </c>
      <c r="AA328">
        <f>(Table1[[#This Row],[Total Detections]]-parameters!$D$4)/(parameters!$D$5-parameters!$D$4)</f>
        <v>0</v>
      </c>
      <c r="AB328">
        <f>IF(Table1[[#This Row],[Detections Utility (unclipped)]]&gt;1,1, IF(Table1[[#This Row],[Detections Utility (unclipped)]]&lt;0,0, Table1[[#This Row],[Detections Utility (unclipped)]]) )</f>
        <v>0</v>
      </c>
      <c r="AC328"/>
      <c r="AD328" s="85" t="s">
        <v>1185</v>
      </c>
      <c r="AE328" s="30" t="str" cm="1">
        <f t="array" ref="AE328">IF(SUMPRODUCT(--(NOT(ISERR(SEARCH({"Process","Command","Script","WMI","Module","Pipe","Service"},AD328)))))&gt;0,"1","0")</f>
        <v>1</v>
      </c>
      <c r="AF328" s="30">
        <f>IF(AE328="1",'TOP 10 TECHNIQUES'!C$15,0)</f>
        <v>0</v>
      </c>
      <c r="AG328" s="30" t="str" cm="1">
        <f t="array" ref="AG328">IF(SUMPRODUCT(--(NOT(ISERR(SEARCH({"Network","Firewall"},AD328)))))&gt;0,"1","0")</f>
        <v>0</v>
      </c>
      <c r="AH328" s="30">
        <f>IF(AG328="1",'TOP 10 TECHNIQUES'!C$16,0)</f>
        <v>0</v>
      </c>
      <c r="AI328" s="30" t="str" cm="1">
        <f t="array" ref="AI328">IF(SUMPRODUCT(--(NOT(ISERR(SEARCH({"File","Group","Logon","Schedule","User","Registry","Active","Application"},AD328)))))&gt;0,"1","0")</f>
        <v>0</v>
      </c>
      <c r="AJ328" s="30">
        <f>IF(AI328="1",'TOP 10 TECHNIQUES'!C$17,0)</f>
        <v>0</v>
      </c>
      <c r="AK328" s="30" t="str" cm="1">
        <f t="array" ref="AK328">IF(SUMPRODUCT(--(NOT(ISERR(SEARCH({"Cloud","Cluster","Container","Image","Instance","Pod","Snapshot","Volume"},AD328)))))&gt;0,"1","0")</f>
        <v>0</v>
      </c>
      <c r="AL328" s="30">
        <f>IF(AK328="1",'TOP 10 TECHNIQUES'!C$18,0)</f>
        <v>0</v>
      </c>
      <c r="AM328" s="30" t="str" cm="1">
        <f t="array" ref="AM328">IF(SUMPRODUCT(--(NOT(ISERR(SEARCH({"Drive","Firmware","Host","Kernel"},AD328)))))&gt;0,"1","0")</f>
        <v>1</v>
      </c>
      <c r="AN328" s="30">
        <f>IF(AM328="1",'TOP 10 TECHNIQUES'!C$19,0)</f>
        <v>0</v>
      </c>
      <c r="AO328" s="61">
        <v>0</v>
      </c>
      <c r="AP328" s="30">
        <f>parameters!$J$21*Table1[[#This Row],[TAT Utility]]+parameters!$J$22*Table1[[#This Row],[Count Utility]]</f>
        <v>0.01</v>
      </c>
      <c r="AQ328" s="30">
        <f>(Table1[[#This Row],[Total Top Att&amp;ck Score ]]-parameters!$D$19)/(parameters!$D$20-parameters!$D$19)</f>
        <v>3.3333333333333333E-2</v>
      </c>
      <c r="AR328" s="30">
        <f>IF(Table1[[#This Row],[TAT Utility (unclipped)]]&gt;1,1, IF(Table1[[#This Row],[TAT Utility (unclipped)]]&lt;0,0, Table1[[#This Row],[TAT Utility (unclipped)]]) )</f>
        <v>3.3333333333333333E-2</v>
      </c>
      <c r="AS328" s="30">
        <f>(Table1[[#This Row],[Ransomware (Total '# of ATT&amp;CK Observations)]]-parameters!$D$21)/(parameters!$D$22-parameters!$D$21)</f>
        <v>0</v>
      </c>
      <c r="AT328" s="30">
        <f>IF(Table1[[#This Row],[Count Utility (unclipped)]]&gt;1,1, IF(Table1[[#This Row],[Count Utility (unclipped)]]&lt;0,0, Table1[[#This Row],[Count Utility (unclipped)]]) )</f>
        <v>0</v>
      </c>
      <c r="AU32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9" spans="1:47" ht="15.75">
      <c r="A329" s="30">
        <f>parameters!$J$21*Table1[[#This Row],[TAT Utility]]+parameters!$J$22*Table1[[#This Row],[Count Utility]]</f>
        <v>3.5238095238095235E-2</v>
      </c>
      <c r="B329" s="30">
        <f t="shared" si="4"/>
        <v>0.35238095238095235</v>
      </c>
      <c r="C329" s="30" t="s">
        <v>1186</v>
      </c>
      <c r="D329" s="30" t="s">
        <v>1175</v>
      </c>
      <c r="E329" s="30" t="s">
        <v>1187</v>
      </c>
      <c r="F329" s="30">
        <v>1</v>
      </c>
      <c r="G329" s="30">
        <v>1</v>
      </c>
      <c r="H329" s="30">
        <f>parameters!$J$10*Table1[[#This Row],[Before Utility]]+parameters!$J$11*Table1[[#This Row],[After Utility]]</f>
        <v>0.1</v>
      </c>
      <c r="I329">
        <f>(Table1[[#This Row],[Num. TID Before]]-parameters!$D$8)/(parameters!$D$9-parameters!$D$8)</f>
        <v>0.1</v>
      </c>
      <c r="J329">
        <f>IF(Table1[[#This Row],[Before Utility (unclipped)]]&gt;1,1, IF(Table1[[#This Row],[Before Utility (unclipped)]]&lt;0,0, Table1[[#This Row],[Before Utility (unclipped)]]))</f>
        <v>0.1</v>
      </c>
      <c r="K329">
        <f>(Table1[[#This Row],[Num. TID After]]-parameters!$D$10)/(parameters!$D$11-parameters!$D$10)</f>
        <v>0.1</v>
      </c>
      <c r="L329">
        <f>IF(Table1[[#This Row],[After Utility (unclipped)]]&gt;1,1, IF(Table1[[#This Row],[After Utility (unclipped)]]&lt;0,0, Table1[[#This Row],[After Utility (unclipped)]]))</f>
        <v>0.1</v>
      </c>
      <c r="M329" s="30">
        <v>0</v>
      </c>
      <c r="N329" s="81">
        <v>0</v>
      </c>
      <c r="O329" s="81">
        <v>1</v>
      </c>
      <c r="P329" s="81">
        <v>0</v>
      </c>
      <c r="Q329" s="81">
        <v>0</v>
      </c>
      <c r="R329" s="36" t="s">
        <v>1188</v>
      </c>
      <c r="S329" s="32">
        <v>8</v>
      </c>
      <c r="T329" s="36" t="s">
        <v>1182</v>
      </c>
      <c r="U329" s="40">
        <v>18</v>
      </c>
      <c r="V329" s="30">
        <f>parameters!$J$4*Table1[[#This Row],[Mitigations Utility]] + parameters!$J$5*Table1[[#This Row],[Detections Utility]]</f>
        <v>0.25238095238095237</v>
      </c>
      <c r="W329">
        <f>SUM(Table1[[#This Row],[Num. 800-53 (r5)]],Table1[[#This Row],[Num. CIS Controls]])</f>
        <v>26</v>
      </c>
      <c r="X329">
        <f>(Table1[[#This Row],[Total Mitigations]]-parameters!$D$2)/(parameters!$D$3-parameters!$D$2)</f>
        <v>0.47272727272727272</v>
      </c>
      <c r="Y329">
        <f>IF(Table1[[#This Row],[Mitigations Utility (unclipped)]]&gt;1,1, IF(Table1[[#This Row],[Mitigations Utility (unclipped)]]&lt;0,0, Table1[[#This Row],[Mitigations Utility (unclipped)]]) )</f>
        <v>0.47272727272727272</v>
      </c>
      <c r="Z329">
        <f>SUM(Table1[[#This Row],[Num. CAR]:[Num. Splunk]])</f>
        <v>1</v>
      </c>
      <c r="AA329">
        <f>(Table1[[#This Row],[Total Detections]]-parameters!$D$4)/(parameters!$D$5-parameters!$D$4)</f>
        <v>0.01</v>
      </c>
      <c r="AB329">
        <f>IF(Table1[[#This Row],[Detections Utility (unclipped)]]&gt;1,1, IF(Table1[[#This Row],[Detections Utility (unclipped)]]&lt;0,0, Table1[[#This Row],[Detections Utility (unclipped)]]) )</f>
        <v>0.01</v>
      </c>
      <c r="AC329"/>
      <c r="AD329" s="85" t="s">
        <v>1189</v>
      </c>
      <c r="AE329" s="30" t="str" cm="1">
        <f t="array" ref="AE329">IF(SUMPRODUCT(--(NOT(ISERR(SEARCH({"Process","Command","Script","WMI","Module","Pipe","Service"},AD329)))))&gt;0,"1","0")</f>
        <v>0</v>
      </c>
      <c r="AF329" s="30">
        <f>IF(AE329="1",'TOP 10 TECHNIQUES'!C$15,0)</f>
        <v>0</v>
      </c>
      <c r="AG329" s="30" t="str" cm="1">
        <f t="array" ref="AG329">IF(SUMPRODUCT(--(NOT(ISERR(SEARCH({"Network","Firewall"},AD329)))))&gt;0,"1","0")</f>
        <v>0</v>
      </c>
      <c r="AH329" s="30">
        <f>IF(AG329="1",'TOP 10 TECHNIQUES'!C$16,0)</f>
        <v>0</v>
      </c>
      <c r="AI329" s="30" t="str" cm="1">
        <f t="array" ref="AI329">IF(SUMPRODUCT(--(NOT(ISERR(SEARCH({"File","Group","Logon","Schedule","User","Registry","Active","Application"},AD329)))))&gt;0,"1","0")</f>
        <v>0</v>
      </c>
      <c r="AJ329" s="30">
        <f>IF(AI329="1",'TOP 10 TECHNIQUES'!C$17,0)</f>
        <v>0</v>
      </c>
      <c r="AK329" s="30" t="str" cm="1">
        <f t="array" ref="AK329">IF(SUMPRODUCT(--(NOT(ISERR(SEARCH({"Cloud","Cluster","Container","Image","Instance","Pod","Snapshot","Volume"},AD329)))))&gt;0,"1","0")</f>
        <v>0</v>
      </c>
      <c r="AL329" s="30">
        <f>IF(AK329="1",'TOP 10 TECHNIQUES'!C$18,0)</f>
        <v>0</v>
      </c>
      <c r="AM329" s="30" t="str" cm="1">
        <f t="array" ref="AM329">IF(SUMPRODUCT(--(NOT(ISERR(SEARCH({"Drive","Firmware","Host","Kernel"},AD329)))))&gt;0,"1","0")</f>
        <v>1</v>
      </c>
      <c r="AN329" s="30">
        <f>IF(AM329="1",'TOP 10 TECHNIQUES'!C$19,0)</f>
        <v>0</v>
      </c>
      <c r="AO329" s="62">
        <v>0</v>
      </c>
      <c r="AP329" s="30">
        <f>parameters!$J$21*Table1[[#This Row],[TAT Utility]]+parameters!$J$22*Table1[[#This Row],[Count Utility]]</f>
        <v>3.5238095238095235E-2</v>
      </c>
      <c r="AQ329" s="30">
        <f>(Table1[[#This Row],[Total Top Att&amp;ck Score ]]-parameters!$D$19)/(parameters!$D$20-parameters!$D$19)</f>
        <v>0.11746031746031745</v>
      </c>
      <c r="AR329" s="30">
        <f>IF(Table1[[#This Row],[TAT Utility (unclipped)]]&gt;1,1, IF(Table1[[#This Row],[TAT Utility (unclipped)]]&lt;0,0, Table1[[#This Row],[TAT Utility (unclipped)]]) )</f>
        <v>0.11746031746031745</v>
      </c>
      <c r="AS329" s="30">
        <f>(Table1[[#This Row],[Ransomware (Total '# of ATT&amp;CK Observations)]]-parameters!$D$21)/(parameters!$D$22-parameters!$D$21)</f>
        <v>0</v>
      </c>
      <c r="AT329" s="30">
        <f>IF(Table1[[#This Row],[Count Utility (unclipped)]]&gt;1,1, IF(Table1[[#This Row],[Count Utility (unclipped)]]&lt;0,0, Table1[[#This Row],[Count Utility (unclipped)]]) )</f>
        <v>0</v>
      </c>
      <c r="AU32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0" spans="1:47" ht="15.75">
      <c r="A330" s="30">
        <f>parameters!$J$21*Table1[[#This Row],[TAT Utility]]+parameters!$J$22*Table1[[#This Row],[Count Utility]]</f>
        <v>3.380952380952381E-2</v>
      </c>
      <c r="B330" s="30">
        <f t="shared" si="4"/>
        <v>0.33809523809523812</v>
      </c>
      <c r="C330" s="30" t="s">
        <v>1190</v>
      </c>
      <c r="D330" s="30" t="s">
        <v>1175</v>
      </c>
      <c r="E330" s="30" t="s">
        <v>1191</v>
      </c>
      <c r="F330" s="30">
        <v>1</v>
      </c>
      <c r="G330" s="30">
        <v>1</v>
      </c>
      <c r="H330" s="30">
        <f>parameters!$J$10*Table1[[#This Row],[Before Utility]]+parameters!$J$11*Table1[[#This Row],[After Utility]]</f>
        <v>0.1</v>
      </c>
      <c r="I330">
        <f>(Table1[[#This Row],[Num. TID Before]]-parameters!$D$8)/(parameters!$D$9-parameters!$D$8)</f>
        <v>0.1</v>
      </c>
      <c r="J330">
        <f>IF(Table1[[#This Row],[Before Utility (unclipped)]]&gt;1,1, IF(Table1[[#This Row],[Before Utility (unclipped)]]&lt;0,0, Table1[[#This Row],[Before Utility (unclipped)]]))</f>
        <v>0.1</v>
      </c>
      <c r="K330">
        <f>(Table1[[#This Row],[Num. TID After]]-parameters!$D$10)/(parameters!$D$11-parameters!$D$10)</f>
        <v>0.1</v>
      </c>
      <c r="L330">
        <f>IF(Table1[[#This Row],[After Utility (unclipped)]]&gt;1,1, IF(Table1[[#This Row],[After Utility (unclipped)]]&lt;0,0, Table1[[#This Row],[After Utility (unclipped)]]))</f>
        <v>0.1</v>
      </c>
      <c r="M330" s="30">
        <v>0</v>
      </c>
      <c r="N330" s="81">
        <v>0</v>
      </c>
      <c r="O330" s="81">
        <v>0</v>
      </c>
      <c r="P330" s="81">
        <v>0</v>
      </c>
      <c r="Q330" s="81">
        <v>0</v>
      </c>
      <c r="R330" s="36" t="s">
        <v>1192</v>
      </c>
      <c r="S330" s="32">
        <v>5</v>
      </c>
      <c r="T330" s="36" t="s">
        <v>1193</v>
      </c>
      <c r="U330" s="32">
        <v>20</v>
      </c>
      <c r="V330" s="30">
        <f>parameters!$J$4*Table1[[#This Row],[Mitigations Utility]] + parameters!$J$5*Table1[[#This Row],[Detections Utility]]</f>
        <v>0.23809523809523811</v>
      </c>
      <c r="W330">
        <f>SUM(Table1[[#This Row],[Num. 800-53 (r5)]],Table1[[#This Row],[Num. CIS Controls]])</f>
        <v>25</v>
      </c>
      <c r="X330">
        <f>(Table1[[#This Row],[Total Mitigations]]-parameters!$D$2)/(parameters!$D$3-parameters!$D$2)</f>
        <v>0.45454545454545453</v>
      </c>
      <c r="Y330">
        <f>IF(Table1[[#This Row],[Mitigations Utility (unclipped)]]&gt;1,1, IF(Table1[[#This Row],[Mitigations Utility (unclipped)]]&lt;0,0, Table1[[#This Row],[Mitigations Utility (unclipped)]]) )</f>
        <v>0.45454545454545453</v>
      </c>
      <c r="Z330">
        <f>SUM(Table1[[#This Row],[Num. CAR]:[Num. Splunk]])</f>
        <v>0</v>
      </c>
      <c r="AA330">
        <f>(Table1[[#This Row],[Total Detections]]-parameters!$D$4)/(parameters!$D$5-parameters!$D$4)</f>
        <v>0</v>
      </c>
      <c r="AB330">
        <f>IF(Table1[[#This Row],[Detections Utility (unclipped)]]&gt;1,1, IF(Table1[[#This Row],[Detections Utility (unclipped)]]&lt;0,0, Table1[[#This Row],[Detections Utility (unclipped)]]) )</f>
        <v>0</v>
      </c>
      <c r="AC330"/>
      <c r="AD330" s="85" t="s">
        <v>1072</v>
      </c>
      <c r="AE330" s="30" t="str" cm="1">
        <f t="array" ref="AE330">IF(SUMPRODUCT(--(NOT(ISERR(SEARCH({"Process","Command","Script","WMI","Module","Pipe","Service"},AD330)))))&gt;0,"1","0")</f>
        <v>0</v>
      </c>
      <c r="AF330" s="30">
        <f>IF(AE330="1",'TOP 10 TECHNIQUES'!C$15,0)</f>
        <v>0</v>
      </c>
      <c r="AG330" s="30" t="str" cm="1">
        <f t="array" ref="AG330">IF(SUMPRODUCT(--(NOT(ISERR(SEARCH({"Network","Firewall"},AD330)))))&gt;0,"1","0")</f>
        <v>0</v>
      </c>
      <c r="AH330" s="30">
        <f>IF(AG330="1",'TOP 10 TECHNIQUES'!C$16,0)</f>
        <v>0</v>
      </c>
      <c r="AI330" s="30" t="str" cm="1">
        <f t="array" ref="AI330">IF(SUMPRODUCT(--(NOT(ISERR(SEARCH({"File","Group","Logon","Schedule","User","Registry","Active","Application"},AD330)))))&gt;0,"1","0")</f>
        <v>0</v>
      </c>
      <c r="AJ330" s="30">
        <f>IF(AI330="1",'TOP 10 TECHNIQUES'!C$17,0)</f>
        <v>0</v>
      </c>
      <c r="AK330" s="30" t="str" cm="1">
        <f t="array" ref="AK330">IF(SUMPRODUCT(--(NOT(ISERR(SEARCH({"Cloud","Cluster","Container","Image","Instance","Pod","Snapshot","Volume"},AD330)))))&gt;0,"1","0")</f>
        <v>0</v>
      </c>
      <c r="AL330" s="30">
        <f>IF(AK330="1",'TOP 10 TECHNIQUES'!C$18,0)</f>
        <v>0</v>
      </c>
      <c r="AM330" s="30" t="str" cm="1">
        <f t="array" ref="AM330">IF(SUMPRODUCT(--(NOT(ISERR(SEARCH({"Drive","Firmware","Host","Kernel"},AD330)))))&gt;0,"1","0")</f>
        <v>1</v>
      </c>
      <c r="AN330" s="30">
        <f>IF(AM330="1",'TOP 10 TECHNIQUES'!C$19,0)</f>
        <v>0</v>
      </c>
      <c r="AO330" s="61">
        <v>0</v>
      </c>
      <c r="AP330" s="30">
        <f>parameters!$J$21*Table1[[#This Row],[TAT Utility]]+parameters!$J$22*Table1[[#This Row],[Count Utility]]</f>
        <v>3.380952380952381E-2</v>
      </c>
      <c r="AQ330" s="30">
        <f>(Table1[[#This Row],[Total Top Att&amp;ck Score ]]-parameters!$D$19)/(parameters!$D$20-parameters!$D$19)</f>
        <v>0.1126984126984127</v>
      </c>
      <c r="AR330" s="30">
        <f>IF(Table1[[#This Row],[TAT Utility (unclipped)]]&gt;1,1, IF(Table1[[#This Row],[TAT Utility (unclipped)]]&lt;0,0, Table1[[#This Row],[TAT Utility (unclipped)]]) )</f>
        <v>0.1126984126984127</v>
      </c>
      <c r="AS330" s="30">
        <f>(Table1[[#This Row],[Ransomware (Total '# of ATT&amp;CK Observations)]]-parameters!$D$21)/(parameters!$D$22-parameters!$D$21)</f>
        <v>0</v>
      </c>
      <c r="AT330" s="30">
        <f>IF(Table1[[#This Row],[Count Utility (unclipped)]]&gt;1,1, IF(Table1[[#This Row],[Count Utility (unclipped)]]&lt;0,0, Table1[[#This Row],[Count Utility (unclipped)]]) )</f>
        <v>0</v>
      </c>
      <c r="AU33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1" spans="1:47" ht="15.75">
      <c r="A331" s="30">
        <f>parameters!$J$21*Table1[[#This Row],[TAT Utility]]+parameters!$J$22*Table1[[#This Row],[Count Utility]]</f>
        <v>5.0476190476190473E-2</v>
      </c>
      <c r="B331" s="30">
        <f t="shared" si="4"/>
        <v>0.50476190476190474</v>
      </c>
      <c r="C331" s="30" t="s">
        <v>1194</v>
      </c>
      <c r="D331" s="30" t="s">
        <v>1175</v>
      </c>
      <c r="E331" s="30" t="s">
        <v>1195</v>
      </c>
      <c r="F331" s="30">
        <v>1</v>
      </c>
      <c r="G331" s="30">
        <v>1</v>
      </c>
      <c r="H331" s="30">
        <f>parameters!$J$10*Table1[[#This Row],[Before Utility]]+parameters!$J$11*Table1[[#This Row],[After Utility]]</f>
        <v>0.1</v>
      </c>
      <c r="I331">
        <f>(Table1[[#This Row],[Num. TID Before]]-parameters!$D$8)/(parameters!$D$9-parameters!$D$8)</f>
        <v>0.1</v>
      </c>
      <c r="J331">
        <f>IF(Table1[[#This Row],[Before Utility (unclipped)]]&gt;1,1, IF(Table1[[#This Row],[Before Utility (unclipped)]]&lt;0,0, Table1[[#This Row],[Before Utility (unclipped)]]))</f>
        <v>0.1</v>
      </c>
      <c r="K331">
        <f>(Table1[[#This Row],[Num. TID After]]-parameters!$D$10)/(parameters!$D$11-parameters!$D$10)</f>
        <v>0.1</v>
      </c>
      <c r="L331">
        <f>IF(Table1[[#This Row],[After Utility (unclipped)]]&gt;1,1, IF(Table1[[#This Row],[After Utility (unclipped)]]&lt;0,0, Table1[[#This Row],[After Utility (unclipped)]]))</f>
        <v>0.1</v>
      </c>
      <c r="M331" s="30">
        <v>0</v>
      </c>
      <c r="N331" s="81">
        <v>0</v>
      </c>
      <c r="O331" s="81">
        <v>0</v>
      </c>
      <c r="P331" s="81">
        <v>0</v>
      </c>
      <c r="Q331" s="81">
        <v>1</v>
      </c>
      <c r="R331" s="36" t="s">
        <v>1196</v>
      </c>
      <c r="S331" s="32">
        <v>18</v>
      </c>
      <c r="T331" s="36" t="s">
        <v>1197</v>
      </c>
      <c r="U331" s="32">
        <v>24</v>
      </c>
      <c r="V331" s="30">
        <f>parameters!$J$4*Table1[[#This Row],[Mitigations Utility]] + parameters!$J$5*Table1[[#This Row],[Detections Utility]]</f>
        <v>0.40476190476190477</v>
      </c>
      <c r="W331">
        <f>SUM(Table1[[#This Row],[Num. 800-53 (r5)]],Table1[[#This Row],[Num. CIS Controls]])</f>
        <v>42</v>
      </c>
      <c r="X331">
        <f>(Table1[[#This Row],[Total Mitigations]]-parameters!$D$2)/(parameters!$D$3-parameters!$D$2)</f>
        <v>0.76363636363636367</v>
      </c>
      <c r="Y331">
        <f>IF(Table1[[#This Row],[Mitigations Utility (unclipped)]]&gt;1,1, IF(Table1[[#This Row],[Mitigations Utility (unclipped)]]&lt;0,0, Table1[[#This Row],[Mitigations Utility (unclipped)]]) )</f>
        <v>0.76363636363636367</v>
      </c>
      <c r="Z331">
        <f>SUM(Table1[[#This Row],[Num. CAR]:[Num. Splunk]])</f>
        <v>1</v>
      </c>
      <c r="AA331">
        <f>(Table1[[#This Row],[Total Detections]]-parameters!$D$4)/(parameters!$D$5-parameters!$D$4)</f>
        <v>0.01</v>
      </c>
      <c r="AB331">
        <f>IF(Table1[[#This Row],[Detections Utility (unclipped)]]&gt;1,1, IF(Table1[[#This Row],[Detections Utility (unclipped)]]&lt;0,0, Table1[[#This Row],[Detections Utility (unclipped)]]) )</f>
        <v>0.01</v>
      </c>
      <c r="AC331"/>
      <c r="AD331" s="85" t="s">
        <v>1198</v>
      </c>
      <c r="AE331" s="30" t="str" cm="1">
        <f t="array" ref="AE331">IF(SUMPRODUCT(--(NOT(ISERR(SEARCH({"Process","Command","Script","WMI","Module","Pipe","Service"},AD331)))))&gt;0,"1","0")</f>
        <v>1</v>
      </c>
      <c r="AF331" s="30">
        <f>IF(AE331="1",'TOP 10 TECHNIQUES'!C$15,0)</f>
        <v>0</v>
      </c>
      <c r="AG331" s="30" t="str" cm="1">
        <f t="array" ref="AG331">IF(SUMPRODUCT(--(NOT(ISERR(SEARCH({"Network","Firewall"},AD331)))))&gt;0,"1","0")</f>
        <v>1</v>
      </c>
      <c r="AH331" s="30">
        <f>IF(AG331="1",'TOP 10 TECHNIQUES'!C$16,0)</f>
        <v>0</v>
      </c>
      <c r="AI331" s="30" t="str" cm="1">
        <f t="array" ref="AI331">IF(SUMPRODUCT(--(NOT(ISERR(SEARCH({"File","Group","Logon","Schedule","User","Registry","Active","Application"},AD331)))))&gt;0,"1","0")</f>
        <v>0</v>
      </c>
      <c r="AJ331" s="30">
        <f>IF(AI331="1",'TOP 10 TECHNIQUES'!C$17,0)</f>
        <v>0</v>
      </c>
      <c r="AK331" s="30" t="str" cm="1">
        <f t="array" ref="AK331">IF(SUMPRODUCT(--(NOT(ISERR(SEARCH({"Cloud","Cluster","Container","Image","Instance","Pod","Snapshot","Volume"},AD331)))))&gt;0,"1","0")</f>
        <v>0</v>
      </c>
      <c r="AL331" s="30">
        <f>IF(AK331="1",'TOP 10 TECHNIQUES'!C$18,0)</f>
        <v>0</v>
      </c>
      <c r="AM331" s="30" t="str" cm="1">
        <f t="array" ref="AM331">IF(SUMPRODUCT(--(NOT(ISERR(SEARCH({"Drive","Firmware","Host","Kernel"},AD331)))))&gt;0,"1","0")</f>
        <v>1</v>
      </c>
      <c r="AN331" s="30">
        <f>IF(AM331="1",'TOP 10 TECHNIQUES'!C$19,0)</f>
        <v>0</v>
      </c>
      <c r="AO331" s="62">
        <v>0</v>
      </c>
      <c r="AP331" s="30">
        <f>parameters!$J$21*Table1[[#This Row],[TAT Utility]]+parameters!$J$22*Table1[[#This Row],[Count Utility]]</f>
        <v>5.0476190476190473E-2</v>
      </c>
      <c r="AQ331" s="30">
        <f>(Table1[[#This Row],[Total Top Att&amp;ck Score ]]-parameters!$D$19)/(parameters!$D$20-parameters!$D$19)</f>
        <v>0.16825396825396824</v>
      </c>
      <c r="AR331" s="30">
        <f>IF(Table1[[#This Row],[TAT Utility (unclipped)]]&gt;1,1, IF(Table1[[#This Row],[TAT Utility (unclipped)]]&lt;0,0, Table1[[#This Row],[TAT Utility (unclipped)]]) )</f>
        <v>0.16825396825396824</v>
      </c>
      <c r="AS331" s="30">
        <f>(Table1[[#This Row],[Ransomware (Total '# of ATT&amp;CK Observations)]]-parameters!$D$21)/(parameters!$D$22-parameters!$D$21)</f>
        <v>0</v>
      </c>
      <c r="AT331" s="30">
        <f>IF(Table1[[#This Row],[Count Utility (unclipped)]]&gt;1,1, IF(Table1[[#This Row],[Count Utility (unclipped)]]&lt;0,0, Table1[[#This Row],[Count Utility (unclipped)]]) )</f>
        <v>0</v>
      </c>
      <c r="AU33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2" spans="1:47" ht="15.75">
      <c r="A332" s="30">
        <f>parameters!$J$21*Table1[[#This Row],[TAT Utility]]+parameters!$J$22*Table1[[#This Row],[Count Utility]]</f>
        <v>0.34498000000000001</v>
      </c>
      <c r="B332" s="30">
        <f t="shared" si="4"/>
        <v>2.1164666666666667</v>
      </c>
      <c r="C332" s="30" t="s">
        <v>1199</v>
      </c>
      <c r="D332" s="30" t="s">
        <v>1200</v>
      </c>
      <c r="E332" s="30" t="s">
        <v>72</v>
      </c>
      <c r="F332" s="30">
        <v>2</v>
      </c>
      <c r="G332" s="30">
        <v>2</v>
      </c>
      <c r="H332" s="30">
        <f>parameters!$J$10*Table1[[#This Row],[Before Utility]]+parameters!$J$11*Table1[[#This Row],[After Utility]]</f>
        <v>0.2</v>
      </c>
      <c r="I332">
        <f>(Table1[[#This Row],[Num. TID Before]]-parameters!$D$8)/(parameters!$D$9-parameters!$D$8)</f>
        <v>0.2</v>
      </c>
      <c r="J332">
        <f>IF(Table1[[#This Row],[Before Utility (unclipped)]]&gt;1,1, IF(Table1[[#This Row],[Before Utility (unclipped)]]&lt;0,0, Table1[[#This Row],[Before Utility (unclipped)]]))</f>
        <v>0.2</v>
      </c>
      <c r="K332">
        <f>(Table1[[#This Row],[Num. TID After]]-parameters!$D$10)/(parameters!$D$11-parameters!$D$10)</f>
        <v>0.2</v>
      </c>
      <c r="L332">
        <f>IF(Table1[[#This Row],[After Utility (unclipped)]]&gt;1,1, IF(Table1[[#This Row],[After Utility (unclipped)]]&lt;0,0, Table1[[#This Row],[After Utility (unclipped)]]))</f>
        <v>0.2</v>
      </c>
      <c r="M332" s="57">
        <v>1</v>
      </c>
      <c r="N332" s="81">
        <v>0</v>
      </c>
      <c r="O332" s="81">
        <v>9</v>
      </c>
      <c r="P332" s="81">
        <v>28</v>
      </c>
      <c r="Q332" s="81">
        <v>16</v>
      </c>
      <c r="R332" s="36" t="s">
        <v>1201</v>
      </c>
      <c r="S332" s="32">
        <v>12</v>
      </c>
      <c r="T332" s="36" t="s">
        <v>1202</v>
      </c>
      <c r="U332" s="32">
        <v>21</v>
      </c>
      <c r="V332" s="30">
        <f>parameters!$J$4*Table1[[#This Row],[Mitigations Utility]] + parameters!$J$5*Table1[[#This Row],[Detections Utility]]</f>
        <v>0.56666666666666665</v>
      </c>
      <c r="W332">
        <f>SUM(Table1[[#This Row],[Num. 800-53 (r5)]],Table1[[#This Row],[Num. CIS Controls]])</f>
        <v>33</v>
      </c>
      <c r="X332">
        <f>(Table1[[#This Row],[Total Mitigations]]-parameters!$D$2)/(parameters!$D$3-parameters!$D$2)</f>
        <v>0.6</v>
      </c>
      <c r="Y332">
        <f>IF(Table1[[#This Row],[Mitigations Utility (unclipped)]]&gt;1,1, IF(Table1[[#This Row],[Mitigations Utility (unclipped)]]&lt;0,0, Table1[[#This Row],[Mitigations Utility (unclipped)]]) )</f>
        <v>0.6</v>
      </c>
      <c r="Z332">
        <f>SUM(Table1[[#This Row],[Num. CAR]:[Num. Splunk]])</f>
        <v>53</v>
      </c>
      <c r="AA332">
        <f>(Table1[[#This Row],[Total Detections]]-parameters!$D$4)/(parameters!$D$5-parameters!$D$4)</f>
        <v>0.53</v>
      </c>
      <c r="AB332">
        <f>IF(Table1[[#This Row],[Detections Utility (unclipped)]]&gt;1,1, IF(Table1[[#This Row],[Detections Utility (unclipped)]]&lt;0,0, Table1[[#This Row],[Detections Utility (unclipped)]]) )</f>
        <v>0.53</v>
      </c>
      <c r="AC332"/>
      <c r="AD332" s="85" t="s">
        <v>1203</v>
      </c>
      <c r="AE332" s="30" t="str" cm="1">
        <f t="array" ref="AE332">IF(SUMPRODUCT(--(NOT(ISERR(SEARCH({"Process","Command","Script","WMI","Module","Pipe","Service"},AD332)))))&gt;0,"1","0")</f>
        <v>1</v>
      </c>
      <c r="AF332" s="30">
        <f>IF(AE332="1",'TOP 10 TECHNIQUES'!C$15,0)</f>
        <v>0</v>
      </c>
      <c r="AG332" s="30" t="str" cm="1">
        <f t="array" ref="AG332">IF(SUMPRODUCT(--(NOT(ISERR(SEARCH({"Network","Firewall"},AD332)))))&gt;0,"1","0")</f>
        <v>0</v>
      </c>
      <c r="AH332" s="30">
        <f>IF(AG332="1",'TOP 10 TECHNIQUES'!C$16,0)</f>
        <v>0</v>
      </c>
      <c r="AI332" s="30" t="str" cm="1">
        <f t="array" ref="AI332">IF(SUMPRODUCT(--(NOT(ISERR(SEARCH({"File","Group","Logon","Schedule","User","Registry","Active","Application"},AD332)))))&gt;0,"1","0")</f>
        <v>1</v>
      </c>
      <c r="AJ332" s="30">
        <f>IF(AI332="1",'TOP 10 TECHNIQUES'!C$17,0)</f>
        <v>0.19800000000000001</v>
      </c>
      <c r="AK332" s="30" t="str" cm="1">
        <f t="array" ref="AK332">IF(SUMPRODUCT(--(NOT(ISERR(SEARCH({"Cloud","Cluster","Container","Image","Instance","Pod","Snapshot","Volume"},AD332)))))&gt;0,"1","0")</f>
        <v>0</v>
      </c>
      <c r="AL332" s="30">
        <f>IF(AK332="1",'TOP 10 TECHNIQUES'!C$18,0)</f>
        <v>0</v>
      </c>
      <c r="AM332" s="30" t="str" cm="1">
        <f t="array" ref="AM332">IF(SUMPRODUCT(--(NOT(ISERR(SEARCH({"Drive","Firmware","Host","Kernel"},AD332)))))&gt;0,"1","0")</f>
        <v>1</v>
      </c>
      <c r="AN332" s="30">
        <f>IF(AM332="1",'TOP 10 TECHNIQUES'!C$19,0)</f>
        <v>0</v>
      </c>
      <c r="AO332" s="61">
        <v>4</v>
      </c>
      <c r="AP332" s="30">
        <f>parameters!$J$21*Table1[[#This Row],[TAT Utility]]+parameters!$J$22*Table1[[#This Row],[Count Utility]]</f>
        <v>0.34498000000000001</v>
      </c>
      <c r="AQ332" s="30">
        <f>(Table1[[#This Row],[Total Top Att&amp;ck Score ]]-parameters!$D$19)/(parameters!$D$20-parameters!$D$19)</f>
        <v>0.70548888888888894</v>
      </c>
      <c r="AR332" s="30">
        <f>IF(Table1[[#This Row],[TAT Utility (unclipped)]]&gt;1,1, IF(Table1[[#This Row],[TAT Utility (unclipped)]]&lt;0,0, Table1[[#This Row],[TAT Utility (unclipped)]]) )</f>
        <v>0.70548888888888894</v>
      </c>
      <c r="AS332" s="30">
        <f>(Table1[[#This Row],[Ransomware (Total '# of ATT&amp;CK Observations)]]-parameters!$D$21)/(parameters!$D$22-parameters!$D$21)</f>
        <v>0.19047619047619047</v>
      </c>
      <c r="AT332" s="30">
        <f>IF(Table1[[#This Row],[Count Utility (unclipped)]]&gt;1,1, IF(Table1[[#This Row],[Count Utility (unclipped)]]&lt;0,0, Table1[[#This Row],[Count Utility (unclipped)]]) )</f>
        <v>0.19047619047619047</v>
      </c>
      <c r="AU33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0.1624275132275132</v>
      </c>
    </row>
    <row r="333" spans="1:47" ht="15.75">
      <c r="A333" s="30">
        <f>parameters!$J$21*Table1[[#This Row],[TAT Utility]]+parameters!$J$22*Table1[[#This Row],[Count Utility]]</f>
        <v>3.080571428571428E-2</v>
      </c>
      <c r="B333" s="30">
        <f t="shared" si="4"/>
        <v>0.30805714285714281</v>
      </c>
      <c r="C333" s="30" t="s">
        <v>1204</v>
      </c>
      <c r="D333" s="30" t="s">
        <v>1200</v>
      </c>
      <c r="E333" s="30" t="s">
        <v>1205</v>
      </c>
      <c r="F333" s="30">
        <v>1</v>
      </c>
      <c r="G333" s="30">
        <v>1</v>
      </c>
      <c r="H333" s="30">
        <f>parameters!$J$10*Table1[[#This Row],[Before Utility]]+parameters!$J$11*Table1[[#This Row],[After Utility]]</f>
        <v>0.1</v>
      </c>
      <c r="I333">
        <f>(Table1[[#This Row],[Num. TID Before]]-parameters!$D$8)/(parameters!$D$9-parameters!$D$8)</f>
        <v>0.1</v>
      </c>
      <c r="J333">
        <f>IF(Table1[[#This Row],[Before Utility (unclipped)]]&gt;1,1, IF(Table1[[#This Row],[Before Utility (unclipped)]]&lt;0,0, Table1[[#This Row],[Before Utility (unclipped)]]))</f>
        <v>0.1</v>
      </c>
      <c r="K333">
        <f>(Table1[[#This Row],[Num. TID After]]-parameters!$D$10)/(parameters!$D$11-parameters!$D$10)</f>
        <v>0.1</v>
      </c>
      <c r="L333">
        <f>IF(Table1[[#This Row],[After Utility (unclipped)]]&gt;1,1, IF(Table1[[#This Row],[After Utility (unclipped)]]&lt;0,0, Table1[[#This Row],[After Utility (unclipped)]]))</f>
        <v>0.1</v>
      </c>
      <c r="M333" s="30">
        <v>0</v>
      </c>
      <c r="N333" s="81">
        <v>0</v>
      </c>
      <c r="O333" s="81">
        <v>0</v>
      </c>
      <c r="P333" s="81">
        <v>3</v>
      </c>
      <c r="Q333" s="81">
        <v>2</v>
      </c>
      <c r="R333" s="36" t="s">
        <v>1206</v>
      </c>
      <c r="S333" s="32">
        <v>6</v>
      </c>
      <c r="T333" s="36" t="s">
        <v>1207</v>
      </c>
      <c r="U333" s="32">
        <v>8</v>
      </c>
      <c r="V333" s="30">
        <f>parameters!$J$4*Table1[[#This Row],[Mitigations Utility]] + parameters!$J$5*Table1[[#This Row],[Detections Utility]]</f>
        <v>0.15714285714285714</v>
      </c>
      <c r="W333">
        <f>SUM(Table1[[#This Row],[Num. 800-53 (r5)]],Table1[[#This Row],[Num. CIS Controls]])</f>
        <v>14</v>
      </c>
      <c r="X333">
        <f>(Table1[[#This Row],[Total Mitigations]]-parameters!$D$2)/(parameters!$D$3-parameters!$D$2)</f>
        <v>0.25454545454545452</v>
      </c>
      <c r="Y333">
        <f>IF(Table1[[#This Row],[Mitigations Utility (unclipped)]]&gt;1,1, IF(Table1[[#This Row],[Mitigations Utility (unclipped)]]&lt;0,0, Table1[[#This Row],[Mitigations Utility (unclipped)]]) )</f>
        <v>0.25454545454545452</v>
      </c>
      <c r="Z333">
        <f>SUM(Table1[[#This Row],[Num. CAR]:[Num. Splunk]])</f>
        <v>5</v>
      </c>
      <c r="AA333">
        <f>(Table1[[#This Row],[Total Detections]]-parameters!$D$4)/(parameters!$D$5-parameters!$D$4)</f>
        <v>0.05</v>
      </c>
      <c r="AB333">
        <f>IF(Table1[[#This Row],[Detections Utility (unclipped)]]&gt;1,1, IF(Table1[[#This Row],[Detections Utility (unclipped)]]&lt;0,0, Table1[[#This Row],[Detections Utility (unclipped)]]) )</f>
        <v>0.05</v>
      </c>
      <c r="AC333"/>
      <c r="AD333" s="85" t="s">
        <v>1208</v>
      </c>
      <c r="AE333" s="30" t="str" cm="1">
        <f t="array" ref="AE333">IF(SUMPRODUCT(--(NOT(ISERR(SEARCH({"Process","Command","Script","WMI","Module","Pipe","Service"},AD333)))))&gt;0,"1","0")</f>
        <v>1</v>
      </c>
      <c r="AF333" s="30">
        <f>IF(AE333="1",'TOP 10 TECHNIQUES'!C$15,0)</f>
        <v>0</v>
      </c>
      <c r="AG333" s="30" t="str" cm="1">
        <f t="array" ref="AG333">IF(SUMPRODUCT(--(NOT(ISERR(SEARCH({"Network","Firewall"},AD333)))))&gt;0,"1","0")</f>
        <v>0</v>
      </c>
      <c r="AH333" s="30">
        <f>IF(AG333="1",'TOP 10 TECHNIQUES'!C$16,0)</f>
        <v>0</v>
      </c>
      <c r="AI333" s="30" t="str" cm="1">
        <f t="array" ref="AI333">IF(SUMPRODUCT(--(NOT(ISERR(SEARCH({"File","Group","Logon","Schedule","User","Registry","Active","Application"},AD333)))))&gt;0,"1","0")</f>
        <v>1</v>
      </c>
      <c r="AJ333" s="30">
        <f>IF(AI333="1",'TOP 10 TECHNIQUES'!C$17,0)</f>
        <v>0.19800000000000001</v>
      </c>
      <c r="AK333" s="30" t="str" cm="1">
        <f t="array" ref="AK333">IF(SUMPRODUCT(--(NOT(ISERR(SEARCH({"Cloud","Cluster","Container","Image","Instance","Pod","Snapshot","Volume"},AD333)))))&gt;0,"1","0")</f>
        <v>0</v>
      </c>
      <c r="AL333" s="30">
        <f>IF(AK333="1",'TOP 10 TECHNIQUES'!C$18,0)</f>
        <v>0</v>
      </c>
      <c r="AM333" s="30" t="str" cm="1">
        <f t="array" ref="AM333">IF(SUMPRODUCT(--(NOT(ISERR(SEARCH({"Drive","Firmware","Host","Kernel"},AD333)))))&gt;0,"1","0")</f>
        <v>0</v>
      </c>
      <c r="AN333" s="30">
        <f>IF(AM333="1",'TOP 10 TECHNIQUES'!C$19,0)</f>
        <v>0</v>
      </c>
      <c r="AO333" s="62">
        <v>0</v>
      </c>
      <c r="AP333" s="30">
        <f>parameters!$J$21*Table1[[#This Row],[TAT Utility]]+parameters!$J$22*Table1[[#This Row],[Count Utility]]</f>
        <v>3.080571428571428E-2</v>
      </c>
      <c r="AQ333" s="30">
        <f>(Table1[[#This Row],[Total Top Att&amp;ck Score ]]-parameters!$D$19)/(parameters!$D$20-parameters!$D$19)</f>
        <v>0.10268571428571427</v>
      </c>
      <c r="AR333" s="30">
        <f>IF(Table1[[#This Row],[TAT Utility (unclipped)]]&gt;1,1, IF(Table1[[#This Row],[TAT Utility (unclipped)]]&lt;0,0, Table1[[#This Row],[TAT Utility (unclipped)]]) )</f>
        <v>0.10268571428571427</v>
      </c>
      <c r="AS333" s="30">
        <f>(Table1[[#This Row],[Ransomware (Total '# of ATT&amp;CK Observations)]]-parameters!$D$21)/(parameters!$D$22-parameters!$D$21)</f>
        <v>0</v>
      </c>
      <c r="AT333" s="30">
        <f>IF(Table1[[#This Row],[Count Utility (unclipped)]]&gt;1,1, IF(Table1[[#This Row],[Count Utility (unclipped)]]&lt;0,0, Table1[[#This Row],[Count Utility (unclipped)]]) )</f>
        <v>0</v>
      </c>
      <c r="AU33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4" spans="1:47" ht="15.75">
      <c r="A334" s="30">
        <f>parameters!$J$21*Table1[[#This Row],[TAT Utility]]+parameters!$J$22*Table1[[#This Row],[Count Utility]]</f>
        <v>4.3356190476190479E-2</v>
      </c>
      <c r="B334" s="30">
        <f t="shared" ref="B334:B398" si="5">SUM(H334,M334,V334)*(1+SUM(AF334,AH334,AJ334,AL334,AN334))</f>
        <v>0.43356190476190481</v>
      </c>
      <c r="C334" s="30" t="s">
        <v>1209</v>
      </c>
      <c r="D334" s="30" t="s">
        <v>1200</v>
      </c>
      <c r="E334" s="30" t="s">
        <v>1210</v>
      </c>
      <c r="F334" s="30">
        <v>1</v>
      </c>
      <c r="G334" s="30">
        <v>1</v>
      </c>
      <c r="H334" s="30">
        <f>parameters!$J$10*Table1[[#This Row],[Before Utility]]+parameters!$J$11*Table1[[#This Row],[After Utility]]</f>
        <v>0.1</v>
      </c>
      <c r="I334">
        <f>(Table1[[#This Row],[Num. TID Before]]-parameters!$D$8)/(parameters!$D$9-parameters!$D$8)</f>
        <v>0.1</v>
      </c>
      <c r="J334">
        <f>IF(Table1[[#This Row],[Before Utility (unclipped)]]&gt;1,1, IF(Table1[[#This Row],[Before Utility (unclipped)]]&lt;0,0, Table1[[#This Row],[Before Utility (unclipped)]]))</f>
        <v>0.1</v>
      </c>
      <c r="K334">
        <f>(Table1[[#This Row],[Num. TID After]]-parameters!$D$10)/(parameters!$D$11-parameters!$D$10)</f>
        <v>0.1</v>
      </c>
      <c r="L334">
        <f>IF(Table1[[#This Row],[After Utility (unclipped)]]&gt;1,1, IF(Table1[[#This Row],[After Utility (unclipped)]]&lt;0,0, Table1[[#This Row],[After Utility (unclipped)]]))</f>
        <v>0.1</v>
      </c>
      <c r="M334" s="30">
        <v>0</v>
      </c>
      <c r="N334" s="81">
        <v>0</v>
      </c>
      <c r="O334" s="81">
        <v>2</v>
      </c>
      <c r="P334" s="81">
        <v>1</v>
      </c>
      <c r="Q334" s="81">
        <v>0</v>
      </c>
      <c r="R334" s="36" t="s">
        <v>1211</v>
      </c>
      <c r="S334" s="32">
        <v>10</v>
      </c>
      <c r="T334" s="36" t="s">
        <v>1212</v>
      </c>
      <c r="U334" s="32">
        <v>16</v>
      </c>
      <c r="V334" s="30">
        <f>parameters!$J$4*Table1[[#This Row],[Mitigations Utility]] + parameters!$J$5*Table1[[#This Row],[Detections Utility]]</f>
        <v>0.26190476190476192</v>
      </c>
      <c r="W334">
        <f>SUM(Table1[[#This Row],[Num. 800-53 (r5)]],Table1[[#This Row],[Num. CIS Controls]])</f>
        <v>26</v>
      </c>
      <c r="X334">
        <f>(Table1[[#This Row],[Total Mitigations]]-parameters!$D$2)/(parameters!$D$3-parameters!$D$2)</f>
        <v>0.47272727272727272</v>
      </c>
      <c r="Y334">
        <f>IF(Table1[[#This Row],[Mitigations Utility (unclipped)]]&gt;1,1, IF(Table1[[#This Row],[Mitigations Utility (unclipped)]]&lt;0,0, Table1[[#This Row],[Mitigations Utility (unclipped)]]) )</f>
        <v>0.47272727272727272</v>
      </c>
      <c r="Z334">
        <f>SUM(Table1[[#This Row],[Num. CAR]:[Num. Splunk]])</f>
        <v>3</v>
      </c>
      <c r="AA334">
        <f>(Table1[[#This Row],[Total Detections]]-parameters!$D$4)/(parameters!$D$5-parameters!$D$4)</f>
        <v>0.03</v>
      </c>
      <c r="AB334">
        <f>IF(Table1[[#This Row],[Detections Utility (unclipped)]]&gt;1,1, IF(Table1[[#This Row],[Detections Utility (unclipped)]]&lt;0,0, Table1[[#This Row],[Detections Utility (unclipped)]]) )</f>
        <v>0.03</v>
      </c>
      <c r="AC334"/>
      <c r="AD334" s="85" t="s">
        <v>1213</v>
      </c>
      <c r="AE334" s="30" t="str" cm="1">
        <f t="array" ref="AE334">IF(SUMPRODUCT(--(NOT(ISERR(SEARCH({"Process","Command","Script","WMI","Module","Pipe","Service"},AD334)))))&gt;0,"1","0")</f>
        <v>1</v>
      </c>
      <c r="AF334" s="30">
        <f>IF(AE334="1",'TOP 10 TECHNIQUES'!C$15,0)</f>
        <v>0</v>
      </c>
      <c r="AG334" s="30" t="str" cm="1">
        <f t="array" ref="AG334">IF(SUMPRODUCT(--(NOT(ISERR(SEARCH({"Network","Firewall"},AD334)))))&gt;0,"1","0")</f>
        <v>0</v>
      </c>
      <c r="AH334" s="30">
        <f>IF(AG334="1",'TOP 10 TECHNIQUES'!C$16,0)</f>
        <v>0</v>
      </c>
      <c r="AI334" s="30" t="str" cm="1">
        <f t="array" ref="AI334">IF(SUMPRODUCT(--(NOT(ISERR(SEARCH({"File","Group","Logon","Schedule","User","Registry","Active","Application"},AD334)))))&gt;0,"1","0")</f>
        <v>1</v>
      </c>
      <c r="AJ334" s="30">
        <f>IF(AI334="1",'TOP 10 TECHNIQUES'!C$17,0)</f>
        <v>0.19800000000000001</v>
      </c>
      <c r="AK334" s="30" t="str" cm="1">
        <f t="array" ref="AK334">IF(SUMPRODUCT(--(NOT(ISERR(SEARCH({"Cloud","Cluster","Container","Image","Instance","Pod","Snapshot","Volume"},AD334)))))&gt;0,"1","0")</f>
        <v>0</v>
      </c>
      <c r="AL334" s="30">
        <f>IF(AK334="1",'TOP 10 TECHNIQUES'!C$18,0)</f>
        <v>0</v>
      </c>
      <c r="AM334" s="30" t="str" cm="1">
        <f t="array" ref="AM334">IF(SUMPRODUCT(--(NOT(ISERR(SEARCH({"Drive","Firmware","Host","Kernel"},AD334)))))&gt;0,"1","0")</f>
        <v>0</v>
      </c>
      <c r="AN334" s="30">
        <f>IF(AM334="1",'TOP 10 TECHNIQUES'!C$19,0)</f>
        <v>0</v>
      </c>
      <c r="AO334" s="61">
        <v>0</v>
      </c>
      <c r="AP334" s="30">
        <f>parameters!$J$21*Table1[[#This Row],[TAT Utility]]+parameters!$J$22*Table1[[#This Row],[Count Utility]]</f>
        <v>4.3356190476190479E-2</v>
      </c>
      <c r="AQ334" s="30">
        <f>(Table1[[#This Row],[Total Top Att&amp;ck Score ]]-parameters!$D$19)/(parameters!$D$20-parameters!$D$19)</f>
        <v>0.14452063492063494</v>
      </c>
      <c r="AR334" s="30">
        <f>IF(Table1[[#This Row],[TAT Utility (unclipped)]]&gt;1,1, IF(Table1[[#This Row],[TAT Utility (unclipped)]]&lt;0,0, Table1[[#This Row],[TAT Utility (unclipped)]]) )</f>
        <v>0.14452063492063494</v>
      </c>
      <c r="AS334" s="30">
        <f>(Table1[[#This Row],[Ransomware (Total '# of ATT&amp;CK Observations)]]-parameters!$D$21)/(parameters!$D$22-parameters!$D$21)</f>
        <v>0</v>
      </c>
      <c r="AT334" s="30">
        <f>IF(Table1[[#This Row],[Count Utility (unclipped)]]&gt;1,1, IF(Table1[[#This Row],[Count Utility (unclipped)]]&lt;0,0, Table1[[#This Row],[Count Utility (unclipped)]]) )</f>
        <v>0</v>
      </c>
      <c r="AU33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5" spans="1:47" ht="15.75">
      <c r="A335" s="30">
        <f>parameters!$J$21*Table1[[#This Row],[TAT Utility]]+parameters!$J$22*Table1[[#This Row],[Count Utility]]</f>
        <v>0.13797619047619047</v>
      </c>
      <c r="B335" s="30">
        <f t="shared" si="5"/>
        <v>0.71309523809523812</v>
      </c>
      <c r="C335" s="30" t="s">
        <v>1214</v>
      </c>
      <c r="D335" s="30" t="s">
        <v>1200</v>
      </c>
      <c r="E335" s="30" t="s">
        <v>1215</v>
      </c>
      <c r="F335" s="30">
        <v>1</v>
      </c>
      <c r="G335" s="30">
        <v>1</v>
      </c>
      <c r="H335" s="30">
        <f>parameters!$J$10*Table1[[#This Row],[Before Utility]]+parameters!$J$11*Table1[[#This Row],[After Utility]]</f>
        <v>0.1</v>
      </c>
      <c r="I335">
        <f>(Table1[[#This Row],[Num. TID Before]]-parameters!$D$8)/(parameters!$D$9-parameters!$D$8)</f>
        <v>0.1</v>
      </c>
      <c r="J335">
        <f>IF(Table1[[#This Row],[Before Utility (unclipped)]]&gt;1,1, IF(Table1[[#This Row],[Before Utility (unclipped)]]&lt;0,0, Table1[[#This Row],[Before Utility (unclipped)]]))</f>
        <v>0.1</v>
      </c>
      <c r="K335">
        <f>(Table1[[#This Row],[Num. TID After]]-parameters!$D$10)/(parameters!$D$11-parameters!$D$10)</f>
        <v>0.1</v>
      </c>
      <c r="L335">
        <f>IF(Table1[[#This Row],[After Utility (unclipped)]]&gt;1,1, IF(Table1[[#This Row],[After Utility (unclipped)]]&lt;0,0, Table1[[#This Row],[After Utility (unclipped)]]))</f>
        <v>0.1</v>
      </c>
      <c r="M335" s="30">
        <v>0</v>
      </c>
      <c r="N335" s="81">
        <v>6</v>
      </c>
      <c r="O335" s="81">
        <v>40</v>
      </c>
      <c r="P335" s="81">
        <v>10</v>
      </c>
      <c r="Q335" s="81">
        <v>14</v>
      </c>
      <c r="R335" s="36" t="s">
        <v>1038</v>
      </c>
      <c r="S335" s="32">
        <v>9</v>
      </c>
      <c r="T335" s="34" t="s">
        <v>1207</v>
      </c>
      <c r="U335" s="32">
        <v>8</v>
      </c>
      <c r="V335" s="30">
        <f>parameters!$J$4*Table1[[#This Row],[Mitigations Utility]] + parameters!$J$5*Table1[[#This Row],[Detections Utility]]</f>
        <v>0.49523809523809526</v>
      </c>
      <c r="W335">
        <f>SUM(Table1[[#This Row],[Num. 800-53 (r5)]],Table1[[#This Row],[Num. CIS Controls]])</f>
        <v>17</v>
      </c>
      <c r="X335">
        <f>(Table1[[#This Row],[Total Mitigations]]-parameters!$D$2)/(parameters!$D$3-parameters!$D$2)</f>
        <v>0.30909090909090908</v>
      </c>
      <c r="Y335">
        <f>IF(Table1[[#This Row],[Mitigations Utility (unclipped)]]&gt;1,1, IF(Table1[[#This Row],[Mitigations Utility (unclipped)]]&lt;0,0, Table1[[#This Row],[Mitigations Utility (unclipped)]]) )</f>
        <v>0.30909090909090908</v>
      </c>
      <c r="Z335">
        <f>SUM(Table1[[#This Row],[Num. CAR]:[Num. Splunk]])</f>
        <v>70</v>
      </c>
      <c r="AA335">
        <f>(Table1[[#This Row],[Total Detections]]-parameters!$D$4)/(parameters!$D$5-parameters!$D$4)</f>
        <v>0.7</v>
      </c>
      <c r="AB335">
        <f>IF(Table1[[#This Row],[Detections Utility (unclipped)]]&gt;1,1, IF(Table1[[#This Row],[Detections Utility (unclipped)]]&lt;0,0, Table1[[#This Row],[Detections Utility (unclipped)]]) )</f>
        <v>0.7</v>
      </c>
      <c r="AC335"/>
      <c r="AD335" s="85" t="s">
        <v>1216</v>
      </c>
      <c r="AE335" s="30" t="str" cm="1">
        <f t="array" ref="AE335">IF(SUMPRODUCT(--(NOT(ISERR(SEARCH({"Process","Command","Script","WMI","Module","Pipe","Service"},AD335)))))&gt;0,"1","0")</f>
        <v>1</v>
      </c>
      <c r="AF335" s="30">
        <f>IF(AE335="1",'TOP 10 TECHNIQUES'!C$15,0)</f>
        <v>0</v>
      </c>
      <c r="AG335" s="30" t="str" cm="1">
        <f t="array" ref="AG335">IF(SUMPRODUCT(--(NOT(ISERR(SEARCH({"Network","Firewall"},AD335)))))&gt;0,"1","0")</f>
        <v>0</v>
      </c>
      <c r="AH335" s="30">
        <f>IF(AG335="1",'TOP 10 TECHNIQUES'!C$16,0)</f>
        <v>0</v>
      </c>
      <c r="AI335" s="30" t="str" cm="1">
        <f t="array" ref="AI335">IF(SUMPRODUCT(--(NOT(ISERR(SEARCH({"File","Group","Logon","Schedule","User","Registry","Active","Application"},AD335)))))&gt;0,"1","0")</f>
        <v>1</v>
      </c>
      <c r="AJ335" s="30">
        <f>IF(AI335="1",'TOP 10 TECHNIQUES'!C$17,0)</f>
        <v>0.19800000000000001</v>
      </c>
      <c r="AK335" s="30" t="str" cm="1">
        <f t="array" ref="AK335">IF(SUMPRODUCT(--(NOT(ISERR(SEARCH({"Cloud","Cluster","Container","Image","Instance","Pod","Snapshot","Volume"},AD335)))))&gt;0,"1","0")</f>
        <v>0</v>
      </c>
      <c r="AL335" s="30">
        <f>IF(AK335="1",'TOP 10 TECHNIQUES'!C$18,0)</f>
        <v>0</v>
      </c>
      <c r="AM335" s="30" t="str" cm="1">
        <f t="array" ref="AM335">IF(SUMPRODUCT(--(NOT(ISERR(SEARCH({"Drive","Firmware","Host","Kernel"},AD335)))))&gt;0,"1","0")</f>
        <v>1</v>
      </c>
      <c r="AN335" s="30">
        <f>IF(AM335="1",'TOP 10 TECHNIQUES'!C$19,0)</f>
        <v>0</v>
      </c>
      <c r="AO335" s="62">
        <v>2</v>
      </c>
      <c r="AP335" s="30">
        <f>parameters!$J$21*Table1[[#This Row],[TAT Utility]]+parameters!$J$22*Table1[[#This Row],[Count Utility]]</f>
        <v>0.13797619047619047</v>
      </c>
      <c r="AQ335" s="30">
        <f>(Table1[[#This Row],[Total Top Att&amp;ck Score ]]-parameters!$D$19)/(parameters!$D$20-parameters!$D$19)</f>
        <v>0.23769841269841271</v>
      </c>
      <c r="AR335" s="30">
        <f>IF(Table1[[#This Row],[TAT Utility (unclipped)]]&gt;1,1, IF(Table1[[#This Row],[TAT Utility (unclipped)]]&lt;0,0, Table1[[#This Row],[TAT Utility (unclipped)]]) )</f>
        <v>0.23769841269841271</v>
      </c>
      <c r="AS335" s="30">
        <f>(Table1[[#This Row],[Ransomware (Total '# of ATT&amp;CK Observations)]]-parameters!$D$21)/(parameters!$D$22-parameters!$D$21)</f>
        <v>9.5238095238095233E-2</v>
      </c>
      <c r="AT335" s="30">
        <f>IF(Table1[[#This Row],[Count Utility (unclipped)]]&gt;1,1, IF(Table1[[#This Row],[Count Utility (unclipped)]]&lt;0,0, Table1[[#This Row],[Count Utility (unclipped)]]) )</f>
        <v>9.5238095238095233E-2</v>
      </c>
      <c r="AU33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5.8938019652305364E-2</v>
      </c>
    </row>
    <row r="336" spans="1:47" ht="15.75">
      <c r="A336" s="30">
        <f>parameters!$J$21*Table1[[#This Row],[TAT Utility]]+parameters!$J$22*Table1[[#This Row],[Count Utility]]</f>
        <v>2.7953333333333327E-2</v>
      </c>
      <c r="B336" s="30">
        <f t="shared" si="5"/>
        <v>0.2795333333333333</v>
      </c>
      <c r="C336" s="30" t="s">
        <v>1217</v>
      </c>
      <c r="D336" s="30" t="s">
        <v>1200</v>
      </c>
      <c r="E336" s="30" t="s">
        <v>1218</v>
      </c>
      <c r="F336" s="30">
        <v>1</v>
      </c>
      <c r="G336" s="30">
        <v>1</v>
      </c>
      <c r="H336" s="30">
        <f>parameters!$J$10*Table1[[#This Row],[Before Utility]]+parameters!$J$11*Table1[[#This Row],[After Utility]]</f>
        <v>0.1</v>
      </c>
      <c r="I336">
        <f>(Table1[[#This Row],[Num. TID Before]]-parameters!$D$8)/(parameters!$D$9-parameters!$D$8)</f>
        <v>0.1</v>
      </c>
      <c r="J336">
        <f>IF(Table1[[#This Row],[Before Utility (unclipped)]]&gt;1,1, IF(Table1[[#This Row],[Before Utility (unclipped)]]&lt;0,0, Table1[[#This Row],[Before Utility (unclipped)]]))</f>
        <v>0.1</v>
      </c>
      <c r="K336">
        <f>(Table1[[#This Row],[Num. TID After]]-parameters!$D$10)/(parameters!$D$11-parameters!$D$10)</f>
        <v>0.1</v>
      </c>
      <c r="L336">
        <f>IF(Table1[[#This Row],[After Utility (unclipped)]]&gt;1,1, IF(Table1[[#This Row],[After Utility (unclipped)]]&lt;0,0, Table1[[#This Row],[After Utility (unclipped)]]))</f>
        <v>0.1</v>
      </c>
      <c r="M336" s="30">
        <v>0</v>
      </c>
      <c r="N336" s="81">
        <v>0</v>
      </c>
      <c r="O336" s="81">
        <v>0</v>
      </c>
      <c r="P336" s="81">
        <v>0</v>
      </c>
      <c r="Q336" s="81">
        <v>0</v>
      </c>
      <c r="R336" s="36" t="s">
        <v>1206</v>
      </c>
      <c r="S336" s="32">
        <v>6</v>
      </c>
      <c r="T336" s="36" t="s">
        <v>1207</v>
      </c>
      <c r="U336" s="32">
        <v>8</v>
      </c>
      <c r="V336" s="30">
        <f>parameters!$J$4*Table1[[#This Row],[Mitigations Utility]] + parameters!$J$5*Table1[[#This Row],[Detections Utility]]</f>
        <v>0.13333333333333333</v>
      </c>
      <c r="W336">
        <f>SUM(Table1[[#This Row],[Num. 800-53 (r5)]],Table1[[#This Row],[Num. CIS Controls]])</f>
        <v>14</v>
      </c>
      <c r="X336">
        <f>(Table1[[#This Row],[Total Mitigations]]-parameters!$D$2)/(parameters!$D$3-parameters!$D$2)</f>
        <v>0.25454545454545452</v>
      </c>
      <c r="Y336">
        <f>IF(Table1[[#This Row],[Mitigations Utility (unclipped)]]&gt;1,1, IF(Table1[[#This Row],[Mitigations Utility (unclipped)]]&lt;0,0, Table1[[#This Row],[Mitigations Utility (unclipped)]]) )</f>
        <v>0.25454545454545452</v>
      </c>
      <c r="Z336">
        <f>SUM(Table1[[#This Row],[Num. CAR]:[Num. Splunk]])</f>
        <v>0</v>
      </c>
      <c r="AA336">
        <f>(Table1[[#This Row],[Total Detections]]-parameters!$D$4)/(parameters!$D$5-parameters!$D$4)</f>
        <v>0</v>
      </c>
      <c r="AB336">
        <f>IF(Table1[[#This Row],[Detections Utility (unclipped)]]&gt;1,1, IF(Table1[[#This Row],[Detections Utility (unclipped)]]&lt;0,0, Table1[[#This Row],[Detections Utility (unclipped)]]) )</f>
        <v>0</v>
      </c>
      <c r="AC336"/>
      <c r="AD336" s="85" t="s">
        <v>1213</v>
      </c>
      <c r="AE336" s="30" t="str" cm="1">
        <f t="array" ref="AE336">IF(SUMPRODUCT(--(NOT(ISERR(SEARCH({"Process","Command","Script","WMI","Module","Pipe","Service"},AD336)))))&gt;0,"1","0")</f>
        <v>1</v>
      </c>
      <c r="AF336" s="30">
        <f>IF(AE336="1",'TOP 10 TECHNIQUES'!C$15,0)</f>
        <v>0</v>
      </c>
      <c r="AG336" s="30" t="str" cm="1">
        <f t="array" ref="AG336">IF(SUMPRODUCT(--(NOT(ISERR(SEARCH({"Network","Firewall"},AD336)))))&gt;0,"1","0")</f>
        <v>0</v>
      </c>
      <c r="AH336" s="30">
        <f>IF(AG336="1",'TOP 10 TECHNIQUES'!C$16,0)</f>
        <v>0</v>
      </c>
      <c r="AI336" s="30" t="str" cm="1">
        <f t="array" ref="AI336">IF(SUMPRODUCT(--(NOT(ISERR(SEARCH({"File","Group","Logon","Schedule","User","Registry","Active","Application"},AD336)))))&gt;0,"1","0")</f>
        <v>1</v>
      </c>
      <c r="AJ336" s="30">
        <f>IF(AI336="1",'TOP 10 TECHNIQUES'!C$17,0)</f>
        <v>0.19800000000000001</v>
      </c>
      <c r="AK336" s="30" t="str" cm="1">
        <f t="array" ref="AK336">IF(SUMPRODUCT(--(NOT(ISERR(SEARCH({"Cloud","Cluster","Container","Image","Instance","Pod","Snapshot","Volume"},AD336)))))&gt;0,"1","0")</f>
        <v>0</v>
      </c>
      <c r="AL336" s="30">
        <f>IF(AK336="1",'TOP 10 TECHNIQUES'!C$18,0)</f>
        <v>0</v>
      </c>
      <c r="AM336" s="30" t="str" cm="1">
        <f t="array" ref="AM336">IF(SUMPRODUCT(--(NOT(ISERR(SEARCH({"Drive","Firmware","Host","Kernel"},AD336)))))&gt;0,"1","0")</f>
        <v>0</v>
      </c>
      <c r="AN336" s="30">
        <f>IF(AM336="1",'TOP 10 TECHNIQUES'!C$19,0)</f>
        <v>0</v>
      </c>
      <c r="AO336" s="61">
        <v>0</v>
      </c>
      <c r="AP336" s="30">
        <f>parameters!$J$21*Table1[[#This Row],[TAT Utility]]+parameters!$J$22*Table1[[#This Row],[Count Utility]]</f>
        <v>2.7953333333333327E-2</v>
      </c>
      <c r="AQ336" s="30">
        <f>(Table1[[#This Row],[Total Top Att&amp;ck Score ]]-parameters!$D$19)/(parameters!$D$20-parameters!$D$19)</f>
        <v>9.3177777777777762E-2</v>
      </c>
      <c r="AR336" s="30">
        <f>IF(Table1[[#This Row],[TAT Utility (unclipped)]]&gt;1,1, IF(Table1[[#This Row],[TAT Utility (unclipped)]]&lt;0,0, Table1[[#This Row],[TAT Utility (unclipped)]]) )</f>
        <v>9.3177777777777762E-2</v>
      </c>
      <c r="AS336" s="30">
        <f>(Table1[[#This Row],[Ransomware (Total '# of ATT&amp;CK Observations)]]-parameters!$D$21)/(parameters!$D$22-parameters!$D$21)</f>
        <v>0</v>
      </c>
      <c r="AT336" s="30">
        <f>IF(Table1[[#This Row],[Count Utility (unclipped)]]&gt;1,1, IF(Table1[[#This Row],[Count Utility (unclipped)]]&lt;0,0, Table1[[#This Row],[Count Utility (unclipped)]]) )</f>
        <v>0</v>
      </c>
      <c r="AU33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7" spans="1:47" ht="15.75">
      <c r="A337" s="30">
        <f>parameters!$J$21*Table1[[#This Row],[TAT Utility]]+parameters!$J$22*Table1[[#This Row],[Count Utility]]</f>
        <v>9.2897553431809513E-2</v>
      </c>
      <c r="B337" s="30">
        <f t="shared" si="5"/>
        <v>0.92897553431809521</v>
      </c>
      <c r="C337" s="30" t="s">
        <v>1219</v>
      </c>
      <c r="D337" s="30" t="s">
        <v>1220</v>
      </c>
      <c r="E337" s="30" t="s">
        <v>72</v>
      </c>
      <c r="F337" s="30">
        <v>3</v>
      </c>
      <c r="G337" s="30">
        <v>1</v>
      </c>
      <c r="H337" s="30">
        <f>parameters!$J$10*Table1[[#This Row],[Before Utility]]+parameters!$J$11*Table1[[#This Row],[After Utility]]</f>
        <v>0.2</v>
      </c>
      <c r="I337">
        <f>(Table1[[#This Row],[Num. TID Before]]-parameters!$D$8)/(parameters!$D$9-parameters!$D$8)</f>
        <v>0.3</v>
      </c>
      <c r="J337">
        <f>IF(Table1[[#This Row],[Before Utility (unclipped)]]&gt;1,1, IF(Table1[[#This Row],[Before Utility (unclipped)]]&lt;0,0, Table1[[#This Row],[Before Utility (unclipped)]]))</f>
        <v>0.3</v>
      </c>
      <c r="K337">
        <f>(Table1[[#This Row],[Num. TID After]]-parameters!$D$10)/(parameters!$D$11-parameters!$D$10)</f>
        <v>0.1</v>
      </c>
      <c r="L337">
        <f>IF(Table1[[#This Row],[After Utility (unclipped)]]&gt;1,1, IF(Table1[[#This Row],[After Utility (unclipped)]]&lt;0,0, Table1[[#This Row],[After Utility (unclipped)]]))</f>
        <v>0.1</v>
      </c>
      <c r="M337" s="57">
        <v>0.24164573</v>
      </c>
      <c r="N337" s="81">
        <v>0</v>
      </c>
      <c r="O337" s="81">
        <v>9</v>
      </c>
      <c r="P337" s="81">
        <v>15</v>
      </c>
      <c r="Q337" s="81">
        <v>15</v>
      </c>
      <c r="R337" s="34"/>
      <c r="S337" s="32">
        <v>0</v>
      </c>
      <c r="T337" s="36" t="s">
        <v>1221</v>
      </c>
      <c r="U337" s="32">
        <v>4</v>
      </c>
      <c r="V337" s="30">
        <f>parameters!$J$4*Table1[[#This Row],[Mitigations Utility]] + parameters!$J$5*Table1[[#This Row],[Detections Utility]]</f>
        <v>0.22380952380952382</v>
      </c>
      <c r="W337">
        <f>SUM(Table1[[#This Row],[Num. 800-53 (r5)]],Table1[[#This Row],[Num. CIS Controls]])</f>
        <v>4</v>
      </c>
      <c r="X337">
        <f>(Table1[[#This Row],[Total Mitigations]]-parameters!$D$2)/(parameters!$D$3-parameters!$D$2)</f>
        <v>7.2727272727272724E-2</v>
      </c>
      <c r="Y337">
        <f>IF(Table1[[#This Row],[Mitigations Utility (unclipped)]]&gt;1,1, IF(Table1[[#This Row],[Mitigations Utility (unclipped)]]&lt;0,0, Table1[[#This Row],[Mitigations Utility (unclipped)]]) )</f>
        <v>7.2727272727272724E-2</v>
      </c>
      <c r="Z337">
        <f>SUM(Table1[[#This Row],[Num. CAR]:[Num. Splunk]])</f>
        <v>39</v>
      </c>
      <c r="AA337">
        <f>(Table1[[#This Row],[Total Detections]]-parameters!$D$4)/(parameters!$D$5-parameters!$D$4)</f>
        <v>0.39</v>
      </c>
      <c r="AB337">
        <f>IF(Table1[[#This Row],[Detections Utility (unclipped)]]&gt;1,1, IF(Table1[[#This Row],[Detections Utility (unclipped)]]&lt;0,0, Table1[[#This Row],[Detections Utility (unclipped)]]) )</f>
        <v>0.39</v>
      </c>
      <c r="AC337"/>
      <c r="AD337" s="85" t="s">
        <v>1222</v>
      </c>
      <c r="AE337" s="30" t="str" cm="1">
        <f t="array" ref="AE337">IF(SUMPRODUCT(--(NOT(ISERR(SEARCH({"Process","Command","Script","WMI","Module","Pipe","Service"},AD337)))))&gt;0,"1","0")</f>
        <v>1</v>
      </c>
      <c r="AF337" s="30">
        <f>IF(AE337="1",'TOP 10 TECHNIQUES'!C$15,0)</f>
        <v>0</v>
      </c>
      <c r="AG337" s="30" t="str" cm="1">
        <f t="array" ref="AG337">IF(SUMPRODUCT(--(NOT(ISERR(SEARCH({"Network","Firewall"},AD337)))))&gt;0,"1","0")</f>
        <v>0</v>
      </c>
      <c r="AH337" s="30">
        <f>IF(AG337="1",'TOP 10 TECHNIQUES'!C$16,0)</f>
        <v>0</v>
      </c>
      <c r="AI337" s="30" t="str" cm="1">
        <f t="array" ref="AI337">IF(SUMPRODUCT(--(NOT(ISERR(SEARCH({"File","Group","Logon","Schedule","User","Registry","Active","Application"},AD337)))))&gt;0,"1","0")</f>
        <v>1</v>
      </c>
      <c r="AJ337" s="30">
        <f>IF(AI337="1",'TOP 10 TECHNIQUES'!C$17,0)</f>
        <v>0.19800000000000001</v>
      </c>
      <c r="AK337" s="30" t="str" cm="1">
        <f t="array" ref="AK337">IF(SUMPRODUCT(--(NOT(ISERR(SEARCH({"Cloud","Cluster","Container","Image","Instance","Pod","Snapshot","Volume"},AD337)))))&gt;0,"1","0")</f>
        <v>1</v>
      </c>
      <c r="AL337" s="30">
        <f>IF(AK337="1",'TOP 10 TECHNIQUES'!C$18,0)</f>
        <v>0.19800000000000001</v>
      </c>
      <c r="AM337" s="30" t="str" cm="1">
        <f t="array" ref="AM337">IF(SUMPRODUCT(--(NOT(ISERR(SEARCH({"Drive","Firmware","Host","Kernel"},AD337)))))&gt;0,"1","0")</f>
        <v>0</v>
      </c>
      <c r="AN337" s="30">
        <f>IF(AM337="1",'TOP 10 TECHNIQUES'!C$19,0)</f>
        <v>0</v>
      </c>
      <c r="AO337" s="62">
        <v>0</v>
      </c>
      <c r="AP337" s="30">
        <f>parameters!$J$21*Table1[[#This Row],[TAT Utility]]+parameters!$J$22*Table1[[#This Row],[Count Utility]]</f>
        <v>9.2897553431809513E-2</v>
      </c>
      <c r="AQ337" s="30">
        <f>(Table1[[#This Row],[Total Top Att&amp;ck Score ]]-parameters!$D$19)/(parameters!$D$20-parameters!$D$19)</f>
        <v>0.30965851143936507</v>
      </c>
      <c r="AR337" s="30">
        <f>IF(Table1[[#This Row],[TAT Utility (unclipped)]]&gt;1,1, IF(Table1[[#This Row],[TAT Utility (unclipped)]]&lt;0,0, Table1[[#This Row],[TAT Utility (unclipped)]]) )</f>
        <v>0.30965851143936507</v>
      </c>
      <c r="AS337" s="30">
        <f>(Table1[[#This Row],[Ransomware (Total '# of ATT&amp;CK Observations)]]-parameters!$D$21)/(parameters!$D$22-parameters!$D$21)</f>
        <v>0</v>
      </c>
      <c r="AT337" s="30">
        <f>IF(Table1[[#This Row],[Count Utility (unclipped)]]&gt;1,1, IF(Table1[[#This Row],[Count Utility (unclipped)]]&lt;0,0, Table1[[#This Row],[Count Utility (unclipped)]]) )</f>
        <v>0</v>
      </c>
      <c r="AU33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8" spans="1:47" ht="15.75">
      <c r="A338" s="30">
        <f>parameters!$J$21*Table1[[#This Row],[TAT Utility]]+parameters!$J$22*Table1[[#This Row],[Count Utility]]</f>
        <v>1.5973333333333332E-2</v>
      </c>
      <c r="B338" s="30">
        <f t="shared" si="5"/>
        <v>0.15973333333333334</v>
      </c>
      <c r="C338" s="30" t="s">
        <v>1223</v>
      </c>
      <c r="D338" s="30" t="s">
        <v>1220</v>
      </c>
      <c r="E338" s="30" t="s">
        <v>1224</v>
      </c>
      <c r="F338" s="30">
        <v>1</v>
      </c>
      <c r="G338" s="30">
        <v>1</v>
      </c>
      <c r="H338" s="30">
        <f>parameters!$J$10*Table1[[#This Row],[Before Utility]]+parameters!$J$11*Table1[[#This Row],[After Utility]]</f>
        <v>0.1</v>
      </c>
      <c r="I338">
        <f>(Table1[[#This Row],[Num. TID Before]]-parameters!$D$8)/(parameters!$D$9-parameters!$D$8)</f>
        <v>0.1</v>
      </c>
      <c r="J338">
        <f>IF(Table1[[#This Row],[Before Utility (unclipped)]]&gt;1,1, IF(Table1[[#This Row],[Before Utility (unclipped)]]&lt;0,0, Table1[[#This Row],[Before Utility (unclipped)]]))</f>
        <v>0.1</v>
      </c>
      <c r="K338">
        <f>(Table1[[#This Row],[Num. TID After]]-parameters!$D$10)/(parameters!$D$11-parameters!$D$10)</f>
        <v>0.1</v>
      </c>
      <c r="L338">
        <f>IF(Table1[[#This Row],[After Utility (unclipped)]]&gt;1,1, IF(Table1[[#This Row],[After Utility (unclipped)]]&lt;0,0, Table1[[#This Row],[After Utility (unclipped)]]))</f>
        <v>0.1</v>
      </c>
      <c r="M338" s="30">
        <v>0</v>
      </c>
      <c r="N338" s="81">
        <v>1</v>
      </c>
      <c r="O338" s="81">
        <v>3</v>
      </c>
      <c r="P338" s="81">
        <v>0</v>
      </c>
      <c r="Q338" s="81">
        <v>3</v>
      </c>
      <c r="R338" s="34"/>
      <c r="S338" s="32">
        <v>0</v>
      </c>
      <c r="T338" s="34"/>
      <c r="U338" s="32">
        <v>0</v>
      </c>
      <c r="V338" s="30">
        <f>parameters!$J$4*Table1[[#This Row],[Mitigations Utility]] + parameters!$J$5*Table1[[#This Row],[Detections Utility]]</f>
        <v>3.3333333333333333E-2</v>
      </c>
      <c r="W338">
        <f>SUM(Table1[[#This Row],[Num. 800-53 (r5)]],Table1[[#This Row],[Num. CIS Controls]])</f>
        <v>0</v>
      </c>
      <c r="X338">
        <f>(Table1[[#This Row],[Total Mitigations]]-parameters!$D$2)/(parameters!$D$3-parameters!$D$2)</f>
        <v>0</v>
      </c>
      <c r="Y338">
        <f>IF(Table1[[#This Row],[Mitigations Utility (unclipped)]]&gt;1,1, IF(Table1[[#This Row],[Mitigations Utility (unclipped)]]&lt;0,0, Table1[[#This Row],[Mitigations Utility (unclipped)]]) )</f>
        <v>0</v>
      </c>
      <c r="Z338">
        <f>SUM(Table1[[#This Row],[Num. CAR]:[Num. Splunk]])</f>
        <v>7</v>
      </c>
      <c r="AA338">
        <f>(Table1[[#This Row],[Total Detections]]-parameters!$D$4)/(parameters!$D$5-parameters!$D$4)</f>
        <v>7.0000000000000007E-2</v>
      </c>
      <c r="AB338">
        <f>IF(Table1[[#This Row],[Detections Utility (unclipped)]]&gt;1,1, IF(Table1[[#This Row],[Detections Utility (unclipped)]]&lt;0,0, Table1[[#This Row],[Detections Utility (unclipped)]]) )</f>
        <v>7.0000000000000007E-2</v>
      </c>
      <c r="AC338"/>
      <c r="AD338" s="85" t="s">
        <v>1225</v>
      </c>
      <c r="AE338" s="30" t="str" cm="1">
        <f t="array" ref="AE338">IF(SUMPRODUCT(--(NOT(ISERR(SEARCH({"Process","Command","Script","WMI","Module","Pipe","Service"},AD338)))))&gt;0,"1","0")</f>
        <v>1</v>
      </c>
      <c r="AF338" s="30">
        <f>IF(AE338="1",'TOP 10 TECHNIQUES'!C$15,0)</f>
        <v>0</v>
      </c>
      <c r="AG338" s="30" t="str" cm="1">
        <f t="array" ref="AG338">IF(SUMPRODUCT(--(NOT(ISERR(SEARCH({"Network","Firewall"},AD338)))))&gt;0,"1","0")</f>
        <v>0</v>
      </c>
      <c r="AH338" s="30">
        <f>IF(AG338="1",'TOP 10 TECHNIQUES'!C$16,0)</f>
        <v>0</v>
      </c>
      <c r="AI338" s="30" t="str" cm="1">
        <f t="array" ref="AI338">IF(SUMPRODUCT(--(NOT(ISERR(SEARCH({"File","Group","Logon","Schedule","User","Registry","Active","Application"},AD338)))))&gt;0,"1","0")</f>
        <v>1</v>
      </c>
      <c r="AJ338" s="30">
        <f>IF(AI338="1",'TOP 10 TECHNIQUES'!C$17,0)</f>
        <v>0.19800000000000001</v>
      </c>
      <c r="AK338" s="30" t="str" cm="1">
        <f t="array" ref="AK338">IF(SUMPRODUCT(--(NOT(ISERR(SEARCH({"Cloud","Cluster","Container","Image","Instance","Pod","Snapshot","Volume"},AD338)))))&gt;0,"1","0")</f>
        <v>0</v>
      </c>
      <c r="AL338" s="30">
        <f>IF(AK338="1",'TOP 10 TECHNIQUES'!C$18,0)</f>
        <v>0</v>
      </c>
      <c r="AM338" s="30" t="str" cm="1">
        <f t="array" ref="AM338">IF(SUMPRODUCT(--(NOT(ISERR(SEARCH({"Drive","Firmware","Host","Kernel"},AD338)))))&gt;0,"1","0")</f>
        <v>0</v>
      </c>
      <c r="AN338" s="30">
        <f>IF(AM338="1",'TOP 10 TECHNIQUES'!C$19,0)</f>
        <v>0</v>
      </c>
      <c r="AO338" s="61">
        <v>0</v>
      </c>
      <c r="AP338" s="30">
        <f>parameters!$J$21*Table1[[#This Row],[TAT Utility]]+parameters!$J$22*Table1[[#This Row],[Count Utility]]</f>
        <v>1.5973333333333332E-2</v>
      </c>
      <c r="AQ338" s="30">
        <f>(Table1[[#This Row],[Total Top Att&amp;ck Score ]]-parameters!$D$19)/(parameters!$D$20-parameters!$D$19)</f>
        <v>5.3244444444444448E-2</v>
      </c>
      <c r="AR338" s="30">
        <f>IF(Table1[[#This Row],[TAT Utility (unclipped)]]&gt;1,1, IF(Table1[[#This Row],[TAT Utility (unclipped)]]&lt;0,0, Table1[[#This Row],[TAT Utility (unclipped)]]) )</f>
        <v>5.3244444444444448E-2</v>
      </c>
      <c r="AS338" s="30">
        <f>(Table1[[#This Row],[Ransomware (Total '# of ATT&amp;CK Observations)]]-parameters!$D$21)/(parameters!$D$22-parameters!$D$21)</f>
        <v>0</v>
      </c>
      <c r="AT338" s="30">
        <f>IF(Table1[[#This Row],[Count Utility (unclipped)]]&gt;1,1, IF(Table1[[#This Row],[Count Utility (unclipped)]]&lt;0,0, Table1[[#This Row],[Count Utility (unclipped)]]) )</f>
        <v>0</v>
      </c>
      <c r="AU33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9" spans="1:47" ht="15.75">
      <c r="A339" s="30">
        <f>parameters!$J$21*Table1[[#This Row],[TAT Utility]]+parameters!$J$22*Table1[[#This Row],[Count Utility]]</f>
        <v>3.3087619047619046E-2</v>
      </c>
      <c r="B339" s="30">
        <f t="shared" si="5"/>
        <v>0.33087619047619049</v>
      </c>
      <c r="C339" s="30" t="s">
        <v>1226</v>
      </c>
      <c r="D339" s="30" t="s">
        <v>1220</v>
      </c>
      <c r="E339" s="30" t="s">
        <v>1227</v>
      </c>
      <c r="F339" s="30">
        <v>1</v>
      </c>
      <c r="G339" s="30">
        <v>1</v>
      </c>
      <c r="H339" s="30">
        <f>parameters!$J$10*Table1[[#This Row],[Before Utility]]+parameters!$J$11*Table1[[#This Row],[After Utility]]</f>
        <v>0.1</v>
      </c>
      <c r="I339">
        <f>(Table1[[#This Row],[Num. TID Before]]-parameters!$D$8)/(parameters!$D$9-parameters!$D$8)</f>
        <v>0.1</v>
      </c>
      <c r="J339">
        <f>IF(Table1[[#This Row],[Before Utility (unclipped)]]&gt;1,1, IF(Table1[[#This Row],[Before Utility (unclipped)]]&lt;0,0, Table1[[#This Row],[Before Utility (unclipped)]]))</f>
        <v>0.1</v>
      </c>
      <c r="K339">
        <f>(Table1[[#This Row],[Num. TID After]]-parameters!$D$10)/(parameters!$D$11-parameters!$D$10)</f>
        <v>0.1</v>
      </c>
      <c r="L339">
        <f>IF(Table1[[#This Row],[After Utility (unclipped)]]&gt;1,1, IF(Table1[[#This Row],[After Utility (unclipped)]]&lt;0,0, Table1[[#This Row],[After Utility (unclipped)]]))</f>
        <v>0.1</v>
      </c>
      <c r="M339" s="30">
        <v>0</v>
      </c>
      <c r="N339" s="81">
        <v>1</v>
      </c>
      <c r="O339" s="81">
        <v>4</v>
      </c>
      <c r="P339" s="81">
        <v>1</v>
      </c>
      <c r="Q339" s="81">
        <v>1</v>
      </c>
      <c r="R339" s="36" t="s">
        <v>147</v>
      </c>
      <c r="S339" s="32">
        <v>6</v>
      </c>
      <c r="T339" s="36" t="s">
        <v>1228</v>
      </c>
      <c r="U339" s="32">
        <v>9</v>
      </c>
      <c r="V339" s="30">
        <f>parameters!$J$4*Table1[[#This Row],[Mitigations Utility]] + parameters!$J$5*Table1[[#This Row],[Detections Utility]]</f>
        <v>0.17619047619047618</v>
      </c>
      <c r="W339">
        <f>SUM(Table1[[#This Row],[Num. 800-53 (r5)]],Table1[[#This Row],[Num. CIS Controls]])</f>
        <v>15</v>
      </c>
      <c r="X339">
        <f>(Table1[[#This Row],[Total Mitigations]]-parameters!$D$2)/(parameters!$D$3-parameters!$D$2)</f>
        <v>0.27272727272727271</v>
      </c>
      <c r="Y339">
        <f>IF(Table1[[#This Row],[Mitigations Utility (unclipped)]]&gt;1,1, IF(Table1[[#This Row],[Mitigations Utility (unclipped)]]&lt;0,0, Table1[[#This Row],[Mitigations Utility (unclipped)]]) )</f>
        <v>0.27272727272727271</v>
      </c>
      <c r="Z339">
        <f>SUM(Table1[[#This Row],[Num. CAR]:[Num. Splunk]])</f>
        <v>7</v>
      </c>
      <c r="AA339">
        <f>(Table1[[#This Row],[Total Detections]]-parameters!$D$4)/(parameters!$D$5-parameters!$D$4)</f>
        <v>7.0000000000000007E-2</v>
      </c>
      <c r="AB339">
        <f>IF(Table1[[#This Row],[Detections Utility (unclipped)]]&gt;1,1, IF(Table1[[#This Row],[Detections Utility (unclipped)]]&lt;0,0, Table1[[#This Row],[Detections Utility (unclipped)]]) )</f>
        <v>7.0000000000000007E-2</v>
      </c>
      <c r="AC339"/>
      <c r="AD339" s="85" t="s">
        <v>1229</v>
      </c>
      <c r="AE339" s="30" t="str" cm="1">
        <f t="array" ref="AE339">IF(SUMPRODUCT(--(NOT(ISERR(SEARCH({"Process","Command","Script","WMI","Module","Pipe","Service"},AD339)))))&gt;0,"1","0")</f>
        <v>1</v>
      </c>
      <c r="AF339" s="30">
        <f>IF(AE339="1",'TOP 10 TECHNIQUES'!C$15,0)</f>
        <v>0</v>
      </c>
      <c r="AG339" s="30" t="str" cm="1">
        <f t="array" ref="AG339">IF(SUMPRODUCT(--(NOT(ISERR(SEARCH({"Network","Firewall"},AD339)))))&gt;0,"1","0")</f>
        <v>0</v>
      </c>
      <c r="AH339" s="30">
        <f>IF(AG339="1",'TOP 10 TECHNIQUES'!C$16,0)</f>
        <v>0</v>
      </c>
      <c r="AI339" s="30" t="str" cm="1">
        <f t="array" ref="AI339">IF(SUMPRODUCT(--(NOT(ISERR(SEARCH({"File","Group","Logon","Schedule","User","Registry","Active","Application"},AD339)))))&gt;0,"1","0")</f>
        <v>1</v>
      </c>
      <c r="AJ339" s="30">
        <f>IF(AI339="1",'TOP 10 TECHNIQUES'!C$17,0)</f>
        <v>0.19800000000000001</v>
      </c>
      <c r="AK339" s="30" t="str" cm="1">
        <f t="array" ref="AK339">IF(SUMPRODUCT(--(NOT(ISERR(SEARCH({"Cloud","Cluster","Container","Image","Instance","Pod","Snapshot","Volume"},AD339)))))&gt;0,"1","0")</f>
        <v>0</v>
      </c>
      <c r="AL339" s="30">
        <f>IF(AK339="1",'TOP 10 TECHNIQUES'!C$18,0)</f>
        <v>0</v>
      </c>
      <c r="AM339" s="30" t="str" cm="1">
        <f t="array" ref="AM339">IF(SUMPRODUCT(--(NOT(ISERR(SEARCH({"Drive","Firmware","Host","Kernel"},AD339)))))&gt;0,"1","0")</f>
        <v>0</v>
      </c>
      <c r="AN339" s="30">
        <f>IF(AM339="1",'TOP 10 TECHNIQUES'!C$19,0)</f>
        <v>0</v>
      </c>
      <c r="AO339" s="62">
        <v>0</v>
      </c>
      <c r="AP339" s="30">
        <f>parameters!$J$21*Table1[[#This Row],[TAT Utility]]+parameters!$J$22*Table1[[#This Row],[Count Utility]]</f>
        <v>3.3087619047619046E-2</v>
      </c>
      <c r="AQ339" s="30">
        <f>(Table1[[#This Row],[Total Top Att&amp;ck Score ]]-parameters!$D$19)/(parameters!$D$20-parameters!$D$19)</f>
        <v>0.1102920634920635</v>
      </c>
      <c r="AR339" s="30">
        <f>IF(Table1[[#This Row],[TAT Utility (unclipped)]]&gt;1,1, IF(Table1[[#This Row],[TAT Utility (unclipped)]]&lt;0,0, Table1[[#This Row],[TAT Utility (unclipped)]]) )</f>
        <v>0.1102920634920635</v>
      </c>
      <c r="AS339" s="30">
        <f>(Table1[[#This Row],[Ransomware (Total '# of ATT&amp;CK Observations)]]-parameters!$D$21)/(parameters!$D$22-parameters!$D$21)</f>
        <v>0</v>
      </c>
      <c r="AT339" s="30">
        <f>IF(Table1[[#This Row],[Count Utility (unclipped)]]&gt;1,1, IF(Table1[[#This Row],[Count Utility (unclipped)]]&lt;0,0, Table1[[#This Row],[Count Utility (unclipped)]]) )</f>
        <v>0</v>
      </c>
      <c r="AU33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0" spans="1:47" ht="15.75">
      <c r="A340" s="30">
        <f>parameters!$J$21*Table1[[#This Row],[TAT Utility]]+parameters!$J$22*Table1[[#This Row],[Count Utility]]</f>
        <v>0.10285714285714287</v>
      </c>
      <c r="B340" s="30">
        <f t="shared" si="5"/>
        <v>0.36190476190476195</v>
      </c>
      <c r="C340" s="30" t="s">
        <v>1230</v>
      </c>
      <c r="D340" s="30" t="s">
        <v>1220</v>
      </c>
      <c r="E340" s="30" t="s">
        <v>1231</v>
      </c>
      <c r="F340" s="30">
        <v>1</v>
      </c>
      <c r="G340" s="30">
        <v>1</v>
      </c>
      <c r="H340" s="30">
        <f>parameters!$J$10*Table1[[#This Row],[Before Utility]]+parameters!$J$11*Table1[[#This Row],[After Utility]]</f>
        <v>0.1</v>
      </c>
      <c r="I340">
        <f>(Table1[[#This Row],[Num. TID Before]]-parameters!$D$8)/(parameters!$D$9-parameters!$D$8)</f>
        <v>0.1</v>
      </c>
      <c r="J340">
        <f>IF(Table1[[#This Row],[Before Utility (unclipped)]]&gt;1,1, IF(Table1[[#This Row],[Before Utility (unclipped)]]&lt;0,0, Table1[[#This Row],[Before Utility (unclipped)]]))</f>
        <v>0.1</v>
      </c>
      <c r="K340">
        <f>(Table1[[#This Row],[Num. TID After]]-parameters!$D$10)/(parameters!$D$11-parameters!$D$10)</f>
        <v>0.1</v>
      </c>
      <c r="L340">
        <f>IF(Table1[[#This Row],[After Utility (unclipped)]]&gt;1,1, IF(Table1[[#This Row],[After Utility (unclipped)]]&lt;0,0, Table1[[#This Row],[After Utility (unclipped)]]))</f>
        <v>0.1</v>
      </c>
      <c r="M340" s="30">
        <v>0</v>
      </c>
      <c r="N340" s="81">
        <v>1</v>
      </c>
      <c r="O340" s="81">
        <v>12</v>
      </c>
      <c r="P340" s="81">
        <v>1</v>
      </c>
      <c r="Q340" s="81">
        <v>3</v>
      </c>
      <c r="R340" s="36" t="s">
        <v>315</v>
      </c>
      <c r="S340" s="32">
        <v>7</v>
      </c>
      <c r="T340" s="36" t="s">
        <v>1232</v>
      </c>
      <c r="U340" s="32">
        <v>12</v>
      </c>
      <c r="V340" s="30">
        <f>parameters!$J$4*Table1[[#This Row],[Mitigations Utility]] + parameters!$J$5*Table1[[#This Row],[Detections Utility]]</f>
        <v>0.26190476190476192</v>
      </c>
      <c r="W340">
        <f>SUM(Table1[[#This Row],[Num. 800-53 (r5)]],Table1[[#This Row],[Num. CIS Controls]])</f>
        <v>19</v>
      </c>
      <c r="X340">
        <f>(Table1[[#This Row],[Total Mitigations]]-parameters!$D$2)/(parameters!$D$3-parameters!$D$2)</f>
        <v>0.34545454545454546</v>
      </c>
      <c r="Y340">
        <f>IF(Table1[[#This Row],[Mitigations Utility (unclipped)]]&gt;1,1, IF(Table1[[#This Row],[Mitigations Utility (unclipped)]]&lt;0,0, Table1[[#This Row],[Mitigations Utility (unclipped)]]) )</f>
        <v>0.34545454545454546</v>
      </c>
      <c r="Z340">
        <f>SUM(Table1[[#This Row],[Num. CAR]:[Num. Splunk]])</f>
        <v>17</v>
      </c>
      <c r="AA340">
        <f>(Table1[[#This Row],[Total Detections]]-parameters!$D$4)/(parameters!$D$5-parameters!$D$4)</f>
        <v>0.17</v>
      </c>
      <c r="AB340">
        <f>IF(Table1[[#This Row],[Detections Utility (unclipped)]]&gt;1,1, IF(Table1[[#This Row],[Detections Utility (unclipped)]]&lt;0,0, Table1[[#This Row],[Detections Utility (unclipped)]]) )</f>
        <v>0.17</v>
      </c>
      <c r="AC340"/>
      <c r="AD340" s="85" t="s">
        <v>1233</v>
      </c>
      <c r="AE340" s="30" t="str" cm="1">
        <f t="array" ref="AE340">IF(SUMPRODUCT(--(NOT(ISERR(SEARCH({"Process","Command","Script","WMI","Module","Pipe","Service"},AD340)))))&gt;0,"1","0")</f>
        <v>1</v>
      </c>
      <c r="AF340" s="30">
        <f>IF(AE340="1",'TOP 10 TECHNIQUES'!C$15,0)</f>
        <v>0</v>
      </c>
      <c r="AG340" s="30" t="str" cm="1">
        <f t="array" ref="AG340">IF(SUMPRODUCT(--(NOT(ISERR(SEARCH({"Network","Firewall"},AD340)))))&gt;0,"1","0")</f>
        <v>0</v>
      </c>
      <c r="AH340" s="30">
        <f>IF(AG340="1",'TOP 10 TECHNIQUES'!C$16,0)</f>
        <v>0</v>
      </c>
      <c r="AI340" s="30" t="str" cm="1">
        <f t="array" ref="AI340">IF(SUMPRODUCT(--(NOT(ISERR(SEARCH({"File","Group","Logon","Schedule","User","Registry","Active","Application"},AD340)))))&gt;0,"1","0")</f>
        <v>0</v>
      </c>
      <c r="AJ340" s="30">
        <f>IF(AI340="1",'TOP 10 TECHNIQUES'!C$17,0)</f>
        <v>0</v>
      </c>
      <c r="AK340" s="30" t="str" cm="1">
        <f t="array" ref="AK340">IF(SUMPRODUCT(--(NOT(ISERR(SEARCH({"Cloud","Cluster","Container","Image","Instance","Pod","Snapshot","Volume"},AD340)))))&gt;0,"1","0")</f>
        <v>0</v>
      </c>
      <c r="AL340" s="30">
        <f>IF(AK340="1",'TOP 10 TECHNIQUES'!C$18,0)</f>
        <v>0</v>
      </c>
      <c r="AM340" s="30" t="str" cm="1">
        <f t="array" ref="AM340">IF(SUMPRODUCT(--(NOT(ISERR(SEARCH({"Drive","Firmware","Host","Kernel"},AD340)))))&gt;0,"1","0")</f>
        <v>0</v>
      </c>
      <c r="AN340" s="30">
        <f>IF(AM340="1",'TOP 10 TECHNIQUES'!C$19,0)</f>
        <v>0</v>
      </c>
      <c r="AO340" s="61">
        <v>2</v>
      </c>
      <c r="AP340" s="30">
        <f>parameters!$J$21*Table1[[#This Row],[TAT Utility]]+parameters!$J$22*Table1[[#This Row],[Count Utility]]</f>
        <v>0.10285714285714287</v>
      </c>
      <c r="AQ340" s="30">
        <f>(Table1[[#This Row],[Total Top Att&amp;ck Score ]]-parameters!$D$19)/(parameters!$D$20-parameters!$D$19)</f>
        <v>0.12063492063492065</v>
      </c>
      <c r="AR340" s="30">
        <f>IF(Table1[[#This Row],[TAT Utility (unclipped)]]&gt;1,1, IF(Table1[[#This Row],[TAT Utility (unclipped)]]&lt;0,0, Table1[[#This Row],[TAT Utility (unclipped)]]) )</f>
        <v>0.12063492063492065</v>
      </c>
      <c r="AS340" s="30">
        <f>(Table1[[#This Row],[Ransomware (Total '# of ATT&amp;CK Observations)]]-parameters!$D$21)/(parameters!$D$22-parameters!$D$21)</f>
        <v>9.5238095238095233E-2</v>
      </c>
      <c r="AT340" s="30">
        <f>IF(Table1[[#This Row],[Count Utility (unclipped)]]&gt;1,1, IF(Table1[[#This Row],[Count Utility (unclipped)]]&lt;0,0, Table1[[#This Row],[Count Utility (unclipped)]]) )</f>
        <v>9.5238095238095233E-2</v>
      </c>
      <c r="AU34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5.3363567649281934E-2</v>
      </c>
    </row>
    <row r="341" spans="1:47" ht="15.75">
      <c r="A341" s="30">
        <f>parameters!$J$21*Table1[[#This Row],[TAT Utility]]+parameters!$J$22*Table1[[#This Row],[Count Utility]]</f>
        <v>3.1376190476190467E-2</v>
      </c>
      <c r="B341" s="30">
        <f t="shared" si="5"/>
        <v>0.31376190476190469</v>
      </c>
      <c r="C341" s="30" t="s">
        <v>1234</v>
      </c>
      <c r="D341" s="30" t="s">
        <v>1220</v>
      </c>
      <c r="E341" s="30" t="s">
        <v>1235</v>
      </c>
      <c r="F341" s="30">
        <v>1</v>
      </c>
      <c r="G341" s="30">
        <v>1</v>
      </c>
      <c r="H341" s="30">
        <f>parameters!$J$10*Table1[[#This Row],[Before Utility]]+parameters!$J$11*Table1[[#This Row],[After Utility]]</f>
        <v>0.1</v>
      </c>
      <c r="I341">
        <f>(Table1[[#This Row],[Num. TID Before]]-parameters!$D$8)/(parameters!$D$9-parameters!$D$8)</f>
        <v>0.1</v>
      </c>
      <c r="J341">
        <f>IF(Table1[[#This Row],[Before Utility (unclipped)]]&gt;1,1, IF(Table1[[#This Row],[Before Utility (unclipped)]]&lt;0,0, Table1[[#This Row],[Before Utility (unclipped)]]))</f>
        <v>0.1</v>
      </c>
      <c r="K341">
        <f>(Table1[[#This Row],[Num. TID After]]-parameters!$D$10)/(parameters!$D$11-parameters!$D$10)</f>
        <v>0.1</v>
      </c>
      <c r="L341">
        <f>IF(Table1[[#This Row],[After Utility (unclipped)]]&gt;1,1, IF(Table1[[#This Row],[After Utility (unclipped)]]&lt;0,0, Table1[[#This Row],[After Utility (unclipped)]]))</f>
        <v>0.1</v>
      </c>
      <c r="M341" s="30">
        <v>0</v>
      </c>
      <c r="N341" s="81">
        <v>0</v>
      </c>
      <c r="O341" s="81">
        <v>1</v>
      </c>
      <c r="P341" s="81">
        <v>1</v>
      </c>
      <c r="Q341" s="81">
        <v>2</v>
      </c>
      <c r="R341" s="36" t="s">
        <v>277</v>
      </c>
      <c r="S341" s="32">
        <v>7</v>
      </c>
      <c r="T341" s="36" t="s">
        <v>1236</v>
      </c>
      <c r="U341" s="32">
        <v>8</v>
      </c>
      <c r="V341" s="30">
        <f>parameters!$J$4*Table1[[#This Row],[Mitigations Utility]] + parameters!$J$5*Table1[[#This Row],[Detections Utility]]</f>
        <v>0.16190476190476188</v>
      </c>
      <c r="W341">
        <f>SUM(Table1[[#This Row],[Num. 800-53 (r5)]],Table1[[#This Row],[Num. CIS Controls]])</f>
        <v>15</v>
      </c>
      <c r="X341">
        <f>(Table1[[#This Row],[Total Mitigations]]-parameters!$D$2)/(parameters!$D$3-parameters!$D$2)</f>
        <v>0.27272727272727271</v>
      </c>
      <c r="Y341">
        <f>IF(Table1[[#This Row],[Mitigations Utility (unclipped)]]&gt;1,1, IF(Table1[[#This Row],[Mitigations Utility (unclipped)]]&lt;0,0, Table1[[#This Row],[Mitigations Utility (unclipped)]]) )</f>
        <v>0.27272727272727271</v>
      </c>
      <c r="Z341">
        <f>SUM(Table1[[#This Row],[Num. CAR]:[Num. Splunk]])</f>
        <v>4</v>
      </c>
      <c r="AA341">
        <f>(Table1[[#This Row],[Total Detections]]-parameters!$D$4)/(parameters!$D$5-parameters!$D$4)</f>
        <v>0.04</v>
      </c>
      <c r="AB341">
        <f>IF(Table1[[#This Row],[Detections Utility (unclipped)]]&gt;1,1, IF(Table1[[#This Row],[Detections Utility (unclipped)]]&lt;0,0, Table1[[#This Row],[Detections Utility (unclipped)]]) )</f>
        <v>0.04</v>
      </c>
      <c r="AC341"/>
      <c r="AD341" s="85" t="s">
        <v>287</v>
      </c>
      <c r="AE341" s="30" t="str" cm="1">
        <f t="array" ref="AE341">IF(SUMPRODUCT(--(NOT(ISERR(SEARCH({"Process","Command","Script","WMI","Module","Pipe","Service"},AD341)))))&gt;0,"1","0")</f>
        <v>1</v>
      </c>
      <c r="AF341" s="30">
        <f>IF(AE341="1",'TOP 10 TECHNIQUES'!C$15,0)</f>
        <v>0</v>
      </c>
      <c r="AG341" s="30" t="str" cm="1">
        <f t="array" ref="AG341">IF(SUMPRODUCT(--(NOT(ISERR(SEARCH({"Network","Firewall"},AD341)))))&gt;0,"1","0")</f>
        <v>0</v>
      </c>
      <c r="AH341" s="30">
        <f>IF(AG341="1",'TOP 10 TECHNIQUES'!C$16,0)</f>
        <v>0</v>
      </c>
      <c r="AI341" s="30" t="str" cm="1">
        <f t="array" ref="AI341">IF(SUMPRODUCT(--(NOT(ISERR(SEARCH({"File","Group","Logon","Schedule","User","Registry","Active","Application"},AD341)))))&gt;0,"1","0")</f>
        <v>1</v>
      </c>
      <c r="AJ341" s="30">
        <f>IF(AI341="1",'TOP 10 TECHNIQUES'!C$17,0)</f>
        <v>0.19800000000000001</v>
      </c>
      <c r="AK341" s="30" t="str" cm="1">
        <f t="array" ref="AK341">IF(SUMPRODUCT(--(NOT(ISERR(SEARCH({"Cloud","Cluster","Container","Image","Instance","Pod","Snapshot","Volume"},AD341)))))&gt;0,"1","0")</f>
        <v>0</v>
      </c>
      <c r="AL341" s="30">
        <f>IF(AK341="1",'TOP 10 TECHNIQUES'!C$18,0)</f>
        <v>0</v>
      </c>
      <c r="AM341" s="30" t="str" cm="1">
        <f t="array" ref="AM341">IF(SUMPRODUCT(--(NOT(ISERR(SEARCH({"Drive","Firmware","Host","Kernel"},AD341)))))&gt;0,"1","0")</f>
        <v>0</v>
      </c>
      <c r="AN341" s="30">
        <f>IF(AM341="1",'TOP 10 TECHNIQUES'!C$19,0)</f>
        <v>0</v>
      </c>
      <c r="AO341" s="62">
        <v>0</v>
      </c>
      <c r="AP341" s="30">
        <f>parameters!$J$21*Table1[[#This Row],[TAT Utility]]+parameters!$J$22*Table1[[#This Row],[Count Utility]]</f>
        <v>3.1376190476190467E-2</v>
      </c>
      <c r="AQ341" s="30">
        <f>(Table1[[#This Row],[Total Top Att&amp;ck Score ]]-parameters!$D$19)/(parameters!$D$20-parameters!$D$19)</f>
        <v>0.10458730158730156</v>
      </c>
      <c r="AR341" s="30">
        <f>IF(Table1[[#This Row],[TAT Utility (unclipped)]]&gt;1,1, IF(Table1[[#This Row],[TAT Utility (unclipped)]]&lt;0,0, Table1[[#This Row],[TAT Utility (unclipped)]]) )</f>
        <v>0.10458730158730156</v>
      </c>
      <c r="AS341" s="30">
        <f>(Table1[[#This Row],[Ransomware (Total '# of ATT&amp;CK Observations)]]-parameters!$D$21)/(parameters!$D$22-parameters!$D$21)</f>
        <v>0</v>
      </c>
      <c r="AT341" s="30">
        <f>IF(Table1[[#This Row],[Count Utility (unclipped)]]&gt;1,1, IF(Table1[[#This Row],[Count Utility (unclipped)]]&lt;0,0, Table1[[#This Row],[Count Utility (unclipped)]]) )</f>
        <v>0</v>
      </c>
      <c r="AU34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2" spans="1:47" ht="15.75">
      <c r="A342" s="30">
        <f>parameters!$J$21*Table1[[#This Row],[TAT Utility]]+parameters!$J$22*Table1[[#This Row],[Count Utility]]</f>
        <v>1.1979999999999999E-2</v>
      </c>
      <c r="B342" s="30">
        <f t="shared" si="5"/>
        <v>0.1198</v>
      </c>
      <c r="C342" s="30" t="s">
        <v>1237</v>
      </c>
      <c r="D342" s="30" t="s">
        <v>1220</v>
      </c>
      <c r="E342" s="30" t="s">
        <v>1238</v>
      </c>
      <c r="F342" s="30">
        <v>1</v>
      </c>
      <c r="G342" s="30">
        <v>1</v>
      </c>
      <c r="H342" s="30">
        <f>parameters!$J$10*Table1[[#This Row],[Before Utility]]+parameters!$J$11*Table1[[#This Row],[After Utility]]</f>
        <v>0.1</v>
      </c>
      <c r="I342">
        <f>(Table1[[#This Row],[Num. TID Before]]-parameters!$D$8)/(parameters!$D$9-parameters!$D$8)</f>
        <v>0.1</v>
      </c>
      <c r="J342">
        <f>IF(Table1[[#This Row],[Before Utility (unclipped)]]&gt;1,1, IF(Table1[[#This Row],[Before Utility (unclipped)]]&lt;0,0, Table1[[#This Row],[Before Utility (unclipped)]]))</f>
        <v>0.1</v>
      </c>
      <c r="K342">
        <f>(Table1[[#This Row],[Num. TID After]]-parameters!$D$10)/(parameters!$D$11-parameters!$D$10)</f>
        <v>0.1</v>
      </c>
      <c r="L342">
        <f>IF(Table1[[#This Row],[After Utility (unclipped)]]&gt;1,1, IF(Table1[[#This Row],[After Utility (unclipped)]]&lt;0,0, Table1[[#This Row],[After Utility (unclipped)]]))</f>
        <v>0.1</v>
      </c>
      <c r="M342" s="30">
        <v>0</v>
      </c>
      <c r="N342" s="81">
        <v>0</v>
      </c>
      <c r="O342" s="81">
        <v>0</v>
      </c>
      <c r="P342" s="81">
        <v>0</v>
      </c>
      <c r="Q342" s="81">
        <v>0</v>
      </c>
      <c r="R342" s="34"/>
      <c r="S342" s="32">
        <v>0</v>
      </c>
      <c r="T342" s="34"/>
      <c r="U342" s="32">
        <v>0</v>
      </c>
      <c r="V342" s="30">
        <f>parameters!$J$4*Table1[[#This Row],[Mitigations Utility]] + parameters!$J$5*Table1[[#This Row],[Detections Utility]]</f>
        <v>0</v>
      </c>
      <c r="W342">
        <f>SUM(Table1[[#This Row],[Num. 800-53 (r5)]],Table1[[#This Row],[Num. CIS Controls]])</f>
        <v>0</v>
      </c>
      <c r="X342">
        <f>(Table1[[#This Row],[Total Mitigations]]-parameters!$D$2)/(parameters!$D$3-parameters!$D$2)</f>
        <v>0</v>
      </c>
      <c r="Y342">
        <f>IF(Table1[[#This Row],[Mitigations Utility (unclipped)]]&gt;1,1, IF(Table1[[#This Row],[Mitigations Utility (unclipped)]]&lt;0,0, Table1[[#This Row],[Mitigations Utility (unclipped)]]) )</f>
        <v>0</v>
      </c>
      <c r="Z342">
        <f>SUM(Table1[[#This Row],[Num. CAR]:[Num. Splunk]])</f>
        <v>0</v>
      </c>
      <c r="AA342">
        <f>(Table1[[#This Row],[Total Detections]]-parameters!$D$4)/(parameters!$D$5-parameters!$D$4)</f>
        <v>0</v>
      </c>
      <c r="AB342">
        <f>IF(Table1[[#This Row],[Detections Utility (unclipped)]]&gt;1,1, IF(Table1[[#This Row],[Detections Utility (unclipped)]]&lt;0,0, Table1[[#This Row],[Detections Utility (unclipped)]]) )</f>
        <v>0</v>
      </c>
      <c r="AC342"/>
      <c r="AD342" s="85" t="s">
        <v>287</v>
      </c>
      <c r="AE342" s="30" t="str" cm="1">
        <f t="array" ref="AE342">IF(SUMPRODUCT(--(NOT(ISERR(SEARCH({"Process","Command","Script","WMI","Module","Pipe","Service"},AD342)))))&gt;0,"1","0")</f>
        <v>1</v>
      </c>
      <c r="AF342" s="30">
        <f>IF(AE342="1",'TOP 10 TECHNIQUES'!C$15,0)</f>
        <v>0</v>
      </c>
      <c r="AG342" s="30" t="str" cm="1">
        <f t="array" ref="AG342">IF(SUMPRODUCT(--(NOT(ISERR(SEARCH({"Network","Firewall"},AD342)))))&gt;0,"1","0")</f>
        <v>0</v>
      </c>
      <c r="AH342" s="30">
        <f>IF(AG342="1",'TOP 10 TECHNIQUES'!C$16,0)</f>
        <v>0</v>
      </c>
      <c r="AI342" s="30" t="str" cm="1">
        <f t="array" ref="AI342">IF(SUMPRODUCT(--(NOT(ISERR(SEARCH({"File","Group","Logon","Schedule","User","Registry","Active","Application"},AD342)))))&gt;0,"1","0")</f>
        <v>1</v>
      </c>
      <c r="AJ342" s="30">
        <f>IF(AI342="1",'TOP 10 TECHNIQUES'!C$17,0)</f>
        <v>0.19800000000000001</v>
      </c>
      <c r="AK342" s="30" t="str" cm="1">
        <f t="array" ref="AK342">IF(SUMPRODUCT(--(NOT(ISERR(SEARCH({"Cloud","Cluster","Container","Image","Instance","Pod","Snapshot","Volume"},AD342)))))&gt;0,"1","0")</f>
        <v>0</v>
      </c>
      <c r="AL342" s="30">
        <f>IF(AK342="1",'TOP 10 TECHNIQUES'!C$18,0)</f>
        <v>0</v>
      </c>
      <c r="AM342" s="30" t="str" cm="1">
        <f t="array" ref="AM342">IF(SUMPRODUCT(--(NOT(ISERR(SEARCH({"Drive","Firmware","Host","Kernel"},AD342)))))&gt;0,"1","0")</f>
        <v>0</v>
      </c>
      <c r="AN342" s="30">
        <f>IF(AM342="1",'TOP 10 TECHNIQUES'!C$19,0)</f>
        <v>0</v>
      </c>
      <c r="AO342" s="61">
        <v>0</v>
      </c>
      <c r="AP342" s="30">
        <f>parameters!$J$21*Table1[[#This Row],[TAT Utility]]+parameters!$J$22*Table1[[#This Row],[Count Utility]]</f>
        <v>1.1979999999999999E-2</v>
      </c>
      <c r="AQ342" s="30">
        <f>(Table1[[#This Row],[Total Top Att&amp;ck Score ]]-parameters!$D$19)/(parameters!$D$20-parameters!$D$19)</f>
        <v>3.9933333333333335E-2</v>
      </c>
      <c r="AR342" s="30">
        <f>IF(Table1[[#This Row],[TAT Utility (unclipped)]]&gt;1,1, IF(Table1[[#This Row],[TAT Utility (unclipped)]]&lt;0,0, Table1[[#This Row],[TAT Utility (unclipped)]]) )</f>
        <v>3.9933333333333335E-2</v>
      </c>
      <c r="AS342" s="30">
        <f>(Table1[[#This Row],[Ransomware (Total '# of ATT&amp;CK Observations)]]-parameters!$D$21)/(parameters!$D$22-parameters!$D$21)</f>
        <v>0</v>
      </c>
      <c r="AT342" s="30">
        <f>IF(Table1[[#This Row],[Count Utility (unclipped)]]&gt;1,1, IF(Table1[[#This Row],[Count Utility (unclipped)]]&lt;0,0, Table1[[#This Row],[Count Utility (unclipped)]]) )</f>
        <v>0</v>
      </c>
      <c r="AU34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3" spans="1:47" ht="15.75">
      <c r="A343" s="30">
        <f>parameters!$J$21*Table1[[#This Row],[TAT Utility]]+parameters!$J$22*Table1[[#This Row],[Count Utility]]</f>
        <v>3.3658095238095237E-2</v>
      </c>
      <c r="B343" s="30">
        <f t="shared" si="5"/>
        <v>0.33658095238095237</v>
      </c>
      <c r="C343" s="30" t="s">
        <v>1239</v>
      </c>
      <c r="D343" s="30" t="s">
        <v>1220</v>
      </c>
      <c r="E343" s="30" t="s">
        <v>1240</v>
      </c>
      <c r="F343" s="30">
        <v>1</v>
      </c>
      <c r="G343" s="30">
        <v>1</v>
      </c>
      <c r="H343" s="30">
        <f>parameters!$J$10*Table1[[#This Row],[Before Utility]]+parameters!$J$11*Table1[[#This Row],[After Utility]]</f>
        <v>0.1</v>
      </c>
      <c r="I343">
        <f>(Table1[[#This Row],[Num. TID Before]]-parameters!$D$8)/(parameters!$D$9-parameters!$D$8)</f>
        <v>0.1</v>
      </c>
      <c r="J343">
        <f>IF(Table1[[#This Row],[Before Utility (unclipped)]]&gt;1,1, IF(Table1[[#This Row],[Before Utility (unclipped)]]&lt;0,0, Table1[[#This Row],[Before Utility (unclipped)]]))</f>
        <v>0.1</v>
      </c>
      <c r="K343">
        <f>(Table1[[#This Row],[Num. TID After]]-parameters!$D$10)/(parameters!$D$11-parameters!$D$10)</f>
        <v>0.1</v>
      </c>
      <c r="L343">
        <f>IF(Table1[[#This Row],[After Utility (unclipped)]]&gt;1,1, IF(Table1[[#This Row],[After Utility (unclipped)]]&lt;0,0, Table1[[#This Row],[After Utility (unclipped)]]))</f>
        <v>0.1</v>
      </c>
      <c r="M343" s="30">
        <v>0</v>
      </c>
      <c r="N343" s="81">
        <v>0</v>
      </c>
      <c r="O343" s="81">
        <v>0</v>
      </c>
      <c r="P343" s="81">
        <v>0</v>
      </c>
      <c r="Q343" s="81">
        <v>0</v>
      </c>
      <c r="R343" s="36" t="s">
        <v>1241</v>
      </c>
      <c r="S343" s="32">
        <v>5</v>
      </c>
      <c r="T343" s="36" t="s">
        <v>1242</v>
      </c>
      <c r="U343" s="32">
        <v>14</v>
      </c>
      <c r="V343" s="30">
        <f>parameters!$J$4*Table1[[#This Row],[Mitigations Utility]] + parameters!$J$5*Table1[[#This Row],[Detections Utility]]</f>
        <v>0.18095238095238098</v>
      </c>
      <c r="W343">
        <f>SUM(Table1[[#This Row],[Num. 800-53 (r5)]],Table1[[#This Row],[Num. CIS Controls]])</f>
        <v>19</v>
      </c>
      <c r="X343">
        <f>(Table1[[#This Row],[Total Mitigations]]-parameters!$D$2)/(parameters!$D$3-parameters!$D$2)</f>
        <v>0.34545454545454546</v>
      </c>
      <c r="Y343">
        <f>IF(Table1[[#This Row],[Mitigations Utility (unclipped)]]&gt;1,1, IF(Table1[[#This Row],[Mitigations Utility (unclipped)]]&lt;0,0, Table1[[#This Row],[Mitigations Utility (unclipped)]]) )</f>
        <v>0.34545454545454546</v>
      </c>
      <c r="Z343">
        <f>SUM(Table1[[#This Row],[Num. CAR]:[Num. Splunk]])</f>
        <v>0</v>
      </c>
      <c r="AA343">
        <f>(Table1[[#This Row],[Total Detections]]-parameters!$D$4)/(parameters!$D$5-parameters!$D$4)</f>
        <v>0</v>
      </c>
      <c r="AB343">
        <f>IF(Table1[[#This Row],[Detections Utility (unclipped)]]&gt;1,1, IF(Table1[[#This Row],[Detections Utility (unclipped)]]&lt;0,0, Table1[[#This Row],[Detections Utility (unclipped)]]) )</f>
        <v>0</v>
      </c>
      <c r="AC343"/>
      <c r="AD343" s="85" t="s">
        <v>1243</v>
      </c>
      <c r="AE343" s="30" t="str" cm="1">
        <f t="array" ref="AE343">IF(SUMPRODUCT(--(NOT(ISERR(SEARCH({"Process","Command","Script","WMI","Module","Pipe","Service"},AD343)))))&gt;0,"1","0")</f>
        <v>1</v>
      </c>
      <c r="AF343" s="30">
        <f>IF(AE343="1",'TOP 10 TECHNIQUES'!C$15,0)</f>
        <v>0</v>
      </c>
      <c r="AG343" s="30" t="str" cm="1">
        <f t="array" ref="AG343">IF(SUMPRODUCT(--(NOT(ISERR(SEARCH({"Network","Firewall"},AD343)))))&gt;0,"1","0")</f>
        <v>0</v>
      </c>
      <c r="AH343" s="30">
        <f>IF(AG343="1",'TOP 10 TECHNIQUES'!C$16,0)</f>
        <v>0</v>
      </c>
      <c r="AI343" s="30" t="str" cm="1">
        <f t="array" ref="AI343">IF(SUMPRODUCT(--(NOT(ISERR(SEARCH({"File","Group","Logon","Schedule","User","Registry","Active","Application"},AD343)))))&gt;0,"1","0")</f>
        <v>1</v>
      </c>
      <c r="AJ343" s="30">
        <f>IF(AI343="1",'TOP 10 TECHNIQUES'!C$17,0)</f>
        <v>0.19800000000000001</v>
      </c>
      <c r="AK343" s="30" t="str" cm="1">
        <f t="array" ref="AK343">IF(SUMPRODUCT(--(NOT(ISERR(SEARCH({"Cloud","Cluster","Container","Image","Instance","Pod","Snapshot","Volume"},AD343)))))&gt;0,"1","0")</f>
        <v>0</v>
      </c>
      <c r="AL343" s="30">
        <f>IF(AK343="1",'TOP 10 TECHNIQUES'!C$18,0)</f>
        <v>0</v>
      </c>
      <c r="AM343" s="30" t="str" cm="1">
        <f t="array" ref="AM343">IF(SUMPRODUCT(--(NOT(ISERR(SEARCH({"Drive","Firmware","Host","Kernel"},AD343)))))&gt;0,"1","0")</f>
        <v>0</v>
      </c>
      <c r="AN343" s="30">
        <f>IF(AM343="1",'TOP 10 TECHNIQUES'!C$19,0)</f>
        <v>0</v>
      </c>
      <c r="AO343" s="62">
        <v>0</v>
      </c>
      <c r="AP343" s="30">
        <f>parameters!$J$21*Table1[[#This Row],[TAT Utility]]+parameters!$J$22*Table1[[#This Row],[Count Utility]]</f>
        <v>3.3658095238095237E-2</v>
      </c>
      <c r="AQ343" s="30">
        <f>(Table1[[#This Row],[Total Top Att&amp;ck Score ]]-parameters!$D$19)/(parameters!$D$20-parameters!$D$19)</f>
        <v>0.11219365079365079</v>
      </c>
      <c r="AR343" s="30">
        <f>IF(Table1[[#This Row],[TAT Utility (unclipped)]]&gt;1,1, IF(Table1[[#This Row],[TAT Utility (unclipped)]]&lt;0,0, Table1[[#This Row],[TAT Utility (unclipped)]]) )</f>
        <v>0.11219365079365079</v>
      </c>
      <c r="AS343" s="30">
        <f>(Table1[[#This Row],[Ransomware (Total '# of ATT&amp;CK Observations)]]-parameters!$D$21)/(parameters!$D$22-parameters!$D$21)</f>
        <v>0</v>
      </c>
      <c r="AT343" s="30">
        <f>IF(Table1[[#This Row],[Count Utility (unclipped)]]&gt;1,1, IF(Table1[[#This Row],[Count Utility (unclipped)]]&lt;0,0, Table1[[#This Row],[Count Utility (unclipped)]]) )</f>
        <v>0</v>
      </c>
      <c r="AU34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4" spans="1:47" ht="15.75">
      <c r="A344" s="30">
        <f>parameters!$J$21*Table1[[#This Row],[TAT Utility]]+parameters!$J$22*Table1[[#This Row],[Count Utility]]</f>
        <v>1.3120952380952381E-2</v>
      </c>
      <c r="B344" s="30">
        <f t="shared" si="5"/>
        <v>0.1312095238095238</v>
      </c>
      <c r="C344" s="30" t="s">
        <v>1244</v>
      </c>
      <c r="D344" s="30" t="s">
        <v>1220</v>
      </c>
      <c r="E344" s="30" t="s">
        <v>1245</v>
      </c>
      <c r="F344" s="30">
        <v>1</v>
      </c>
      <c r="G344" s="30">
        <v>1</v>
      </c>
      <c r="H344" s="30">
        <f>parameters!$J$10*Table1[[#This Row],[Before Utility]]+parameters!$J$11*Table1[[#This Row],[After Utility]]</f>
        <v>0.1</v>
      </c>
      <c r="I344">
        <f>(Table1[[#This Row],[Num. TID Before]]-parameters!$D$8)/(parameters!$D$9-parameters!$D$8)</f>
        <v>0.1</v>
      </c>
      <c r="J344">
        <f>IF(Table1[[#This Row],[Before Utility (unclipped)]]&gt;1,1, IF(Table1[[#This Row],[Before Utility (unclipped)]]&lt;0,0, Table1[[#This Row],[Before Utility (unclipped)]]))</f>
        <v>0.1</v>
      </c>
      <c r="K344">
        <f>(Table1[[#This Row],[Num. TID After]]-parameters!$D$10)/(parameters!$D$11-parameters!$D$10)</f>
        <v>0.1</v>
      </c>
      <c r="L344">
        <f>IF(Table1[[#This Row],[After Utility (unclipped)]]&gt;1,1, IF(Table1[[#This Row],[After Utility (unclipped)]]&lt;0,0, Table1[[#This Row],[After Utility (unclipped)]]))</f>
        <v>0.1</v>
      </c>
      <c r="M344" s="30">
        <v>0</v>
      </c>
      <c r="N344" s="81">
        <v>0</v>
      </c>
      <c r="O344" s="81">
        <v>2</v>
      </c>
      <c r="P344" s="81">
        <v>0</v>
      </c>
      <c r="Q344" s="81">
        <v>0</v>
      </c>
      <c r="R344" s="34"/>
      <c r="S344" s="32">
        <v>0</v>
      </c>
      <c r="T344" s="34"/>
      <c r="U344" s="32">
        <v>0</v>
      </c>
      <c r="V344" s="30">
        <f>parameters!$J$4*Table1[[#This Row],[Mitigations Utility]] + parameters!$J$5*Table1[[#This Row],[Detections Utility]]</f>
        <v>9.5238095238095229E-3</v>
      </c>
      <c r="W344">
        <f>SUM(Table1[[#This Row],[Num. 800-53 (r5)]],Table1[[#This Row],[Num. CIS Controls]])</f>
        <v>0</v>
      </c>
      <c r="X344">
        <f>(Table1[[#This Row],[Total Mitigations]]-parameters!$D$2)/(parameters!$D$3-parameters!$D$2)</f>
        <v>0</v>
      </c>
      <c r="Y344">
        <f>IF(Table1[[#This Row],[Mitigations Utility (unclipped)]]&gt;1,1, IF(Table1[[#This Row],[Mitigations Utility (unclipped)]]&lt;0,0, Table1[[#This Row],[Mitigations Utility (unclipped)]]) )</f>
        <v>0</v>
      </c>
      <c r="Z344">
        <f>SUM(Table1[[#This Row],[Num. CAR]:[Num. Splunk]])</f>
        <v>2</v>
      </c>
      <c r="AA344">
        <f>(Table1[[#This Row],[Total Detections]]-parameters!$D$4)/(parameters!$D$5-parameters!$D$4)</f>
        <v>0.02</v>
      </c>
      <c r="AB344">
        <f>IF(Table1[[#This Row],[Detections Utility (unclipped)]]&gt;1,1, IF(Table1[[#This Row],[Detections Utility (unclipped)]]&lt;0,0, Table1[[#This Row],[Detections Utility (unclipped)]]) )</f>
        <v>0.02</v>
      </c>
      <c r="AC344"/>
      <c r="AD344" s="85" t="s">
        <v>1246</v>
      </c>
      <c r="AE344" s="30" t="str" cm="1">
        <f t="array" ref="AE344">IF(SUMPRODUCT(--(NOT(ISERR(SEARCH({"Process","Command","Script","WMI","Module","Pipe","Service"},AD344)))))&gt;0,"1","0")</f>
        <v>1</v>
      </c>
      <c r="AF344" s="30">
        <f>IF(AE344="1",'TOP 10 TECHNIQUES'!C$15,0)</f>
        <v>0</v>
      </c>
      <c r="AG344" s="30" t="str" cm="1">
        <f t="array" ref="AG344">IF(SUMPRODUCT(--(NOT(ISERR(SEARCH({"Network","Firewall"},AD344)))))&gt;0,"1","0")</f>
        <v>0</v>
      </c>
      <c r="AH344" s="30">
        <f>IF(AG344="1",'TOP 10 TECHNIQUES'!C$16,0)</f>
        <v>0</v>
      </c>
      <c r="AI344" s="30" t="str" cm="1">
        <f t="array" ref="AI344">IF(SUMPRODUCT(--(NOT(ISERR(SEARCH({"File","Group","Logon","Schedule","User","Registry","Active","Application"},AD344)))))&gt;0,"1","0")</f>
        <v>1</v>
      </c>
      <c r="AJ344" s="30">
        <f>IF(AI344="1",'TOP 10 TECHNIQUES'!C$17,0)</f>
        <v>0.19800000000000001</v>
      </c>
      <c r="AK344" s="30" t="str" cm="1">
        <f t="array" ref="AK344">IF(SUMPRODUCT(--(NOT(ISERR(SEARCH({"Cloud","Cluster","Container","Image","Instance","Pod","Snapshot","Volume"},AD344)))))&gt;0,"1","0")</f>
        <v>0</v>
      </c>
      <c r="AL344" s="30">
        <f>IF(AK344="1",'TOP 10 TECHNIQUES'!C$18,0)</f>
        <v>0</v>
      </c>
      <c r="AM344" s="30" t="str" cm="1">
        <f t="array" ref="AM344">IF(SUMPRODUCT(--(NOT(ISERR(SEARCH({"Drive","Firmware","Host","Kernel"},AD344)))))&gt;0,"1","0")</f>
        <v>0</v>
      </c>
      <c r="AN344" s="30">
        <f>IF(AM344="1",'TOP 10 TECHNIQUES'!C$19,0)</f>
        <v>0</v>
      </c>
      <c r="AO344" s="61">
        <v>0</v>
      </c>
      <c r="AP344" s="30">
        <f>parameters!$J$21*Table1[[#This Row],[TAT Utility]]+parameters!$J$22*Table1[[#This Row],[Count Utility]]</f>
        <v>1.3120952380952381E-2</v>
      </c>
      <c r="AQ344" s="30">
        <f>(Table1[[#This Row],[Total Top Att&amp;ck Score ]]-parameters!$D$19)/(parameters!$D$20-parameters!$D$19)</f>
        <v>4.3736507936507935E-2</v>
      </c>
      <c r="AR344" s="30">
        <f>IF(Table1[[#This Row],[TAT Utility (unclipped)]]&gt;1,1, IF(Table1[[#This Row],[TAT Utility (unclipped)]]&lt;0,0, Table1[[#This Row],[TAT Utility (unclipped)]]) )</f>
        <v>4.3736507936507935E-2</v>
      </c>
      <c r="AS344" s="30">
        <f>(Table1[[#This Row],[Ransomware (Total '# of ATT&amp;CK Observations)]]-parameters!$D$21)/(parameters!$D$22-parameters!$D$21)</f>
        <v>0</v>
      </c>
      <c r="AT344" s="30">
        <f>IF(Table1[[#This Row],[Count Utility (unclipped)]]&gt;1,1, IF(Table1[[#This Row],[Count Utility (unclipped)]]&lt;0,0, Table1[[#This Row],[Count Utility (unclipped)]]) )</f>
        <v>0</v>
      </c>
      <c r="AU34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5" spans="1:47" ht="15.75">
      <c r="A345" s="30">
        <f>parameters!$J$21*Table1[[#This Row],[TAT Utility]]+parameters!$J$22*Table1[[#This Row],[Count Utility]]</f>
        <v>6.9273333333333326E-2</v>
      </c>
      <c r="B345" s="30">
        <f t="shared" si="5"/>
        <v>0.3594</v>
      </c>
      <c r="C345" s="30" t="s">
        <v>1247</v>
      </c>
      <c r="D345" s="30" t="s">
        <v>1220</v>
      </c>
      <c r="E345" s="30" t="s">
        <v>1248</v>
      </c>
      <c r="F345" s="30">
        <v>1</v>
      </c>
      <c r="G345" s="30">
        <v>1</v>
      </c>
      <c r="H345" s="30">
        <f>parameters!$J$10*Table1[[#This Row],[Before Utility]]+parameters!$J$11*Table1[[#This Row],[After Utility]]</f>
        <v>0.1</v>
      </c>
      <c r="I345">
        <f>(Table1[[#This Row],[Num. TID Before]]-parameters!$D$8)/(parameters!$D$9-parameters!$D$8)</f>
        <v>0.1</v>
      </c>
      <c r="J345">
        <f>IF(Table1[[#This Row],[Before Utility (unclipped)]]&gt;1,1, IF(Table1[[#This Row],[Before Utility (unclipped)]]&lt;0,0, Table1[[#This Row],[Before Utility (unclipped)]]))</f>
        <v>0.1</v>
      </c>
      <c r="K345">
        <f>(Table1[[#This Row],[Num. TID After]]-parameters!$D$10)/(parameters!$D$11-parameters!$D$10)</f>
        <v>0.1</v>
      </c>
      <c r="L345">
        <f>IF(Table1[[#This Row],[After Utility (unclipped)]]&gt;1,1, IF(Table1[[#This Row],[After Utility (unclipped)]]&lt;0,0, Table1[[#This Row],[After Utility (unclipped)]]))</f>
        <v>0.1</v>
      </c>
      <c r="M345" s="30">
        <v>0</v>
      </c>
      <c r="N345" s="81">
        <v>3</v>
      </c>
      <c r="O345" s="81">
        <v>7</v>
      </c>
      <c r="P345" s="81">
        <v>1</v>
      </c>
      <c r="Q345" s="81">
        <v>1</v>
      </c>
      <c r="R345" s="34" t="s">
        <v>1249</v>
      </c>
      <c r="S345" s="32">
        <v>9</v>
      </c>
      <c r="T345" s="36" t="s">
        <v>1250</v>
      </c>
      <c r="U345" s="32">
        <v>6</v>
      </c>
      <c r="V345" s="30">
        <f>parameters!$J$4*Table1[[#This Row],[Mitigations Utility]] + parameters!$J$5*Table1[[#This Row],[Detections Utility]]</f>
        <v>0.19999999999999998</v>
      </c>
      <c r="W345">
        <f>SUM(Table1[[#This Row],[Num. 800-53 (r5)]],Table1[[#This Row],[Num. CIS Controls]])</f>
        <v>15</v>
      </c>
      <c r="X345">
        <f>(Table1[[#This Row],[Total Mitigations]]-parameters!$D$2)/(parameters!$D$3-parameters!$D$2)</f>
        <v>0.27272727272727271</v>
      </c>
      <c r="Y345">
        <f>IF(Table1[[#This Row],[Mitigations Utility (unclipped)]]&gt;1,1, IF(Table1[[#This Row],[Mitigations Utility (unclipped)]]&lt;0,0, Table1[[#This Row],[Mitigations Utility (unclipped)]]) )</f>
        <v>0.27272727272727271</v>
      </c>
      <c r="Z345">
        <f>SUM(Table1[[#This Row],[Num. CAR]:[Num. Splunk]])</f>
        <v>12</v>
      </c>
      <c r="AA345">
        <f>(Table1[[#This Row],[Total Detections]]-parameters!$D$4)/(parameters!$D$5-parameters!$D$4)</f>
        <v>0.12</v>
      </c>
      <c r="AB345">
        <f>IF(Table1[[#This Row],[Detections Utility (unclipped)]]&gt;1,1, IF(Table1[[#This Row],[Detections Utility (unclipped)]]&lt;0,0, Table1[[#This Row],[Detections Utility (unclipped)]]) )</f>
        <v>0.12</v>
      </c>
      <c r="AC345"/>
      <c r="AD345" s="85" t="s">
        <v>1229</v>
      </c>
      <c r="AE345" s="30" t="str" cm="1">
        <f t="array" ref="AE345">IF(SUMPRODUCT(--(NOT(ISERR(SEARCH({"Process","Command","Script","WMI","Module","Pipe","Service"},AD345)))))&gt;0,"1","0")</f>
        <v>1</v>
      </c>
      <c r="AF345" s="30">
        <f>IF(AE345="1",'TOP 10 TECHNIQUES'!C$15,0)</f>
        <v>0</v>
      </c>
      <c r="AG345" s="30" t="str" cm="1">
        <f t="array" ref="AG345">IF(SUMPRODUCT(--(NOT(ISERR(SEARCH({"Network","Firewall"},AD345)))))&gt;0,"1","0")</f>
        <v>0</v>
      </c>
      <c r="AH345" s="30">
        <f>IF(AG345="1",'TOP 10 TECHNIQUES'!C$16,0)</f>
        <v>0</v>
      </c>
      <c r="AI345" s="30" t="str" cm="1">
        <f t="array" ref="AI345">IF(SUMPRODUCT(--(NOT(ISERR(SEARCH({"File","Group","Logon","Schedule","User","Registry","Active","Application"},AD345)))))&gt;0,"1","0")</f>
        <v>1</v>
      </c>
      <c r="AJ345" s="30">
        <f>IF(AI345="1",'TOP 10 TECHNIQUES'!C$17,0)</f>
        <v>0.19800000000000001</v>
      </c>
      <c r="AK345" s="30" t="str" cm="1">
        <f t="array" ref="AK345">IF(SUMPRODUCT(--(NOT(ISERR(SEARCH({"Cloud","Cluster","Container","Image","Instance","Pod","Snapshot","Volume"},AD345)))))&gt;0,"1","0")</f>
        <v>0</v>
      </c>
      <c r="AL345" s="30">
        <f>IF(AK345="1",'TOP 10 TECHNIQUES'!C$18,0)</f>
        <v>0</v>
      </c>
      <c r="AM345" s="30" t="str" cm="1">
        <f t="array" ref="AM345">IF(SUMPRODUCT(--(NOT(ISERR(SEARCH({"Drive","Firmware","Host","Kernel"},AD345)))))&gt;0,"1","0")</f>
        <v>0</v>
      </c>
      <c r="AN345" s="30">
        <f>IF(AM345="1",'TOP 10 TECHNIQUES'!C$19,0)</f>
        <v>0</v>
      </c>
      <c r="AO345" s="62">
        <v>1</v>
      </c>
      <c r="AP345" s="30">
        <f>parameters!$J$21*Table1[[#This Row],[TAT Utility]]+parameters!$J$22*Table1[[#This Row],[Count Utility]]</f>
        <v>6.9273333333333326E-2</v>
      </c>
      <c r="AQ345" s="30">
        <f>(Table1[[#This Row],[Total Top Att&amp;ck Score ]]-parameters!$D$19)/(parameters!$D$20-parameters!$D$19)</f>
        <v>0.1198</v>
      </c>
      <c r="AR345" s="30">
        <f>IF(Table1[[#This Row],[TAT Utility (unclipped)]]&gt;1,1, IF(Table1[[#This Row],[TAT Utility (unclipped)]]&lt;0,0, Table1[[#This Row],[TAT Utility (unclipped)]]) )</f>
        <v>0.1198</v>
      </c>
      <c r="AS345" s="30">
        <f>(Table1[[#This Row],[Ransomware (Total '# of ATT&amp;CK Observations)]]-parameters!$D$21)/(parameters!$D$22-parameters!$D$21)</f>
        <v>4.7619047619047616E-2</v>
      </c>
      <c r="AT345" s="30">
        <f>IF(Table1[[#This Row],[Count Utility (unclipped)]]&gt;1,1, IF(Table1[[#This Row],[Count Utility (unclipped)]]&lt;0,0, Table1[[#This Row],[Count Utility (unclipped)]]) )</f>
        <v>4.7619047619047616E-2</v>
      </c>
      <c r="AU34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2.6661904761904762E-2</v>
      </c>
    </row>
    <row r="346" spans="1:47" ht="15.75">
      <c r="A346" s="30">
        <f>parameters!$J$21*Table1[[#This Row],[TAT Utility]]+parameters!$J$22*Table1[[#This Row],[Count Utility]]</f>
        <v>1.8255238095238095E-2</v>
      </c>
      <c r="B346" s="30">
        <f t="shared" si="5"/>
        <v>0.18255238095238097</v>
      </c>
      <c r="C346" s="30" t="s">
        <v>1251</v>
      </c>
      <c r="D346" s="30" t="s">
        <v>1220</v>
      </c>
      <c r="E346" s="30" t="s">
        <v>1252</v>
      </c>
      <c r="F346" s="30">
        <v>1</v>
      </c>
      <c r="G346" s="30">
        <v>1</v>
      </c>
      <c r="H346" s="30">
        <f>parameters!$J$10*Table1[[#This Row],[Before Utility]]+parameters!$J$11*Table1[[#This Row],[After Utility]]</f>
        <v>0.1</v>
      </c>
      <c r="I346">
        <f>(Table1[[#This Row],[Num. TID Before]]-parameters!$D$8)/(parameters!$D$9-parameters!$D$8)</f>
        <v>0.1</v>
      </c>
      <c r="J346">
        <f>IF(Table1[[#This Row],[Before Utility (unclipped)]]&gt;1,1, IF(Table1[[#This Row],[Before Utility (unclipped)]]&lt;0,0, Table1[[#This Row],[Before Utility (unclipped)]]))</f>
        <v>0.1</v>
      </c>
      <c r="K346">
        <f>(Table1[[#This Row],[Num. TID After]]-parameters!$D$10)/(parameters!$D$11-parameters!$D$10)</f>
        <v>0.1</v>
      </c>
      <c r="L346">
        <f>IF(Table1[[#This Row],[After Utility (unclipped)]]&gt;1,1, IF(Table1[[#This Row],[After Utility (unclipped)]]&lt;0,0, Table1[[#This Row],[After Utility (unclipped)]]))</f>
        <v>0.1</v>
      </c>
      <c r="M346" s="30">
        <v>0</v>
      </c>
      <c r="N346" s="81">
        <v>0</v>
      </c>
      <c r="O346" s="81">
        <v>2</v>
      </c>
      <c r="P346" s="81">
        <v>1</v>
      </c>
      <c r="Q346" s="81">
        <v>0</v>
      </c>
      <c r="R346" s="34">
        <v>2.6</v>
      </c>
      <c r="S346" s="32">
        <v>1</v>
      </c>
      <c r="T346" s="36" t="s">
        <v>1253</v>
      </c>
      <c r="U346" s="32">
        <v>3</v>
      </c>
      <c r="V346" s="30">
        <f>parameters!$J$4*Table1[[#This Row],[Mitigations Utility]] + parameters!$J$5*Table1[[#This Row],[Detections Utility]]</f>
        <v>5.2380952380952382E-2</v>
      </c>
      <c r="W346">
        <f>SUM(Table1[[#This Row],[Num. 800-53 (r5)]],Table1[[#This Row],[Num. CIS Controls]])</f>
        <v>4</v>
      </c>
      <c r="X346">
        <f>(Table1[[#This Row],[Total Mitigations]]-parameters!$D$2)/(parameters!$D$3-parameters!$D$2)</f>
        <v>7.2727272727272724E-2</v>
      </c>
      <c r="Y346">
        <f>IF(Table1[[#This Row],[Mitigations Utility (unclipped)]]&gt;1,1, IF(Table1[[#This Row],[Mitigations Utility (unclipped)]]&lt;0,0, Table1[[#This Row],[Mitigations Utility (unclipped)]]) )</f>
        <v>7.2727272727272724E-2</v>
      </c>
      <c r="Z346">
        <f>SUM(Table1[[#This Row],[Num. CAR]:[Num. Splunk]])</f>
        <v>3</v>
      </c>
      <c r="AA346">
        <f>(Table1[[#This Row],[Total Detections]]-parameters!$D$4)/(parameters!$D$5-parameters!$D$4)</f>
        <v>0.03</v>
      </c>
      <c r="AB346">
        <f>IF(Table1[[#This Row],[Detections Utility (unclipped)]]&gt;1,1, IF(Table1[[#This Row],[Detections Utility (unclipped)]]&lt;0,0, Table1[[#This Row],[Detections Utility (unclipped)]]) )</f>
        <v>0.03</v>
      </c>
      <c r="AC346"/>
      <c r="AD346" s="85" t="s">
        <v>1254</v>
      </c>
      <c r="AE346" s="30" t="str" cm="1">
        <f t="array" ref="AE346">IF(SUMPRODUCT(--(NOT(ISERR(SEARCH({"Process","Command","Script","WMI","Module","Pipe","Service"},AD346)))))&gt;0,"1","0")</f>
        <v>1</v>
      </c>
      <c r="AF346" s="30">
        <f>IF(AE346="1",'TOP 10 TECHNIQUES'!C$15,0)</f>
        <v>0</v>
      </c>
      <c r="AG346" s="30" t="str" cm="1">
        <f t="array" ref="AG346">IF(SUMPRODUCT(--(NOT(ISERR(SEARCH({"Network","Firewall"},AD346)))))&gt;0,"1","0")</f>
        <v>0</v>
      </c>
      <c r="AH346" s="30">
        <f>IF(AG346="1",'TOP 10 TECHNIQUES'!C$16,0)</f>
        <v>0</v>
      </c>
      <c r="AI346" s="30" t="str" cm="1">
        <f t="array" ref="AI346">IF(SUMPRODUCT(--(NOT(ISERR(SEARCH({"File","Group","Logon","Schedule","User","Registry","Active","Application"},AD346)))))&gt;0,"1","0")</f>
        <v>1</v>
      </c>
      <c r="AJ346" s="30">
        <f>IF(AI346="1",'TOP 10 TECHNIQUES'!C$17,0)</f>
        <v>0.19800000000000001</v>
      </c>
      <c r="AK346" s="30" t="str" cm="1">
        <f t="array" ref="AK346">IF(SUMPRODUCT(--(NOT(ISERR(SEARCH({"Cloud","Cluster","Container","Image","Instance","Pod","Snapshot","Volume"},AD346)))))&gt;0,"1","0")</f>
        <v>0</v>
      </c>
      <c r="AL346" s="30">
        <f>IF(AK346="1",'TOP 10 TECHNIQUES'!C$18,0)</f>
        <v>0</v>
      </c>
      <c r="AM346" s="30" t="str" cm="1">
        <f t="array" ref="AM346">IF(SUMPRODUCT(--(NOT(ISERR(SEARCH({"Drive","Firmware","Host","Kernel"},AD346)))))&gt;0,"1","0")</f>
        <v>0</v>
      </c>
      <c r="AN346" s="30">
        <f>IF(AM346="1",'TOP 10 TECHNIQUES'!C$19,0)</f>
        <v>0</v>
      </c>
      <c r="AO346" s="61">
        <v>0</v>
      </c>
      <c r="AP346" s="30">
        <f>parameters!$J$21*Table1[[#This Row],[TAT Utility]]+parameters!$J$22*Table1[[#This Row],[Count Utility]]</f>
        <v>1.8255238095238095E-2</v>
      </c>
      <c r="AQ346" s="30">
        <f>(Table1[[#This Row],[Total Top Att&amp;ck Score ]]-parameters!$D$19)/(parameters!$D$20-parameters!$D$19)</f>
        <v>6.0850793650793655E-2</v>
      </c>
      <c r="AR346" s="30">
        <f>IF(Table1[[#This Row],[TAT Utility (unclipped)]]&gt;1,1, IF(Table1[[#This Row],[TAT Utility (unclipped)]]&lt;0,0, Table1[[#This Row],[TAT Utility (unclipped)]]) )</f>
        <v>6.0850793650793655E-2</v>
      </c>
      <c r="AS346" s="30">
        <f>(Table1[[#This Row],[Ransomware (Total '# of ATT&amp;CK Observations)]]-parameters!$D$21)/(parameters!$D$22-parameters!$D$21)</f>
        <v>0</v>
      </c>
      <c r="AT346" s="30">
        <f>IF(Table1[[#This Row],[Count Utility (unclipped)]]&gt;1,1, IF(Table1[[#This Row],[Count Utility (unclipped)]]&lt;0,0, Table1[[#This Row],[Count Utility (unclipped)]]) )</f>
        <v>0</v>
      </c>
      <c r="AU34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7" spans="1:47" ht="15.75">
      <c r="A347" s="30">
        <f>parameters!$J$21*Table1[[#This Row],[TAT Utility]]+parameters!$J$22*Table1[[#This Row],[Count Utility]]</f>
        <v>2.7953333333333327E-2</v>
      </c>
      <c r="B347" s="30">
        <f t="shared" si="5"/>
        <v>0.2795333333333333</v>
      </c>
      <c r="C347" s="30" t="s">
        <v>1255</v>
      </c>
      <c r="D347" s="30" t="s">
        <v>1220</v>
      </c>
      <c r="E347" s="30" t="s">
        <v>1256</v>
      </c>
      <c r="F347" s="30">
        <v>1</v>
      </c>
      <c r="G347" s="30">
        <v>1</v>
      </c>
      <c r="H347" s="30">
        <f>parameters!$J$10*Table1[[#This Row],[Before Utility]]+parameters!$J$11*Table1[[#This Row],[After Utility]]</f>
        <v>0.1</v>
      </c>
      <c r="I347">
        <f>(Table1[[#This Row],[Num. TID Before]]-parameters!$D$8)/(parameters!$D$9-parameters!$D$8)</f>
        <v>0.1</v>
      </c>
      <c r="J347">
        <f>IF(Table1[[#This Row],[Before Utility (unclipped)]]&gt;1,1, IF(Table1[[#This Row],[Before Utility (unclipped)]]&lt;0,0, Table1[[#This Row],[Before Utility (unclipped)]]))</f>
        <v>0.1</v>
      </c>
      <c r="K347">
        <f>(Table1[[#This Row],[Num. TID After]]-parameters!$D$10)/(parameters!$D$11-parameters!$D$10)</f>
        <v>0.1</v>
      </c>
      <c r="L347">
        <f>IF(Table1[[#This Row],[After Utility (unclipped)]]&gt;1,1, IF(Table1[[#This Row],[After Utility (unclipped)]]&lt;0,0, Table1[[#This Row],[After Utility (unclipped)]]))</f>
        <v>0.1</v>
      </c>
      <c r="M347" s="30">
        <v>0</v>
      </c>
      <c r="N347" s="81">
        <v>2</v>
      </c>
      <c r="O347" s="81">
        <v>1</v>
      </c>
      <c r="P347" s="81">
        <v>1</v>
      </c>
      <c r="Q347" s="81">
        <v>0</v>
      </c>
      <c r="R347" s="36" t="s">
        <v>1257</v>
      </c>
      <c r="S347" s="32">
        <v>7</v>
      </c>
      <c r="T347" s="36" t="s">
        <v>1258</v>
      </c>
      <c r="U347" s="32">
        <v>5</v>
      </c>
      <c r="V347" s="30">
        <f>parameters!$J$4*Table1[[#This Row],[Mitigations Utility]] + parameters!$J$5*Table1[[#This Row],[Detections Utility]]</f>
        <v>0.13333333333333333</v>
      </c>
      <c r="W347">
        <f>SUM(Table1[[#This Row],[Num. 800-53 (r5)]],Table1[[#This Row],[Num. CIS Controls]])</f>
        <v>12</v>
      </c>
      <c r="X347">
        <f>(Table1[[#This Row],[Total Mitigations]]-parameters!$D$2)/(parameters!$D$3-parameters!$D$2)</f>
        <v>0.21818181818181817</v>
      </c>
      <c r="Y347">
        <f>IF(Table1[[#This Row],[Mitigations Utility (unclipped)]]&gt;1,1, IF(Table1[[#This Row],[Mitigations Utility (unclipped)]]&lt;0,0, Table1[[#This Row],[Mitigations Utility (unclipped)]]) )</f>
        <v>0.21818181818181817</v>
      </c>
      <c r="Z347">
        <f>SUM(Table1[[#This Row],[Num. CAR]:[Num. Splunk]])</f>
        <v>4</v>
      </c>
      <c r="AA347">
        <f>(Table1[[#This Row],[Total Detections]]-parameters!$D$4)/(parameters!$D$5-parameters!$D$4)</f>
        <v>0.04</v>
      </c>
      <c r="AB347">
        <f>IF(Table1[[#This Row],[Detections Utility (unclipped)]]&gt;1,1, IF(Table1[[#This Row],[Detections Utility (unclipped)]]&lt;0,0, Table1[[#This Row],[Detections Utility (unclipped)]]) )</f>
        <v>0.04</v>
      </c>
      <c r="AC347"/>
      <c r="AD347" s="85" t="s">
        <v>1254</v>
      </c>
      <c r="AE347" s="30" t="str" cm="1">
        <f t="array" ref="AE347">IF(SUMPRODUCT(--(NOT(ISERR(SEARCH({"Process","Command","Script","WMI","Module","Pipe","Service"},AD347)))))&gt;0,"1","0")</f>
        <v>1</v>
      </c>
      <c r="AF347" s="30">
        <f>IF(AE347="1",'TOP 10 TECHNIQUES'!C$15,0)</f>
        <v>0</v>
      </c>
      <c r="AG347" s="30" t="str" cm="1">
        <f t="array" ref="AG347">IF(SUMPRODUCT(--(NOT(ISERR(SEARCH({"Network","Firewall"},AD347)))))&gt;0,"1","0")</f>
        <v>0</v>
      </c>
      <c r="AH347" s="30">
        <f>IF(AG347="1",'TOP 10 TECHNIQUES'!C$16,0)</f>
        <v>0</v>
      </c>
      <c r="AI347" s="30" t="str" cm="1">
        <f t="array" ref="AI347">IF(SUMPRODUCT(--(NOT(ISERR(SEARCH({"File","Group","Logon","Schedule","User","Registry","Active","Application"},AD347)))))&gt;0,"1","0")</f>
        <v>1</v>
      </c>
      <c r="AJ347" s="30">
        <f>IF(AI347="1",'TOP 10 TECHNIQUES'!C$17,0)</f>
        <v>0.19800000000000001</v>
      </c>
      <c r="AK347" s="30" t="str" cm="1">
        <f t="array" ref="AK347">IF(SUMPRODUCT(--(NOT(ISERR(SEARCH({"Cloud","Cluster","Container","Image","Instance","Pod","Snapshot","Volume"},AD347)))))&gt;0,"1","0")</f>
        <v>0</v>
      </c>
      <c r="AL347" s="30">
        <f>IF(AK347="1",'TOP 10 TECHNIQUES'!C$18,0)</f>
        <v>0</v>
      </c>
      <c r="AM347" s="30" t="str" cm="1">
        <f t="array" ref="AM347">IF(SUMPRODUCT(--(NOT(ISERR(SEARCH({"Drive","Firmware","Host","Kernel"},AD347)))))&gt;0,"1","0")</f>
        <v>0</v>
      </c>
      <c r="AN347" s="30">
        <f>IF(AM347="1",'TOP 10 TECHNIQUES'!C$19,0)</f>
        <v>0</v>
      </c>
      <c r="AO347" s="62">
        <v>0</v>
      </c>
      <c r="AP347" s="30">
        <f>parameters!$J$21*Table1[[#This Row],[TAT Utility]]+parameters!$J$22*Table1[[#This Row],[Count Utility]]</f>
        <v>2.7953333333333327E-2</v>
      </c>
      <c r="AQ347" s="30">
        <f>(Table1[[#This Row],[Total Top Att&amp;ck Score ]]-parameters!$D$19)/(parameters!$D$20-parameters!$D$19)</f>
        <v>9.3177777777777762E-2</v>
      </c>
      <c r="AR347" s="30">
        <f>IF(Table1[[#This Row],[TAT Utility (unclipped)]]&gt;1,1, IF(Table1[[#This Row],[TAT Utility (unclipped)]]&lt;0,0, Table1[[#This Row],[TAT Utility (unclipped)]]) )</f>
        <v>9.3177777777777762E-2</v>
      </c>
      <c r="AS347" s="30">
        <f>(Table1[[#This Row],[Ransomware (Total '# of ATT&amp;CK Observations)]]-parameters!$D$21)/(parameters!$D$22-parameters!$D$21)</f>
        <v>0</v>
      </c>
      <c r="AT347" s="30">
        <f>IF(Table1[[#This Row],[Count Utility (unclipped)]]&gt;1,1, IF(Table1[[#This Row],[Count Utility (unclipped)]]&lt;0,0, Table1[[#This Row],[Count Utility (unclipped)]]) )</f>
        <v>0</v>
      </c>
      <c r="AU34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8" spans="1:47" ht="15.75">
      <c r="A348" s="30">
        <f>parameters!$J$21*Table1[[#This Row],[TAT Utility]]+parameters!$J$22*Table1[[#This Row],[Count Utility]]</f>
        <v>2.6241904761904761E-2</v>
      </c>
      <c r="B348" s="30">
        <f t="shared" si="5"/>
        <v>0.26241904761904761</v>
      </c>
      <c r="C348" s="30" t="s">
        <v>1259</v>
      </c>
      <c r="D348" s="30" t="s">
        <v>1220</v>
      </c>
      <c r="E348" s="30" t="s">
        <v>1260</v>
      </c>
      <c r="F348" s="30">
        <v>1</v>
      </c>
      <c r="G348" s="30">
        <v>1</v>
      </c>
      <c r="H348" s="30">
        <f>parameters!$J$10*Table1[[#This Row],[Before Utility]]+parameters!$J$11*Table1[[#This Row],[After Utility]]</f>
        <v>0.1</v>
      </c>
      <c r="I348">
        <f>(Table1[[#This Row],[Num. TID Before]]-parameters!$D$8)/(parameters!$D$9-parameters!$D$8)</f>
        <v>0.1</v>
      </c>
      <c r="J348">
        <f>IF(Table1[[#This Row],[Before Utility (unclipped)]]&gt;1,1, IF(Table1[[#This Row],[Before Utility (unclipped)]]&lt;0,0, Table1[[#This Row],[Before Utility (unclipped)]]))</f>
        <v>0.1</v>
      </c>
      <c r="K348">
        <f>(Table1[[#This Row],[Num. TID After]]-parameters!$D$10)/(parameters!$D$11-parameters!$D$10)</f>
        <v>0.1</v>
      </c>
      <c r="L348">
        <f>IF(Table1[[#This Row],[After Utility (unclipped)]]&gt;1,1, IF(Table1[[#This Row],[After Utility (unclipped)]]&lt;0,0, Table1[[#This Row],[After Utility (unclipped)]]))</f>
        <v>0.1</v>
      </c>
      <c r="M348" s="30">
        <v>0</v>
      </c>
      <c r="N348" s="81">
        <v>0</v>
      </c>
      <c r="O348" s="81">
        <v>2</v>
      </c>
      <c r="P348" s="81">
        <v>2</v>
      </c>
      <c r="Q348" s="81">
        <v>3</v>
      </c>
      <c r="R348" s="36" t="s">
        <v>1261</v>
      </c>
      <c r="S348" s="32">
        <v>7</v>
      </c>
      <c r="T348" s="36" t="s">
        <v>1262</v>
      </c>
      <c r="U348" s="32">
        <v>2</v>
      </c>
      <c r="V348" s="30">
        <f>parameters!$J$4*Table1[[#This Row],[Mitigations Utility]] + parameters!$J$5*Table1[[#This Row],[Detections Utility]]</f>
        <v>0.11904761904761904</v>
      </c>
      <c r="W348">
        <f>SUM(Table1[[#This Row],[Num. 800-53 (r5)]],Table1[[#This Row],[Num. CIS Controls]])</f>
        <v>9</v>
      </c>
      <c r="X348">
        <f>(Table1[[#This Row],[Total Mitigations]]-parameters!$D$2)/(parameters!$D$3-parameters!$D$2)</f>
        <v>0.16363636363636364</v>
      </c>
      <c r="Y348">
        <f>IF(Table1[[#This Row],[Mitigations Utility (unclipped)]]&gt;1,1, IF(Table1[[#This Row],[Mitigations Utility (unclipped)]]&lt;0,0, Table1[[#This Row],[Mitigations Utility (unclipped)]]) )</f>
        <v>0.16363636363636364</v>
      </c>
      <c r="Z348">
        <f>SUM(Table1[[#This Row],[Num. CAR]:[Num. Splunk]])</f>
        <v>7</v>
      </c>
      <c r="AA348">
        <f>(Table1[[#This Row],[Total Detections]]-parameters!$D$4)/(parameters!$D$5-parameters!$D$4)</f>
        <v>7.0000000000000007E-2</v>
      </c>
      <c r="AB348">
        <f>IF(Table1[[#This Row],[Detections Utility (unclipped)]]&gt;1,1, IF(Table1[[#This Row],[Detections Utility (unclipped)]]&lt;0,0, Table1[[#This Row],[Detections Utility (unclipped)]]) )</f>
        <v>7.0000000000000007E-2</v>
      </c>
      <c r="AC348"/>
      <c r="AD348" s="85" t="s">
        <v>1126</v>
      </c>
      <c r="AE348" s="30" t="str" cm="1">
        <f t="array" ref="AE348">IF(SUMPRODUCT(--(NOT(ISERR(SEARCH({"Process","Command","Script","WMI","Module","Pipe","Service"},AD348)))))&gt;0,"1","0")</f>
        <v>1</v>
      </c>
      <c r="AF348" s="30">
        <f>IF(AE348="1",'TOP 10 TECHNIQUES'!C$15,0)</f>
        <v>0</v>
      </c>
      <c r="AG348" s="30" t="str" cm="1">
        <f t="array" ref="AG348">IF(SUMPRODUCT(--(NOT(ISERR(SEARCH({"Network","Firewall"},AD348)))))&gt;0,"1","0")</f>
        <v>0</v>
      </c>
      <c r="AH348" s="30">
        <f>IF(AG348="1",'TOP 10 TECHNIQUES'!C$16,0)</f>
        <v>0</v>
      </c>
      <c r="AI348" s="30" t="str" cm="1">
        <f t="array" ref="AI348">IF(SUMPRODUCT(--(NOT(ISERR(SEARCH({"File","Group","Logon","Schedule","User","Registry","Active","Application"},AD348)))))&gt;0,"1","0")</f>
        <v>1</v>
      </c>
      <c r="AJ348" s="30">
        <f>IF(AI348="1",'TOP 10 TECHNIQUES'!C$17,0)</f>
        <v>0.19800000000000001</v>
      </c>
      <c r="AK348" s="30" t="str" cm="1">
        <f t="array" ref="AK348">IF(SUMPRODUCT(--(NOT(ISERR(SEARCH({"Cloud","Cluster","Container","Image","Instance","Pod","Snapshot","Volume"},AD348)))))&gt;0,"1","0")</f>
        <v>0</v>
      </c>
      <c r="AL348" s="30">
        <f>IF(AK348="1",'TOP 10 TECHNIQUES'!C$18,0)</f>
        <v>0</v>
      </c>
      <c r="AM348" s="30" t="str" cm="1">
        <f t="array" ref="AM348">IF(SUMPRODUCT(--(NOT(ISERR(SEARCH({"Drive","Firmware","Host","Kernel"},AD348)))))&gt;0,"1","0")</f>
        <v>0</v>
      </c>
      <c r="AN348" s="30">
        <f>IF(AM348="1",'TOP 10 TECHNIQUES'!C$19,0)</f>
        <v>0</v>
      </c>
      <c r="AO348" s="61">
        <v>0</v>
      </c>
      <c r="AP348" s="30">
        <f>parameters!$J$21*Table1[[#This Row],[TAT Utility]]+parameters!$J$22*Table1[[#This Row],[Count Utility]]</f>
        <v>2.6241904761904761E-2</v>
      </c>
      <c r="AQ348" s="30">
        <f>(Table1[[#This Row],[Total Top Att&amp;ck Score ]]-parameters!$D$19)/(parameters!$D$20-parameters!$D$19)</f>
        <v>8.7473015873015869E-2</v>
      </c>
      <c r="AR348" s="30">
        <f>IF(Table1[[#This Row],[TAT Utility (unclipped)]]&gt;1,1, IF(Table1[[#This Row],[TAT Utility (unclipped)]]&lt;0,0, Table1[[#This Row],[TAT Utility (unclipped)]]) )</f>
        <v>8.7473015873015869E-2</v>
      </c>
      <c r="AS348" s="30">
        <f>(Table1[[#This Row],[Ransomware (Total '# of ATT&amp;CK Observations)]]-parameters!$D$21)/(parameters!$D$22-parameters!$D$21)</f>
        <v>0</v>
      </c>
      <c r="AT348" s="30">
        <f>IF(Table1[[#This Row],[Count Utility (unclipped)]]&gt;1,1, IF(Table1[[#This Row],[Count Utility (unclipped)]]&lt;0,0, Table1[[#This Row],[Count Utility (unclipped)]]) )</f>
        <v>0</v>
      </c>
      <c r="AU34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9" spans="1:47" ht="15.75">
      <c r="A349" s="30">
        <f>parameters!$J$21*Table1[[#This Row],[TAT Utility]]+parameters!$J$22*Table1[[#This Row],[Count Utility]]</f>
        <v>1.4832380952380951E-2</v>
      </c>
      <c r="B349" s="30">
        <f t="shared" si="5"/>
        <v>0.14832380952380952</v>
      </c>
      <c r="C349" s="30" t="s">
        <v>1263</v>
      </c>
      <c r="D349" s="30" t="s">
        <v>1220</v>
      </c>
      <c r="E349" s="30" t="s">
        <v>1264</v>
      </c>
      <c r="F349" s="30">
        <v>1</v>
      </c>
      <c r="G349" s="30">
        <v>1</v>
      </c>
      <c r="H349" s="30">
        <f>parameters!$J$10*Table1[[#This Row],[Before Utility]]+parameters!$J$11*Table1[[#This Row],[After Utility]]</f>
        <v>0.1</v>
      </c>
      <c r="I349">
        <f>(Table1[[#This Row],[Num. TID Before]]-parameters!$D$8)/(parameters!$D$9-parameters!$D$8)</f>
        <v>0.1</v>
      </c>
      <c r="J349">
        <f>IF(Table1[[#This Row],[Before Utility (unclipped)]]&gt;1,1, IF(Table1[[#This Row],[Before Utility (unclipped)]]&lt;0,0, Table1[[#This Row],[Before Utility (unclipped)]]))</f>
        <v>0.1</v>
      </c>
      <c r="K349">
        <f>(Table1[[#This Row],[Num. TID After]]-parameters!$D$10)/(parameters!$D$11-parameters!$D$10)</f>
        <v>0.1</v>
      </c>
      <c r="L349">
        <f>IF(Table1[[#This Row],[After Utility (unclipped)]]&gt;1,1, IF(Table1[[#This Row],[After Utility (unclipped)]]&lt;0,0, Table1[[#This Row],[After Utility (unclipped)]]))</f>
        <v>0.1</v>
      </c>
      <c r="M349" s="30">
        <v>0</v>
      </c>
      <c r="N349" s="81">
        <v>0</v>
      </c>
      <c r="O349" s="81">
        <v>2</v>
      </c>
      <c r="P349" s="81">
        <v>1</v>
      </c>
      <c r="Q349" s="81">
        <v>2</v>
      </c>
      <c r="R349" s="34"/>
      <c r="S349" s="32">
        <v>0</v>
      </c>
      <c r="T349" s="34"/>
      <c r="U349" s="32">
        <v>0</v>
      </c>
      <c r="V349" s="30">
        <f>parameters!$J$4*Table1[[#This Row],[Mitigations Utility]] + parameters!$J$5*Table1[[#This Row],[Detections Utility]]</f>
        <v>2.3809523809523808E-2</v>
      </c>
      <c r="W349">
        <f>SUM(Table1[[#This Row],[Num. 800-53 (r5)]],Table1[[#This Row],[Num. CIS Controls]])</f>
        <v>0</v>
      </c>
      <c r="X349">
        <f>(Table1[[#This Row],[Total Mitigations]]-parameters!$D$2)/(parameters!$D$3-parameters!$D$2)</f>
        <v>0</v>
      </c>
      <c r="Y349">
        <f>IF(Table1[[#This Row],[Mitigations Utility (unclipped)]]&gt;1,1, IF(Table1[[#This Row],[Mitigations Utility (unclipped)]]&lt;0,0, Table1[[#This Row],[Mitigations Utility (unclipped)]]) )</f>
        <v>0</v>
      </c>
      <c r="Z349">
        <f>SUM(Table1[[#This Row],[Num. CAR]:[Num. Splunk]])</f>
        <v>5</v>
      </c>
      <c r="AA349">
        <f>(Table1[[#This Row],[Total Detections]]-parameters!$D$4)/(parameters!$D$5-parameters!$D$4)</f>
        <v>0.05</v>
      </c>
      <c r="AB349">
        <f>IF(Table1[[#This Row],[Detections Utility (unclipped)]]&gt;1,1, IF(Table1[[#This Row],[Detections Utility (unclipped)]]&lt;0,0, Table1[[#This Row],[Detections Utility (unclipped)]]) )</f>
        <v>0.05</v>
      </c>
      <c r="AC349"/>
      <c r="AD349" s="85" t="s">
        <v>1225</v>
      </c>
      <c r="AE349" s="30" t="str" cm="1">
        <f t="array" ref="AE349">IF(SUMPRODUCT(--(NOT(ISERR(SEARCH({"Process","Command","Script","WMI","Module","Pipe","Service"},AD349)))))&gt;0,"1","0")</f>
        <v>1</v>
      </c>
      <c r="AF349" s="30">
        <f>IF(AE349="1",'TOP 10 TECHNIQUES'!C$15,0)</f>
        <v>0</v>
      </c>
      <c r="AG349" s="30" t="str" cm="1">
        <f t="array" ref="AG349">IF(SUMPRODUCT(--(NOT(ISERR(SEARCH({"Network","Firewall"},AD349)))))&gt;0,"1","0")</f>
        <v>0</v>
      </c>
      <c r="AH349" s="30">
        <f>IF(AG349="1",'TOP 10 TECHNIQUES'!C$16,0)</f>
        <v>0</v>
      </c>
      <c r="AI349" s="30" t="str" cm="1">
        <f t="array" ref="AI349">IF(SUMPRODUCT(--(NOT(ISERR(SEARCH({"File","Group","Logon","Schedule","User","Registry","Active","Application"},AD349)))))&gt;0,"1","0")</f>
        <v>1</v>
      </c>
      <c r="AJ349" s="30">
        <f>IF(AI349="1",'TOP 10 TECHNIQUES'!C$17,0)</f>
        <v>0.19800000000000001</v>
      </c>
      <c r="AK349" s="30" t="str" cm="1">
        <f t="array" ref="AK349">IF(SUMPRODUCT(--(NOT(ISERR(SEARCH({"Cloud","Cluster","Container","Image","Instance","Pod","Snapshot","Volume"},AD349)))))&gt;0,"1","0")</f>
        <v>0</v>
      </c>
      <c r="AL349" s="30">
        <f>IF(AK349="1",'TOP 10 TECHNIQUES'!C$18,0)</f>
        <v>0</v>
      </c>
      <c r="AM349" s="30" t="str" cm="1">
        <f t="array" ref="AM349">IF(SUMPRODUCT(--(NOT(ISERR(SEARCH({"Drive","Firmware","Host","Kernel"},AD349)))))&gt;0,"1","0")</f>
        <v>0</v>
      </c>
      <c r="AN349" s="30">
        <f>IF(AM349="1",'TOP 10 TECHNIQUES'!C$19,0)</f>
        <v>0</v>
      </c>
      <c r="AO349" s="62">
        <v>0</v>
      </c>
      <c r="AP349" s="30">
        <f>parameters!$J$21*Table1[[#This Row],[TAT Utility]]+parameters!$J$22*Table1[[#This Row],[Count Utility]]</f>
        <v>1.4832380952380951E-2</v>
      </c>
      <c r="AQ349" s="30">
        <f>(Table1[[#This Row],[Total Top Att&amp;ck Score ]]-parameters!$D$19)/(parameters!$D$20-parameters!$D$19)</f>
        <v>4.9441269841269841E-2</v>
      </c>
      <c r="AR349" s="30">
        <f>IF(Table1[[#This Row],[TAT Utility (unclipped)]]&gt;1,1, IF(Table1[[#This Row],[TAT Utility (unclipped)]]&lt;0,0, Table1[[#This Row],[TAT Utility (unclipped)]]) )</f>
        <v>4.9441269841269841E-2</v>
      </c>
      <c r="AS349" s="30">
        <f>(Table1[[#This Row],[Ransomware (Total '# of ATT&amp;CK Observations)]]-parameters!$D$21)/(parameters!$D$22-parameters!$D$21)</f>
        <v>0</v>
      </c>
      <c r="AT349" s="30">
        <f>IF(Table1[[#This Row],[Count Utility (unclipped)]]&gt;1,1, IF(Table1[[#This Row],[Count Utility (unclipped)]]&lt;0,0, Table1[[#This Row],[Count Utility (unclipped)]]) )</f>
        <v>0</v>
      </c>
      <c r="AU34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0" spans="1:47" ht="15.75">
      <c r="A350" s="30">
        <f>parameters!$J$21*Table1[[#This Row],[TAT Utility]]+parameters!$J$22*Table1[[#This Row],[Count Utility]]</f>
        <v>6.8132380952380944E-2</v>
      </c>
      <c r="B350" s="30">
        <f t="shared" si="5"/>
        <v>0.34799047619047613</v>
      </c>
      <c r="C350" s="30" t="s">
        <v>1265</v>
      </c>
      <c r="D350" s="30" t="s">
        <v>1220</v>
      </c>
      <c r="E350" s="30" t="s">
        <v>1266</v>
      </c>
      <c r="F350" s="30">
        <v>1</v>
      </c>
      <c r="G350" s="30">
        <v>1</v>
      </c>
      <c r="H350" s="30">
        <f>parameters!$J$10*Table1[[#This Row],[Before Utility]]+parameters!$J$11*Table1[[#This Row],[After Utility]]</f>
        <v>0.1</v>
      </c>
      <c r="I350">
        <f>(Table1[[#This Row],[Num. TID Before]]-parameters!$D$8)/(parameters!$D$9-parameters!$D$8)</f>
        <v>0.1</v>
      </c>
      <c r="J350">
        <f>IF(Table1[[#This Row],[Before Utility (unclipped)]]&gt;1,1, IF(Table1[[#This Row],[Before Utility (unclipped)]]&lt;0,0, Table1[[#This Row],[Before Utility (unclipped)]]))</f>
        <v>0.1</v>
      </c>
      <c r="K350">
        <f>(Table1[[#This Row],[Num. TID After]]-parameters!$D$10)/(parameters!$D$11-parameters!$D$10)</f>
        <v>0.1</v>
      </c>
      <c r="L350">
        <f>IF(Table1[[#This Row],[After Utility (unclipped)]]&gt;1,1, IF(Table1[[#This Row],[After Utility (unclipped)]]&lt;0,0, Table1[[#This Row],[After Utility (unclipped)]]))</f>
        <v>0.1</v>
      </c>
      <c r="M350" s="30">
        <v>0</v>
      </c>
      <c r="N350" s="81">
        <v>0</v>
      </c>
      <c r="O350" s="81">
        <v>3</v>
      </c>
      <c r="P350" s="81">
        <v>1</v>
      </c>
      <c r="Q350" s="81">
        <v>0</v>
      </c>
      <c r="R350" s="36" t="s">
        <v>1267</v>
      </c>
      <c r="S350" s="32">
        <v>8</v>
      </c>
      <c r="T350" s="36" t="s">
        <v>1268</v>
      </c>
      <c r="U350" s="32">
        <v>10</v>
      </c>
      <c r="V350" s="30">
        <f>parameters!$J$4*Table1[[#This Row],[Mitigations Utility]] + parameters!$J$5*Table1[[#This Row],[Detections Utility]]</f>
        <v>0.19047619047619047</v>
      </c>
      <c r="W350">
        <f>SUM(Table1[[#This Row],[Num. 800-53 (r5)]],Table1[[#This Row],[Num. CIS Controls]])</f>
        <v>18</v>
      </c>
      <c r="X350">
        <f>(Table1[[#This Row],[Total Mitigations]]-parameters!$D$2)/(parameters!$D$3-parameters!$D$2)</f>
        <v>0.32727272727272727</v>
      </c>
      <c r="Y350">
        <f>IF(Table1[[#This Row],[Mitigations Utility (unclipped)]]&gt;1,1, IF(Table1[[#This Row],[Mitigations Utility (unclipped)]]&lt;0,0, Table1[[#This Row],[Mitigations Utility (unclipped)]]) )</f>
        <v>0.32727272727272727</v>
      </c>
      <c r="Z350">
        <f>SUM(Table1[[#This Row],[Num. CAR]:[Num. Splunk]])</f>
        <v>4</v>
      </c>
      <c r="AA350">
        <f>(Table1[[#This Row],[Total Detections]]-parameters!$D$4)/(parameters!$D$5-parameters!$D$4)</f>
        <v>0.04</v>
      </c>
      <c r="AB350">
        <f>IF(Table1[[#This Row],[Detections Utility (unclipped)]]&gt;1,1, IF(Table1[[#This Row],[Detections Utility (unclipped)]]&lt;0,0, Table1[[#This Row],[Detections Utility (unclipped)]]) )</f>
        <v>0.04</v>
      </c>
      <c r="AC350"/>
      <c r="AD350" s="85" t="s">
        <v>287</v>
      </c>
      <c r="AE350" s="30" t="str" cm="1">
        <f t="array" ref="AE350">IF(SUMPRODUCT(--(NOT(ISERR(SEARCH({"Process","Command","Script","WMI","Module","Pipe","Service"},AD350)))))&gt;0,"1","0")</f>
        <v>1</v>
      </c>
      <c r="AF350" s="30">
        <f>IF(AE350="1",'TOP 10 TECHNIQUES'!C$15,0)</f>
        <v>0</v>
      </c>
      <c r="AG350" s="30" t="str" cm="1">
        <f t="array" ref="AG350">IF(SUMPRODUCT(--(NOT(ISERR(SEARCH({"Network","Firewall"},AD350)))))&gt;0,"1","0")</f>
        <v>0</v>
      </c>
      <c r="AH350" s="30">
        <f>IF(AG350="1",'TOP 10 TECHNIQUES'!C$16,0)</f>
        <v>0</v>
      </c>
      <c r="AI350" s="30" t="str" cm="1">
        <f t="array" ref="AI350">IF(SUMPRODUCT(--(NOT(ISERR(SEARCH({"File","Group","Logon","Schedule","User","Registry","Active","Application"},AD350)))))&gt;0,"1","0")</f>
        <v>1</v>
      </c>
      <c r="AJ350" s="30">
        <f>IF(AI350="1",'TOP 10 TECHNIQUES'!C$17,0)</f>
        <v>0.19800000000000001</v>
      </c>
      <c r="AK350" s="30" t="str" cm="1">
        <f t="array" ref="AK350">IF(SUMPRODUCT(--(NOT(ISERR(SEARCH({"Cloud","Cluster","Container","Image","Instance","Pod","Snapshot","Volume"},AD350)))))&gt;0,"1","0")</f>
        <v>0</v>
      </c>
      <c r="AL350" s="30">
        <f>IF(AK350="1",'TOP 10 TECHNIQUES'!C$18,0)</f>
        <v>0</v>
      </c>
      <c r="AM350" s="30" t="str" cm="1">
        <f t="array" ref="AM350">IF(SUMPRODUCT(--(NOT(ISERR(SEARCH({"Drive","Firmware","Host","Kernel"},AD350)))))&gt;0,"1","0")</f>
        <v>0</v>
      </c>
      <c r="AN350" s="30">
        <f>IF(AM350="1",'TOP 10 TECHNIQUES'!C$19,0)</f>
        <v>0</v>
      </c>
      <c r="AO350" s="61">
        <v>1</v>
      </c>
      <c r="AP350" s="30">
        <f>parameters!$J$21*Table1[[#This Row],[TAT Utility]]+parameters!$J$22*Table1[[#This Row],[Count Utility]]</f>
        <v>6.8132380952380944E-2</v>
      </c>
      <c r="AQ350" s="30">
        <f>(Table1[[#This Row],[Total Top Att&amp;ck Score ]]-parameters!$D$19)/(parameters!$D$20-parameters!$D$19)</f>
        <v>0.11599682539682538</v>
      </c>
      <c r="AR350" s="30">
        <f>IF(Table1[[#This Row],[TAT Utility (unclipped)]]&gt;1,1, IF(Table1[[#This Row],[TAT Utility (unclipped)]]&lt;0,0, Table1[[#This Row],[TAT Utility (unclipped)]]) )</f>
        <v>0.11599682539682538</v>
      </c>
      <c r="AS350" s="30">
        <f>(Table1[[#This Row],[Ransomware (Total '# of ATT&amp;CK Observations)]]-parameters!$D$21)/(parameters!$D$22-parameters!$D$21)</f>
        <v>4.7619047619047616E-2</v>
      </c>
      <c r="AT350" s="30">
        <f>IF(Table1[[#This Row],[Count Utility (unclipped)]]&gt;1,1, IF(Table1[[#This Row],[Count Utility (unclipped)]]&lt;0,0, Table1[[#This Row],[Count Utility (unclipped)]]) )</f>
        <v>4.7619047619047616E-2</v>
      </c>
      <c r="AU35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2.6571352985638699E-2</v>
      </c>
    </row>
    <row r="351" spans="1:47" ht="15.75">
      <c r="A351" s="30">
        <f>parameters!$J$21*Table1[[#This Row],[TAT Utility]]+parameters!$J$22*Table1[[#This Row],[Count Utility]]</f>
        <v>2.7382857142857139E-2</v>
      </c>
      <c r="B351" s="30">
        <f t="shared" si="5"/>
        <v>0.27382857142857142</v>
      </c>
      <c r="C351" s="30" t="s">
        <v>1269</v>
      </c>
      <c r="D351" s="30" t="s">
        <v>1220</v>
      </c>
      <c r="E351" s="30" t="s">
        <v>1270</v>
      </c>
      <c r="F351" s="30">
        <v>1</v>
      </c>
      <c r="G351" s="30">
        <v>1</v>
      </c>
      <c r="H351" s="30">
        <f>parameters!$J$10*Table1[[#This Row],[Before Utility]]+parameters!$J$11*Table1[[#This Row],[After Utility]]</f>
        <v>0.1</v>
      </c>
      <c r="I351">
        <f>(Table1[[#This Row],[Num. TID Before]]-parameters!$D$8)/(parameters!$D$9-parameters!$D$8)</f>
        <v>0.1</v>
      </c>
      <c r="J351">
        <f>IF(Table1[[#This Row],[Before Utility (unclipped)]]&gt;1,1, IF(Table1[[#This Row],[Before Utility (unclipped)]]&lt;0,0, Table1[[#This Row],[Before Utility (unclipped)]]))</f>
        <v>0.1</v>
      </c>
      <c r="K351">
        <f>(Table1[[#This Row],[Num. TID After]]-parameters!$D$10)/(parameters!$D$11-parameters!$D$10)</f>
        <v>0.1</v>
      </c>
      <c r="L351">
        <f>IF(Table1[[#This Row],[After Utility (unclipped)]]&gt;1,1, IF(Table1[[#This Row],[After Utility (unclipped)]]&lt;0,0, Table1[[#This Row],[After Utility (unclipped)]]))</f>
        <v>0.1</v>
      </c>
      <c r="M351" s="30">
        <v>0</v>
      </c>
      <c r="N351" s="81">
        <v>0</v>
      </c>
      <c r="O351" s="81">
        <v>1</v>
      </c>
      <c r="P351" s="81">
        <v>2</v>
      </c>
      <c r="Q351" s="81">
        <v>0</v>
      </c>
      <c r="R351" s="36" t="s">
        <v>147</v>
      </c>
      <c r="S351" s="32">
        <v>6</v>
      </c>
      <c r="T351" s="36" t="s">
        <v>1271</v>
      </c>
      <c r="U351" s="32">
        <v>6</v>
      </c>
      <c r="V351" s="30">
        <f>parameters!$J$4*Table1[[#This Row],[Mitigations Utility]] + parameters!$J$5*Table1[[#This Row],[Detections Utility]]</f>
        <v>0.12857142857142856</v>
      </c>
      <c r="W351">
        <f>SUM(Table1[[#This Row],[Num. 800-53 (r5)]],Table1[[#This Row],[Num. CIS Controls]])</f>
        <v>12</v>
      </c>
      <c r="X351">
        <f>(Table1[[#This Row],[Total Mitigations]]-parameters!$D$2)/(parameters!$D$3-parameters!$D$2)</f>
        <v>0.21818181818181817</v>
      </c>
      <c r="Y351">
        <f>IF(Table1[[#This Row],[Mitigations Utility (unclipped)]]&gt;1,1, IF(Table1[[#This Row],[Mitigations Utility (unclipped)]]&lt;0,0, Table1[[#This Row],[Mitigations Utility (unclipped)]]) )</f>
        <v>0.21818181818181817</v>
      </c>
      <c r="Z351">
        <f>SUM(Table1[[#This Row],[Num. CAR]:[Num. Splunk]])</f>
        <v>3</v>
      </c>
      <c r="AA351">
        <f>(Table1[[#This Row],[Total Detections]]-parameters!$D$4)/(parameters!$D$5-parameters!$D$4)</f>
        <v>0.03</v>
      </c>
      <c r="AB351">
        <f>IF(Table1[[#This Row],[Detections Utility (unclipped)]]&gt;1,1, IF(Table1[[#This Row],[Detections Utility (unclipped)]]&lt;0,0, Table1[[#This Row],[Detections Utility (unclipped)]]) )</f>
        <v>0.03</v>
      </c>
      <c r="AC351"/>
      <c r="AD351" s="85" t="s">
        <v>287</v>
      </c>
      <c r="AE351" s="30" t="str" cm="1">
        <f t="array" ref="AE351">IF(SUMPRODUCT(--(NOT(ISERR(SEARCH({"Process","Command","Script","WMI","Module","Pipe","Service"},AD351)))))&gt;0,"1","0")</f>
        <v>1</v>
      </c>
      <c r="AF351" s="30">
        <f>IF(AE351="1",'TOP 10 TECHNIQUES'!C$15,0)</f>
        <v>0</v>
      </c>
      <c r="AG351" s="30" t="str" cm="1">
        <f t="array" ref="AG351">IF(SUMPRODUCT(--(NOT(ISERR(SEARCH({"Network","Firewall"},AD351)))))&gt;0,"1","0")</f>
        <v>0</v>
      </c>
      <c r="AH351" s="30">
        <f>IF(AG351="1",'TOP 10 TECHNIQUES'!C$16,0)</f>
        <v>0</v>
      </c>
      <c r="AI351" s="30" t="str" cm="1">
        <f t="array" ref="AI351">IF(SUMPRODUCT(--(NOT(ISERR(SEARCH({"File","Group","Logon","Schedule","User","Registry","Active","Application"},AD351)))))&gt;0,"1","0")</f>
        <v>1</v>
      </c>
      <c r="AJ351" s="30">
        <f>IF(AI351="1",'TOP 10 TECHNIQUES'!C$17,0)</f>
        <v>0.19800000000000001</v>
      </c>
      <c r="AK351" s="30" t="str" cm="1">
        <f t="array" ref="AK351">IF(SUMPRODUCT(--(NOT(ISERR(SEARCH({"Cloud","Cluster","Container","Image","Instance","Pod","Snapshot","Volume"},AD351)))))&gt;0,"1","0")</f>
        <v>0</v>
      </c>
      <c r="AL351" s="30">
        <f>IF(AK351="1",'TOP 10 TECHNIQUES'!C$18,0)</f>
        <v>0</v>
      </c>
      <c r="AM351" s="30" t="str" cm="1">
        <f t="array" ref="AM351">IF(SUMPRODUCT(--(NOT(ISERR(SEARCH({"Drive","Firmware","Host","Kernel"},AD351)))))&gt;0,"1","0")</f>
        <v>0</v>
      </c>
      <c r="AN351" s="30">
        <f>IF(AM351="1",'TOP 10 TECHNIQUES'!C$19,0)</f>
        <v>0</v>
      </c>
      <c r="AO351" s="62">
        <v>0</v>
      </c>
      <c r="AP351" s="30">
        <f>parameters!$J$21*Table1[[#This Row],[TAT Utility]]+parameters!$J$22*Table1[[#This Row],[Count Utility]]</f>
        <v>2.7382857142857139E-2</v>
      </c>
      <c r="AQ351" s="30">
        <f>(Table1[[#This Row],[Total Top Att&amp;ck Score ]]-parameters!$D$19)/(parameters!$D$20-parameters!$D$19)</f>
        <v>9.1276190476190469E-2</v>
      </c>
      <c r="AR351" s="30">
        <f>IF(Table1[[#This Row],[TAT Utility (unclipped)]]&gt;1,1, IF(Table1[[#This Row],[TAT Utility (unclipped)]]&lt;0,0, Table1[[#This Row],[TAT Utility (unclipped)]]) )</f>
        <v>9.1276190476190469E-2</v>
      </c>
      <c r="AS351" s="30">
        <f>(Table1[[#This Row],[Ransomware (Total '# of ATT&amp;CK Observations)]]-parameters!$D$21)/(parameters!$D$22-parameters!$D$21)</f>
        <v>0</v>
      </c>
      <c r="AT351" s="30">
        <f>IF(Table1[[#This Row],[Count Utility (unclipped)]]&gt;1,1, IF(Table1[[#This Row],[Count Utility (unclipped)]]&lt;0,0, Table1[[#This Row],[Count Utility (unclipped)]]) )</f>
        <v>0</v>
      </c>
      <c r="AU35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2" spans="1:47" ht="15.75">
      <c r="A352" s="30">
        <f>parameters!$J$21*Table1[[#This Row],[TAT Utility]]+parameters!$J$22*Table1[[#This Row],[Count Utility]]</f>
        <v>5.3870476190476191E-2</v>
      </c>
      <c r="B352" s="30">
        <f t="shared" si="5"/>
        <v>0.20537142857142857</v>
      </c>
      <c r="C352" s="30" t="s">
        <v>1272</v>
      </c>
      <c r="D352" s="30" t="s">
        <v>1220</v>
      </c>
      <c r="E352" s="30" t="s">
        <v>1273</v>
      </c>
      <c r="F352" s="30">
        <v>1</v>
      </c>
      <c r="G352" s="30">
        <v>1</v>
      </c>
      <c r="H352" s="30">
        <f>parameters!$J$10*Table1[[#This Row],[Before Utility]]+parameters!$J$11*Table1[[#This Row],[After Utility]]</f>
        <v>0.1</v>
      </c>
      <c r="I352">
        <f>(Table1[[#This Row],[Num. TID Before]]-parameters!$D$8)/(parameters!$D$9-parameters!$D$8)</f>
        <v>0.1</v>
      </c>
      <c r="J352">
        <f>IF(Table1[[#This Row],[Before Utility (unclipped)]]&gt;1,1, IF(Table1[[#This Row],[Before Utility (unclipped)]]&lt;0,0, Table1[[#This Row],[Before Utility (unclipped)]]))</f>
        <v>0.1</v>
      </c>
      <c r="K352">
        <f>(Table1[[#This Row],[Num. TID After]]-parameters!$D$10)/(parameters!$D$11-parameters!$D$10)</f>
        <v>0.1</v>
      </c>
      <c r="L352">
        <f>IF(Table1[[#This Row],[After Utility (unclipped)]]&gt;1,1, IF(Table1[[#This Row],[After Utility (unclipped)]]&lt;0,0, Table1[[#This Row],[After Utility (unclipped)]]))</f>
        <v>0.1</v>
      </c>
      <c r="M352" s="30">
        <v>0</v>
      </c>
      <c r="N352" s="81">
        <v>1</v>
      </c>
      <c r="O352" s="81">
        <v>9</v>
      </c>
      <c r="P352" s="81">
        <v>1</v>
      </c>
      <c r="Q352" s="81">
        <v>4</v>
      </c>
      <c r="R352" s="34"/>
      <c r="S352" s="32">
        <v>0</v>
      </c>
      <c r="T352" s="34"/>
      <c r="U352" s="32">
        <v>0</v>
      </c>
      <c r="V352" s="30">
        <f>parameters!$J$4*Table1[[#This Row],[Mitigations Utility]] + parameters!$J$5*Table1[[#This Row],[Detections Utility]]</f>
        <v>7.1428571428571425E-2</v>
      </c>
      <c r="W352">
        <f>SUM(Table1[[#This Row],[Num. 800-53 (r5)]],Table1[[#This Row],[Num. CIS Controls]])</f>
        <v>0</v>
      </c>
      <c r="X352">
        <f>(Table1[[#This Row],[Total Mitigations]]-parameters!$D$2)/(parameters!$D$3-parameters!$D$2)</f>
        <v>0</v>
      </c>
      <c r="Y352">
        <f>IF(Table1[[#This Row],[Mitigations Utility (unclipped)]]&gt;1,1, IF(Table1[[#This Row],[Mitigations Utility (unclipped)]]&lt;0,0, Table1[[#This Row],[Mitigations Utility (unclipped)]]) )</f>
        <v>0</v>
      </c>
      <c r="Z352">
        <f>SUM(Table1[[#This Row],[Num. CAR]:[Num. Splunk]])</f>
        <v>15</v>
      </c>
      <c r="AA352">
        <f>(Table1[[#This Row],[Total Detections]]-parameters!$D$4)/(parameters!$D$5-parameters!$D$4)</f>
        <v>0.15</v>
      </c>
      <c r="AB352">
        <f>IF(Table1[[#This Row],[Detections Utility (unclipped)]]&gt;1,1, IF(Table1[[#This Row],[Detections Utility (unclipped)]]&lt;0,0, Table1[[#This Row],[Detections Utility (unclipped)]]) )</f>
        <v>0.15</v>
      </c>
      <c r="AC352"/>
      <c r="AD352" s="85" t="s">
        <v>1246</v>
      </c>
      <c r="AE352" s="30" t="str" cm="1">
        <f t="array" ref="AE352">IF(SUMPRODUCT(--(NOT(ISERR(SEARCH({"Process","Command","Script","WMI","Module","Pipe","Service"},AD352)))))&gt;0,"1","0")</f>
        <v>1</v>
      </c>
      <c r="AF352" s="30">
        <f>IF(AE352="1",'TOP 10 TECHNIQUES'!C$15,0)</f>
        <v>0</v>
      </c>
      <c r="AG352" s="30" t="str" cm="1">
        <f t="array" ref="AG352">IF(SUMPRODUCT(--(NOT(ISERR(SEARCH({"Network","Firewall"},AD352)))))&gt;0,"1","0")</f>
        <v>0</v>
      </c>
      <c r="AH352" s="30">
        <f>IF(AG352="1",'TOP 10 TECHNIQUES'!C$16,0)</f>
        <v>0</v>
      </c>
      <c r="AI352" s="30" t="str" cm="1">
        <f t="array" ref="AI352">IF(SUMPRODUCT(--(NOT(ISERR(SEARCH({"File","Group","Logon","Schedule","User","Registry","Active","Application"},AD352)))))&gt;0,"1","0")</f>
        <v>1</v>
      </c>
      <c r="AJ352" s="30">
        <f>IF(AI352="1",'TOP 10 TECHNIQUES'!C$17,0)</f>
        <v>0.19800000000000001</v>
      </c>
      <c r="AK352" s="30" t="str" cm="1">
        <f t="array" ref="AK352">IF(SUMPRODUCT(--(NOT(ISERR(SEARCH({"Cloud","Cluster","Container","Image","Instance","Pod","Snapshot","Volume"},AD352)))))&gt;0,"1","0")</f>
        <v>0</v>
      </c>
      <c r="AL352" s="30">
        <f>IF(AK352="1",'TOP 10 TECHNIQUES'!C$18,0)</f>
        <v>0</v>
      </c>
      <c r="AM352" s="30" t="str" cm="1">
        <f t="array" ref="AM352">IF(SUMPRODUCT(--(NOT(ISERR(SEARCH({"Drive","Firmware","Host","Kernel"},AD352)))))&gt;0,"1","0")</f>
        <v>0</v>
      </c>
      <c r="AN352" s="30">
        <f>IF(AM352="1",'TOP 10 TECHNIQUES'!C$19,0)</f>
        <v>0</v>
      </c>
      <c r="AO352" s="61">
        <v>1</v>
      </c>
      <c r="AP352" s="30">
        <f>parameters!$J$21*Table1[[#This Row],[TAT Utility]]+parameters!$J$22*Table1[[#This Row],[Count Utility]]</f>
        <v>5.3870476190476191E-2</v>
      </c>
      <c r="AQ352" s="30">
        <f>(Table1[[#This Row],[Total Top Att&amp;ck Score ]]-parameters!$D$19)/(parameters!$D$20-parameters!$D$19)</f>
        <v>6.8457142857142855E-2</v>
      </c>
      <c r="AR352" s="30">
        <f>IF(Table1[[#This Row],[TAT Utility (unclipped)]]&gt;1,1, IF(Table1[[#This Row],[TAT Utility (unclipped)]]&lt;0,0, Table1[[#This Row],[TAT Utility (unclipped)]]) )</f>
        <v>6.8457142857142855E-2</v>
      </c>
      <c r="AS352" s="30">
        <f>(Table1[[#This Row],[Ransomware (Total '# of ATT&amp;CK Observations)]]-parameters!$D$21)/(parameters!$D$22-parameters!$D$21)</f>
        <v>4.7619047619047616E-2</v>
      </c>
      <c r="AT352" s="30">
        <f>IF(Table1[[#This Row],[Count Utility (unclipped)]]&gt;1,1, IF(Table1[[#This Row],[Count Utility (unclipped)]]&lt;0,0, Table1[[#This Row],[Count Utility (unclipped)]]) )</f>
        <v>4.7619047619047616E-2</v>
      </c>
      <c r="AU35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2.5439455782312922E-2</v>
      </c>
    </row>
    <row r="353" spans="1:47" ht="15.75">
      <c r="A353" s="30">
        <f>parameters!$J$21*Table1[[#This Row],[TAT Utility]]+parameters!$J$22*Table1[[#This Row],[Count Utility]]</f>
        <v>1.1979999999999999E-2</v>
      </c>
      <c r="B353" s="30">
        <f>SUM(H353,M353,V353)*(1+SUM(AF353,AH353,AJ353,AL353,AN353))</f>
        <v>0.1198</v>
      </c>
      <c r="C353" s="71" t="s">
        <v>1274</v>
      </c>
      <c r="D353" s="72" t="s">
        <v>1220</v>
      </c>
      <c r="E353" s="72" t="s">
        <v>1275</v>
      </c>
      <c r="F353" s="30">
        <v>1</v>
      </c>
      <c r="G353" s="30">
        <v>1</v>
      </c>
      <c r="H353" s="30">
        <f>parameters!$J$10*Table1[[#This Row],[Before Utility]]+parameters!$J$11*Table1[[#This Row],[After Utility]]</f>
        <v>0.1</v>
      </c>
      <c r="I353">
        <f>(Table1[[#This Row],[Num. TID Before]]-parameters!$D$8)/(parameters!$D$9-parameters!$D$8)</f>
        <v>0.1</v>
      </c>
      <c r="J353">
        <f>IF(Table1[[#This Row],[Before Utility (unclipped)]]&gt;1,1, IF(Table1[[#This Row],[Before Utility (unclipped)]]&lt;0,0, Table1[[#This Row],[Before Utility (unclipped)]]))</f>
        <v>0.1</v>
      </c>
      <c r="K353">
        <f>(Table1[[#This Row],[Num. TID After]]-parameters!$D$10)/(parameters!$D$11-parameters!$D$10)</f>
        <v>0.1</v>
      </c>
      <c r="L353">
        <f>IF(Table1[[#This Row],[After Utility (unclipped)]]&gt;1,1, IF(Table1[[#This Row],[After Utility (unclipped)]]&lt;0,0, Table1[[#This Row],[After Utility (unclipped)]]))</f>
        <v>0.1</v>
      </c>
      <c r="M353" s="30">
        <v>0</v>
      </c>
      <c r="N353" s="81">
        <v>0</v>
      </c>
      <c r="O353" s="81">
        <v>0</v>
      </c>
      <c r="P353" s="81">
        <v>0</v>
      </c>
      <c r="Q353" s="81">
        <v>0</v>
      </c>
      <c r="R353" s="34"/>
      <c r="T353" s="34"/>
      <c r="V353" s="41">
        <f>parameters!$J$4*Table1[[#This Row],[Mitigations Utility]] + parameters!$J$5*Table1[[#This Row],[Detections Utility]]</f>
        <v>0</v>
      </c>
      <c r="W353" s="30">
        <f>SUM(Table1[[#This Row],[Num. 800-53 (r5)]],Table1[[#This Row],[Num. CIS Controls]])</f>
        <v>0</v>
      </c>
      <c r="X353" s="30">
        <f>(Table1[[#This Row],[Total Mitigations]]-parameters!$D$2)/(parameters!$D$3-parameters!$D$2)</f>
        <v>0</v>
      </c>
      <c r="Y353" s="30">
        <f>IF(Table1[[#This Row],[Mitigations Utility (unclipped)]]&gt;1,1, IF(Table1[[#This Row],[Mitigations Utility (unclipped)]]&lt;0,0, Table1[[#This Row],[Mitigations Utility (unclipped)]]) )</f>
        <v>0</v>
      </c>
      <c r="Z353" s="30">
        <f>SUM(Table1[[#This Row],[Num. CAR]:[Num. Splunk]])</f>
        <v>0</v>
      </c>
      <c r="AA353" s="30">
        <f>(Table1[[#This Row],[Total Detections]]-parameters!$D$4)/(parameters!$D$5-parameters!$D$4)</f>
        <v>0</v>
      </c>
      <c r="AB353" s="30">
        <f>IF(Table1[[#This Row],[Detections Utility (unclipped)]]&gt;1,1, IF(Table1[[#This Row],[Detections Utility (unclipped)]]&lt;0,0, Table1[[#This Row],[Detections Utility (unclipped)]]) )</f>
        <v>0</v>
      </c>
      <c r="AC353"/>
      <c r="AD353" s="85" t="s">
        <v>962</v>
      </c>
      <c r="AE353" s="30" t="str" cm="1">
        <f t="array" ref="AE353">IF(SUMPRODUCT(--(NOT(ISERR(SEARCH({"Process","Command","Script","WMI","Module","Pipe","Service"},AD353)))))&gt;0,"1","0")</f>
        <v>1</v>
      </c>
      <c r="AF353" s="30">
        <f>IF(AE353="1",'TOP 10 TECHNIQUES'!C$15,0)</f>
        <v>0</v>
      </c>
      <c r="AG353" s="30" t="str" cm="1">
        <f t="array" ref="AG353">IF(SUMPRODUCT(--(NOT(ISERR(SEARCH({"Network","Firewall"},AD353)))))&gt;0,"1","0")</f>
        <v>0</v>
      </c>
      <c r="AH353" s="30">
        <f>IF(AG353="1",'TOP 10 TECHNIQUES'!C$16,0)</f>
        <v>0</v>
      </c>
      <c r="AI353" s="30" t="str" cm="1">
        <f t="array" ref="AI353">IF(SUMPRODUCT(--(NOT(ISERR(SEARCH({"File","Group","Logon","Schedule","User","Registry","Active","Application"},AD353)))))&gt;0,"1","0")</f>
        <v>1</v>
      </c>
      <c r="AJ353" s="30">
        <f>IF(AI353="1",'TOP 10 TECHNIQUES'!C$17,0)</f>
        <v>0.19800000000000001</v>
      </c>
      <c r="AK353" s="30" t="str" cm="1">
        <f t="array" ref="AK353">IF(SUMPRODUCT(--(NOT(ISERR(SEARCH({"Cloud","Cluster","Container","Image","Instance","Pod","Snapshot","Volume"},AD353)))))&gt;0,"1","0")</f>
        <v>0</v>
      </c>
      <c r="AL353" s="30">
        <f>IF(AK353="1",'TOP 10 TECHNIQUES'!C$18,0)</f>
        <v>0</v>
      </c>
      <c r="AM353" s="30" t="str" cm="1">
        <f t="array" ref="AM353">IF(SUMPRODUCT(--(NOT(ISERR(SEARCH({"Drive","Firmware","Host","Kernel"},AD353)))))&gt;0,"1","0")</f>
        <v>0</v>
      </c>
      <c r="AN353" s="30">
        <f>IF(AM353="1",'TOP 10 TECHNIQUES'!C$19,0)</f>
        <v>0</v>
      </c>
      <c r="AO353" s="61"/>
      <c r="AP353" s="30">
        <f>parameters!$J$21*Table1[[#This Row],[TAT Utility]]+parameters!$J$22*Table1[[#This Row],[Count Utility]]</f>
        <v>1.1979999999999999E-2</v>
      </c>
      <c r="AQ353" s="30">
        <f>(Table1[[#This Row],[Total Top Att&amp;ck Score ]]-parameters!$D$19)/(parameters!$D$20-parameters!$D$19)</f>
        <v>3.9933333333333335E-2</v>
      </c>
      <c r="AR353" s="30">
        <f>IF(Table1[[#This Row],[TAT Utility (unclipped)]]&gt;1,1, IF(Table1[[#This Row],[TAT Utility (unclipped)]]&lt;0,0, Table1[[#This Row],[TAT Utility (unclipped)]]) )</f>
        <v>3.9933333333333335E-2</v>
      </c>
      <c r="AS353" s="30">
        <f>(Table1[[#This Row],[Ransomware (Total '# of ATT&amp;CK Observations)]]-parameters!$D$21)/(parameters!$D$22-parameters!$D$21)</f>
        <v>0</v>
      </c>
      <c r="AT353" s="30">
        <f>IF(Table1[[#This Row],[Count Utility (unclipped)]]&gt;1,1, IF(Table1[[#This Row],[Count Utility (unclipped)]]&lt;0,0, Table1[[#This Row],[Count Utility (unclipped)]]) )</f>
        <v>0</v>
      </c>
      <c r="AU35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4" spans="1:47" ht="15.75">
      <c r="A354" s="30">
        <f>parameters!$J$21*Table1[[#This Row],[TAT Utility]]+parameters!$J$22*Table1[[#This Row],[Count Utility]]</f>
        <v>0.21853042052685714</v>
      </c>
      <c r="B354" s="30">
        <f t="shared" si="5"/>
        <v>1.1853042052685714</v>
      </c>
      <c r="C354" s="30" t="s">
        <v>1276</v>
      </c>
      <c r="D354" s="30" t="s">
        <v>1277</v>
      </c>
      <c r="E354" s="30" t="s">
        <v>72</v>
      </c>
      <c r="F354" s="30">
        <v>7</v>
      </c>
      <c r="G354" s="30">
        <v>2</v>
      </c>
      <c r="H354" s="30">
        <f>parameters!$J$10*Table1[[#This Row],[Before Utility]]+parameters!$J$11*Table1[[#This Row],[After Utility]]</f>
        <v>0.44999999999999996</v>
      </c>
      <c r="I354">
        <f>(Table1[[#This Row],[Num. TID Before]]-parameters!$D$8)/(parameters!$D$9-parameters!$D$8)</f>
        <v>0.7</v>
      </c>
      <c r="J354">
        <f>IF(Table1[[#This Row],[Before Utility (unclipped)]]&gt;1,1, IF(Table1[[#This Row],[Before Utility (unclipped)]]&lt;0,0, Table1[[#This Row],[Before Utility (unclipped)]]))</f>
        <v>0.7</v>
      </c>
      <c r="K354">
        <f>(Table1[[#This Row],[Num. TID After]]-parameters!$D$10)/(parameters!$D$11-parameters!$D$10)</f>
        <v>0.2</v>
      </c>
      <c r="L354">
        <f>IF(Table1[[#This Row],[After Utility (unclipped)]]&gt;1,1, IF(Table1[[#This Row],[After Utility (unclipped)]]&lt;0,0, Table1[[#This Row],[After Utility (unclipped)]]))</f>
        <v>0.2</v>
      </c>
      <c r="M354" s="57">
        <v>0.31083107999999998</v>
      </c>
      <c r="N354" s="81">
        <v>0</v>
      </c>
      <c r="O354" s="81">
        <v>6</v>
      </c>
      <c r="P354" s="81">
        <v>24</v>
      </c>
      <c r="Q354" s="81">
        <v>16</v>
      </c>
      <c r="R354" s="34"/>
      <c r="S354" s="32">
        <v>0</v>
      </c>
      <c r="T354" s="34"/>
      <c r="U354" s="32">
        <v>1</v>
      </c>
      <c r="V354" s="30">
        <f>parameters!$J$4*Table1[[#This Row],[Mitigations Utility]] + parameters!$J$5*Table1[[#This Row],[Detections Utility]]</f>
        <v>0.22857142857142856</v>
      </c>
      <c r="W354">
        <f>SUM(Table1[[#This Row],[Num. 800-53 (r5)]],Table1[[#This Row],[Num. CIS Controls]])</f>
        <v>1</v>
      </c>
      <c r="X354">
        <f>(Table1[[#This Row],[Total Mitigations]]-parameters!$D$2)/(parameters!$D$3-parameters!$D$2)</f>
        <v>1.8181818181818181E-2</v>
      </c>
      <c r="Y354">
        <f>IF(Table1[[#This Row],[Mitigations Utility (unclipped)]]&gt;1,1, IF(Table1[[#This Row],[Mitigations Utility (unclipped)]]&lt;0,0, Table1[[#This Row],[Mitigations Utility (unclipped)]]) )</f>
        <v>1.8181818181818181E-2</v>
      </c>
      <c r="Z354">
        <f>SUM(Table1[[#This Row],[Num. CAR]:[Num. Splunk]])</f>
        <v>46</v>
      </c>
      <c r="AA354">
        <f>(Table1[[#This Row],[Total Detections]]-parameters!$D$4)/(parameters!$D$5-parameters!$D$4)</f>
        <v>0.46</v>
      </c>
      <c r="AB354">
        <f>IF(Table1[[#This Row],[Detections Utility (unclipped)]]&gt;1,1, IF(Table1[[#This Row],[Detections Utility (unclipped)]]&lt;0,0, Table1[[#This Row],[Detections Utility (unclipped)]]) )</f>
        <v>0.46</v>
      </c>
      <c r="AC354"/>
      <c r="AD354" s="85" t="s">
        <v>1278</v>
      </c>
      <c r="AE354" s="30" t="str" cm="1">
        <f t="array" ref="AE354">IF(SUMPRODUCT(--(NOT(ISERR(SEARCH({"Process","Command","Script","WMI","Module","Pipe","Service"},AD354)))))&gt;0,"1","0")</f>
        <v>1</v>
      </c>
      <c r="AF354" s="30">
        <f>IF(AE354="1",'TOP 10 TECHNIQUES'!C$15,0)</f>
        <v>0</v>
      </c>
      <c r="AG354" s="30" t="str" cm="1">
        <f t="array" ref="AG354">IF(SUMPRODUCT(--(NOT(ISERR(SEARCH({"Network","Firewall"},AD354)))))&gt;0,"1","0")</f>
        <v>0</v>
      </c>
      <c r="AH354" s="30">
        <f>IF(AG354="1",'TOP 10 TECHNIQUES'!C$16,0)</f>
        <v>0</v>
      </c>
      <c r="AI354" s="30" t="str" cm="1">
        <f t="array" ref="AI354">IF(SUMPRODUCT(--(NOT(ISERR(SEARCH({"File","Group","Logon","Schedule","User","Registry","Active","Application"},AD354)))))&gt;0,"1","0")</f>
        <v>1</v>
      </c>
      <c r="AJ354" s="30">
        <f>IF(AI354="1",'TOP 10 TECHNIQUES'!C$17,0)</f>
        <v>0.19800000000000001</v>
      </c>
      <c r="AK354" s="30" t="str" cm="1">
        <f t="array" ref="AK354">IF(SUMPRODUCT(--(NOT(ISERR(SEARCH({"Cloud","Cluster","Container","Image","Instance","Pod","Snapshot","Volume"},AD354)))))&gt;0,"1","0")</f>
        <v>0</v>
      </c>
      <c r="AL354" s="30">
        <f>IF(AK354="1",'TOP 10 TECHNIQUES'!C$18,0)</f>
        <v>0</v>
      </c>
      <c r="AM354" s="30" t="str" cm="1">
        <f t="array" ref="AM354">IF(SUMPRODUCT(--(NOT(ISERR(SEARCH({"Drive","Firmware","Host","Kernel"},AD354)))))&gt;0,"1","0")</f>
        <v>1</v>
      </c>
      <c r="AN354" s="30">
        <f>IF(AM354="1",'TOP 10 TECHNIQUES'!C$19,0)</f>
        <v>0</v>
      </c>
      <c r="AO354" s="62">
        <v>3</v>
      </c>
      <c r="AP354" s="30">
        <f>parameters!$J$21*Table1[[#This Row],[TAT Utility]]+parameters!$J$22*Table1[[#This Row],[Count Utility]]</f>
        <v>0.21853042052685714</v>
      </c>
      <c r="AQ354" s="30">
        <f>(Table1[[#This Row],[Total Top Att&amp;ck Score ]]-parameters!$D$19)/(parameters!$D$20-parameters!$D$19)</f>
        <v>0.39510140175619046</v>
      </c>
      <c r="AR354" s="30">
        <f>IF(Table1[[#This Row],[TAT Utility (unclipped)]]&gt;1,1, IF(Table1[[#This Row],[TAT Utility (unclipped)]]&lt;0,0, Table1[[#This Row],[TAT Utility (unclipped)]]) )</f>
        <v>0.39510140175619046</v>
      </c>
      <c r="AS354" s="30">
        <f>(Table1[[#This Row],[Ransomware (Total '# of ATT&amp;CK Observations)]]-parameters!$D$21)/(parameters!$D$22-parameters!$D$21)</f>
        <v>0.14285714285714285</v>
      </c>
      <c r="AT354" s="30">
        <f>IF(Table1[[#This Row],[Count Utility (unclipped)]]&gt;1,1, IF(Table1[[#This Row],[Count Utility (unclipped)]]&lt;0,0, Table1[[#This Row],[Count Utility (unclipped)]]) )</f>
        <v>0.14285714285714285</v>
      </c>
      <c r="AU35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9.9650100125442176E-2</v>
      </c>
    </row>
    <row r="355" spans="1:47" ht="15.75">
      <c r="A355" s="30">
        <f>parameters!$J$21*Table1[[#This Row],[TAT Utility]]+parameters!$J$22*Table1[[#This Row],[Count Utility]]</f>
        <v>0.27155523809523807</v>
      </c>
      <c r="B355" s="30">
        <f t="shared" si="5"/>
        <v>0.38221904761904757</v>
      </c>
      <c r="C355" s="30" t="s">
        <v>1279</v>
      </c>
      <c r="D355" s="30" t="s">
        <v>1277</v>
      </c>
      <c r="E355" s="30" t="s">
        <v>1280</v>
      </c>
      <c r="F355" s="30">
        <v>1</v>
      </c>
      <c r="G355" s="30">
        <v>1</v>
      </c>
      <c r="H355" s="30">
        <f>parameters!$J$10*Table1[[#This Row],[Before Utility]]+parameters!$J$11*Table1[[#This Row],[After Utility]]</f>
        <v>0.1</v>
      </c>
      <c r="I355">
        <f>(Table1[[#This Row],[Num. TID Before]]-parameters!$D$8)/(parameters!$D$9-parameters!$D$8)</f>
        <v>0.1</v>
      </c>
      <c r="J355">
        <f>IF(Table1[[#This Row],[Before Utility (unclipped)]]&gt;1,1, IF(Table1[[#This Row],[Before Utility (unclipped)]]&lt;0,0, Table1[[#This Row],[Before Utility (unclipped)]]))</f>
        <v>0.1</v>
      </c>
      <c r="K355">
        <f>(Table1[[#This Row],[Num. TID After]]-parameters!$D$10)/(parameters!$D$11-parameters!$D$10)</f>
        <v>0.1</v>
      </c>
      <c r="L355">
        <f>IF(Table1[[#This Row],[After Utility (unclipped)]]&gt;1,1, IF(Table1[[#This Row],[After Utility (unclipped)]]&lt;0,0, Table1[[#This Row],[After Utility (unclipped)]]))</f>
        <v>0.1</v>
      </c>
      <c r="M355" s="30">
        <v>0</v>
      </c>
      <c r="N355" s="81">
        <v>4</v>
      </c>
      <c r="O355" s="81">
        <v>31</v>
      </c>
      <c r="P355" s="81">
        <v>9</v>
      </c>
      <c r="Q355" s="81">
        <v>2</v>
      </c>
      <c r="R355" s="34"/>
      <c r="S355" s="32">
        <v>0</v>
      </c>
      <c r="T355" s="34"/>
      <c r="U355" s="32">
        <v>0</v>
      </c>
      <c r="V355" s="30">
        <f>parameters!$J$4*Table1[[#This Row],[Mitigations Utility]] + parameters!$J$5*Table1[[#This Row],[Detections Utility]]</f>
        <v>0.21904761904761905</v>
      </c>
      <c r="W355">
        <f>SUM(Table1[[#This Row],[Num. 800-53 (r5)]],Table1[[#This Row],[Num. CIS Controls]])</f>
        <v>0</v>
      </c>
      <c r="X355">
        <f>(Table1[[#This Row],[Total Mitigations]]-parameters!$D$2)/(parameters!$D$3-parameters!$D$2)</f>
        <v>0</v>
      </c>
      <c r="Y355">
        <f>IF(Table1[[#This Row],[Mitigations Utility (unclipped)]]&gt;1,1, IF(Table1[[#This Row],[Mitigations Utility (unclipped)]]&lt;0,0, Table1[[#This Row],[Mitigations Utility (unclipped)]]) )</f>
        <v>0</v>
      </c>
      <c r="Z355">
        <f>SUM(Table1[[#This Row],[Num. CAR]:[Num. Splunk]])</f>
        <v>46</v>
      </c>
      <c r="AA355">
        <f>(Table1[[#This Row],[Total Detections]]-parameters!$D$4)/(parameters!$D$5-parameters!$D$4)</f>
        <v>0.46</v>
      </c>
      <c r="AB355">
        <f>IF(Table1[[#This Row],[Detections Utility (unclipped)]]&gt;1,1, IF(Table1[[#This Row],[Detections Utility (unclipped)]]&lt;0,0, Table1[[#This Row],[Detections Utility (unclipped)]]) )</f>
        <v>0.46</v>
      </c>
      <c r="AC355"/>
      <c r="AD355" s="85" t="s">
        <v>1281</v>
      </c>
      <c r="AE355" s="30" t="str" cm="1">
        <f t="array" ref="AE355">IF(SUMPRODUCT(--(NOT(ISERR(SEARCH({"Process","Command","Script","WMI","Module","Pipe","Service"},AD355)))))&gt;0,"1","0")</f>
        <v>1</v>
      </c>
      <c r="AF355" s="30">
        <f>IF(AE355="1",'TOP 10 TECHNIQUES'!C$15,0)</f>
        <v>0</v>
      </c>
      <c r="AG355" s="30" t="str" cm="1">
        <f t="array" ref="AG355">IF(SUMPRODUCT(--(NOT(ISERR(SEARCH({"Network","Firewall"},AD355)))))&gt;0,"1","0")</f>
        <v>0</v>
      </c>
      <c r="AH355" s="30">
        <f>IF(AG355="1",'TOP 10 TECHNIQUES'!C$16,0)</f>
        <v>0</v>
      </c>
      <c r="AI355" s="30" t="str" cm="1">
        <f t="array" ref="AI355">IF(SUMPRODUCT(--(NOT(ISERR(SEARCH({"File","Group","Logon","Schedule","User","Registry","Active","Application"},AD355)))))&gt;0,"1","0")</f>
        <v>1</v>
      </c>
      <c r="AJ355" s="30">
        <f>IF(AI355="1",'TOP 10 TECHNIQUES'!C$17,0)</f>
        <v>0.19800000000000001</v>
      </c>
      <c r="AK355" s="30" t="str" cm="1">
        <f t="array" ref="AK355">IF(SUMPRODUCT(--(NOT(ISERR(SEARCH({"Cloud","Cluster","Container","Image","Instance","Pod","Snapshot","Volume"},AD355)))))&gt;0,"1","0")</f>
        <v>0</v>
      </c>
      <c r="AL355" s="30">
        <f>IF(AK355="1",'TOP 10 TECHNIQUES'!C$18,0)</f>
        <v>0</v>
      </c>
      <c r="AM355" s="30" t="str" cm="1">
        <f t="array" ref="AM355">IF(SUMPRODUCT(--(NOT(ISERR(SEARCH({"Drive","Firmware","Host","Kernel"},AD355)))))&gt;0,"1","0")</f>
        <v>0</v>
      </c>
      <c r="AN355" s="30">
        <f>IF(AM355="1",'TOP 10 TECHNIQUES'!C$19,0)</f>
        <v>0</v>
      </c>
      <c r="AO355" s="61">
        <v>7</v>
      </c>
      <c r="AP355" s="30">
        <f>parameters!$J$21*Table1[[#This Row],[TAT Utility]]+parameters!$J$22*Table1[[#This Row],[Count Utility]]</f>
        <v>0.27155523809523807</v>
      </c>
      <c r="AQ355" s="30">
        <f>(Table1[[#This Row],[Total Top Att&amp;ck Score ]]-parameters!$D$19)/(parameters!$D$20-parameters!$D$19)</f>
        <v>0.12740634920634919</v>
      </c>
      <c r="AR355" s="30">
        <f>IF(Table1[[#This Row],[TAT Utility (unclipped)]]&gt;1,1, IF(Table1[[#This Row],[TAT Utility (unclipped)]]&lt;0,0, Table1[[#This Row],[TAT Utility (unclipped)]]) )</f>
        <v>0.12740634920634919</v>
      </c>
      <c r="AS355" s="30">
        <f>(Table1[[#This Row],[Ransomware (Total '# of ATT&amp;CK Observations)]]-parameters!$D$21)/(parameters!$D$22-parameters!$D$21)</f>
        <v>0.33333333333333331</v>
      </c>
      <c r="AT355" s="30">
        <f>IF(Table1[[#This Row],[Count Utility (unclipped)]]&gt;1,1, IF(Table1[[#This Row],[Count Utility (unclipped)]]&lt;0,0, Table1[[#This Row],[Count Utility (unclipped)]]) )</f>
        <v>0.33333333333333331</v>
      </c>
      <c r="AU35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0.18790105820105818</v>
      </c>
    </row>
    <row r="356" spans="1:47" ht="15.75">
      <c r="A356" s="30">
        <f>parameters!$J$21*Table1[[#This Row],[TAT Utility]]+parameters!$J$22*Table1[[#This Row],[Count Utility]]</f>
        <v>2.1678095238095236E-2</v>
      </c>
      <c r="B356" s="30">
        <f t="shared" si="5"/>
        <v>0.21678095238095238</v>
      </c>
      <c r="C356" s="30" t="s">
        <v>1282</v>
      </c>
      <c r="D356" s="30" t="s">
        <v>1277</v>
      </c>
      <c r="E356" s="30" t="s">
        <v>1283</v>
      </c>
      <c r="F356" s="30">
        <v>1</v>
      </c>
      <c r="G356" s="30">
        <v>1</v>
      </c>
      <c r="H356" s="30">
        <f>parameters!$J$10*Table1[[#This Row],[Before Utility]]+parameters!$J$11*Table1[[#This Row],[After Utility]]</f>
        <v>0.1</v>
      </c>
      <c r="I356">
        <f>(Table1[[#This Row],[Num. TID Before]]-parameters!$D$8)/(parameters!$D$9-parameters!$D$8)</f>
        <v>0.1</v>
      </c>
      <c r="J356">
        <f>IF(Table1[[#This Row],[Before Utility (unclipped)]]&gt;1,1, IF(Table1[[#This Row],[Before Utility (unclipped)]]&lt;0,0, Table1[[#This Row],[Before Utility (unclipped)]]))</f>
        <v>0.1</v>
      </c>
      <c r="K356">
        <f>(Table1[[#This Row],[Num. TID After]]-parameters!$D$10)/(parameters!$D$11-parameters!$D$10)</f>
        <v>0.1</v>
      </c>
      <c r="L356">
        <f>IF(Table1[[#This Row],[After Utility (unclipped)]]&gt;1,1, IF(Table1[[#This Row],[After Utility (unclipped)]]&lt;0,0, Table1[[#This Row],[After Utility (unclipped)]]))</f>
        <v>0.1</v>
      </c>
      <c r="M356" s="30">
        <v>0</v>
      </c>
      <c r="N356" s="81">
        <v>0</v>
      </c>
      <c r="O356" s="81">
        <v>1</v>
      </c>
      <c r="P356" s="81">
        <v>2</v>
      </c>
      <c r="Q356" s="81">
        <v>0</v>
      </c>
      <c r="R356" s="36" t="s">
        <v>1284</v>
      </c>
      <c r="S356" s="32">
        <v>2</v>
      </c>
      <c r="T356" s="36" t="s">
        <v>1285</v>
      </c>
      <c r="U356" s="32">
        <v>5</v>
      </c>
      <c r="V356" s="30">
        <f>parameters!$J$4*Table1[[#This Row],[Mitigations Utility]] + parameters!$J$5*Table1[[#This Row],[Detections Utility]]</f>
        <v>8.0952380952380942E-2</v>
      </c>
      <c r="W356">
        <f>SUM(Table1[[#This Row],[Num. 800-53 (r5)]],Table1[[#This Row],[Num. CIS Controls]])</f>
        <v>7</v>
      </c>
      <c r="X356">
        <f>(Table1[[#This Row],[Total Mitigations]]-parameters!$D$2)/(parameters!$D$3-parameters!$D$2)</f>
        <v>0.12727272727272726</v>
      </c>
      <c r="Y356">
        <f>IF(Table1[[#This Row],[Mitigations Utility (unclipped)]]&gt;1,1, IF(Table1[[#This Row],[Mitigations Utility (unclipped)]]&lt;0,0, Table1[[#This Row],[Mitigations Utility (unclipped)]]) )</f>
        <v>0.12727272727272726</v>
      </c>
      <c r="Z356">
        <f>SUM(Table1[[#This Row],[Num. CAR]:[Num. Splunk]])</f>
        <v>3</v>
      </c>
      <c r="AA356">
        <f>(Table1[[#This Row],[Total Detections]]-parameters!$D$4)/(parameters!$D$5-parameters!$D$4)</f>
        <v>0.03</v>
      </c>
      <c r="AB356">
        <f>IF(Table1[[#This Row],[Detections Utility (unclipped)]]&gt;1,1, IF(Table1[[#This Row],[Detections Utility (unclipped)]]&lt;0,0, Table1[[#This Row],[Detections Utility (unclipped)]]) )</f>
        <v>0.03</v>
      </c>
      <c r="AC356"/>
      <c r="AD356" s="85" t="s">
        <v>1286</v>
      </c>
      <c r="AE356" s="30" t="str" cm="1">
        <f t="array" ref="AE356">IF(SUMPRODUCT(--(NOT(ISERR(SEARCH({"Process","Command","Script","WMI","Module","Pipe","Service"},AD356)))))&gt;0,"1","0")</f>
        <v>1</v>
      </c>
      <c r="AF356" s="30">
        <f>IF(AE356="1",'TOP 10 TECHNIQUES'!C$15,0)</f>
        <v>0</v>
      </c>
      <c r="AG356" s="30" t="str" cm="1">
        <f t="array" ref="AG356">IF(SUMPRODUCT(--(NOT(ISERR(SEARCH({"Network","Firewall"},AD356)))))&gt;0,"1","0")</f>
        <v>0</v>
      </c>
      <c r="AH356" s="30">
        <f>IF(AG356="1",'TOP 10 TECHNIQUES'!C$16,0)</f>
        <v>0</v>
      </c>
      <c r="AI356" s="30" t="str" cm="1">
        <f t="array" ref="AI356">IF(SUMPRODUCT(--(NOT(ISERR(SEARCH({"File","Group","Logon","Schedule","User","Registry","Active","Application"},AD356)))))&gt;0,"1","0")</f>
        <v>1</v>
      </c>
      <c r="AJ356" s="30">
        <f>IF(AI356="1",'TOP 10 TECHNIQUES'!C$17,0)</f>
        <v>0.19800000000000001</v>
      </c>
      <c r="AK356" s="30" t="str" cm="1">
        <f t="array" ref="AK356">IF(SUMPRODUCT(--(NOT(ISERR(SEARCH({"Cloud","Cluster","Container","Image","Instance","Pod","Snapshot","Volume"},AD356)))))&gt;0,"1","0")</f>
        <v>0</v>
      </c>
      <c r="AL356" s="30">
        <f>IF(AK356="1",'TOP 10 TECHNIQUES'!C$18,0)</f>
        <v>0</v>
      </c>
      <c r="AM356" s="30" t="str" cm="1">
        <f t="array" ref="AM356">IF(SUMPRODUCT(--(NOT(ISERR(SEARCH({"Drive","Firmware","Host","Kernel"},AD356)))))&gt;0,"1","0")</f>
        <v>0</v>
      </c>
      <c r="AN356" s="30">
        <f>IF(AM356="1",'TOP 10 TECHNIQUES'!C$19,0)</f>
        <v>0</v>
      </c>
      <c r="AO356" s="62">
        <v>0</v>
      </c>
      <c r="AP356" s="30">
        <f>parameters!$J$21*Table1[[#This Row],[TAT Utility]]+parameters!$J$22*Table1[[#This Row],[Count Utility]]</f>
        <v>2.1678095238095236E-2</v>
      </c>
      <c r="AQ356" s="30">
        <f>(Table1[[#This Row],[Total Top Att&amp;ck Score ]]-parameters!$D$19)/(parameters!$D$20-parameters!$D$19)</f>
        <v>7.2260317460317455E-2</v>
      </c>
      <c r="AR356" s="30">
        <f>IF(Table1[[#This Row],[TAT Utility (unclipped)]]&gt;1,1, IF(Table1[[#This Row],[TAT Utility (unclipped)]]&lt;0,0, Table1[[#This Row],[TAT Utility (unclipped)]]) )</f>
        <v>7.2260317460317455E-2</v>
      </c>
      <c r="AS356" s="30">
        <f>(Table1[[#This Row],[Ransomware (Total '# of ATT&amp;CK Observations)]]-parameters!$D$21)/(parameters!$D$22-parameters!$D$21)</f>
        <v>0</v>
      </c>
      <c r="AT356" s="30">
        <f>IF(Table1[[#This Row],[Count Utility (unclipped)]]&gt;1,1, IF(Table1[[#This Row],[Count Utility (unclipped)]]&lt;0,0, Table1[[#This Row],[Count Utility (unclipped)]]) )</f>
        <v>0</v>
      </c>
      <c r="AU35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7" spans="1:47" ht="15.75">
      <c r="A357" s="30">
        <f>parameters!$J$21*Table1[[#This Row],[TAT Utility]]+parameters!$J$22*Table1[[#This Row],[Count Utility]]</f>
        <v>3.1946666666666672E-2</v>
      </c>
      <c r="B357" s="30">
        <f t="shared" si="5"/>
        <v>0.31946666666666673</v>
      </c>
      <c r="C357" s="30" t="s">
        <v>1287</v>
      </c>
      <c r="D357" s="30" t="s">
        <v>1277</v>
      </c>
      <c r="E357" s="30" t="s">
        <v>1288</v>
      </c>
      <c r="F357" s="30">
        <v>1</v>
      </c>
      <c r="G357" s="30">
        <v>1</v>
      </c>
      <c r="H357" s="30">
        <f>parameters!$J$10*Table1[[#This Row],[Before Utility]]+parameters!$J$11*Table1[[#This Row],[After Utility]]</f>
        <v>0.1</v>
      </c>
      <c r="I357">
        <f>(Table1[[#This Row],[Num. TID Before]]-parameters!$D$8)/(parameters!$D$9-parameters!$D$8)</f>
        <v>0.1</v>
      </c>
      <c r="J357">
        <f>IF(Table1[[#This Row],[Before Utility (unclipped)]]&gt;1,1, IF(Table1[[#This Row],[Before Utility (unclipped)]]&lt;0,0, Table1[[#This Row],[Before Utility (unclipped)]]))</f>
        <v>0.1</v>
      </c>
      <c r="K357">
        <f>(Table1[[#This Row],[Num. TID After]]-parameters!$D$10)/(parameters!$D$11-parameters!$D$10)</f>
        <v>0.1</v>
      </c>
      <c r="L357">
        <f>IF(Table1[[#This Row],[After Utility (unclipped)]]&gt;1,1, IF(Table1[[#This Row],[After Utility (unclipped)]]&lt;0,0, Table1[[#This Row],[After Utility (unclipped)]]))</f>
        <v>0.1</v>
      </c>
      <c r="M357" s="30">
        <v>0</v>
      </c>
      <c r="N357" s="81">
        <v>0</v>
      </c>
      <c r="O357" s="81">
        <v>1</v>
      </c>
      <c r="P357" s="81">
        <v>1</v>
      </c>
      <c r="Q357" s="81">
        <v>1</v>
      </c>
      <c r="R357" s="36" t="s">
        <v>506</v>
      </c>
      <c r="S357" s="32">
        <v>6</v>
      </c>
      <c r="T357" s="36" t="s">
        <v>1289</v>
      </c>
      <c r="U357" s="32">
        <v>10</v>
      </c>
      <c r="V357" s="30">
        <f>parameters!$J$4*Table1[[#This Row],[Mitigations Utility]] + parameters!$J$5*Table1[[#This Row],[Detections Utility]]</f>
        <v>0.16666666666666669</v>
      </c>
      <c r="W357">
        <f>SUM(Table1[[#This Row],[Num. 800-53 (r5)]],Table1[[#This Row],[Num. CIS Controls]])</f>
        <v>16</v>
      </c>
      <c r="X357">
        <f>(Table1[[#This Row],[Total Mitigations]]-parameters!$D$2)/(parameters!$D$3-parameters!$D$2)</f>
        <v>0.29090909090909089</v>
      </c>
      <c r="Y357">
        <f>IF(Table1[[#This Row],[Mitigations Utility (unclipped)]]&gt;1,1, IF(Table1[[#This Row],[Mitigations Utility (unclipped)]]&lt;0,0, Table1[[#This Row],[Mitigations Utility (unclipped)]]) )</f>
        <v>0.29090909090909089</v>
      </c>
      <c r="Z357">
        <f>SUM(Table1[[#This Row],[Num. CAR]:[Num. Splunk]])</f>
        <v>3</v>
      </c>
      <c r="AA357">
        <f>(Table1[[#This Row],[Total Detections]]-parameters!$D$4)/(parameters!$D$5-parameters!$D$4)</f>
        <v>0.03</v>
      </c>
      <c r="AB357">
        <f>IF(Table1[[#This Row],[Detections Utility (unclipped)]]&gt;1,1, IF(Table1[[#This Row],[Detections Utility (unclipped)]]&lt;0,0, Table1[[#This Row],[Detections Utility (unclipped)]]) )</f>
        <v>0.03</v>
      </c>
      <c r="AC357"/>
      <c r="AD357" s="85" t="s">
        <v>1246</v>
      </c>
      <c r="AE357" s="30" t="str" cm="1">
        <f t="array" ref="AE357">IF(SUMPRODUCT(--(NOT(ISERR(SEARCH({"Process","Command","Script","WMI","Module","Pipe","Service"},AD357)))))&gt;0,"1","0")</f>
        <v>1</v>
      </c>
      <c r="AF357" s="30">
        <f>IF(AE357="1",'TOP 10 TECHNIQUES'!C$15,0)</f>
        <v>0</v>
      </c>
      <c r="AG357" s="30" t="str" cm="1">
        <f t="array" ref="AG357">IF(SUMPRODUCT(--(NOT(ISERR(SEARCH({"Network","Firewall"},AD357)))))&gt;0,"1","0")</f>
        <v>0</v>
      </c>
      <c r="AH357" s="30">
        <f>IF(AG357="1",'TOP 10 TECHNIQUES'!C$16,0)</f>
        <v>0</v>
      </c>
      <c r="AI357" s="30" t="str" cm="1">
        <f t="array" ref="AI357">IF(SUMPRODUCT(--(NOT(ISERR(SEARCH({"File","Group","Logon","Schedule","User","Registry","Active","Application"},AD357)))))&gt;0,"1","0")</f>
        <v>1</v>
      </c>
      <c r="AJ357" s="30">
        <f>IF(AI357="1",'TOP 10 TECHNIQUES'!C$17,0)</f>
        <v>0.19800000000000001</v>
      </c>
      <c r="AK357" s="30" t="str" cm="1">
        <f t="array" ref="AK357">IF(SUMPRODUCT(--(NOT(ISERR(SEARCH({"Cloud","Cluster","Container","Image","Instance","Pod","Snapshot","Volume"},AD357)))))&gt;0,"1","0")</f>
        <v>0</v>
      </c>
      <c r="AL357" s="30">
        <f>IF(AK357="1",'TOP 10 TECHNIQUES'!C$18,0)</f>
        <v>0</v>
      </c>
      <c r="AM357" s="30" t="str" cm="1">
        <f t="array" ref="AM357">IF(SUMPRODUCT(--(NOT(ISERR(SEARCH({"Drive","Firmware","Host","Kernel"},AD357)))))&gt;0,"1","0")</f>
        <v>0</v>
      </c>
      <c r="AN357" s="30">
        <f>IF(AM357="1",'TOP 10 TECHNIQUES'!C$19,0)</f>
        <v>0</v>
      </c>
      <c r="AO357" s="61">
        <v>0</v>
      </c>
      <c r="AP357" s="30">
        <f>parameters!$J$21*Table1[[#This Row],[TAT Utility]]+parameters!$J$22*Table1[[#This Row],[Count Utility]]</f>
        <v>3.1946666666666672E-2</v>
      </c>
      <c r="AQ357" s="30">
        <f>(Table1[[#This Row],[Total Top Att&amp;ck Score ]]-parameters!$D$19)/(parameters!$D$20-parameters!$D$19)</f>
        <v>0.10648888888888891</v>
      </c>
      <c r="AR357" s="30">
        <f>IF(Table1[[#This Row],[TAT Utility (unclipped)]]&gt;1,1, IF(Table1[[#This Row],[TAT Utility (unclipped)]]&lt;0,0, Table1[[#This Row],[TAT Utility (unclipped)]]) )</f>
        <v>0.10648888888888891</v>
      </c>
      <c r="AS357" s="30">
        <f>(Table1[[#This Row],[Ransomware (Total '# of ATT&amp;CK Observations)]]-parameters!$D$21)/(parameters!$D$22-parameters!$D$21)</f>
        <v>0</v>
      </c>
      <c r="AT357" s="30">
        <f>IF(Table1[[#This Row],[Count Utility (unclipped)]]&gt;1,1, IF(Table1[[#This Row],[Count Utility (unclipped)]]&lt;0,0, Table1[[#This Row],[Count Utility (unclipped)]]) )</f>
        <v>0</v>
      </c>
      <c r="AU35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8" spans="1:47" ht="15.75">
      <c r="A358" s="30">
        <f>parameters!$J$21*Table1[[#This Row],[TAT Utility]]+parameters!$J$22*Table1[[#This Row],[Count Utility]]</f>
        <v>3.8792380952380953E-2</v>
      </c>
      <c r="B358" s="30">
        <f t="shared" si="5"/>
        <v>0.3879238095238095</v>
      </c>
      <c r="C358" s="30" t="s">
        <v>1290</v>
      </c>
      <c r="D358" s="30" t="s">
        <v>1277</v>
      </c>
      <c r="E358" s="30" t="s">
        <v>1291</v>
      </c>
      <c r="F358" s="30">
        <v>1</v>
      </c>
      <c r="G358" s="30">
        <v>1</v>
      </c>
      <c r="H358" s="30">
        <f>parameters!$J$10*Table1[[#This Row],[Before Utility]]+parameters!$J$11*Table1[[#This Row],[After Utility]]</f>
        <v>0.1</v>
      </c>
      <c r="I358">
        <f>(Table1[[#This Row],[Num. TID Before]]-parameters!$D$8)/(parameters!$D$9-parameters!$D$8)</f>
        <v>0.1</v>
      </c>
      <c r="J358">
        <f>IF(Table1[[#This Row],[Before Utility (unclipped)]]&gt;1,1, IF(Table1[[#This Row],[Before Utility (unclipped)]]&lt;0,0, Table1[[#This Row],[Before Utility (unclipped)]]))</f>
        <v>0.1</v>
      </c>
      <c r="K358">
        <f>(Table1[[#This Row],[Num. TID After]]-parameters!$D$10)/(parameters!$D$11-parameters!$D$10)</f>
        <v>0.1</v>
      </c>
      <c r="L358">
        <f>IF(Table1[[#This Row],[After Utility (unclipped)]]&gt;1,1, IF(Table1[[#This Row],[After Utility (unclipped)]]&lt;0,0, Table1[[#This Row],[After Utility (unclipped)]]))</f>
        <v>0.1</v>
      </c>
      <c r="M358" s="30">
        <v>0</v>
      </c>
      <c r="N358" s="81">
        <v>2</v>
      </c>
      <c r="O358" s="81">
        <v>3</v>
      </c>
      <c r="P358" s="81">
        <v>0</v>
      </c>
      <c r="Q358" s="81">
        <v>0</v>
      </c>
      <c r="R358" s="36" t="s">
        <v>1292</v>
      </c>
      <c r="S358" s="32">
        <v>8</v>
      </c>
      <c r="T358" s="36" t="s">
        <v>1293</v>
      </c>
      <c r="U358" s="32">
        <v>13</v>
      </c>
      <c r="V358" s="30">
        <f>parameters!$J$4*Table1[[#This Row],[Mitigations Utility]] + parameters!$J$5*Table1[[#This Row],[Detections Utility]]</f>
        <v>0.22380952380952382</v>
      </c>
      <c r="W358">
        <f>SUM(Table1[[#This Row],[Num. 800-53 (r5)]],Table1[[#This Row],[Num. CIS Controls]])</f>
        <v>21</v>
      </c>
      <c r="X358">
        <f>(Table1[[#This Row],[Total Mitigations]]-parameters!$D$2)/(parameters!$D$3-parameters!$D$2)</f>
        <v>0.38181818181818183</v>
      </c>
      <c r="Y358">
        <f>IF(Table1[[#This Row],[Mitigations Utility (unclipped)]]&gt;1,1, IF(Table1[[#This Row],[Mitigations Utility (unclipped)]]&lt;0,0, Table1[[#This Row],[Mitigations Utility (unclipped)]]) )</f>
        <v>0.38181818181818183</v>
      </c>
      <c r="Z358">
        <f>SUM(Table1[[#This Row],[Num. CAR]:[Num. Splunk]])</f>
        <v>5</v>
      </c>
      <c r="AA358">
        <f>(Table1[[#This Row],[Total Detections]]-parameters!$D$4)/(parameters!$D$5-parameters!$D$4)</f>
        <v>0.05</v>
      </c>
      <c r="AB358">
        <f>IF(Table1[[#This Row],[Detections Utility (unclipped)]]&gt;1,1, IF(Table1[[#This Row],[Detections Utility (unclipped)]]&lt;0,0, Table1[[#This Row],[Detections Utility (unclipped)]]) )</f>
        <v>0.05</v>
      </c>
      <c r="AC358"/>
      <c r="AD358" s="85" t="s">
        <v>1286</v>
      </c>
      <c r="AE358" s="30" t="str" cm="1">
        <f t="array" ref="AE358">IF(SUMPRODUCT(--(NOT(ISERR(SEARCH({"Process","Command","Script","WMI","Module","Pipe","Service"},AD358)))))&gt;0,"1","0")</f>
        <v>1</v>
      </c>
      <c r="AF358" s="30">
        <f>IF(AE358="1",'TOP 10 TECHNIQUES'!C$15,0)</f>
        <v>0</v>
      </c>
      <c r="AG358" s="30" t="str" cm="1">
        <f t="array" ref="AG358">IF(SUMPRODUCT(--(NOT(ISERR(SEARCH({"Network","Firewall"},AD358)))))&gt;0,"1","0")</f>
        <v>0</v>
      </c>
      <c r="AH358" s="30">
        <f>IF(AG358="1",'TOP 10 TECHNIQUES'!C$16,0)</f>
        <v>0</v>
      </c>
      <c r="AI358" s="30" t="str" cm="1">
        <f t="array" ref="AI358">IF(SUMPRODUCT(--(NOT(ISERR(SEARCH({"File","Group","Logon","Schedule","User","Registry","Active","Application"},AD358)))))&gt;0,"1","0")</f>
        <v>1</v>
      </c>
      <c r="AJ358" s="30">
        <f>IF(AI358="1",'TOP 10 TECHNIQUES'!C$17,0)</f>
        <v>0.19800000000000001</v>
      </c>
      <c r="AK358" s="30" t="str" cm="1">
        <f t="array" ref="AK358">IF(SUMPRODUCT(--(NOT(ISERR(SEARCH({"Cloud","Cluster","Container","Image","Instance","Pod","Snapshot","Volume"},AD358)))))&gt;0,"1","0")</f>
        <v>0</v>
      </c>
      <c r="AL358" s="30">
        <f>IF(AK358="1",'TOP 10 TECHNIQUES'!C$18,0)</f>
        <v>0</v>
      </c>
      <c r="AM358" s="30" t="str" cm="1">
        <f t="array" ref="AM358">IF(SUMPRODUCT(--(NOT(ISERR(SEARCH({"Drive","Firmware","Host","Kernel"},AD358)))))&gt;0,"1","0")</f>
        <v>0</v>
      </c>
      <c r="AN358" s="30">
        <f>IF(AM358="1",'TOP 10 TECHNIQUES'!C$19,0)</f>
        <v>0</v>
      </c>
      <c r="AO358" s="62">
        <v>0</v>
      </c>
      <c r="AP358" s="30">
        <f>parameters!$J$21*Table1[[#This Row],[TAT Utility]]+parameters!$J$22*Table1[[#This Row],[Count Utility]]</f>
        <v>3.8792380952380953E-2</v>
      </c>
      <c r="AQ358" s="30">
        <f>(Table1[[#This Row],[Total Top Att&amp;ck Score ]]-parameters!$D$19)/(parameters!$D$20-parameters!$D$19)</f>
        <v>0.12930793650793651</v>
      </c>
      <c r="AR358" s="30">
        <f>IF(Table1[[#This Row],[TAT Utility (unclipped)]]&gt;1,1, IF(Table1[[#This Row],[TAT Utility (unclipped)]]&lt;0,0, Table1[[#This Row],[TAT Utility (unclipped)]]) )</f>
        <v>0.12930793650793651</v>
      </c>
      <c r="AS358" s="30">
        <f>(Table1[[#This Row],[Ransomware (Total '# of ATT&amp;CK Observations)]]-parameters!$D$21)/(parameters!$D$22-parameters!$D$21)</f>
        <v>0</v>
      </c>
      <c r="AT358" s="30">
        <f>IF(Table1[[#This Row],[Count Utility (unclipped)]]&gt;1,1, IF(Table1[[#This Row],[Count Utility (unclipped)]]&lt;0,0, Table1[[#This Row],[Count Utility (unclipped)]]) )</f>
        <v>0</v>
      </c>
      <c r="AU35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9" spans="1:47" ht="15.75">
      <c r="A359" s="30">
        <f>parameters!$J$21*Table1[[#This Row],[TAT Utility]]+parameters!$J$22*Table1[[#This Row],[Count Utility]]</f>
        <v>2.1678095238095236E-2</v>
      </c>
      <c r="B359" s="30">
        <f t="shared" si="5"/>
        <v>0.21678095238095238</v>
      </c>
      <c r="C359" s="30" t="s">
        <v>1294</v>
      </c>
      <c r="D359" s="30" t="s">
        <v>1277</v>
      </c>
      <c r="E359" s="30" t="s">
        <v>1295</v>
      </c>
      <c r="F359" s="30">
        <v>1</v>
      </c>
      <c r="G359" s="30">
        <v>1</v>
      </c>
      <c r="H359" s="30">
        <f>parameters!$J$10*Table1[[#This Row],[Before Utility]]+parameters!$J$11*Table1[[#This Row],[After Utility]]</f>
        <v>0.1</v>
      </c>
      <c r="I359">
        <f>(Table1[[#This Row],[Num. TID Before]]-parameters!$D$8)/(parameters!$D$9-parameters!$D$8)</f>
        <v>0.1</v>
      </c>
      <c r="J359">
        <f>IF(Table1[[#This Row],[Before Utility (unclipped)]]&gt;1,1, IF(Table1[[#This Row],[Before Utility (unclipped)]]&lt;0,0, Table1[[#This Row],[Before Utility (unclipped)]]))</f>
        <v>0.1</v>
      </c>
      <c r="K359">
        <f>(Table1[[#This Row],[Num. TID After]]-parameters!$D$10)/(parameters!$D$11-parameters!$D$10)</f>
        <v>0.1</v>
      </c>
      <c r="L359">
        <f>IF(Table1[[#This Row],[After Utility (unclipped)]]&gt;1,1, IF(Table1[[#This Row],[After Utility (unclipped)]]&lt;0,0, Table1[[#This Row],[After Utility (unclipped)]]))</f>
        <v>0.1</v>
      </c>
      <c r="M359" s="30">
        <v>0</v>
      </c>
      <c r="N359" s="81">
        <v>0</v>
      </c>
      <c r="O359" s="81">
        <v>1</v>
      </c>
      <c r="P359" s="81">
        <v>1</v>
      </c>
      <c r="Q359" s="81">
        <v>1</v>
      </c>
      <c r="R359" s="36" t="s">
        <v>1284</v>
      </c>
      <c r="S359" s="32">
        <v>2</v>
      </c>
      <c r="T359" s="36" t="s">
        <v>1285</v>
      </c>
      <c r="U359" s="32">
        <v>5</v>
      </c>
      <c r="V359" s="30">
        <f>parameters!$J$4*Table1[[#This Row],[Mitigations Utility]] + parameters!$J$5*Table1[[#This Row],[Detections Utility]]</f>
        <v>8.0952380952380942E-2</v>
      </c>
      <c r="W359">
        <f>SUM(Table1[[#This Row],[Num. 800-53 (r5)]],Table1[[#This Row],[Num. CIS Controls]])</f>
        <v>7</v>
      </c>
      <c r="X359">
        <f>(Table1[[#This Row],[Total Mitigations]]-parameters!$D$2)/(parameters!$D$3-parameters!$D$2)</f>
        <v>0.12727272727272726</v>
      </c>
      <c r="Y359">
        <f>IF(Table1[[#This Row],[Mitigations Utility (unclipped)]]&gt;1,1, IF(Table1[[#This Row],[Mitigations Utility (unclipped)]]&lt;0,0, Table1[[#This Row],[Mitigations Utility (unclipped)]]) )</f>
        <v>0.12727272727272726</v>
      </c>
      <c r="Z359">
        <f>SUM(Table1[[#This Row],[Num. CAR]:[Num. Splunk]])</f>
        <v>3</v>
      </c>
      <c r="AA359">
        <f>(Table1[[#This Row],[Total Detections]]-parameters!$D$4)/(parameters!$D$5-parameters!$D$4)</f>
        <v>0.03</v>
      </c>
      <c r="AB359">
        <f>IF(Table1[[#This Row],[Detections Utility (unclipped)]]&gt;1,1, IF(Table1[[#This Row],[Detections Utility (unclipped)]]&lt;0,0, Table1[[#This Row],[Detections Utility (unclipped)]]) )</f>
        <v>0.03</v>
      </c>
      <c r="AC359"/>
      <c r="AD359" s="85" t="s">
        <v>1286</v>
      </c>
      <c r="AE359" s="30" t="str" cm="1">
        <f t="array" ref="AE359">IF(SUMPRODUCT(--(NOT(ISERR(SEARCH({"Process","Command","Script","WMI","Module","Pipe","Service"},AD359)))))&gt;0,"1","0")</f>
        <v>1</v>
      </c>
      <c r="AF359" s="30">
        <f>IF(AE359="1",'TOP 10 TECHNIQUES'!C$15,0)</f>
        <v>0</v>
      </c>
      <c r="AG359" s="30" t="str" cm="1">
        <f t="array" ref="AG359">IF(SUMPRODUCT(--(NOT(ISERR(SEARCH({"Network","Firewall"},AD359)))))&gt;0,"1","0")</f>
        <v>0</v>
      </c>
      <c r="AH359" s="30">
        <f>IF(AG359="1",'TOP 10 TECHNIQUES'!C$16,0)</f>
        <v>0</v>
      </c>
      <c r="AI359" s="30" t="str" cm="1">
        <f t="array" ref="AI359">IF(SUMPRODUCT(--(NOT(ISERR(SEARCH({"File","Group","Logon","Schedule","User","Registry","Active","Application"},AD359)))))&gt;0,"1","0")</f>
        <v>1</v>
      </c>
      <c r="AJ359" s="30">
        <f>IF(AI359="1",'TOP 10 TECHNIQUES'!C$17,0)</f>
        <v>0.19800000000000001</v>
      </c>
      <c r="AK359" s="30" t="str" cm="1">
        <f t="array" ref="AK359">IF(SUMPRODUCT(--(NOT(ISERR(SEARCH({"Cloud","Cluster","Container","Image","Instance","Pod","Snapshot","Volume"},AD359)))))&gt;0,"1","0")</f>
        <v>0</v>
      </c>
      <c r="AL359" s="30">
        <f>IF(AK359="1",'TOP 10 TECHNIQUES'!C$18,0)</f>
        <v>0</v>
      </c>
      <c r="AM359" s="30" t="str" cm="1">
        <f t="array" ref="AM359">IF(SUMPRODUCT(--(NOT(ISERR(SEARCH({"Drive","Firmware","Host","Kernel"},AD359)))))&gt;0,"1","0")</f>
        <v>0</v>
      </c>
      <c r="AN359" s="30">
        <f>IF(AM359="1",'TOP 10 TECHNIQUES'!C$19,0)</f>
        <v>0</v>
      </c>
      <c r="AO359" s="61">
        <v>0</v>
      </c>
      <c r="AP359" s="30">
        <f>parameters!$J$21*Table1[[#This Row],[TAT Utility]]+parameters!$J$22*Table1[[#This Row],[Count Utility]]</f>
        <v>2.1678095238095236E-2</v>
      </c>
      <c r="AQ359" s="30">
        <f>(Table1[[#This Row],[Total Top Att&amp;ck Score ]]-parameters!$D$19)/(parameters!$D$20-parameters!$D$19)</f>
        <v>7.2260317460317455E-2</v>
      </c>
      <c r="AR359" s="30">
        <f>IF(Table1[[#This Row],[TAT Utility (unclipped)]]&gt;1,1, IF(Table1[[#This Row],[TAT Utility (unclipped)]]&lt;0,0, Table1[[#This Row],[TAT Utility (unclipped)]]) )</f>
        <v>7.2260317460317455E-2</v>
      </c>
      <c r="AS359" s="30">
        <f>(Table1[[#This Row],[Ransomware (Total '# of ATT&amp;CK Observations)]]-parameters!$D$21)/(parameters!$D$22-parameters!$D$21)</f>
        <v>0</v>
      </c>
      <c r="AT359" s="30">
        <f>IF(Table1[[#This Row],[Count Utility (unclipped)]]&gt;1,1, IF(Table1[[#This Row],[Count Utility (unclipped)]]&lt;0,0, Table1[[#This Row],[Count Utility (unclipped)]]) )</f>
        <v>0</v>
      </c>
      <c r="AU35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0" spans="1:47" ht="15.75">
      <c r="A360" s="30">
        <f>parameters!$J$21*Table1[[#This Row],[TAT Utility]]+parameters!$J$22*Table1[[#This Row],[Count Utility]]</f>
        <v>8.6387619047619046E-2</v>
      </c>
      <c r="B360" s="30">
        <f t="shared" si="5"/>
        <v>0.53054285714285709</v>
      </c>
      <c r="C360" s="30" t="s">
        <v>1296</v>
      </c>
      <c r="D360" s="30" t="s">
        <v>1277</v>
      </c>
      <c r="E360" s="30" t="s">
        <v>1297</v>
      </c>
      <c r="F360" s="30">
        <v>1</v>
      </c>
      <c r="G360" s="30">
        <v>1</v>
      </c>
      <c r="H360" s="30">
        <f>parameters!$J$10*Table1[[#This Row],[Before Utility]]+parameters!$J$11*Table1[[#This Row],[After Utility]]</f>
        <v>0.1</v>
      </c>
      <c r="I360">
        <f>(Table1[[#This Row],[Num. TID Before]]-parameters!$D$8)/(parameters!$D$9-parameters!$D$8)</f>
        <v>0.1</v>
      </c>
      <c r="J360">
        <f>IF(Table1[[#This Row],[Before Utility (unclipped)]]&gt;1,1, IF(Table1[[#This Row],[Before Utility (unclipped)]]&lt;0,0, Table1[[#This Row],[Before Utility (unclipped)]]))</f>
        <v>0.1</v>
      </c>
      <c r="K360">
        <f>(Table1[[#This Row],[Num. TID After]]-parameters!$D$10)/(parameters!$D$11-parameters!$D$10)</f>
        <v>0.1</v>
      </c>
      <c r="L360">
        <f>IF(Table1[[#This Row],[After Utility (unclipped)]]&gt;1,1, IF(Table1[[#This Row],[After Utility (unclipped)]]&lt;0,0, Table1[[#This Row],[After Utility (unclipped)]]))</f>
        <v>0.1</v>
      </c>
      <c r="M360" s="30">
        <v>0</v>
      </c>
      <c r="N360" s="81">
        <v>0</v>
      </c>
      <c r="O360" s="81">
        <v>1</v>
      </c>
      <c r="P360" s="81">
        <v>4</v>
      </c>
      <c r="Q360" s="81">
        <v>3</v>
      </c>
      <c r="R360" s="36" t="s">
        <v>1298</v>
      </c>
      <c r="S360" s="32">
        <v>14</v>
      </c>
      <c r="T360" s="36" t="s">
        <v>1299</v>
      </c>
      <c r="U360" s="32">
        <v>18</v>
      </c>
      <c r="V360" s="30">
        <f>parameters!$J$4*Table1[[#This Row],[Mitigations Utility]] + parameters!$J$5*Table1[[#This Row],[Detections Utility]]</f>
        <v>0.34285714285714286</v>
      </c>
      <c r="W360">
        <f>SUM(Table1[[#This Row],[Num. 800-53 (r5)]],Table1[[#This Row],[Num. CIS Controls]])</f>
        <v>32</v>
      </c>
      <c r="X360">
        <f>(Table1[[#This Row],[Total Mitigations]]-parameters!$D$2)/(parameters!$D$3-parameters!$D$2)</f>
        <v>0.58181818181818179</v>
      </c>
      <c r="Y360">
        <f>IF(Table1[[#This Row],[Mitigations Utility (unclipped)]]&gt;1,1, IF(Table1[[#This Row],[Mitigations Utility (unclipped)]]&lt;0,0, Table1[[#This Row],[Mitigations Utility (unclipped)]]) )</f>
        <v>0.58181818181818179</v>
      </c>
      <c r="Z360">
        <f>SUM(Table1[[#This Row],[Num. CAR]:[Num. Splunk]])</f>
        <v>8</v>
      </c>
      <c r="AA360">
        <f>(Table1[[#This Row],[Total Detections]]-parameters!$D$4)/(parameters!$D$5-parameters!$D$4)</f>
        <v>0.08</v>
      </c>
      <c r="AB360">
        <f>IF(Table1[[#This Row],[Detections Utility (unclipped)]]&gt;1,1, IF(Table1[[#This Row],[Detections Utility (unclipped)]]&lt;0,0, Table1[[#This Row],[Detections Utility (unclipped)]]) )</f>
        <v>0.08</v>
      </c>
      <c r="AC360"/>
      <c r="AD360" s="85" t="s">
        <v>1300</v>
      </c>
      <c r="AE360" s="30" t="str" cm="1">
        <f t="array" ref="AE360">IF(SUMPRODUCT(--(NOT(ISERR(SEARCH({"Process","Command","Script","WMI","Module","Pipe","Service"},AD360)))))&gt;0,"1","0")</f>
        <v>1</v>
      </c>
      <c r="AF360" s="30">
        <f>IF(AE360="1",'TOP 10 TECHNIQUES'!C$15,0)</f>
        <v>0</v>
      </c>
      <c r="AG360" s="30" t="str" cm="1">
        <f t="array" ref="AG360">IF(SUMPRODUCT(--(NOT(ISERR(SEARCH({"Network","Firewall"},AD360)))))&gt;0,"1","0")</f>
        <v>0</v>
      </c>
      <c r="AH360" s="30">
        <f>IF(AG360="1",'TOP 10 TECHNIQUES'!C$16,0)</f>
        <v>0</v>
      </c>
      <c r="AI360" s="30" t="str" cm="1">
        <f t="array" ref="AI360">IF(SUMPRODUCT(--(NOT(ISERR(SEARCH({"File","Group","Logon","Schedule","User","Registry","Active","Application"},AD360)))))&gt;0,"1","0")</f>
        <v>1</v>
      </c>
      <c r="AJ360" s="30">
        <f>IF(AI360="1",'TOP 10 TECHNIQUES'!C$17,0)</f>
        <v>0.19800000000000001</v>
      </c>
      <c r="AK360" s="30" t="str" cm="1">
        <f t="array" ref="AK360">IF(SUMPRODUCT(--(NOT(ISERR(SEARCH({"Cloud","Cluster","Container","Image","Instance","Pod","Snapshot","Volume"},AD360)))))&gt;0,"1","0")</f>
        <v>0</v>
      </c>
      <c r="AL360" s="30">
        <f>IF(AK360="1",'TOP 10 TECHNIQUES'!C$18,0)</f>
        <v>0</v>
      </c>
      <c r="AM360" s="30" t="str" cm="1">
        <f t="array" ref="AM360">IF(SUMPRODUCT(--(NOT(ISERR(SEARCH({"Drive","Firmware","Host","Kernel"},AD360)))))&gt;0,"1","0")</f>
        <v>1</v>
      </c>
      <c r="AN360" s="30">
        <f>IF(AM360="1",'TOP 10 TECHNIQUES'!C$19,0)</f>
        <v>0</v>
      </c>
      <c r="AO360" s="62">
        <v>1</v>
      </c>
      <c r="AP360" s="30">
        <f>parameters!$J$21*Table1[[#This Row],[TAT Utility]]+parameters!$J$22*Table1[[#This Row],[Count Utility]]</f>
        <v>8.6387619047619046E-2</v>
      </c>
      <c r="AQ360" s="30">
        <f>(Table1[[#This Row],[Total Top Att&amp;ck Score ]]-parameters!$D$19)/(parameters!$D$20-parameters!$D$19)</f>
        <v>0.17684761904761903</v>
      </c>
      <c r="AR360" s="30">
        <f>IF(Table1[[#This Row],[TAT Utility (unclipped)]]&gt;1,1, IF(Table1[[#This Row],[TAT Utility (unclipped)]]&lt;0,0, Table1[[#This Row],[TAT Utility (unclipped)]]) )</f>
        <v>0.17684761904761903</v>
      </c>
      <c r="AS360" s="30">
        <f>(Table1[[#This Row],[Ransomware (Total '# of ATT&amp;CK Observations)]]-parameters!$D$21)/(parameters!$D$22-parameters!$D$21)</f>
        <v>4.7619047619047616E-2</v>
      </c>
      <c r="AT360" s="30">
        <f>IF(Table1[[#This Row],[Count Utility (unclipped)]]&gt;1,1, IF(Table1[[#This Row],[Count Utility (unclipped)]]&lt;0,0, Table1[[#This Row],[Count Utility (unclipped)]]) )</f>
        <v>4.7619047619047616E-2</v>
      </c>
      <c r="AU36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2.802018140589569E-2</v>
      </c>
    </row>
    <row r="361" spans="1:47" ht="15.75">
      <c r="A361" s="30">
        <f>parameters!$J$21*Table1[[#This Row],[TAT Utility]]+parameters!$J$22*Table1[[#This Row],[Count Utility]]</f>
        <v>3.3658095238095237E-2</v>
      </c>
      <c r="B361" s="30">
        <f t="shared" si="5"/>
        <v>0.33658095238095237</v>
      </c>
      <c r="C361" s="30" t="s">
        <v>1301</v>
      </c>
      <c r="D361" s="30" t="s">
        <v>1277</v>
      </c>
      <c r="E361" s="30" t="s">
        <v>1302</v>
      </c>
      <c r="F361" s="30">
        <v>1</v>
      </c>
      <c r="G361" s="30">
        <v>1</v>
      </c>
      <c r="H361" s="30">
        <f>parameters!$J$10*Table1[[#This Row],[Before Utility]]+parameters!$J$11*Table1[[#This Row],[After Utility]]</f>
        <v>0.1</v>
      </c>
      <c r="I361">
        <f>(Table1[[#This Row],[Num. TID Before]]-parameters!$D$8)/(parameters!$D$9-parameters!$D$8)</f>
        <v>0.1</v>
      </c>
      <c r="J361">
        <f>IF(Table1[[#This Row],[Before Utility (unclipped)]]&gt;1,1, IF(Table1[[#This Row],[Before Utility (unclipped)]]&lt;0,0, Table1[[#This Row],[Before Utility (unclipped)]]))</f>
        <v>0.1</v>
      </c>
      <c r="K361">
        <f>(Table1[[#This Row],[Num. TID After]]-parameters!$D$10)/(parameters!$D$11-parameters!$D$10)</f>
        <v>0.1</v>
      </c>
      <c r="L361">
        <f>IF(Table1[[#This Row],[After Utility (unclipped)]]&gt;1,1, IF(Table1[[#This Row],[After Utility (unclipped)]]&lt;0,0, Table1[[#This Row],[After Utility (unclipped)]]))</f>
        <v>0.1</v>
      </c>
      <c r="M361" s="30">
        <v>0</v>
      </c>
      <c r="N361" s="81">
        <v>0</v>
      </c>
      <c r="O361" s="81">
        <v>0</v>
      </c>
      <c r="P361" s="81">
        <v>0</v>
      </c>
      <c r="Q361" s="81">
        <v>0</v>
      </c>
      <c r="R361" s="34" t="s">
        <v>1303</v>
      </c>
      <c r="S361" s="32">
        <v>8</v>
      </c>
      <c r="T361" s="36" t="s">
        <v>1304</v>
      </c>
      <c r="U361" s="32">
        <v>11</v>
      </c>
      <c r="V361" s="30">
        <f>parameters!$J$4*Table1[[#This Row],[Mitigations Utility]] + parameters!$J$5*Table1[[#This Row],[Detections Utility]]</f>
        <v>0.18095238095238098</v>
      </c>
      <c r="W361">
        <f>SUM(Table1[[#This Row],[Num. 800-53 (r5)]],Table1[[#This Row],[Num. CIS Controls]])</f>
        <v>19</v>
      </c>
      <c r="X361">
        <f>(Table1[[#This Row],[Total Mitigations]]-parameters!$D$2)/(parameters!$D$3-parameters!$D$2)</f>
        <v>0.34545454545454546</v>
      </c>
      <c r="Y361">
        <f>IF(Table1[[#This Row],[Mitigations Utility (unclipped)]]&gt;1,1, IF(Table1[[#This Row],[Mitigations Utility (unclipped)]]&lt;0,0, Table1[[#This Row],[Mitigations Utility (unclipped)]]) )</f>
        <v>0.34545454545454546</v>
      </c>
      <c r="Z361">
        <f>SUM(Table1[[#This Row],[Num. CAR]:[Num. Splunk]])</f>
        <v>0</v>
      </c>
      <c r="AA361">
        <f>(Table1[[#This Row],[Total Detections]]-parameters!$D$4)/(parameters!$D$5-parameters!$D$4)</f>
        <v>0</v>
      </c>
      <c r="AB361">
        <f>IF(Table1[[#This Row],[Detections Utility (unclipped)]]&gt;1,1, IF(Table1[[#This Row],[Detections Utility (unclipped)]]&lt;0,0, Table1[[#This Row],[Detections Utility (unclipped)]]) )</f>
        <v>0</v>
      </c>
      <c r="AC361"/>
      <c r="AD361" s="85" t="s">
        <v>1305</v>
      </c>
      <c r="AE361" s="30" t="str" cm="1">
        <f t="array" ref="AE361">IF(SUMPRODUCT(--(NOT(ISERR(SEARCH({"Process","Command","Script","WMI","Module","Pipe","Service"},AD361)))))&gt;0,"1","0")</f>
        <v>1</v>
      </c>
      <c r="AF361" s="30">
        <f>IF(AE361="1",'TOP 10 TECHNIQUES'!C$15,0)</f>
        <v>0</v>
      </c>
      <c r="AG361" s="30" t="str" cm="1">
        <f t="array" ref="AG361">IF(SUMPRODUCT(--(NOT(ISERR(SEARCH({"Network","Firewall"},AD361)))))&gt;0,"1","0")</f>
        <v>0</v>
      </c>
      <c r="AH361" s="30">
        <f>IF(AG361="1",'TOP 10 TECHNIQUES'!C$16,0)</f>
        <v>0</v>
      </c>
      <c r="AI361" s="30" t="str" cm="1">
        <f t="array" ref="AI361">IF(SUMPRODUCT(--(NOT(ISERR(SEARCH({"File","Group","Logon","Schedule","User","Registry","Active","Application"},AD361)))))&gt;0,"1","0")</f>
        <v>1</v>
      </c>
      <c r="AJ361" s="30">
        <f>IF(AI361="1",'TOP 10 TECHNIQUES'!C$17,0)</f>
        <v>0.19800000000000001</v>
      </c>
      <c r="AK361" s="30" t="str" cm="1">
        <f t="array" ref="AK361">IF(SUMPRODUCT(--(NOT(ISERR(SEARCH({"Cloud","Cluster","Container","Image","Instance","Pod","Snapshot","Volume"},AD361)))))&gt;0,"1","0")</f>
        <v>0</v>
      </c>
      <c r="AL361" s="30">
        <f>IF(AK361="1",'TOP 10 TECHNIQUES'!C$18,0)</f>
        <v>0</v>
      </c>
      <c r="AM361" s="30" t="str" cm="1">
        <f t="array" ref="AM361">IF(SUMPRODUCT(--(NOT(ISERR(SEARCH({"Drive","Firmware","Host","Kernel"},AD361)))))&gt;0,"1","0")</f>
        <v>0</v>
      </c>
      <c r="AN361" s="30">
        <f>IF(AM361="1",'TOP 10 TECHNIQUES'!C$19,0)</f>
        <v>0</v>
      </c>
      <c r="AO361" s="61">
        <v>0</v>
      </c>
      <c r="AP361" s="30">
        <f>parameters!$J$21*Table1[[#This Row],[TAT Utility]]+parameters!$J$22*Table1[[#This Row],[Count Utility]]</f>
        <v>3.3658095238095237E-2</v>
      </c>
      <c r="AQ361" s="30">
        <f>(Table1[[#This Row],[Total Top Att&amp;ck Score ]]-parameters!$D$19)/(parameters!$D$20-parameters!$D$19)</f>
        <v>0.11219365079365079</v>
      </c>
      <c r="AR361" s="30">
        <f>IF(Table1[[#This Row],[TAT Utility (unclipped)]]&gt;1,1, IF(Table1[[#This Row],[TAT Utility (unclipped)]]&lt;0,0, Table1[[#This Row],[TAT Utility (unclipped)]]) )</f>
        <v>0.11219365079365079</v>
      </c>
      <c r="AS361" s="30">
        <f>(Table1[[#This Row],[Ransomware (Total '# of ATT&amp;CK Observations)]]-parameters!$D$21)/(parameters!$D$22-parameters!$D$21)</f>
        <v>0</v>
      </c>
      <c r="AT361" s="30">
        <f>IF(Table1[[#This Row],[Count Utility (unclipped)]]&gt;1,1, IF(Table1[[#This Row],[Count Utility (unclipped)]]&lt;0,0, Table1[[#This Row],[Count Utility (unclipped)]]) )</f>
        <v>0</v>
      </c>
      <c r="AU36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2" spans="1:47" ht="15.75">
      <c r="A362" s="30">
        <f>parameters!$J$21*Table1[[#This Row],[TAT Utility]]+parameters!$J$22*Table1[[#This Row],[Count Utility]]</f>
        <v>5.6722857142857144E-2</v>
      </c>
      <c r="B362" s="30">
        <f t="shared" si="5"/>
        <v>0.23389523809523807</v>
      </c>
      <c r="C362" s="30" t="s">
        <v>1306</v>
      </c>
      <c r="D362" s="30" t="s">
        <v>1277</v>
      </c>
      <c r="E362" s="30" t="s">
        <v>1307</v>
      </c>
      <c r="F362" s="30">
        <v>1</v>
      </c>
      <c r="G362" s="30">
        <v>1</v>
      </c>
      <c r="H362" s="30">
        <f>parameters!$J$10*Table1[[#This Row],[Before Utility]]+parameters!$J$11*Table1[[#This Row],[After Utility]]</f>
        <v>0.1</v>
      </c>
      <c r="I362">
        <f>(Table1[[#This Row],[Num. TID Before]]-parameters!$D$8)/(parameters!$D$9-parameters!$D$8)</f>
        <v>0.1</v>
      </c>
      <c r="J362">
        <f>IF(Table1[[#This Row],[Before Utility (unclipped)]]&gt;1,1, IF(Table1[[#This Row],[Before Utility (unclipped)]]&lt;0,0, Table1[[#This Row],[Before Utility (unclipped)]]))</f>
        <v>0.1</v>
      </c>
      <c r="K362">
        <f>(Table1[[#This Row],[Num. TID After]]-parameters!$D$10)/(parameters!$D$11-parameters!$D$10)</f>
        <v>0.1</v>
      </c>
      <c r="L362">
        <f>IF(Table1[[#This Row],[After Utility (unclipped)]]&gt;1,1, IF(Table1[[#This Row],[After Utility (unclipped)]]&lt;0,0, Table1[[#This Row],[After Utility (unclipped)]]))</f>
        <v>0.1</v>
      </c>
      <c r="M362" s="30">
        <v>0</v>
      </c>
      <c r="N362" s="81">
        <v>0</v>
      </c>
      <c r="O362" s="81">
        <v>1</v>
      </c>
      <c r="P362" s="81">
        <v>0</v>
      </c>
      <c r="Q362" s="81">
        <v>1</v>
      </c>
      <c r="R362" s="34" t="s">
        <v>1284</v>
      </c>
      <c r="S362" s="32">
        <v>2</v>
      </c>
      <c r="T362" s="36" t="s">
        <v>1308</v>
      </c>
      <c r="U362" s="32">
        <v>7</v>
      </c>
      <c r="V362" s="30">
        <f>parameters!$J$4*Table1[[#This Row],[Mitigations Utility]] + parameters!$J$5*Table1[[#This Row],[Detections Utility]]</f>
        <v>9.5238095238095233E-2</v>
      </c>
      <c r="W362">
        <f>SUM(Table1[[#This Row],[Num. 800-53 (r5)]],Table1[[#This Row],[Num. CIS Controls]])</f>
        <v>9</v>
      </c>
      <c r="X362">
        <f>(Table1[[#This Row],[Total Mitigations]]-parameters!$D$2)/(parameters!$D$3-parameters!$D$2)</f>
        <v>0.16363636363636364</v>
      </c>
      <c r="Y362">
        <f>IF(Table1[[#This Row],[Mitigations Utility (unclipped)]]&gt;1,1, IF(Table1[[#This Row],[Mitigations Utility (unclipped)]]&lt;0,0, Table1[[#This Row],[Mitigations Utility (unclipped)]]) )</f>
        <v>0.16363636363636364</v>
      </c>
      <c r="Z362">
        <f>SUM(Table1[[#This Row],[Num. CAR]:[Num. Splunk]])</f>
        <v>2</v>
      </c>
      <c r="AA362">
        <f>(Table1[[#This Row],[Total Detections]]-parameters!$D$4)/(parameters!$D$5-parameters!$D$4)</f>
        <v>0.02</v>
      </c>
      <c r="AB362">
        <f>IF(Table1[[#This Row],[Detections Utility (unclipped)]]&gt;1,1, IF(Table1[[#This Row],[Detections Utility (unclipped)]]&lt;0,0, Table1[[#This Row],[Detections Utility (unclipped)]]) )</f>
        <v>0.02</v>
      </c>
      <c r="AC362"/>
      <c r="AD362" s="85" t="s">
        <v>1309</v>
      </c>
      <c r="AE362" s="30" t="str" cm="1">
        <f t="array" ref="AE362">IF(SUMPRODUCT(--(NOT(ISERR(SEARCH({"Process","Command","Script","WMI","Module","Pipe","Service"},AD362)))))&gt;0,"1","0")</f>
        <v>1</v>
      </c>
      <c r="AF362" s="30">
        <f>IF(AE362="1",'TOP 10 TECHNIQUES'!C$15,0)</f>
        <v>0</v>
      </c>
      <c r="AG362" s="30" t="str" cm="1">
        <f t="array" ref="AG362">IF(SUMPRODUCT(--(NOT(ISERR(SEARCH({"Network","Firewall"},AD362)))))&gt;0,"1","0")</f>
        <v>0</v>
      </c>
      <c r="AH362" s="30">
        <f>IF(AG362="1",'TOP 10 TECHNIQUES'!C$16,0)</f>
        <v>0</v>
      </c>
      <c r="AI362" s="30" t="str" cm="1">
        <f t="array" ref="AI362">IF(SUMPRODUCT(--(NOT(ISERR(SEARCH({"File","Group","Logon","Schedule","User","Registry","Active","Application"},AD362)))))&gt;0,"1","0")</f>
        <v>1</v>
      </c>
      <c r="AJ362" s="30">
        <f>IF(AI362="1",'TOP 10 TECHNIQUES'!C$17,0)</f>
        <v>0.19800000000000001</v>
      </c>
      <c r="AK362" s="30" t="str" cm="1">
        <f t="array" ref="AK362">IF(SUMPRODUCT(--(NOT(ISERR(SEARCH({"Cloud","Cluster","Container","Image","Instance","Pod","Snapshot","Volume"},AD362)))))&gt;0,"1","0")</f>
        <v>0</v>
      </c>
      <c r="AL362" s="30">
        <f>IF(AK362="1",'TOP 10 TECHNIQUES'!C$18,0)</f>
        <v>0</v>
      </c>
      <c r="AM362" s="30" t="str" cm="1">
        <f t="array" ref="AM362">IF(SUMPRODUCT(--(NOT(ISERR(SEARCH({"Drive","Firmware","Host","Kernel"},AD362)))))&gt;0,"1","0")</f>
        <v>1</v>
      </c>
      <c r="AN362" s="30">
        <f>IF(AM362="1",'TOP 10 TECHNIQUES'!C$19,0)</f>
        <v>0</v>
      </c>
      <c r="AO362" s="62">
        <v>1</v>
      </c>
      <c r="AP362" s="30">
        <f>parameters!$J$21*Table1[[#This Row],[TAT Utility]]+parameters!$J$22*Table1[[#This Row],[Count Utility]]</f>
        <v>5.6722857142857144E-2</v>
      </c>
      <c r="AQ362" s="30">
        <f>(Table1[[#This Row],[Total Top Att&amp;ck Score ]]-parameters!$D$19)/(parameters!$D$20-parameters!$D$19)</f>
        <v>7.7965079365079362E-2</v>
      </c>
      <c r="AR362" s="30">
        <f>IF(Table1[[#This Row],[TAT Utility (unclipped)]]&gt;1,1, IF(Table1[[#This Row],[TAT Utility (unclipped)]]&lt;0,0, Table1[[#This Row],[TAT Utility (unclipped)]]) )</f>
        <v>7.7965079365079362E-2</v>
      </c>
      <c r="AS362" s="30">
        <f>(Table1[[#This Row],[Ransomware (Total '# of ATT&amp;CK Observations)]]-parameters!$D$21)/(parameters!$D$22-parameters!$D$21)</f>
        <v>4.7619047619047616E-2</v>
      </c>
      <c r="AT362" s="30">
        <f>IF(Table1[[#This Row],[Count Utility (unclipped)]]&gt;1,1, IF(Table1[[#This Row],[Count Utility (unclipped)]]&lt;0,0, Table1[[#This Row],[Count Utility (unclipped)]]) )</f>
        <v>4.7619047619047616E-2</v>
      </c>
      <c r="AU36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2.5665835222978078E-2</v>
      </c>
    </row>
    <row r="363" spans="1:47" ht="15.75">
      <c r="A363" s="30">
        <f>parameters!$J$21*Table1[[#This Row],[TAT Utility]]+parameters!$J$22*Table1[[#This Row],[Count Utility]]</f>
        <v>3.1376190476190467E-2</v>
      </c>
      <c r="B363" s="30">
        <f t="shared" si="5"/>
        <v>0.31376190476190469</v>
      </c>
      <c r="C363" s="30" t="s">
        <v>1310</v>
      </c>
      <c r="D363" s="30" t="s">
        <v>1277</v>
      </c>
      <c r="E363" s="30" t="s">
        <v>1311</v>
      </c>
      <c r="F363" s="30">
        <v>1</v>
      </c>
      <c r="G363" s="30">
        <v>1</v>
      </c>
      <c r="H363" s="30">
        <f>parameters!$J$10*Table1[[#This Row],[Before Utility]]+parameters!$J$11*Table1[[#This Row],[After Utility]]</f>
        <v>0.1</v>
      </c>
      <c r="I363">
        <f>(Table1[[#This Row],[Num. TID Before]]-parameters!$D$8)/(parameters!$D$9-parameters!$D$8)</f>
        <v>0.1</v>
      </c>
      <c r="J363">
        <f>IF(Table1[[#This Row],[Before Utility (unclipped)]]&gt;1,1, IF(Table1[[#This Row],[Before Utility (unclipped)]]&lt;0,0, Table1[[#This Row],[Before Utility (unclipped)]]))</f>
        <v>0.1</v>
      </c>
      <c r="K363">
        <f>(Table1[[#This Row],[Num. TID After]]-parameters!$D$10)/(parameters!$D$11-parameters!$D$10)</f>
        <v>0.1</v>
      </c>
      <c r="L363">
        <f>IF(Table1[[#This Row],[After Utility (unclipped)]]&gt;1,1, IF(Table1[[#This Row],[After Utility (unclipped)]]&lt;0,0, Table1[[#This Row],[After Utility (unclipped)]]))</f>
        <v>0.1</v>
      </c>
      <c r="M363" s="30">
        <v>0</v>
      </c>
      <c r="N363" s="81">
        <v>0</v>
      </c>
      <c r="O363" s="81">
        <v>4</v>
      </c>
      <c r="P363" s="81">
        <v>0</v>
      </c>
      <c r="Q363" s="81">
        <v>0</v>
      </c>
      <c r="R363" s="36" t="s">
        <v>762</v>
      </c>
      <c r="S363" s="32">
        <v>7</v>
      </c>
      <c r="T363" s="36" t="s">
        <v>1312</v>
      </c>
      <c r="U363" s="32">
        <v>8</v>
      </c>
      <c r="V363" s="30">
        <f>parameters!$J$4*Table1[[#This Row],[Mitigations Utility]] + parameters!$J$5*Table1[[#This Row],[Detections Utility]]</f>
        <v>0.16190476190476188</v>
      </c>
      <c r="W363">
        <f>SUM(Table1[[#This Row],[Num. 800-53 (r5)]],Table1[[#This Row],[Num. CIS Controls]])</f>
        <v>15</v>
      </c>
      <c r="X363">
        <f>(Table1[[#This Row],[Total Mitigations]]-parameters!$D$2)/(parameters!$D$3-parameters!$D$2)</f>
        <v>0.27272727272727271</v>
      </c>
      <c r="Y363">
        <f>IF(Table1[[#This Row],[Mitigations Utility (unclipped)]]&gt;1,1, IF(Table1[[#This Row],[Mitigations Utility (unclipped)]]&lt;0,0, Table1[[#This Row],[Mitigations Utility (unclipped)]]) )</f>
        <v>0.27272727272727271</v>
      </c>
      <c r="Z363">
        <f>SUM(Table1[[#This Row],[Num. CAR]:[Num. Splunk]])</f>
        <v>4</v>
      </c>
      <c r="AA363">
        <f>(Table1[[#This Row],[Total Detections]]-parameters!$D$4)/(parameters!$D$5-parameters!$D$4)</f>
        <v>0.04</v>
      </c>
      <c r="AB363">
        <f>IF(Table1[[#This Row],[Detections Utility (unclipped)]]&gt;1,1, IF(Table1[[#This Row],[Detections Utility (unclipped)]]&lt;0,0, Table1[[#This Row],[Detections Utility (unclipped)]]) )</f>
        <v>0.04</v>
      </c>
      <c r="AC363"/>
      <c r="AD363" s="85" t="s">
        <v>1313</v>
      </c>
      <c r="AE363" s="30" t="str" cm="1">
        <f t="array" ref="AE363">IF(SUMPRODUCT(--(NOT(ISERR(SEARCH({"Process","Command","Script","WMI","Module","Pipe","Service"},AD363)))))&gt;0,"1","0")</f>
        <v>1</v>
      </c>
      <c r="AF363" s="30">
        <f>IF(AE363="1",'TOP 10 TECHNIQUES'!C$15,0)</f>
        <v>0</v>
      </c>
      <c r="AG363" s="30" t="str" cm="1">
        <f t="array" ref="AG363">IF(SUMPRODUCT(--(NOT(ISERR(SEARCH({"Network","Firewall"},AD363)))))&gt;0,"1","0")</f>
        <v>0</v>
      </c>
      <c r="AH363" s="30">
        <f>IF(AG363="1",'TOP 10 TECHNIQUES'!C$16,0)</f>
        <v>0</v>
      </c>
      <c r="AI363" s="30" t="str" cm="1">
        <f t="array" ref="AI363">IF(SUMPRODUCT(--(NOT(ISERR(SEARCH({"File","Group","Logon","Schedule","User","Registry","Active","Application"},AD363)))))&gt;0,"1","0")</f>
        <v>1</v>
      </c>
      <c r="AJ363" s="30">
        <f>IF(AI363="1",'TOP 10 TECHNIQUES'!C$17,0)</f>
        <v>0.19800000000000001</v>
      </c>
      <c r="AK363" s="30" t="str" cm="1">
        <f t="array" ref="AK363">IF(SUMPRODUCT(--(NOT(ISERR(SEARCH({"Cloud","Cluster","Container","Image","Instance","Pod","Snapshot","Volume"},AD363)))))&gt;0,"1","0")</f>
        <v>0</v>
      </c>
      <c r="AL363" s="30">
        <f>IF(AK363="1",'TOP 10 TECHNIQUES'!C$18,0)</f>
        <v>0</v>
      </c>
      <c r="AM363" s="30" t="str" cm="1">
        <f t="array" ref="AM363">IF(SUMPRODUCT(--(NOT(ISERR(SEARCH({"Drive","Firmware","Host","Kernel"},AD363)))))&gt;0,"1","0")</f>
        <v>0</v>
      </c>
      <c r="AN363" s="30">
        <f>IF(AM363="1",'TOP 10 TECHNIQUES'!C$19,0)</f>
        <v>0</v>
      </c>
      <c r="AO363" s="61">
        <v>0</v>
      </c>
      <c r="AP363" s="30">
        <f>parameters!$J$21*Table1[[#This Row],[TAT Utility]]+parameters!$J$22*Table1[[#This Row],[Count Utility]]</f>
        <v>3.1376190476190467E-2</v>
      </c>
      <c r="AQ363" s="30">
        <f>(Table1[[#This Row],[Total Top Att&amp;ck Score ]]-parameters!$D$19)/(parameters!$D$20-parameters!$D$19)</f>
        <v>0.10458730158730156</v>
      </c>
      <c r="AR363" s="30">
        <f>IF(Table1[[#This Row],[TAT Utility (unclipped)]]&gt;1,1, IF(Table1[[#This Row],[TAT Utility (unclipped)]]&lt;0,0, Table1[[#This Row],[TAT Utility (unclipped)]]) )</f>
        <v>0.10458730158730156</v>
      </c>
      <c r="AS363" s="30">
        <f>(Table1[[#This Row],[Ransomware (Total '# of ATT&amp;CK Observations)]]-parameters!$D$21)/(parameters!$D$22-parameters!$D$21)</f>
        <v>0</v>
      </c>
      <c r="AT363" s="30">
        <f>IF(Table1[[#This Row],[Count Utility (unclipped)]]&gt;1,1, IF(Table1[[#This Row],[Count Utility (unclipped)]]&lt;0,0, Table1[[#This Row],[Count Utility (unclipped)]]) )</f>
        <v>0</v>
      </c>
      <c r="AU36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4" spans="1:47" ht="15.75">
      <c r="A364" s="30">
        <f>parameters!$J$21*Table1[[#This Row],[TAT Utility]]+parameters!$J$22*Table1[[#This Row],[Count Utility]]</f>
        <v>1.5973333333333332E-2</v>
      </c>
      <c r="B364" s="30">
        <f t="shared" si="5"/>
        <v>0.15973333333333334</v>
      </c>
      <c r="C364" s="30" t="s">
        <v>1314</v>
      </c>
      <c r="D364" s="30" t="s">
        <v>1277</v>
      </c>
      <c r="E364" s="30" t="s">
        <v>1315</v>
      </c>
      <c r="F364" s="30">
        <v>1</v>
      </c>
      <c r="G364" s="30">
        <v>1</v>
      </c>
      <c r="H364" s="30">
        <f>parameters!$J$10*Table1[[#This Row],[Before Utility]]+parameters!$J$11*Table1[[#This Row],[After Utility]]</f>
        <v>0.1</v>
      </c>
      <c r="I364">
        <f>(Table1[[#This Row],[Num. TID Before]]-parameters!$D$8)/(parameters!$D$9-parameters!$D$8)</f>
        <v>0.1</v>
      </c>
      <c r="J364">
        <f>IF(Table1[[#This Row],[Before Utility (unclipped)]]&gt;1,1, IF(Table1[[#This Row],[Before Utility (unclipped)]]&lt;0,0, Table1[[#This Row],[Before Utility (unclipped)]]))</f>
        <v>0.1</v>
      </c>
      <c r="K364">
        <f>(Table1[[#This Row],[Num. TID After]]-parameters!$D$10)/(parameters!$D$11-parameters!$D$10)</f>
        <v>0.1</v>
      </c>
      <c r="L364">
        <f>IF(Table1[[#This Row],[After Utility (unclipped)]]&gt;1,1, IF(Table1[[#This Row],[After Utility (unclipped)]]&lt;0,0, Table1[[#This Row],[After Utility (unclipped)]]))</f>
        <v>0.1</v>
      </c>
      <c r="M364" s="30">
        <v>0</v>
      </c>
      <c r="N364" s="81">
        <v>1</v>
      </c>
      <c r="O364" s="81">
        <v>4</v>
      </c>
      <c r="P364" s="81">
        <v>1</v>
      </c>
      <c r="Q364" s="81">
        <v>1</v>
      </c>
      <c r="R364" s="34"/>
      <c r="S364" s="32">
        <v>0</v>
      </c>
      <c r="T364" s="34"/>
      <c r="U364" s="32">
        <v>0</v>
      </c>
      <c r="V364" s="30">
        <f>parameters!$J$4*Table1[[#This Row],[Mitigations Utility]] + parameters!$J$5*Table1[[#This Row],[Detections Utility]]</f>
        <v>3.3333333333333333E-2</v>
      </c>
      <c r="W364">
        <f>SUM(Table1[[#This Row],[Num. 800-53 (r5)]],Table1[[#This Row],[Num. CIS Controls]])</f>
        <v>0</v>
      </c>
      <c r="X364">
        <f>(Table1[[#This Row],[Total Mitigations]]-parameters!$D$2)/(parameters!$D$3-parameters!$D$2)</f>
        <v>0</v>
      </c>
      <c r="Y364">
        <f>IF(Table1[[#This Row],[Mitigations Utility (unclipped)]]&gt;1,1, IF(Table1[[#This Row],[Mitigations Utility (unclipped)]]&lt;0,0, Table1[[#This Row],[Mitigations Utility (unclipped)]]) )</f>
        <v>0</v>
      </c>
      <c r="Z364">
        <f>SUM(Table1[[#This Row],[Num. CAR]:[Num. Splunk]])</f>
        <v>7</v>
      </c>
      <c r="AA364">
        <f>(Table1[[#This Row],[Total Detections]]-parameters!$D$4)/(parameters!$D$5-parameters!$D$4)</f>
        <v>7.0000000000000007E-2</v>
      </c>
      <c r="AB364">
        <f>IF(Table1[[#This Row],[Detections Utility (unclipped)]]&gt;1,1, IF(Table1[[#This Row],[Detections Utility (unclipped)]]&lt;0,0, Table1[[#This Row],[Detections Utility (unclipped)]]) )</f>
        <v>7.0000000000000007E-2</v>
      </c>
      <c r="AC364"/>
      <c r="AD364" s="85" t="s">
        <v>1316</v>
      </c>
      <c r="AE364" s="30" t="str" cm="1">
        <f t="array" ref="AE364">IF(SUMPRODUCT(--(NOT(ISERR(SEARCH({"Process","Command","Script","WMI","Module","Pipe","Service"},AD364)))))&gt;0,"1","0")</f>
        <v>1</v>
      </c>
      <c r="AF364" s="30">
        <f>IF(AE364="1",'TOP 10 TECHNIQUES'!C$15,0)</f>
        <v>0</v>
      </c>
      <c r="AG364" s="30" t="str" cm="1">
        <f t="array" ref="AG364">IF(SUMPRODUCT(--(NOT(ISERR(SEARCH({"Network","Firewall"},AD364)))))&gt;0,"1","0")</f>
        <v>0</v>
      </c>
      <c r="AH364" s="30">
        <f>IF(AG364="1",'TOP 10 TECHNIQUES'!C$16,0)</f>
        <v>0</v>
      </c>
      <c r="AI364" s="30" t="str" cm="1">
        <f t="array" ref="AI364">IF(SUMPRODUCT(--(NOT(ISERR(SEARCH({"File","Group","Logon","Schedule","User","Registry","Active","Application"},AD364)))))&gt;0,"1","0")</f>
        <v>1</v>
      </c>
      <c r="AJ364" s="30">
        <f>IF(AI364="1",'TOP 10 TECHNIQUES'!C$17,0)</f>
        <v>0.19800000000000001</v>
      </c>
      <c r="AK364" s="30" t="str" cm="1">
        <f t="array" ref="AK364">IF(SUMPRODUCT(--(NOT(ISERR(SEARCH({"Cloud","Cluster","Container","Image","Instance","Pod","Snapshot","Volume"},AD364)))))&gt;0,"1","0")</f>
        <v>0</v>
      </c>
      <c r="AL364" s="30">
        <f>IF(AK364="1",'TOP 10 TECHNIQUES'!C$18,0)</f>
        <v>0</v>
      </c>
      <c r="AM364" s="30" t="str" cm="1">
        <f t="array" ref="AM364">IF(SUMPRODUCT(--(NOT(ISERR(SEARCH({"Drive","Firmware","Host","Kernel"},AD364)))))&gt;0,"1","0")</f>
        <v>0</v>
      </c>
      <c r="AN364" s="30">
        <f>IF(AM364="1",'TOP 10 TECHNIQUES'!C$19,0)</f>
        <v>0</v>
      </c>
      <c r="AO364" s="62">
        <v>0</v>
      </c>
      <c r="AP364" s="30">
        <f>parameters!$J$21*Table1[[#This Row],[TAT Utility]]+parameters!$J$22*Table1[[#This Row],[Count Utility]]</f>
        <v>1.5973333333333332E-2</v>
      </c>
      <c r="AQ364" s="30">
        <f>(Table1[[#This Row],[Total Top Att&amp;ck Score ]]-parameters!$D$19)/(parameters!$D$20-parameters!$D$19)</f>
        <v>5.3244444444444448E-2</v>
      </c>
      <c r="AR364" s="30">
        <f>IF(Table1[[#This Row],[TAT Utility (unclipped)]]&gt;1,1, IF(Table1[[#This Row],[TAT Utility (unclipped)]]&lt;0,0, Table1[[#This Row],[TAT Utility (unclipped)]]) )</f>
        <v>5.3244444444444448E-2</v>
      </c>
      <c r="AS364" s="30">
        <f>(Table1[[#This Row],[Ransomware (Total '# of ATT&amp;CK Observations)]]-parameters!$D$21)/(parameters!$D$22-parameters!$D$21)</f>
        <v>0</v>
      </c>
      <c r="AT364" s="30">
        <f>IF(Table1[[#This Row],[Count Utility (unclipped)]]&gt;1,1, IF(Table1[[#This Row],[Count Utility (unclipped)]]&lt;0,0, Table1[[#This Row],[Count Utility (unclipped)]]) )</f>
        <v>0</v>
      </c>
      <c r="AU36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5" spans="1:47" ht="15.75">
      <c r="A365" s="30">
        <f>parameters!$J$21*Table1[[#This Row],[TAT Utility]]+parameters!$J$22*Table1[[#This Row],[Count Utility]]</f>
        <v>4.221523809523809E-2</v>
      </c>
      <c r="B365" s="30">
        <f t="shared" si="5"/>
        <v>0.42215238095238089</v>
      </c>
      <c r="C365" s="30" t="s">
        <v>1317</v>
      </c>
      <c r="D365" s="30" t="s">
        <v>1277</v>
      </c>
      <c r="E365" s="30" t="s">
        <v>1318</v>
      </c>
      <c r="F365" s="30">
        <v>1</v>
      </c>
      <c r="G365" s="30">
        <v>1</v>
      </c>
      <c r="H365" s="30">
        <f>parameters!$J$10*Table1[[#This Row],[Before Utility]]+parameters!$J$11*Table1[[#This Row],[After Utility]]</f>
        <v>0.1</v>
      </c>
      <c r="I365">
        <f>(Table1[[#This Row],[Num. TID Before]]-parameters!$D$8)/(parameters!$D$9-parameters!$D$8)</f>
        <v>0.1</v>
      </c>
      <c r="J365">
        <f>IF(Table1[[#This Row],[Before Utility (unclipped)]]&gt;1,1, IF(Table1[[#This Row],[Before Utility (unclipped)]]&lt;0,0, Table1[[#This Row],[Before Utility (unclipped)]]))</f>
        <v>0.1</v>
      </c>
      <c r="K365">
        <f>(Table1[[#This Row],[Num. TID After]]-parameters!$D$10)/(parameters!$D$11-parameters!$D$10)</f>
        <v>0.1</v>
      </c>
      <c r="L365">
        <f>IF(Table1[[#This Row],[After Utility (unclipped)]]&gt;1,1, IF(Table1[[#This Row],[After Utility (unclipped)]]&lt;0,0, Table1[[#This Row],[After Utility (unclipped)]]))</f>
        <v>0.1</v>
      </c>
      <c r="M365" s="30">
        <v>0</v>
      </c>
      <c r="N365" s="81">
        <v>0</v>
      </c>
      <c r="O365" s="81">
        <v>0</v>
      </c>
      <c r="P365" s="81">
        <v>0</v>
      </c>
      <c r="Q365" s="81">
        <v>7</v>
      </c>
      <c r="R365" s="36" t="s">
        <v>1319</v>
      </c>
      <c r="S365" s="32">
        <v>8</v>
      </c>
      <c r="T365" s="36" t="s">
        <v>1320</v>
      </c>
      <c r="U365" s="32">
        <v>15</v>
      </c>
      <c r="V365" s="30">
        <f>parameters!$J$4*Table1[[#This Row],[Mitigations Utility]] + parameters!$J$5*Table1[[#This Row],[Detections Utility]]</f>
        <v>0.25238095238095237</v>
      </c>
      <c r="W365">
        <f>SUM(Table1[[#This Row],[Num. 800-53 (r5)]],Table1[[#This Row],[Num. CIS Controls]])</f>
        <v>23</v>
      </c>
      <c r="X365">
        <f>(Table1[[#This Row],[Total Mitigations]]-parameters!$D$2)/(parameters!$D$3-parameters!$D$2)</f>
        <v>0.41818181818181815</v>
      </c>
      <c r="Y365">
        <f>IF(Table1[[#This Row],[Mitigations Utility (unclipped)]]&gt;1,1, IF(Table1[[#This Row],[Mitigations Utility (unclipped)]]&lt;0,0, Table1[[#This Row],[Mitigations Utility (unclipped)]]) )</f>
        <v>0.41818181818181815</v>
      </c>
      <c r="Z365">
        <f>SUM(Table1[[#This Row],[Num. CAR]:[Num. Splunk]])</f>
        <v>7</v>
      </c>
      <c r="AA365">
        <f>(Table1[[#This Row],[Total Detections]]-parameters!$D$4)/(parameters!$D$5-parameters!$D$4)</f>
        <v>7.0000000000000007E-2</v>
      </c>
      <c r="AB365">
        <f>IF(Table1[[#This Row],[Detections Utility (unclipped)]]&gt;1,1, IF(Table1[[#This Row],[Detections Utility (unclipped)]]&lt;0,0, Table1[[#This Row],[Detections Utility (unclipped)]]) )</f>
        <v>7.0000000000000007E-2</v>
      </c>
      <c r="AC365"/>
      <c r="AD365" s="85" t="s">
        <v>1321</v>
      </c>
      <c r="AE365" s="30" t="str" cm="1">
        <f t="array" ref="AE365">IF(SUMPRODUCT(--(NOT(ISERR(SEARCH({"Process","Command","Script","WMI","Module","Pipe","Service"},AD365)))))&gt;0,"1","0")</f>
        <v>0</v>
      </c>
      <c r="AF365" s="30">
        <f>IF(AE365="1",'TOP 10 TECHNIQUES'!C$15,0)</f>
        <v>0</v>
      </c>
      <c r="AG365" s="30" t="str" cm="1">
        <f t="array" ref="AG365">IF(SUMPRODUCT(--(NOT(ISERR(SEARCH({"Network","Firewall"},AD365)))))&gt;0,"1","0")</f>
        <v>0</v>
      </c>
      <c r="AH365" s="30">
        <f>IF(AG365="1",'TOP 10 TECHNIQUES'!C$16,0)</f>
        <v>0</v>
      </c>
      <c r="AI365" s="30" t="str" cm="1">
        <f t="array" ref="AI365">IF(SUMPRODUCT(--(NOT(ISERR(SEARCH({"File","Group","Logon","Schedule","User","Registry","Active","Application"},AD365)))))&gt;0,"1","0")</f>
        <v>1</v>
      </c>
      <c r="AJ365" s="30">
        <f>IF(AI365="1",'TOP 10 TECHNIQUES'!C$17,0)</f>
        <v>0.19800000000000001</v>
      </c>
      <c r="AK365" s="30" t="str" cm="1">
        <f t="array" ref="AK365">IF(SUMPRODUCT(--(NOT(ISERR(SEARCH({"Cloud","Cluster","Container","Image","Instance","Pod","Snapshot","Volume"},AD365)))))&gt;0,"1","0")</f>
        <v>0</v>
      </c>
      <c r="AL365" s="30">
        <f>IF(AK365="1",'TOP 10 TECHNIQUES'!C$18,0)</f>
        <v>0</v>
      </c>
      <c r="AM365" s="30" t="str" cm="1">
        <f t="array" ref="AM365">IF(SUMPRODUCT(--(NOT(ISERR(SEARCH({"Drive","Firmware","Host","Kernel"},AD365)))))&gt;0,"1","0")</f>
        <v>0</v>
      </c>
      <c r="AN365" s="30">
        <f>IF(AM365="1",'TOP 10 TECHNIQUES'!C$19,0)</f>
        <v>0</v>
      </c>
      <c r="AO365" s="61">
        <v>0</v>
      </c>
      <c r="AP365" s="30">
        <f>parameters!$J$21*Table1[[#This Row],[TAT Utility]]+parameters!$J$22*Table1[[#This Row],[Count Utility]]</f>
        <v>4.221523809523809E-2</v>
      </c>
      <c r="AQ365" s="30">
        <f>(Table1[[#This Row],[Total Top Att&amp;ck Score ]]-parameters!$D$19)/(parameters!$D$20-parameters!$D$19)</f>
        <v>0.1407174603174603</v>
      </c>
      <c r="AR365" s="30">
        <f>IF(Table1[[#This Row],[TAT Utility (unclipped)]]&gt;1,1, IF(Table1[[#This Row],[TAT Utility (unclipped)]]&lt;0,0, Table1[[#This Row],[TAT Utility (unclipped)]]) )</f>
        <v>0.1407174603174603</v>
      </c>
      <c r="AS365" s="30">
        <f>(Table1[[#This Row],[Ransomware (Total '# of ATT&amp;CK Observations)]]-parameters!$D$21)/(parameters!$D$22-parameters!$D$21)</f>
        <v>0</v>
      </c>
      <c r="AT365" s="30">
        <f>IF(Table1[[#This Row],[Count Utility (unclipped)]]&gt;1,1, IF(Table1[[#This Row],[Count Utility (unclipped)]]&lt;0,0, Table1[[#This Row],[Count Utility (unclipped)]]) )</f>
        <v>0</v>
      </c>
      <c r="AU36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6" spans="1:47" ht="15.75">
      <c r="A366" s="30">
        <f>parameters!$J$21*Table1[[#This Row],[TAT Utility]]+parameters!$J$22*Table1[[#This Row],[Count Utility]]</f>
        <v>5.9004761904761907E-2</v>
      </c>
      <c r="B366" s="30">
        <f t="shared" si="5"/>
        <v>0.25671428571428573</v>
      </c>
      <c r="C366" s="30" t="s">
        <v>1322</v>
      </c>
      <c r="D366" s="30" t="s">
        <v>1277</v>
      </c>
      <c r="E366" s="30" t="s">
        <v>1323</v>
      </c>
      <c r="F366" s="30">
        <v>1</v>
      </c>
      <c r="G366" s="30">
        <v>1</v>
      </c>
      <c r="H366" s="30">
        <f>parameters!$J$10*Table1[[#This Row],[Before Utility]]+parameters!$J$11*Table1[[#This Row],[After Utility]]</f>
        <v>0.1</v>
      </c>
      <c r="I366">
        <f>(Table1[[#This Row],[Num. TID Before]]-parameters!$D$8)/(parameters!$D$9-parameters!$D$8)</f>
        <v>0.1</v>
      </c>
      <c r="J366">
        <f>IF(Table1[[#This Row],[Before Utility (unclipped)]]&gt;1,1, IF(Table1[[#This Row],[Before Utility (unclipped)]]&lt;0,0, Table1[[#This Row],[Before Utility (unclipped)]]))</f>
        <v>0.1</v>
      </c>
      <c r="K366">
        <f>(Table1[[#This Row],[Num. TID After]]-parameters!$D$10)/(parameters!$D$11-parameters!$D$10)</f>
        <v>0.1</v>
      </c>
      <c r="L366">
        <f>IF(Table1[[#This Row],[After Utility (unclipped)]]&gt;1,1, IF(Table1[[#This Row],[After Utility (unclipped)]]&lt;0,0, Table1[[#This Row],[After Utility (unclipped)]]))</f>
        <v>0.1</v>
      </c>
      <c r="M366" s="30">
        <v>0</v>
      </c>
      <c r="N366" s="81">
        <v>0</v>
      </c>
      <c r="O366" s="81">
        <v>0</v>
      </c>
      <c r="P366" s="81">
        <v>0</v>
      </c>
      <c r="Q366" s="81">
        <v>0</v>
      </c>
      <c r="R366" s="36" t="s">
        <v>1324</v>
      </c>
      <c r="S366" s="32">
        <v>4</v>
      </c>
      <c r="T366" s="36" t="s">
        <v>1312</v>
      </c>
      <c r="U366" s="32">
        <v>8</v>
      </c>
      <c r="V366" s="30">
        <f>parameters!$J$4*Table1[[#This Row],[Mitigations Utility]] + parameters!$J$5*Table1[[#This Row],[Detections Utility]]</f>
        <v>0.11428571428571428</v>
      </c>
      <c r="W366">
        <f>SUM(Table1[[#This Row],[Num. 800-53 (r5)]],Table1[[#This Row],[Num. CIS Controls]])</f>
        <v>12</v>
      </c>
      <c r="X366">
        <f>(Table1[[#This Row],[Total Mitigations]]-parameters!$D$2)/(parameters!$D$3-parameters!$D$2)</f>
        <v>0.21818181818181817</v>
      </c>
      <c r="Y366">
        <f>IF(Table1[[#This Row],[Mitigations Utility (unclipped)]]&gt;1,1, IF(Table1[[#This Row],[Mitigations Utility (unclipped)]]&lt;0,0, Table1[[#This Row],[Mitigations Utility (unclipped)]]) )</f>
        <v>0.21818181818181817</v>
      </c>
      <c r="Z366">
        <f>SUM(Table1[[#This Row],[Num. CAR]:[Num. Splunk]])</f>
        <v>0</v>
      </c>
      <c r="AA366">
        <f>(Table1[[#This Row],[Total Detections]]-parameters!$D$4)/(parameters!$D$5-parameters!$D$4)</f>
        <v>0</v>
      </c>
      <c r="AB366">
        <f>IF(Table1[[#This Row],[Detections Utility (unclipped)]]&gt;1,1, IF(Table1[[#This Row],[Detections Utility (unclipped)]]&lt;0,0, Table1[[#This Row],[Detections Utility (unclipped)]]) )</f>
        <v>0</v>
      </c>
      <c r="AC366"/>
      <c r="AD366" s="85" t="s">
        <v>1325</v>
      </c>
      <c r="AE366" s="30" t="str" cm="1">
        <f t="array" ref="AE366">IF(SUMPRODUCT(--(NOT(ISERR(SEARCH({"Process","Command","Script","WMI","Module","Pipe","Service"},AD366)))))&gt;0,"1","0")</f>
        <v>1</v>
      </c>
      <c r="AF366" s="30">
        <f>IF(AE366="1",'TOP 10 TECHNIQUES'!C$15,0)</f>
        <v>0</v>
      </c>
      <c r="AG366" s="30" t="str" cm="1">
        <f t="array" ref="AG366">IF(SUMPRODUCT(--(NOT(ISERR(SEARCH({"Network","Firewall"},AD366)))))&gt;0,"1","0")</f>
        <v>0</v>
      </c>
      <c r="AH366" s="30">
        <f>IF(AG366="1",'TOP 10 TECHNIQUES'!C$16,0)</f>
        <v>0</v>
      </c>
      <c r="AI366" s="30" t="str" cm="1">
        <f t="array" ref="AI366">IF(SUMPRODUCT(--(NOT(ISERR(SEARCH({"File","Group","Logon","Schedule","User","Registry","Active","Application"},AD366)))))&gt;0,"1","0")</f>
        <v>1</v>
      </c>
      <c r="AJ366" s="30">
        <f>IF(AI366="1",'TOP 10 TECHNIQUES'!C$17,0)</f>
        <v>0.19800000000000001</v>
      </c>
      <c r="AK366" s="30" t="str" cm="1">
        <f t="array" ref="AK366">IF(SUMPRODUCT(--(NOT(ISERR(SEARCH({"Cloud","Cluster","Container","Image","Instance","Pod","Snapshot","Volume"},AD366)))))&gt;0,"1","0")</f>
        <v>0</v>
      </c>
      <c r="AL366" s="30">
        <f>IF(AK366="1",'TOP 10 TECHNIQUES'!C$18,0)</f>
        <v>0</v>
      </c>
      <c r="AM366" s="30" t="str" cm="1">
        <f t="array" ref="AM366">IF(SUMPRODUCT(--(NOT(ISERR(SEARCH({"Drive","Firmware","Host","Kernel"},AD366)))))&gt;0,"1","0")</f>
        <v>1</v>
      </c>
      <c r="AN366" s="30">
        <f>IF(AM366="1",'TOP 10 TECHNIQUES'!C$19,0)</f>
        <v>0</v>
      </c>
      <c r="AO366" s="62">
        <v>1</v>
      </c>
      <c r="AP366" s="30">
        <f>parameters!$J$21*Table1[[#This Row],[TAT Utility]]+parameters!$J$22*Table1[[#This Row],[Count Utility]]</f>
        <v>5.9004761904761907E-2</v>
      </c>
      <c r="AQ366" s="30">
        <f>(Table1[[#This Row],[Total Top Att&amp;ck Score ]]-parameters!$D$19)/(parameters!$D$20-parameters!$D$19)</f>
        <v>8.5571428571428576E-2</v>
      </c>
      <c r="AR366" s="30">
        <f>IF(Table1[[#This Row],[TAT Utility (unclipped)]]&gt;1,1, IF(Table1[[#This Row],[TAT Utility (unclipped)]]&lt;0,0, Table1[[#This Row],[TAT Utility (unclipped)]]) )</f>
        <v>8.5571428571428576E-2</v>
      </c>
      <c r="AS366" s="30">
        <f>(Table1[[#This Row],[Ransomware (Total '# of ATT&amp;CK Observations)]]-parameters!$D$21)/(parameters!$D$22-parameters!$D$21)</f>
        <v>4.7619047619047616E-2</v>
      </c>
      <c r="AT366" s="30">
        <f>IF(Table1[[#This Row],[Count Utility (unclipped)]]&gt;1,1, IF(Table1[[#This Row],[Count Utility (unclipped)]]&lt;0,0, Table1[[#This Row],[Count Utility (unclipped)]]) )</f>
        <v>4.7619047619047616E-2</v>
      </c>
      <c r="AU36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2.5846938775510205E-2</v>
      </c>
    </row>
    <row r="367" spans="1:47" ht="15.75">
      <c r="A367" s="30">
        <f>parameters!$J$21*Table1[[#This Row],[TAT Utility]]+parameters!$J$22*Table1[[#This Row],[Count Utility]]</f>
        <v>1.3120952380952381E-2</v>
      </c>
      <c r="B367" s="30">
        <f t="shared" si="5"/>
        <v>0.1312095238095238</v>
      </c>
      <c r="C367" s="30" t="s">
        <v>1326</v>
      </c>
      <c r="D367" s="30" t="s">
        <v>1277</v>
      </c>
      <c r="E367" s="30" t="s">
        <v>1327</v>
      </c>
      <c r="F367" s="30">
        <v>1</v>
      </c>
      <c r="G367" s="30">
        <v>1</v>
      </c>
      <c r="H367" s="30">
        <f>parameters!$J$10*Table1[[#This Row],[Before Utility]]+parameters!$J$11*Table1[[#This Row],[After Utility]]</f>
        <v>0.1</v>
      </c>
      <c r="I367">
        <f>(Table1[[#This Row],[Num. TID Before]]-parameters!$D$8)/(parameters!$D$9-parameters!$D$8)</f>
        <v>0.1</v>
      </c>
      <c r="J367">
        <f>IF(Table1[[#This Row],[Before Utility (unclipped)]]&gt;1,1, IF(Table1[[#This Row],[Before Utility (unclipped)]]&lt;0,0, Table1[[#This Row],[Before Utility (unclipped)]]))</f>
        <v>0.1</v>
      </c>
      <c r="K367">
        <f>(Table1[[#This Row],[Num. TID After]]-parameters!$D$10)/(parameters!$D$11-parameters!$D$10)</f>
        <v>0.1</v>
      </c>
      <c r="L367">
        <f>IF(Table1[[#This Row],[After Utility (unclipped)]]&gt;1,1, IF(Table1[[#This Row],[After Utility (unclipped)]]&lt;0,0, Table1[[#This Row],[After Utility (unclipped)]]))</f>
        <v>0.1</v>
      </c>
      <c r="M367" s="30">
        <v>0</v>
      </c>
      <c r="N367" s="81">
        <v>0</v>
      </c>
      <c r="O367" s="81">
        <v>1</v>
      </c>
      <c r="P367" s="81">
        <v>0</v>
      </c>
      <c r="Q367" s="81">
        <v>1</v>
      </c>
      <c r="R367" s="34"/>
      <c r="S367" s="32">
        <v>0</v>
      </c>
      <c r="T367" s="36" t="s">
        <v>1328</v>
      </c>
      <c r="U367" s="32">
        <v>0</v>
      </c>
      <c r="V367" s="30">
        <f>parameters!$J$4*Table1[[#This Row],[Mitigations Utility]] + parameters!$J$5*Table1[[#This Row],[Detections Utility]]</f>
        <v>9.5238095238095229E-3</v>
      </c>
      <c r="W367">
        <f>SUM(Table1[[#This Row],[Num. 800-53 (r5)]],Table1[[#This Row],[Num. CIS Controls]])</f>
        <v>0</v>
      </c>
      <c r="X367">
        <f>(Table1[[#This Row],[Total Mitigations]]-parameters!$D$2)/(parameters!$D$3-parameters!$D$2)</f>
        <v>0</v>
      </c>
      <c r="Y367">
        <f>IF(Table1[[#This Row],[Mitigations Utility (unclipped)]]&gt;1,1, IF(Table1[[#This Row],[Mitigations Utility (unclipped)]]&lt;0,0, Table1[[#This Row],[Mitigations Utility (unclipped)]]) )</f>
        <v>0</v>
      </c>
      <c r="Z367">
        <f>SUM(Table1[[#This Row],[Num. CAR]:[Num. Splunk]])</f>
        <v>2</v>
      </c>
      <c r="AA367">
        <f>(Table1[[#This Row],[Total Detections]]-parameters!$D$4)/(parameters!$D$5-parameters!$D$4)</f>
        <v>0.02</v>
      </c>
      <c r="AB367">
        <f>IF(Table1[[#This Row],[Detections Utility (unclipped)]]&gt;1,1, IF(Table1[[#This Row],[Detections Utility (unclipped)]]&lt;0,0, Table1[[#This Row],[Detections Utility (unclipped)]]) )</f>
        <v>0.02</v>
      </c>
      <c r="AC367"/>
      <c r="AD367" s="85" t="s">
        <v>287</v>
      </c>
      <c r="AE367" s="30" t="str" cm="1">
        <f t="array" ref="AE367">IF(SUMPRODUCT(--(NOT(ISERR(SEARCH({"Process","Command","Script","WMI","Module","Pipe","Service"},AD367)))))&gt;0,"1","0")</f>
        <v>1</v>
      </c>
      <c r="AF367" s="30">
        <f>IF(AE367="1",'TOP 10 TECHNIQUES'!C$15,0)</f>
        <v>0</v>
      </c>
      <c r="AG367" s="30" t="str" cm="1">
        <f t="array" ref="AG367">IF(SUMPRODUCT(--(NOT(ISERR(SEARCH({"Network","Firewall"},AD367)))))&gt;0,"1","0")</f>
        <v>0</v>
      </c>
      <c r="AH367" s="30">
        <f>IF(AG367="1",'TOP 10 TECHNIQUES'!C$16,0)</f>
        <v>0</v>
      </c>
      <c r="AI367" s="30" t="str" cm="1">
        <f t="array" ref="AI367">IF(SUMPRODUCT(--(NOT(ISERR(SEARCH({"File","Group","Logon","Schedule","User","Registry","Active","Application"},AD367)))))&gt;0,"1","0")</f>
        <v>1</v>
      </c>
      <c r="AJ367" s="30">
        <f>IF(AI367="1",'TOP 10 TECHNIQUES'!C$17,0)</f>
        <v>0.19800000000000001</v>
      </c>
      <c r="AK367" s="30" t="str" cm="1">
        <f t="array" ref="AK367">IF(SUMPRODUCT(--(NOT(ISERR(SEARCH({"Cloud","Cluster","Container","Image","Instance","Pod","Snapshot","Volume"},AD367)))))&gt;0,"1","0")</f>
        <v>0</v>
      </c>
      <c r="AL367" s="30">
        <f>IF(AK367="1",'TOP 10 TECHNIQUES'!C$18,0)</f>
        <v>0</v>
      </c>
      <c r="AM367" s="30" t="str" cm="1">
        <f t="array" ref="AM367">IF(SUMPRODUCT(--(NOT(ISERR(SEARCH({"Drive","Firmware","Host","Kernel"},AD367)))))&gt;0,"1","0")</f>
        <v>0</v>
      </c>
      <c r="AN367" s="30">
        <f>IF(AM367="1",'TOP 10 TECHNIQUES'!C$19,0)</f>
        <v>0</v>
      </c>
      <c r="AP367" s="30">
        <f>parameters!$J$21*Table1[[#This Row],[TAT Utility]]+parameters!$J$22*Table1[[#This Row],[Count Utility]]</f>
        <v>1.3120952380952381E-2</v>
      </c>
      <c r="AQ367" s="30">
        <f>(Table1[[#This Row],[Total Top Att&amp;ck Score ]]-parameters!$D$19)/(parameters!$D$20-parameters!$D$19)</f>
        <v>4.3736507936507935E-2</v>
      </c>
      <c r="AR367" s="30">
        <f>IF(Table1[[#This Row],[TAT Utility (unclipped)]]&gt;1,1, IF(Table1[[#This Row],[TAT Utility (unclipped)]]&lt;0,0, Table1[[#This Row],[TAT Utility (unclipped)]]) )</f>
        <v>4.3736507936507935E-2</v>
      </c>
      <c r="AS367" s="30">
        <f>(Table1[[#This Row],[Ransomware (Total '# of ATT&amp;CK Observations)]]-parameters!$D$21)/(parameters!$D$22-parameters!$D$21)</f>
        <v>0</v>
      </c>
      <c r="AT367" s="30">
        <f>IF(Table1[[#This Row],[Count Utility (unclipped)]]&gt;1,1, IF(Table1[[#This Row],[Count Utility (unclipped)]]&lt;0,0, Table1[[#This Row],[Count Utility (unclipped)]]) )</f>
        <v>0</v>
      </c>
      <c r="AU36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8" spans="1:47" ht="15.75">
      <c r="A368" s="30">
        <f>parameters!$J$21*Table1[[#This Row],[TAT Utility]]+parameters!$J$22*Table1[[#This Row],[Count Utility]]</f>
        <v>1.1979999999999999E-2</v>
      </c>
      <c r="B368" s="30">
        <f t="shared" si="5"/>
        <v>0.1198</v>
      </c>
      <c r="C368" s="30" t="s">
        <v>1329</v>
      </c>
      <c r="D368" s="30" t="s">
        <v>1277</v>
      </c>
      <c r="E368" s="30" t="s">
        <v>1330</v>
      </c>
      <c r="F368" s="30">
        <v>1</v>
      </c>
      <c r="G368" s="30">
        <v>1</v>
      </c>
      <c r="H368" s="30">
        <f>parameters!$J$10*Table1[[#This Row],[Before Utility]]+parameters!$J$11*Table1[[#This Row],[After Utility]]</f>
        <v>0.1</v>
      </c>
      <c r="I368">
        <f>(Table1[[#This Row],[Num. TID Before]]-parameters!$D$8)/(parameters!$D$9-parameters!$D$8)</f>
        <v>0.1</v>
      </c>
      <c r="J368">
        <f>IF(Table1[[#This Row],[Before Utility (unclipped)]]&gt;1,1, IF(Table1[[#This Row],[Before Utility (unclipped)]]&lt;0,0, Table1[[#This Row],[Before Utility (unclipped)]]))</f>
        <v>0.1</v>
      </c>
      <c r="K368">
        <f>(Table1[[#This Row],[Num. TID After]]-parameters!$D$10)/(parameters!$D$11-parameters!$D$10)</f>
        <v>0.1</v>
      </c>
      <c r="L368">
        <f>IF(Table1[[#This Row],[After Utility (unclipped)]]&gt;1,1, IF(Table1[[#This Row],[After Utility (unclipped)]]&lt;0,0, Table1[[#This Row],[After Utility (unclipped)]]))</f>
        <v>0.1</v>
      </c>
      <c r="M368" s="30">
        <v>0</v>
      </c>
      <c r="N368" s="81">
        <v>0</v>
      </c>
      <c r="O368" s="81">
        <v>0</v>
      </c>
      <c r="P368" s="81">
        <v>0</v>
      </c>
      <c r="Q368" s="81">
        <v>0</v>
      </c>
      <c r="R368" s="34"/>
      <c r="S368" s="32">
        <v>0</v>
      </c>
      <c r="T368" s="34"/>
      <c r="U368" s="32">
        <v>0</v>
      </c>
      <c r="V368" s="30">
        <f>parameters!$J$4*Table1[[#This Row],[Mitigations Utility]] + parameters!$J$5*Table1[[#This Row],[Detections Utility]]</f>
        <v>0</v>
      </c>
      <c r="W368">
        <f>SUM(Table1[[#This Row],[Num. 800-53 (r5)]],Table1[[#This Row],[Num. CIS Controls]])</f>
        <v>0</v>
      </c>
      <c r="X368">
        <f>(Table1[[#This Row],[Total Mitigations]]-parameters!$D$2)/(parameters!$D$3-parameters!$D$2)</f>
        <v>0</v>
      </c>
      <c r="Y368">
        <f>IF(Table1[[#This Row],[Mitigations Utility (unclipped)]]&gt;1,1, IF(Table1[[#This Row],[Mitigations Utility (unclipped)]]&lt;0,0, Table1[[#This Row],[Mitigations Utility (unclipped)]]) )</f>
        <v>0</v>
      </c>
      <c r="Z368">
        <f>SUM(Table1[[#This Row],[Num. CAR]:[Num. Splunk]])</f>
        <v>0</v>
      </c>
      <c r="AA368">
        <f>(Table1[[#This Row],[Total Detections]]-parameters!$D$4)/(parameters!$D$5-parameters!$D$4)</f>
        <v>0</v>
      </c>
      <c r="AB368">
        <f>IF(Table1[[#This Row],[Detections Utility (unclipped)]]&gt;1,1, IF(Table1[[#This Row],[Detections Utility (unclipped)]]&lt;0,0, Table1[[#This Row],[Detections Utility (unclipped)]]) )</f>
        <v>0</v>
      </c>
      <c r="AC368"/>
      <c r="AD368" s="85" t="s">
        <v>1331</v>
      </c>
      <c r="AE368" s="30" t="str" cm="1">
        <f t="array" ref="AE368">IF(SUMPRODUCT(--(NOT(ISERR(SEARCH({"Process","Command","Script","WMI","Module","Pipe","Service"},AD368)))))&gt;0,"1","0")</f>
        <v>1</v>
      </c>
      <c r="AF368" s="30">
        <f>IF(AE368="1",'TOP 10 TECHNIQUES'!C$15,0)</f>
        <v>0</v>
      </c>
      <c r="AG368" s="30" t="str" cm="1">
        <f t="array" ref="AG368">IF(SUMPRODUCT(--(NOT(ISERR(SEARCH({"Network","Firewall"},AD368)))))&gt;0,"1","0")</f>
        <v>0</v>
      </c>
      <c r="AH368" s="30">
        <f>IF(AG368="1",'TOP 10 TECHNIQUES'!C$16,0)</f>
        <v>0</v>
      </c>
      <c r="AI368" s="30" t="str" cm="1">
        <f t="array" ref="AI368">IF(SUMPRODUCT(--(NOT(ISERR(SEARCH({"File","Group","Logon","Schedule","User","Registry","Active","Application"},AD368)))))&gt;0,"1","0")</f>
        <v>1</v>
      </c>
      <c r="AJ368" s="30">
        <f>IF(AI368="1",'TOP 10 TECHNIQUES'!C$17,0)</f>
        <v>0.19800000000000001</v>
      </c>
      <c r="AK368" s="30" t="str" cm="1">
        <f t="array" ref="AK368">IF(SUMPRODUCT(--(NOT(ISERR(SEARCH({"Cloud","Cluster","Container","Image","Instance","Pod","Snapshot","Volume"},AD368)))))&gt;0,"1","0")</f>
        <v>0</v>
      </c>
      <c r="AL368" s="30">
        <f>IF(AK368="1",'TOP 10 TECHNIQUES'!C$18,0)</f>
        <v>0</v>
      </c>
      <c r="AM368" s="30" t="str" cm="1">
        <f t="array" ref="AM368">IF(SUMPRODUCT(--(NOT(ISERR(SEARCH({"Drive","Firmware","Host","Kernel"},AD368)))))&gt;0,"1","0")</f>
        <v>0</v>
      </c>
      <c r="AN368" s="30">
        <f>IF(AM368="1",'TOP 10 TECHNIQUES'!C$19,0)</f>
        <v>0</v>
      </c>
      <c r="AP368" s="30">
        <f>parameters!$J$21*Table1[[#This Row],[TAT Utility]]+parameters!$J$22*Table1[[#This Row],[Count Utility]]</f>
        <v>1.1979999999999999E-2</v>
      </c>
      <c r="AQ368" s="30">
        <f>(Table1[[#This Row],[Total Top Att&amp;ck Score ]]-parameters!$D$19)/(parameters!$D$20-parameters!$D$19)</f>
        <v>3.9933333333333335E-2</v>
      </c>
      <c r="AR368" s="30">
        <f>IF(Table1[[#This Row],[TAT Utility (unclipped)]]&gt;1,1, IF(Table1[[#This Row],[TAT Utility (unclipped)]]&lt;0,0, Table1[[#This Row],[TAT Utility (unclipped)]]) )</f>
        <v>3.9933333333333335E-2</v>
      </c>
      <c r="AS368" s="30">
        <f>(Table1[[#This Row],[Ransomware (Total '# of ATT&amp;CK Observations)]]-parameters!$D$21)/(parameters!$D$22-parameters!$D$21)</f>
        <v>0</v>
      </c>
      <c r="AT368" s="30">
        <f>IF(Table1[[#This Row],[Count Utility (unclipped)]]&gt;1,1, IF(Table1[[#This Row],[Count Utility (unclipped)]]&lt;0,0, Table1[[#This Row],[Count Utility (unclipped)]]) )</f>
        <v>0</v>
      </c>
      <c r="AU36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9" spans="1:47" ht="15.75">
      <c r="A369" s="30">
        <f>parameters!$J$21*Table1[[#This Row],[TAT Utility]]+parameters!$J$22*Table1[[#This Row],[Count Utility]]</f>
        <v>6.446380952380952E-2</v>
      </c>
      <c r="B369" s="30">
        <f t="shared" si="5"/>
        <v>0.64463809523809523</v>
      </c>
      <c r="C369" s="30" t="s">
        <v>1332</v>
      </c>
      <c r="D369" s="30" t="s">
        <v>1277</v>
      </c>
      <c r="E369" s="30" t="s">
        <v>1333</v>
      </c>
      <c r="F369" s="30">
        <v>1</v>
      </c>
      <c r="G369" s="30">
        <v>1</v>
      </c>
      <c r="H369" s="30">
        <f>parameters!$J$10*Table1[[#This Row],[Before Utility]]+parameters!$J$11*Table1[[#This Row],[After Utility]]</f>
        <v>0.1</v>
      </c>
      <c r="I369">
        <f>(Table1[[#This Row],[Num. TID Before]]-parameters!$D$8)/(parameters!$D$9-parameters!$D$8)</f>
        <v>0.1</v>
      </c>
      <c r="J369">
        <f>IF(Table1[[#This Row],[Before Utility (unclipped)]]&gt;1,1, IF(Table1[[#This Row],[Before Utility (unclipped)]]&lt;0,0, Table1[[#This Row],[Before Utility (unclipped)]]))</f>
        <v>0.1</v>
      </c>
      <c r="K369">
        <f>(Table1[[#This Row],[Num. TID After]]-parameters!$D$10)/(parameters!$D$11-parameters!$D$10)</f>
        <v>0.1</v>
      </c>
      <c r="L369">
        <f>IF(Table1[[#This Row],[After Utility (unclipped)]]&gt;1,1, IF(Table1[[#This Row],[After Utility (unclipped)]]&lt;0,0, Table1[[#This Row],[After Utility (unclipped)]]))</f>
        <v>0.1</v>
      </c>
      <c r="M369" s="30">
        <v>0</v>
      </c>
      <c r="N369" s="81">
        <v>1</v>
      </c>
      <c r="O369" s="81">
        <v>17</v>
      </c>
      <c r="P369" s="81">
        <v>23</v>
      </c>
      <c r="Q369" s="81">
        <v>51</v>
      </c>
      <c r="R369" s="34"/>
      <c r="S369" s="32">
        <v>0</v>
      </c>
      <c r="T369" s="34"/>
      <c r="U369" s="32">
        <v>0</v>
      </c>
      <c r="V369" s="30">
        <f>parameters!$J$4*Table1[[#This Row],[Mitigations Utility]] + parameters!$J$5*Table1[[#This Row],[Detections Utility]]</f>
        <v>0.43809523809523809</v>
      </c>
      <c r="W369">
        <f>SUM(Table1[[#This Row],[Num. 800-53 (r5)]],Table1[[#This Row],[Num. CIS Controls]])</f>
        <v>0</v>
      </c>
      <c r="X369">
        <f>(Table1[[#This Row],[Total Mitigations]]-parameters!$D$2)/(parameters!$D$3-parameters!$D$2)</f>
        <v>0</v>
      </c>
      <c r="Y369">
        <f>IF(Table1[[#This Row],[Mitigations Utility (unclipped)]]&gt;1,1, IF(Table1[[#This Row],[Mitigations Utility (unclipped)]]&lt;0,0, Table1[[#This Row],[Mitigations Utility (unclipped)]]) )</f>
        <v>0</v>
      </c>
      <c r="Z369">
        <f>SUM(Table1[[#This Row],[Num. CAR]:[Num. Splunk]])</f>
        <v>92</v>
      </c>
      <c r="AA369">
        <f>(Table1[[#This Row],[Total Detections]]-parameters!$D$4)/(parameters!$D$5-parameters!$D$4)</f>
        <v>0.92</v>
      </c>
      <c r="AB369">
        <f>IF(Table1[[#This Row],[Detections Utility (unclipped)]]&gt;1,1, IF(Table1[[#This Row],[Detections Utility (unclipped)]]&lt;0,0, Table1[[#This Row],[Detections Utility (unclipped)]]) )</f>
        <v>0.92</v>
      </c>
      <c r="AC369"/>
      <c r="AD369" s="85" t="s">
        <v>1313</v>
      </c>
      <c r="AE369" s="30" t="str" cm="1">
        <f t="array" ref="AE369">IF(SUMPRODUCT(--(NOT(ISERR(SEARCH({"Process","Command","Script","WMI","Module","Pipe","Service"},AD369)))))&gt;0,"1","0")</f>
        <v>1</v>
      </c>
      <c r="AF369" s="30">
        <f>IF(AE369="1",'TOP 10 TECHNIQUES'!C$15,0)</f>
        <v>0</v>
      </c>
      <c r="AG369" s="30" t="str" cm="1">
        <f t="array" ref="AG369">IF(SUMPRODUCT(--(NOT(ISERR(SEARCH({"Network","Firewall"},AD369)))))&gt;0,"1","0")</f>
        <v>0</v>
      </c>
      <c r="AH369" s="30">
        <f>IF(AG369="1",'TOP 10 TECHNIQUES'!C$16,0)</f>
        <v>0</v>
      </c>
      <c r="AI369" s="30" t="str" cm="1">
        <f t="array" ref="AI369">IF(SUMPRODUCT(--(NOT(ISERR(SEARCH({"File","Group","Logon","Schedule","User","Registry","Active","Application"},AD369)))))&gt;0,"1","0")</f>
        <v>1</v>
      </c>
      <c r="AJ369" s="30">
        <f>IF(AI369="1",'TOP 10 TECHNIQUES'!C$17,0)</f>
        <v>0.19800000000000001</v>
      </c>
      <c r="AK369" s="30" t="str" cm="1">
        <f t="array" ref="AK369">IF(SUMPRODUCT(--(NOT(ISERR(SEARCH({"Cloud","Cluster","Container","Image","Instance","Pod","Snapshot","Volume"},AD369)))))&gt;0,"1","0")</f>
        <v>0</v>
      </c>
      <c r="AL369" s="30">
        <f>IF(AK369="1",'TOP 10 TECHNIQUES'!C$18,0)</f>
        <v>0</v>
      </c>
      <c r="AM369" s="30" t="str" cm="1">
        <f t="array" ref="AM369">IF(SUMPRODUCT(--(NOT(ISERR(SEARCH({"Drive","Firmware","Host","Kernel"},AD369)))))&gt;0,"1","0")</f>
        <v>0</v>
      </c>
      <c r="AN369" s="30">
        <f>IF(AM369="1",'TOP 10 TECHNIQUES'!C$19,0)</f>
        <v>0</v>
      </c>
      <c r="AP369" s="30">
        <f>parameters!$J$21*Table1[[#This Row],[TAT Utility]]+parameters!$J$22*Table1[[#This Row],[Count Utility]]</f>
        <v>6.446380952380952E-2</v>
      </c>
      <c r="AQ369" s="30">
        <f>(Table1[[#This Row],[Total Top Att&amp;ck Score ]]-parameters!$D$19)/(parameters!$D$20-parameters!$D$19)</f>
        <v>0.21487936507936509</v>
      </c>
      <c r="AR369" s="30">
        <f>IF(Table1[[#This Row],[TAT Utility (unclipped)]]&gt;1,1, IF(Table1[[#This Row],[TAT Utility (unclipped)]]&lt;0,0, Table1[[#This Row],[TAT Utility (unclipped)]]) )</f>
        <v>0.21487936507936509</v>
      </c>
      <c r="AS369" s="30">
        <f>(Table1[[#This Row],[Ransomware (Total '# of ATT&amp;CK Observations)]]-parameters!$D$21)/(parameters!$D$22-parameters!$D$21)</f>
        <v>0</v>
      </c>
      <c r="AT369" s="30">
        <f>IF(Table1[[#This Row],[Count Utility (unclipped)]]&gt;1,1, IF(Table1[[#This Row],[Count Utility (unclipped)]]&lt;0,0, Table1[[#This Row],[Count Utility (unclipped)]]) )</f>
        <v>0</v>
      </c>
      <c r="AU36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0" spans="1:47" ht="15.75">
      <c r="A370" s="30">
        <f>parameters!$J$21*Table1[[#This Row],[TAT Utility]]+parameters!$J$22*Table1[[#This Row],[Count Utility]]</f>
        <v>0.22317136484200001</v>
      </c>
      <c r="B370" s="30">
        <f t="shared" si="5"/>
        <v>1.5650469817533335</v>
      </c>
      <c r="C370" s="30" t="s">
        <v>1334</v>
      </c>
      <c r="D370" s="30" t="s">
        <v>1335</v>
      </c>
      <c r="E370" s="30" t="s">
        <v>72</v>
      </c>
      <c r="F370" s="30">
        <v>4</v>
      </c>
      <c r="G370" s="30">
        <v>3</v>
      </c>
      <c r="H370" s="30">
        <f>parameters!$J$10*Table1[[#This Row],[Before Utility]]+parameters!$J$11*Table1[[#This Row],[After Utility]]</f>
        <v>0.35</v>
      </c>
      <c r="I370">
        <f>(Table1[[#This Row],[Num. TID Before]]-parameters!$D$8)/(parameters!$D$9-parameters!$D$8)</f>
        <v>0.4</v>
      </c>
      <c r="J370">
        <f>IF(Table1[[#This Row],[Before Utility (unclipped)]]&gt;1,1, IF(Table1[[#This Row],[Before Utility (unclipped)]]&lt;0,0, Table1[[#This Row],[Before Utility (unclipped)]]))</f>
        <v>0.4</v>
      </c>
      <c r="K370">
        <f>(Table1[[#This Row],[Num. TID After]]-parameters!$D$10)/(parameters!$D$11-parameters!$D$10)</f>
        <v>0.3</v>
      </c>
      <c r="L370">
        <f>IF(Table1[[#This Row],[After Utility (unclipped)]]&gt;1,1, IF(Table1[[#This Row],[After Utility (unclipped)]]&lt;0,0, Table1[[#This Row],[After Utility (unclipped)]]))</f>
        <v>0.3</v>
      </c>
      <c r="M370" s="57">
        <v>0.62304979000000005</v>
      </c>
      <c r="N370" s="81">
        <v>0</v>
      </c>
      <c r="O370" s="81">
        <v>1</v>
      </c>
      <c r="P370" s="81">
        <v>2</v>
      </c>
      <c r="Q370" s="81">
        <v>3</v>
      </c>
      <c r="R370" s="36" t="s">
        <v>1336</v>
      </c>
      <c r="S370" s="32">
        <v>11</v>
      </c>
      <c r="T370" s="36" t="s">
        <v>1337</v>
      </c>
      <c r="U370" s="32">
        <v>21</v>
      </c>
      <c r="V370" s="30">
        <f>parameters!$J$4*Table1[[#This Row],[Mitigations Utility]] + parameters!$J$5*Table1[[#This Row],[Detections Utility]]</f>
        <v>0.33333333333333337</v>
      </c>
      <c r="W370">
        <f>SUM(Table1[[#This Row],[Num. 800-53 (r5)]],Table1[[#This Row],[Num. CIS Controls]])</f>
        <v>32</v>
      </c>
      <c r="X370">
        <f>(Table1[[#This Row],[Total Mitigations]]-parameters!$D$2)/(parameters!$D$3-parameters!$D$2)</f>
        <v>0.58181818181818179</v>
      </c>
      <c r="Y370">
        <f>IF(Table1[[#This Row],[Mitigations Utility (unclipped)]]&gt;1,1, IF(Table1[[#This Row],[Mitigations Utility (unclipped)]]&lt;0,0, Table1[[#This Row],[Mitigations Utility (unclipped)]]) )</f>
        <v>0.58181818181818179</v>
      </c>
      <c r="Z370">
        <f>SUM(Table1[[#This Row],[Num. CAR]:[Num. Splunk]])</f>
        <v>6</v>
      </c>
      <c r="AA370">
        <f>(Table1[[#This Row],[Total Detections]]-parameters!$D$4)/(parameters!$D$5-parameters!$D$4)</f>
        <v>0.06</v>
      </c>
      <c r="AB370">
        <f>IF(Table1[[#This Row],[Detections Utility (unclipped)]]&gt;1,1, IF(Table1[[#This Row],[Detections Utility (unclipped)]]&lt;0,0, Table1[[#This Row],[Detections Utility (unclipped)]]) )</f>
        <v>0.06</v>
      </c>
      <c r="AC370"/>
      <c r="AD370" s="85" t="s">
        <v>1338</v>
      </c>
      <c r="AE370" s="30" t="str" cm="1">
        <f t="array" ref="AE370">IF(SUMPRODUCT(--(NOT(ISERR(SEARCH({"Process","Command","Script","WMI","Module","Pipe","Service"},AD370)))))&gt;0,"1","0")</f>
        <v>1</v>
      </c>
      <c r="AF370" s="30">
        <f>IF(AE370="1",'TOP 10 TECHNIQUES'!C$15,0)</f>
        <v>0</v>
      </c>
      <c r="AG370" s="30" t="str" cm="1">
        <f t="array" ref="AG370">IF(SUMPRODUCT(--(NOT(ISERR(SEARCH({"Network","Firewall"},AD370)))))&gt;0,"1","0")</f>
        <v>0</v>
      </c>
      <c r="AH370" s="30">
        <f>IF(AG370="1",'TOP 10 TECHNIQUES'!C$16,0)</f>
        <v>0</v>
      </c>
      <c r="AI370" s="30" t="str" cm="1">
        <f t="array" ref="AI370">IF(SUMPRODUCT(--(NOT(ISERR(SEARCH({"File","Group","Logon","Schedule","User","Registry","Active","Application"},AD370)))))&gt;0,"1","0")</f>
        <v>1</v>
      </c>
      <c r="AJ370" s="30">
        <f>IF(AI370="1",'TOP 10 TECHNIQUES'!C$17,0)</f>
        <v>0.19800000000000001</v>
      </c>
      <c r="AK370" s="30" t="str" cm="1">
        <f t="array" ref="AK370">IF(SUMPRODUCT(--(NOT(ISERR(SEARCH({"Cloud","Cluster","Container","Image","Instance","Pod","Snapshot","Volume"},AD370)))))&gt;0,"1","0")</f>
        <v>0</v>
      </c>
      <c r="AL370" s="30">
        <f>IF(AK370="1",'TOP 10 TECHNIQUES'!C$18,0)</f>
        <v>0</v>
      </c>
      <c r="AM370" s="30" t="str" cm="1">
        <f t="array" ref="AM370">IF(SUMPRODUCT(--(NOT(ISERR(SEARCH({"Drive","Firmware","Host","Kernel"},AD370)))))&gt;0,"1","0")</f>
        <v>0</v>
      </c>
      <c r="AN370" s="30">
        <f>IF(AM370="1",'TOP 10 TECHNIQUES'!C$19,0)</f>
        <v>0</v>
      </c>
      <c r="AO370" s="61">
        <v>2</v>
      </c>
      <c r="AP370" s="30">
        <f>parameters!$J$21*Table1[[#This Row],[TAT Utility]]+parameters!$J$22*Table1[[#This Row],[Count Utility]]</f>
        <v>0.22317136484200001</v>
      </c>
      <c r="AQ370" s="30">
        <f>(Table1[[#This Row],[Total Top Att&amp;ck Score ]]-parameters!$D$19)/(parameters!$D$20-parameters!$D$19)</f>
        <v>0.52168232725111119</v>
      </c>
      <c r="AR370" s="30">
        <f>IF(Table1[[#This Row],[TAT Utility (unclipped)]]&gt;1,1, IF(Table1[[#This Row],[TAT Utility (unclipped)]]&lt;0,0, Table1[[#This Row],[TAT Utility (unclipped)]]) )</f>
        <v>0.52168232725111119</v>
      </c>
      <c r="AS370" s="30">
        <f>(Table1[[#This Row],[Ransomware (Total '# of ATT&amp;CK Observations)]]-parameters!$D$21)/(parameters!$D$22-parameters!$D$21)</f>
        <v>9.5238095238095233E-2</v>
      </c>
      <c r="AT370" s="30">
        <f>IF(Table1[[#This Row],[Count Utility (unclipped)]]&gt;1,1, IF(Table1[[#This Row],[Count Utility (unclipped)]]&lt;0,0, Table1[[#This Row],[Count Utility (unclipped)]]) )</f>
        <v>9.5238095238095233E-2</v>
      </c>
      <c r="AU37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7.2461063202433854E-2</v>
      </c>
    </row>
    <row r="371" spans="1:47" ht="15.75">
      <c r="A371" s="30">
        <f>parameters!$J$21*Table1[[#This Row],[TAT Utility]]+parameters!$J$22*Table1[[#This Row],[Count Utility]]</f>
        <v>0.1294190476190476</v>
      </c>
      <c r="B371" s="30">
        <f t="shared" si="5"/>
        <v>0.62752380952380937</v>
      </c>
      <c r="C371" s="30" t="s">
        <v>1339</v>
      </c>
      <c r="D371" s="30" t="s">
        <v>1335</v>
      </c>
      <c r="E371" s="30" t="s">
        <v>1340</v>
      </c>
      <c r="F371" s="30">
        <v>1</v>
      </c>
      <c r="G371" s="30">
        <v>1</v>
      </c>
      <c r="H371" s="30">
        <f>parameters!$J$10*Table1[[#This Row],[Before Utility]]+parameters!$J$11*Table1[[#This Row],[After Utility]]</f>
        <v>0.1</v>
      </c>
      <c r="I371">
        <f>(Table1[[#This Row],[Num. TID Before]]-parameters!$D$8)/(parameters!$D$9-parameters!$D$8)</f>
        <v>0.1</v>
      </c>
      <c r="J371">
        <f>IF(Table1[[#This Row],[Before Utility (unclipped)]]&gt;1,1, IF(Table1[[#This Row],[Before Utility (unclipped)]]&lt;0,0, Table1[[#This Row],[Before Utility (unclipped)]]))</f>
        <v>0.1</v>
      </c>
      <c r="K371">
        <f>(Table1[[#This Row],[Num. TID After]]-parameters!$D$10)/(parameters!$D$11-parameters!$D$10)</f>
        <v>0.1</v>
      </c>
      <c r="L371">
        <f>IF(Table1[[#This Row],[After Utility (unclipped)]]&gt;1,1, IF(Table1[[#This Row],[After Utility (unclipped)]]&lt;0,0, Table1[[#This Row],[After Utility (unclipped)]]))</f>
        <v>0.1</v>
      </c>
      <c r="M371" s="30">
        <v>0</v>
      </c>
      <c r="N371" s="81">
        <v>3</v>
      </c>
      <c r="O371" s="81">
        <v>48</v>
      </c>
      <c r="P371" s="81">
        <v>11</v>
      </c>
      <c r="Q371" s="81">
        <v>13</v>
      </c>
      <c r="R371" s="36" t="s">
        <v>142</v>
      </c>
      <c r="S371" s="32">
        <v>3</v>
      </c>
      <c r="T371" s="36" t="s">
        <v>589</v>
      </c>
      <c r="U371" s="32">
        <v>4</v>
      </c>
      <c r="V371" s="30">
        <f>parameters!$J$4*Table1[[#This Row],[Mitigations Utility]] + parameters!$J$5*Table1[[#This Row],[Detections Utility]]</f>
        <v>0.42380952380952375</v>
      </c>
      <c r="W371">
        <f>SUM(Table1[[#This Row],[Num. 800-53 (r5)]],Table1[[#This Row],[Num. CIS Controls]])</f>
        <v>7</v>
      </c>
      <c r="X371">
        <f>(Table1[[#This Row],[Total Mitigations]]-parameters!$D$2)/(parameters!$D$3-parameters!$D$2)</f>
        <v>0.12727272727272726</v>
      </c>
      <c r="Y371">
        <f>IF(Table1[[#This Row],[Mitigations Utility (unclipped)]]&gt;1,1, IF(Table1[[#This Row],[Mitigations Utility (unclipped)]]&lt;0,0, Table1[[#This Row],[Mitigations Utility (unclipped)]]) )</f>
        <v>0.12727272727272726</v>
      </c>
      <c r="Z371">
        <f>SUM(Table1[[#This Row],[Num. CAR]:[Num. Splunk]])</f>
        <v>75</v>
      </c>
      <c r="AA371">
        <f>(Table1[[#This Row],[Total Detections]]-parameters!$D$4)/(parameters!$D$5-parameters!$D$4)</f>
        <v>0.75</v>
      </c>
      <c r="AB371">
        <f>IF(Table1[[#This Row],[Detections Utility (unclipped)]]&gt;1,1, IF(Table1[[#This Row],[Detections Utility (unclipped)]]&lt;0,0, Table1[[#This Row],[Detections Utility (unclipped)]]) )</f>
        <v>0.75</v>
      </c>
      <c r="AC371"/>
      <c r="AD371" s="85" t="s">
        <v>1341</v>
      </c>
      <c r="AE371" s="30" t="str" cm="1">
        <f t="array" ref="AE371">IF(SUMPRODUCT(--(NOT(ISERR(SEARCH({"Process","Command","Script","WMI","Module","Pipe","Service"},AD371)))))&gt;0,"1","0")</f>
        <v>1</v>
      </c>
      <c r="AF371" s="30">
        <f>IF(AE371="1",'TOP 10 TECHNIQUES'!C$15,0)</f>
        <v>0</v>
      </c>
      <c r="AG371" s="30" t="str" cm="1">
        <f t="array" ref="AG371">IF(SUMPRODUCT(--(NOT(ISERR(SEARCH({"Network","Firewall"},AD371)))))&gt;0,"1","0")</f>
        <v>0</v>
      </c>
      <c r="AH371" s="30">
        <f>IF(AG371="1",'TOP 10 TECHNIQUES'!C$16,0)</f>
        <v>0</v>
      </c>
      <c r="AI371" s="30" t="str" cm="1">
        <f t="array" ref="AI371">IF(SUMPRODUCT(--(NOT(ISERR(SEARCH({"File","Group","Logon","Schedule","User","Registry","Active","Application"},AD371)))))&gt;0,"1","0")</f>
        <v>1</v>
      </c>
      <c r="AJ371" s="30">
        <f>IF(AI371="1",'TOP 10 TECHNIQUES'!C$17,0)</f>
        <v>0.19800000000000001</v>
      </c>
      <c r="AK371" s="30" t="str" cm="1">
        <f t="array" ref="AK371">IF(SUMPRODUCT(--(NOT(ISERR(SEARCH({"Cloud","Cluster","Container","Image","Instance","Pod","Snapshot","Volume"},AD371)))))&gt;0,"1","0")</f>
        <v>0</v>
      </c>
      <c r="AL371" s="30">
        <f>IF(AK371="1",'TOP 10 TECHNIQUES'!C$18,0)</f>
        <v>0</v>
      </c>
      <c r="AM371" s="30" t="str" cm="1">
        <f t="array" ref="AM371">IF(SUMPRODUCT(--(NOT(ISERR(SEARCH({"Drive","Firmware","Host","Kernel"},AD371)))))&gt;0,"1","0")</f>
        <v>0</v>
      </c>
      <c r="AN371" s="30">
        <f>IF(AM371="1",'TOP 10 TECHNIQUES'!C$19,0)</f>
        <v>0</v>
      </c>
      <c r="AO371" s="62">
        <v>2</v>
      </c>
      <c r="AP371" s="30">
        <f>parameters!$J$21*Table1[[#This Row],[TAT Utility]]+parameters!$J$22*Table1[[#This Row],[Count Utility]]</f>
        <v>0.1294190476190476</v>
      </c>
      <c r="AQ371" s="30">
        <f>(Table1[[#This Row],[Total Top Att&amp;ck Score ]]-parameters!$D$19)/(parameters!$D$20-parameters!$D$19)</f>
        <v>0.20917460317460312</v>
      </c>
      <c r="AR371" s="30">
        <f>IF(Table1[[#This Row],[TAT Utility (unclipped)]]&gt;1,1, IF(Table1[[#This Row],[TAT Utility (unclipped)]]&lt;0,0, Table1[[#This Row],[TAT Utility (unclipped)]]) )</f>
        <v>0.20917460317460312</v>
      </c>
      <c r="AS371" s="30">
        <f>(Table1[[#This Row],[Ransomware (Total '# of ATT&amp;CK Observations)]]-parameters!$D$21)/(parameters!$D$22-parameters!$D$21)</f>
        <v>9.5238095238095233E-2</v>
      </c>
      <c r="AT371" s="30">
        <f>IF(Table1[[#This Row],[Count Utility (unclipped)]]&gt;1,1, IF(Table1[[#This Row],[Count Utility (unclipped)]]&lt;0,0, Table1[[#This Row],[Count Utility (unclipped)]]) )</f>
        <v>9.5238095238095233E-2</v>
      </c>
      <c r="AU37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5.7579743008314435E-2</v>
      </c>
    </row>
    <row r="372" spans="1:47" ht="15.75">
      <c r="A372" s="30">
        <f>parameters!$J$21*Table1[[#This Row],[TAT Utility]]+parameters!$J$22*Table1[[#This Row],[Count Utility]]</f>
        <v>0.19551523809523808</v>
      </c>
      <c r="B372" s="30">
        <f t="shared" si="5"/>
        <v>0.6218190476190476</v>
      </c>
      <c r="C372" s="30" t="s">
        <v>1342</v>
      </c>
      <c r="D372" s="30" t="s">
        <v>1335</v>
      </c>
      <c r="E372" s="30" t="s">
        <v>1343</v>
      </c>
      <c r="F372" s="30">
        <v>1</v>
      </c>
      <c r="G372" s="30">
        <v>1</v>
      </c>
      <c r="H372" s="30">
        <f>parameters!$J$10*Table1[[#This Row],[Before Utility]]+parameters!$J$11*Table1[[#This Row],[After Utility]]</f>
        <v>0.1</v>
      </c>
      <c r="I372">
        <f>(Table1[[#This Row],[Num. TID Before]]-parameters!$D$8)/(parameters!$D$9-parameters!$D$8)</f>
        <v>0.1</v>
      </c>
      <c r="J372">
        <f>IF(Table1[[#This Row],[Before Utility (unclipped)]]&gt;1,1, IF(Table1[[#This Row],[Before Utility (unclipped)]]&lt;0,0, Table1[[#This Row],[Before Utility (unclipped)]]))</f>
        <v>0.1</v>
      </c>
      <c r="K372">
        <f>(Table1[[#This Row],[Num. TID After]]-parameters!$D$10)/(parameters!$D$11-parameters!$D$10)</f>
        <v>0.1</v>
      </c>
      <c r="L372">
        <f>IF(Table1[[#This Row],[After Utility (unclipped)]]&gt;1,1, IF(Table1[[#This Row],[After Utility (unclipped)]]&lt;0,0, Table1[[#This Row],[After Utility (unclipped)]]))</f>
        <v>0.1</v>
      </c>
      <c r="M372" s="30">
        <v>0</v>
      </c>
      <c r="N372" s="81">
        <v>0</v>
      </c>
      <c r="O372" s="81">
        <v>2</v>
      </c>
      <c r="P372" s="81">
        <v>4</v>
      </c>
      <c r="Q372" s="81">
        <v>32</v>
      </c>
      <c r="R372" s="36" t="s">
        <v>1181</v>
      </c>
      <c r="S372" s="32">
        <v>13</v>
      </c>
      <c r="T372" s="36" t="s">
        <v>1344</v>
      </c>
      <c r="U372" s="32">
        <v>12</v>
      </c>
      <c r="V372" s="30">
        <f>parameters!$J$4*Table1[[#This Row],[Mitigations Utility]] + parameters!$J$5*Table1[[#This Row],[Detections Utility]]</f>
        <v>0.41904761904761906</v>
      </c>
      <c r="W372">
        <f>SUM(Table1[[#This Row],[Num. 800-53 (r5)]],Table1[[#This Row],[Num. CIS Controls]])</f>
        <v>25</v>
      </c>
      <c r="X372">
        <f>(Table1[[#This Row],[Total Mitigations]]-parameters!$D$2)/(parameters!$D$3-parameters!$D$2)</f>
        <v>0.45454545454545453</v>
      </c>
      <c r="Y372">
        <f>IF(Table1[[#This Row],[Mitigations Utility (unclipped)]]&gt;1,1, IF(Table1[[#This Row],[Mitigations Utility (unclipped)]]&lt;0,0, Table1[[#This Row],[Mitigations Utility (unclipped)]]) )</f>
        <v>0.45454545454545453</v>
      </c>
      <c r="Z372">
        <f>SUM(Table1[[#This Row],[Num. CAR]:[Num. Splunk]])</f>
        <v>38</v>
      </c>
      <c r="AA372">
        <f>(Table1[[#This Row],[Total Detections]]-parameters!$D$4)/(parameters!$D$5-parameters!$D$4)</f>
        <v>0.38</v>
      </c>
      <c r="AB372">
        <f>IF(Table1[[#This Row],[Detections Utility (unclipped)]]&gt;1,1, IF(Table1[[#This Row],[Detections Utility (unclipped)]]&lt;0,0, Table1[[#This Row],[Detections Utility (unclipped)]]) )</f>
        <v>0.38</v>
      </c>
      <c r="AC372"/>
      <c r="AD372" s="85" t="s">
        <v>1345</v>
      </c>
      <c r="AE372" s="30" t="str" cm="1">
        <f t="array" ref="AE372">IF(SUMPRODUCT(--(NOT(ISERR(SEARCH({"Process","Command","Script","WMI","Module","Pipe","Service"},AD372)))))&gt;0,"1","0")</f>
        <v>1</v>
      </c>
      <c r="AF372" s="30">
        <f>IF(AE372="1",'TOP 10 TECHNIQUES'!C$15,0)</f>
        <v>0</v>
      </c>
      <c r="AG372" s="30" t="str" cm="1">
        <f t="array" ref="AG372">IF(SUMPRODUCT(--(NOT(ISERR(SEARCH({"Network","Firewall"},AD372)))))&gt;0,"1","0")</f>
        <v>0</v>
      </c>
      <c r="AH372" s="30">
        <f>IF(AG372="1",'TOP 10 TECHNIQUES'!C$16,0)</f>
        <v>0</v>
      </c>
      <c r="AI372" s="30" t="str" cm="1">
        <f t="array" ref="AI372">IF(SUMPRODUCT(--(NOT(ISERR(SEARCH({"File","Group","Logon","Schedule","User","Registry","Active","Application"},AD372)))))&gt;0,"1","0")</f>
        <v>1</v>
      </c>
      <c r="AJ372" s="30">
        <f>IF(AI372="1",'TOP 10 TECHNIQUES'!C$17,0)</f>
        <v>0.19800000000000001</v>
      </c>
      <c r="AK372" s="30" t="str" cm="1">
        <f t="array" ref="AK372">IF(SUMPRODUCT(--(NOT(ISERR(SEARCH({"Cloud","Cluster","Container","Image","Instance","Pod","Snapshot","Volume"},AD372)))))&gt;0,"1","0")</f>
        <v>0</v>
      </c>
      <c r="AL372" s="30">
        <f>IF(AK372="1",'TOP 10 TECHNIQUES'!C$18,0)</f>
        <v>0</v>
      </c>
      <c r="AM372" s="30" t="str" cm="1">
        <f t="array" ref="AM372">IF(SUMPRODUCT(--(NOT(ISERR(SEARCH({"Drive","Firmware","Host","Kernel"},AD372)))))&gt;0,"1","0")</f>
        <v>0</v>
      </c>
      <c r="AN372" s="30">
        <f>IF(AM372="1",'TOP 10 TECHNIQUES'!C$19,0)</f>
        <v>0</v>
      </c>
      <c r="AO372" s="61">
        <v>4</v>
      </c>
      <c r="AP372" s="30">
        <f>parameters!$J$21*Table1[[#This Row],[TAT Utility]]+parameters!$J$22*Table1[[#This Row],[Count Utility]]</f>
        <v>0.19551523809523808</v>
      </c>
      <c r="AQ372" s="30">
        <f>(Table1[[#This Row],[Total Top Att&amp;ck Score ]]-parameters!$D$19)/(parameters!$D$20-parameters!$D$19)</f>
        <v>0.20727301587301586</v>
      </c>
      <c r="AR372" s="30">
        <f>IF(Table1[[#This Row],[TAT Utility (unclipped)]]&gt;1,1, IF(Table1[[#This Row],[TAT Utility (unclipped)]]&lt;0,0, Table1[[#This Row],[TAT Utility (unclipped)]]) )</f>
        <v>0.20727301587301586</v>
      </c>
      <c r="AS372" s="30">
        <f>(Table1[[#This Row],[Ransomware (Total '# of ATT&amp;CK Observations)]]-parameters!$D$21)/(parameters!$D$22-parameters!$D$21)</f>
        <v>0.19047619047619047</v>
      </c>
      <c r="AT372" s="30">
        <f>IF(Table1[[#This Row],[Count Utility (unclipped)]]&gt;1,1, IF(Table1[[#This Row],[Count Utility (unclipped)]]&lt;0,0, Table1[[#This Row],[Count Utility (unclipped)]]) )</f>
        <v>0.19047619047619047</v>
      </c>
      <c r="AU37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0.11497838246409674</v>
      </c>
    </row>
    <row r="373" spans="1:47" ht="15.75">
      <c r="A373" s="30">
        <f>parameters!$J$21*Table1[[#This Row],[TAT Utility]]+parameters!$J$22*Table1[[#This Row],[Count Utility]]</f>
        <v>6.984380952380953E-2</v>
      </c>
      <c r="B373" s="30">
        <f t="shared" si="5"/>
        <v>0.36510476190476193</v>
      </c>
      <c r="C373" s="30" t="s">
        <v>1346</v>
      </c>
      <c r="D373" s="30" t="s">
        <v>1335</v>
      </c>
      <c r="E373" s="30" t="s">
        <v>1347</v>
      </c>
      <c r="F373" s="30">
        <v>1</v>
      </c>
      <c r="G373" s="30">
        <v>1</v>
      </c>
      <c r="H373" s="30">
        <f>parameters!$J$10*Table1[[#This Row],[Before Utility]]+parameters!$J$11*Table1[[#This Row],[After Utility]]</f>
        <v>0.1</v>
      </c>
      <c r="I373">
        <f>(Table1[[#This Row],[Num. TID Before]]-parameters!$D$8)/(parameters!$D$9-parameters!$D$8)</f>
        <v>0.1</v>
      </c>
      <c r="J373">
        <f>IF(Table1[[#This Row],[Before Utility (unclipped)]]&gt;1,1, IF(Table1[[#This Row],[Before Utility (unclipped)]]&lt;0,0, Table1[[#This Row],[Before Utility (unclipped)]]))</f>
        <v>0.1</v>
      </c>
      <c r="K373">
        <f>(Table1[[#This Row],[Num. TID After]]-parameters!$D$10)/(parameters!$D$11-parameters!$D$10)</f>
        <v>0.1</v>
      </c>
      <c r="L373">
        <f>IF(Table1[[#This Row],[After Utility (unclipped)]]&gt;1,1, IF(Table1[[#This Row],[After Utility (unclipped)]]&lt;0,0, Table1[[#This Row],[After Utility (unclipped)]]))</f>
        <v>0.1</v>
      </c>
      <c r="M373" s="30">
        <v>0</v>
      </c>
      <c r="N373" s="81">
        <v>0</v>
      </c>
      <c r="O373" s="81">
        <v>0</v>
      </c>
      <c r="P373" s="81">
        <v>1</v>
      </c>
      <c r="Q373" s="81">
        <v>0</v>
      </c>
      <c r="R373" s="36" t="s">
        <v>1348</v>
      </c>
      <c r="S373" s="32">
        <v>8</v>
      </c>
      <c r="T373" s="36" t="s">
        <v>1349</v>
      </c>
      <c r="U373" s="32">
        <v>13</v>
      </c>
      <c r="V373" s="30">
        <f>parameters!$J$4*Table1[[#This Row],[Mitigations Utility]] + parameters!$J$5*Table1[[#This Row],[Detections Utility]]</f>
        <v>0.20476190476190478</v>
      </c>
      <c r="W373">
        <f>SUM(Table1[[#This Row],[Num. 800-53 (r5)]],Table1[[#This Row],[Num. CIS Controls]])</f>
        <v>21</v>
      </c>
      <c r="X373">
        <f>(Table1[[#This Row],[Total Mitigations]]-parameters!$D$2)/(parameters!$D$3-parameters!$D$2)</f>
        <v>0.38181818181818183</v>
      </c>
      <c r="Y373">
        <f>IF(Table1[[#This Row],[Mitigations Utility (unclipped)]]&gt;1,1, IF(Table1[[#This Row],[Mitigations Utility (unclipped)]]&lt;0,0, Table1[[#This Row],[Mitigations Utility (unclipped)]]) )</f>
        <v>0.38181818181818183</v>
      </c>
      <c r="Z373">
        <f>SUM(Table1[[#This Row],[Num. CAR]:[Num. Splunk]])</f>
        <v>1</v>
      </c>
      <c r="AA373">
        <f>(Table1[[#This Row],[Total Detections]]-parameters!$D$4)/(parameters!$D$5-parameters!$D$4)</f>
        <v>0.01</v>
      </c>
      <c r="AB373">
        <f>IF(Table1[[#This Row],[Detections Utility (unclipped)]]&gt;1,1, IF(Table1[[#This Row],[Detections Utility (unclipped)]]&lt;0,0, Table1[[#This Row],[Detections Utility (unclipped)]]) )</f>
        <v>0.01</v>
      </c>
      <c r="AC373"/>
      <c r="AD373" s="85" t="s">
        <v>1350</v>
      </c>
      <c r="AE373" s="30" t="str" cm="1">
        <f t="array" ref="AE373">IF(SUMPRODUCT(--(NOT(ISERR(SEARCH({"Process","Command","Script","WMI","Module","Pipe","Service"},AD373)))))&gt;0,"1","0")</f>
        <v>1</v>
      </c>
      <c r="AF373" s="30">
        <f>IF(AE373="1",'TOP 10 TECHNIQUES'!C$15,0)</f>
        <v>0</v>
      </c>
      <c r="AG373" s="30" t="str" cm="1">
        <f t="array" ref="AG373">IF(SUMPRODUCT(--(NOT(ISERR(SEARCH({"Network","Firewall"},AD373)))))&gt;0,"1","0")</f>
        <v>0</v>
      </c>
      <c r="AH373" s="30">
        <f>IF(AG373="1",'TOP 10 TECHNIQUES'!C$16,0)</f>
        <v>0</v>
      </c>
      <c r="AI373" s="30" t="str" cm="1">
        <f t="array" ref="AI373">IF(SUMPRODUCT(--(NOT(ISERR(SEARCH({"File","Group","Logon","Schedule","User","Registry","Active","Application"},AD373)))))&gt;0,"1","0")</f>
        <v>1</v>
      </c>
      <c r="AJ373" s="30">
        <f>IF(AI373="1",'TOP 10 TECHNIQUES'!C$17,0)</f>
        <v>0.19800000000000001</v>
      </c>
      <c r="AK373" s="30" t="str" cm="1">
        <f t="array" ref="AK373">IF(SUMPRODUCT(--(NOT(ISERR(SEARCH({"Cloud","Cluster","Container","Image","Instance","Pod","Snapshot","Volume"},AD373)))))&gt;0,"1","0")</f>
        <v>0</v>
      </c>
      <c r="AL373" s="30">
        <f>IF(AK373="1",'TOP 10 TECHNIQUES'!C$18,0)</f>
        <v>0</v>
      </c>
      <c r="AM373" s="30" t="str" cm="1">
        <f t="array" ref="AM373">IF(SUMPRODUCT(--(NOT(ISERR(SEARCH({"Drive","Firmware","Host","Kernel"},AD373)))))&gt;0,"1","0")</f>
        <v>0</v>
      </c>
      <c r="AN373" s="30">
        <f>IF(AM373="1",'TOP 10 TECHNIQUES'!C$19,0)</f>
        <v>0</v>
      </c>
      <c r="AO373" s="62">
        <v>1</v>
      </c>
      <c r="AP373" s="30">
        <f>parameters!$J$21*Table1[[#This Row],[TAT Utility]]+parameters!$J$22*Table1[[#This Row],[Count Utility]]</f>
        <v>6.984380952380953E-2</v>
      </c>
      <c r="AQ373" s="30">
        <f>(Table1[[#This Row],[Total Top Att&amp;ck Score ]]-parameters!$D$19)/(parameters!$D$20-parameters!$D$19)</f>
        <v>0.12170158730158731</v>
      </c>
      <c r="AR373" s="30">
        <f>IF(Table1[[#This Row],[TAT Utility (unclipped)]]&gt;1,1, IF(Table1[[#This Row],[TAT Utility (unclipped)]]&lt;0,0, Table1[[#This Row],[TAT Utility (unclipped)]]) )</f>
        <v>0.12170158730158731</v>
      </c>
      <c r="AS373" s="30">
        <f>(Table1[[#This Row],[Ransomware (Total '# of ATT&amp;CK Observations)]]-parameters!$D$21)/(parameters!$D$22-parameters!$D$21)</f>
        <v>4.7619047619047616E-2</v>
      </c>
      <c r="AT373" s="30">
        <f>IF(Table1[[#This Row],[Count Utility (unclipped)]]&gt;1,1, IF(Table1[[#This Row],[Count Utility (unclipped)]]&lt;0,0, Table1[[#This Row],[Count Utility (unclipped)]]) )</f>
        <v>4.7619047619047616E-2</v>
      </c>
      <c r="AU37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2.6707180650037791E-2</v>
      </c>
    </row>
    <row r="374" spans="1:47" ht="15.75">
      <c r="A374" s="30">
        <f>parameters!$J$21*Table1[[#This Row],[TAT Utility]]+parameters!$J$22*Table1[[#This Row],[Count Utility]]</f>
        <v>9.6666666666666665E-2</v>
      </c>
      <c r="B374" s="30">
        <f t="shared" si="5"/>
        <v>0.3</v>
      </c>
      <c r="C374" s="30" t="s">
        <v>1351</v>
      </c>
      <c r="D374" s="30" t="s">
        <v>1335</v>
      </c>
      <c r="E374" s="30" t="s">
        <v>1352</v>
      </c>
      <c r="F374" s="30">
        <v>1</v>
      </c>
      <c r="G374" s="30">
        <v>1</v>
      </c>
      <c r="H374" s="30">
        <f>parameters!$J$10*Table1[[#This Row],[Before Utility]]+parameters!$J$11*Table1[[#This Row],[After Utility]]</f>
        <v>0.1</v>
      </c>
      <c r="I374">
        <f>(Table1[[#This Row],[Num. TID Before]]-parameters!$D$8)/(parameters!$D$9-parameters!$D$8)</f>
        <v>0.1</v>
      </c>
      <c r="J374">
        <f>IF(Table1[[#This Row],[Before Utility (unclipped)]]&gt;1,1, IF(Table1[[#This Row],[Before Utility (unclipped)]]&lt;0,0, Table1[[#This Row],[Before Utility (unclipped)]]))</f>
        <v>0.1</v>
      </c>
      <c r="K374">
        <f>(Table1[[#This Row],[Num. TID After]]-parameters!$D$10)/(parameters!$D$11-parameters!$D$10)</f>
        <v>0.1</v>
      </c>
      <c r="L374">
        <f>IF(Table1[[#This Row],[After Utility (unclipped)]]&gt;1,1, IF(Table1[[#This Row],[After Utility (unclipped)]]&lt;0,0, Table1[[#This Row],[After Utility (unclipped)]]))</f>
        <v>0.1</v>
      </c>
      <c r="M374" s="30">
        <v>0</v>
      </c>
      <c r="N374" s="81">
        <v>0</v>
      </c>
      <c r="O374" s="81">
        <v>3</v>
      </c>
      <c r="P374" s="81">
        <v>6</v>
      </c>
      <c r="Q374" s="81">
        <v>9</v>
      </c>
      <c r="R374" s="34">
        <v>2.5</v>
      </c>
      <c r="S374" s="32">
        <v>1</v>
      </c>
      <c r="T374" s="36" t="s">
        <v>1353</v>
      </c>
      <c r="U374" s="32">
        <v>11</v>
      </c>
      <c r="V374" s="30">
        <f>parameters!$J$4*Table1[[#This Row],[Mitigations Utility]] + parameters!$J$5*Table1[[#This Row],[Detections Utility]]</f>
        <v>0.19999999999999998</v>
      </c>
      <c r="W374">
        <f>SUM(Table1[[#This Row],[Num. 800-53 (r5)]],Table1[[#This Row],[Num. CIS Controls]])</f>
        <v>12</v>
      </c>
      <c r="X374">
        <f>(Table1[[#This Row],[Total Mitigations]]-parameters!$D$2)/(parameters!$D$3-parameters!$D$2)</f>
        <v>0.21818181818181817</v>
      </c>
      <c r="Y374">
        <f>IF(Table1[[#This Row],[Mitigations Utility (unclipped)]]&gt;1,1, IF(Table1[[#This Row],[Mitigations Utility (unclipped)]]&lt;0,0, Table1[[#This Row],[Mitigations Utility (unclipped)]]) )</f>
        <v>0.21818181818181817</v>
      </c>
      <c r="Z374">
        <f>SUM(Table1[[#This Row],[Num. CAR]:[Num. Splunk]])</f>
        <v>18</v>
      </c>
      <c r="AA374">
        <f>(Table1[[#This Row],[Total Detections]]-parameters!$D$4)/(parameters!$D$5-parameters!$D$4)</f>
        <v>0.18</v>
      </c>
      <c r="AB374">
        <f>IF(Table1[[#This Row],[Detections Utility (unclipped)]]&gt;1,1, IF(Table1[[#This Row],[Detections Utility (unclipped)]]&lt;0,0, Table1[[#This Row],[Detections Utility (unclipped)]]) )</f>
        <v>0.18</v>
      </c>
      <c r="AC374"/>
      <c r="AD374" s="85" t="s">
        <v>1354</v>
      </c>
      <c r="AE374" s="30" t="str" cm="1">
        <f t="array" ref="AE374">IF(SUMPRODUCT(--(NOT(ISERR(SEARCH({"Process","Command","Script","WMI","Module","Pipe","Service"},AD374)))))&gt;0,"1","0")</f>
        <v>1</v>
      </c>
      <c r="AF374" s="30">
        <f>IF(AE374="1",'TOP 10 TECHNIQUES'!C$15,0)</f>
        <v>0</v>
      </c>
      <c r="AG374" s="30" t="str" cm="1">
        <f t="array" ref="AG374">IF(SUMPRODUCT(--(NOT(ISERR(SEARCH({"Network","Firewall"},AD374)))))&gt;0,"1","0")</f>
        <v>0</v>
      </c>
      <c r="AH374" s="30">
        <f>IF(AG374="1",'TOP 10 TECHNIQUES'!C$16,0)</f>
        <v>0</v>
      </c>
      <c r="AI374" s="30" t="str" cm="1">
        <f t="array" ref="AI374">IF(SUMPRODUCT(--(NOT(ISERR(SEARCH({"File","Group","Logon","Schedule","User","Registry","Active","Application"},AD374)))))&gt;0,"1","0")</f>
        <v>0</v>
      </c>
      <c r="AJ374" s="30">
        <f>IF(AI374="1",'TOP 10 TECHNIQUES'!C$17,0)</f>
        <v>0</v>
      </c>
      <c r="AK374" s="30" t="str" cm="1">
        <f t="array" ref="AK374">IF(SUMPRODUCT(--(NOT(ISERR(SEARCH({"Cloud","Cluster","Container","Image","Instance","Pod","Snapshot","Volume"},AD374)))))&gt;0,"1","0")</f>
        <v>0</v>
      </c>
      <c r="AL374" s="30">
        <f>IF(AK374="1",'TOP 10 TECHNIQUES'!C$18,0)</f>
        <v>0</v>
      </c>
      <c r="AM374" s="30" t="str" cm="1">
        <f t="array" ref="AM374">IF(SUMPRODUCT(--(NOT(ISERR(SEARCH({"Drive","Firmware","Host","Kernel"},AD374)))))&gt;0,"1","0")</f>
        <v>0</v>
      </c>
      <c r="AN374" s="30">
        <f>IF(AM374="1",'TOP 10 TECHNIQUES'!C$19,0)</f>
        <v>0</v>
      </c>
      <c r="AO374" s="61">
        <v>2</v>
      </c>
      <c r="AP374" s="30">
        <f>parameters!$J$21*Table1[[#This Row],[TAT Utility]]+parameters!$J$22*Table1[[#This Row],[Count Utility]]</f>
        <v>9.6666666666666665E-2</v>
      </c>
      <c r="AQ374" s="30">
        <f>(Table1[[#This Row],[Total Top Att&amp;ck Score ]]-parameters!$D$19)/(parameters!$D$20-parameters!$D$19)</f>
        <v>9.9999999999999992E-2</v>
      </c>
      <c r="AR374" s="30">
        <f>IF(Table1[[#This Row],[TAT Utility (unclipped)]]&gt;1,1, IF(Table1[[#This Row],[TAT Utility (unclipped)]]&lt;0,0, Table1[[#This Row],[TAT Utility (unclipped)]]) )</f>
        <v>9.9999999999999992E-2</v>
      </c>
      <c r="AS374" s="30">
        <f>(Table1[[#This Row],[Ransomware (Total '# of ATT&amp;CK Observations)]]-parameters!$D$21)/(parameters!$D$22-parameters!$D$21)</f>
        <v>9.5238095238095233E-2</v>
      </c>
      <c r="AT374" s="30">
        <f>IF(Table1[[#This Row],[Count Utility (unclipped)]]&gt;1,1, IF(Table1[[#This Row],[Count Utility (unclipped)]]&lt;0,0, Table1[[#This Row],[Count Utility (unclipped)]]) )</f>
        <v>9.5238095238095233E-2</v>
      </c>
      <c r="AU37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5.2380952380952375E-2</v>
      </c>
    </row>
    <row r="375" spans="1:47" ht="15.75">
      <c r="A375" s="30">
        <f>parameters!$J$21*Table1[[#This Row],[TAT Utility]]+parameters!$J$22*Table1[[#This Row],[Count Utility]]</f>
        <v>7.0699523809523809E-2</v>
      </c>
      <c r="B375" s="30">
        <f t="shared" si="5"/>
        <v>0.37366190476190475</v>
      </c>
      <c r="C375" s="30" t="s">
        <v>1355</v>
      </c>
      <c r="D375" s="30" t="s">
        <v>1356</v>
      </c>
      <c r="E375" s="30" t="s">
        <v>72</v>
      </c>
      <c r="F375" s="30">
        <v>2</v>
      </c>
      <c r="G375" s="30">
        <v>1</v>
      </c>
      <c r="H375" s="30">
        <f>parameters!$J$10*Table1[[#This Row],[Before Utility]]+parameters!$J$11*Table1[[#This Row],[After Utility]]</f>
        <v>0.15000000000000002</v>
      </c>
      <c r="I375">
        <f>(Table1[[#This Row],[Num. TID Before]]-parameters!$D$8)/(parameters!$D$9-parameters!$D$8)</f>
        <v>0.2</v>
      </c>
      <c r="J375">
        <f>IF(Table1[[#This Row],[Before Utility (unclipped)]]&gt;1,1, IF(Table1[[#This Row],[Before Utility (unclipped)]]&lt;0,0, Table1[[#This Row],[Before Utility (unclipped)]]))</f>
        <v>0.2</v>
      </c>
      <c r="K375">
        <f>(Table1[[#This Row],[Num. TID After]]-parameters!$D$10)/(parameters!$D$11-parameters!$D$10)</f>
        <v>0.1</v>
      </c>
      <c r="L375">
        <f>IF(Table1[[#This Row],[After Utility (unclipped)]]&gt;1,1, IF(Table1[[#This Row],[After Utility (unclipped)]]&lt;0,0, Table1[[#This Row],[After Utility (unclipped)]]))</f>
        <v>0.1</v>
      </c>
      <c r="M375" s="30">
        <v>0</v>
      </c>
      <c r="N375" s="81">
        <v>0</v>
      </c>
      <c r="O375" s="81">
        <v>3</v>
      </c>
      <c r="P375" s="81">
        <v>5</v>
      </c>
      <c r="Q375" s="81">
        <v>0</v>
      </c>
      <c r="R375" s="36" t="s">
        <v>1357</v>
      </c>
      <c r="S375" s="32">
        <v>6</v>
      </c>
      <c r="T375" s="36" t="s">
        <v>427</v>
      </c>
      <c r="U375" s="32">
        <v>7</v>
      </c>
      <c r="V375" s="30">
        <f>parameters!$J$4*Table1[[#This Row],[Mitigations Utility]] + parameters!$J$5*Table1[[#This Row],[Detections Utility]]</f>
        <v>0.16190476190476191</v>
      </c>
      <c r="W375">
        <f>SUM(Table1[[#This Row],[Num. 800-53 (r5)]],Table1[[#This Row],[Num. CIS Controls]])</f>
        <v>13</v>
      </c>
      <c r="X375">
        <f>(Table1[[#This Row],[Total Mitigations]]-parameters!$D$2)/(parameters!$D$3-parameters!$D$2)</f>
        <v>0.23636363636363636</v>
      </c>
      <c r="Y375">
        <f>IF(Table1[[#This Row],[Mitigations Utility (unclipped)]]&gt;1,1, IF(Table1[[#This Row],[Mitigations Utility (unclipped)]]&lt;0,0, Table1[[#This Row],[Mitigations Utility (unclipped)]]) )</f>
        <v>0.23636363636363636</v>
      </c>
      <c r="Z375">
        <f>SUM(Table1[[#This Row],[Num. CAR]:[Num. Splunk]])</f>
        <v>8</v>
      </c>
      <c r="AA375">
        <f>(Table1[[#This Row],[Total Detections]]-parameters!$D$4)/(parameters!$D$5-parameters!$D$4)</f>
        <v>0.08</v>
      </c>
      <c r="AB375">
        <f>IF(Table1[[#This Row],[Detections Utility (unclipped)]]&gt;1,1, IF(Table1[[#This Row],[Detections Utility (unclipped)]]&lt;0,0, Table1[[#This Row],[Detections Utility (unclipped)]]) )</f>
        <v>0.08</v>
      </c>
      <c r="AC375"/>
      <c r="AD375" s="85" t="s">
        <v>1358</v>
      </c>
      <c r="AE375" s="30" t="str" cm="1">
        <f t="array" ref="AE375">IF(SUMPRODUCT(--(NOT(ISERR(SEARCH({"Process","Command","Script","WMI","Module","Pipe","Service"},AD375)))))&gt;0,"1","0")</f>
        <v>0</v>
      </c>
      <c r="AF375" s="30">
        <f>IF(AE375="1",'TOP 10 TECHNIQUES'!C$15,0)</f>
        <v>0</v>
      </c>
      <c r="AG375" s="30" t="str" cm="1">
        <f t="array" ref="AG375">IF(SUMPRODUCT(--(NOT(ISERR(SEARCH({"Network","Firewall"},AD375)))))&gt;0,"1","0")</f>
        <v>0</v>
      </c>
      <c r="AH375" s="30">
        <f>IF(AG375="1",'TOP 10 TECHNIQUES'!C$16,0)</f>
        <v>0</v>
      </c>
      <c r="AI375" s="30" t="str" cm="1">
        <f t="array" ref="AI375">IF(SUMPRODUCT(--(NOT(ISERR(SEARCH({"File","Group","Logon","Schedule","User","Registry","Active","Application"},AD375)))))&gt;0,"1","0")</f>
        <v>1</v>
      </c>
      <c r="AJ375" s="30">
        <f>IF(AI375="1",'TOP 10 TECHNIQUES'!C$17,0)</f>
        <v>0.19800000000000001</v>
      </c>
      <c r="AK375" s="30" t="str" cm="1">
        <f t="array" ref="AK375">IF(SUMPRODUCT(--(NOT(ISERR(SEARCH({"Cloud","Cluster","Container","Image","Instance","Pod","Snapshot","Volume"},AD375)))))&gt;0,"1","0")</f>
        <v>0</v>
      </c>
      <c r="AL375" s="30">
        <f>IF(AK375="1",'TOP 10 TECHNIQUES'!C$18,0)</f>
        <v>0</v>
      </c>
      <c r="AM375" s="30" t="str" cm="1">
        <f t="array" ref="AM375">IF(SUMPRODUCT(--(NOT(ISERR(SEARCH({"Drive","Firmware","Host","Kernel"},AD375)))))&gt;0,"1","0")</f>
        <v>0</v>
      </c>
      <c r="AN375" s="30">
        <f>IF(AM375="1",'TOP 10 TECHNIQUES'!C$19,0)</f>
        <v>0</v>
      </c>
      <c r="AO375" s="62">
        <v>1</v>
      </c>
      <c r="AP375" s="30">
        <f>parameters!$J$21*Table1[[#This Row],[TAT Utility]]+parameters!$J$22*Table1[[#This Row],[Count Utility]]</f>
        <v>7.0699523809523809E-2</v>
      </c>
      <c r="AQ375" s="30">
        <f>(Table1[[#This Row],[Total Top Att&amp;ck Score ]]-parameters!$D$19)/(parameters!$D$20-parameters!$D$19)</f>
        <v>0.12455396825396825</v>
      </c>
      <c r="AR375" s="30">
        <f>IF(Table1[[#This Row],[TAT Utility (unclipped)]]&gt;1,1, IF(Table1[[#This Row],[TAT Utility (unclipped)]]&lt;0,0, Table1[[#This Row],[TAT Utility (unclipped)]]) )</f>
        <v>0.12455396825396825</v>
      </c>
      <c r="AS375" s="30">
        <f>(Table1[[#This Row],[Ransomware (Total '# of ATT&amp;CK Observations)]]-parameters!$D$21)/(parameters!$D$22-parameters!$D$21)</f>
        <v>4.7619047619047616E-2</v>
      </c>
      <c r="AT375" s="30">
        <f>IF(Table1[[#This Row],[Count Utility (unclipped)]]&gt;1,1, IF(Table1[[#This Row],[Count Utility (unclipped)]]&lt;0,0, Table1[[#This Row],[Count Utility (unclipped)]]) )</f>
        <v>4.7619047619047616E-2</v>
      </c>
      <c r="AU37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2.677509448223734E-2</v>
      </c>
    </row>
    <row r="376" spans="1:47" ht="15.75">
      <c r="A376" s="30">
        <f>parameters!$J$21*Table1[[#This Row],[TAT Utility]]+parameters!$J$22*Table1[[#This Row],[Count Utility]]</f>
        <v>3.5238095238095242E-2</v>
      </c>
      <c r="B376" s="30">
        <f t="shared" si="5"/>
        <v>0.35238095238095246</v>
      </c>
      <c r="C376" s="30" t="s">
        <v>1359</v>
      </c>
      <c r="D376" s="30" t="s">
        <v>1356</v>
      </c>
      <c r="E376" s="30" t="s">
        <v>1360</v>
      </c>
      <c r="F376" s="30">
        <v>1</v>
      </c>
      <c r="G376" s="30">
        <v>1</v>
      </c>
      <c r="H376" s="30">
        <f>parameters!$J$10*Table1[[#This Row],[Before Utility]]+parameters!$J$11*Table1[[#This Row],[After Utility]]</f>
        <v>0.1</v>
      </c>
      <c r="I376">
        <f>(Table1[[#This Row],[Num. TID Before]]-parameters!$D$8)/(parameters!$D$9-parameters!$D$8)</f>
        <v>0.1</v>
      </c>
      <c r="J376">
        <f>IF(Table1[[#This Row],[Before Utility (unclipped)]]&gt;1,1, IF(Table1[[#This Row],[Before Utility (unclipped)]]&lt;0,0, Table1[[#This Row],[Before Utility (unclipped)]]))</f>
        <v>0.1</v>
      </c>
      <c r="K376">
        <f>(Table1[[#This Row],[Num. TID After]]-parameters!$D$10)/(parameters!$D$11-parameters!$D$10)</f>
        <v>0.1</v>
      </c>
      <c r="L376">
        <f>IF(Table1[[#This Row],[After Utility (unclipped)]]&gt;1,1, IF(Table1[[#This Row],[After Utility (unclipped)]]&lt;0,0, Table1[[#This Row],[After Utility (unclipped)]]))</f>
        <v>0.1</v>
      </c>
      <c r="M376" s="30">
        <v>0</v>
      </c>
      <c r="N376" s="81">
        <v>1</v>
      </c>
      <c r="O376" s="81">
        <v>5</v>
      </c>
      <c r="P376" s="81">
        <v>0</v>
      </c>
      <c r="Q376" s="81">
        <v>3</v>
      </c>
      <c r="R376" s="36" t="s">
        <v>1361</v>
      </c>
      <c r="S376" s="32">
        <v>6</v>
      </c>
      <c r="T376" s="36" t="s">
        <v>1362</v>
      </c>
      <c r="U376" s="32">
        <v>16</v>
      </c>
      <c r="V376" s="30">
        <f>parameters!$J$4*Table1[[#This Row],[Mitigations Utility]] + parameters!$J$5*Table1[[#This Row],[Detections Utility]]</f>
        <v>0.25238095238095243</v>
      </c>
      <c r="W376">
        <f>SUM(Table1[[#This Row],[Num. 800-53 (r5)]],Table1[[#This Row],[Num. CIS Controls]])</f>
        <v>22</v>
      </c>
      <c r="X376">
        <f>(Table1[[#This Row],[Total Mitigations]]-parameters!$D$2)/(parameters!$D$3-parameters!$D$2)</f>
        <v>0.4</v>
      </c>
      <c r="Y376">
        <f>IF(Table1[[#This Row],[Mitigations Utility (unclipped)]]&gt;1,1, IF(Table1[[#This Row],[Mitigations Utility (unclipped)]]&lt;0,0, Table1[[#This Row],[Mitigations Utility (unclipped)]]) )</f>
        <v>0.4</v>
      </c>
      <c r="Z376">
        <f>SUM(Table1[[#This Row],[Num. CAR]:[Num. Splunk]])</f>
        <v>9</v>
      </c>
      <c r="AA376">
        <f>(Table1[[#This Row],[Total Detections]]-parameters!$D$4)/(parameters!$D$5-parameters!$D$4)</f>
        <v>0.09</v>
      </c>
      <c r="AB376">
        <f>IF(Table1[[#This Row],[Detections Utility (unclipped)]]&gt;1,1, IF(Table1[[#This Row],[Detections Utility (unclipped)]]&lt;0,0, Table1[[#This Row],[Detections Utility (unclipped)]]) )</f>
        <v>0.09</v>
      </c>
      <c r="AC376"/>
      <c r="AD376" s="85" t="s">
        <v>1363</v>
      </c>
      <c r="AE376" s="30" t="str" cm="1">
        <f t="array" ref="AE376">IF(SUMPRODUCT(--(NOT(ISERR(SEARCH({"Process","Command","Script","WMI","Module","Pipe","Service"},AD376)))))&gt;0,"1","0")</f>
        <v>0</v>
      </c>
      <c r="AF376" s="30">
        <f>IF(AE376="1",'TOP 10 TECHNIQUES'!C$15,0)</f>
        <v>0</v>
      </c>
      <c r="AG376" s="30" t="str" cm="1">
        <f t="array" ref="AG376">IF(SUMPRODUCT(--(NOT(ISERR(SEARCH({"Network","Firewall"},AD376)))))&gt;0,"1","0")</f>
        <v>0</v>
      </c>
      <c r="AH376" s="30">
        <f>IF(AG376="1",'TOP 10 TECHNIQUES'!C$16,0)</f>
        <v>0</v>
      </c>
      <c r="AI376" s="30" t="str" cm="1">
        <f t="array" ref="AI376">IF(SUMPRODUCT(--(NOT(ISERR(SEARCH({"File","Group","Logon","Schedule","User","Registry","Active","Application"},AD376)))))&gt;0,"1","0")</f>
        <v>0</v>
      </c>
      <c r="AJ376" s="30">
        <f>IF(AI376="1",'TOP 10 TECHNIQUES'!C$17,0)</f>
        <v>0</v>
      </c>
      <c r="AK376" s="30" t="str" cm="1">
        <f t="array" ref="AK376">IF(SUMPRODUCT(--(NOT(ISERR(SEARCH({"Cloud","Cluster","Container","Image","Instance","Pod","Snapshot","Volume"},AD376)))))&gt;0,"1","0")</f>
        <v>0</v>
      </c>
      <c r="AL376" s="30">
        <f>IF(AK376="1",'TOP 10 TECHNIQUES'!C$18,0)</f>
        <v>0</v>
      </c>
      <c r="AM376" s="30" t="str" cm="1">
        <f t="array" ref="AM376">IF(SUMPRODUCT(--(NOT(ISERR(SEARCH({"Drive","Firmware","Host","Kernel"},AD376)))))&gt;0,"1","0")</f>
        <v>0</v>
      </c>
      <c r="AN376" s="30">
        <f>IF(AM376="1",'TOP 10 TECHNIQUES'!C$19,0)</f>
        <v>0</v>
      </c>
      <c r="AO376" s="61">
        <v>0</v>
      </c>
      <c r="AP376" s="30">
        <f>parameters!$J$21*Table1[[#This Row],[TAT Utility]]+parameters!$J$22*Table1[[#This Row],[Count Utility]]</f>
        <v>3.5238095238095242E-2</v>
      </c>
      <c r="AQ376" s="30">
        <f>(Table1[[#This Row],[Total Top Att&amp;ck Score ]]-parameters!$D$19)/(parameters!$D$20-parameters!$D$19)</f>
        <v>0.11746031746031749</v>
      </c>
      <c r="AR376" s="30">
        <f>IF(Table1[[#This Row],[TAT Utility (unclipped)]]&gt;1,1, IF(Table1[[#This Row],[TAT Utility (unclipped)]]&lt;0,0, Table1[[#This Row],[TAT Utility (unclipped)]]) )</f>
        <v>0.11746031746031749</v>
      </c>
      <c r="AS376" s="30">
        <f>(Table1[[#This Row],[Ransomware (Total '# of ATT&amp;CK Observations)]]-parameters!$D$21)/(parameters!$D$22-parameters!$D$21)</f>
        <v>0</v>
      </c>
      <c r="AT376" s="30">
        <f>IF(Table1[[#This Row],[Count Utility (unclipped)]]&gt;1,1, IF(Table1[[#This Row],[Count Utility (unclipped)]]&lt;0,0, Table1[[#This Row],[Count Utility (unclipped)]]) )</f>
        <v>0</v>
      </c>
      <c r="AU37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7" spans="1:47" ht="15.75">
      <c r="A377" s="30">
        <f>parameters!$J$21*Table1[[#This Row],[TAT Utility]]+parameters!$J$22*Table1[[#This Row],[Count Utility]]</f>
        <v>3.9933333333333335E-2</v>
      </c>
      <c r="B377" s="30">
        <f t="shared" si="5"/>
        <v>0.39933333333333337</v>
      </c>
      <c r="C377" s="30" t="s">
        <v>1364</v>
      </c>
      <c r="D377" s="30" t="s">
        <v>1356</v>
      </c>
      <c r="E377" s="30" t="s">
        <v>1365</v>
      </c>
      <c r="F377" s="30">
        <v>1</v>
      </c>
      <c r="G377" s="30">
        <v>1</v>
      </c>
      <c r="H377" s="30">
        <f>parameters!$J$10*Table1[[#This Row],[Before Utility]]+parameters!$J$11*Table1[[#This Row],[After Utility]]</f>
        <v>0.1</v>
      </c>
      <c r="I377">
        <f>(Table1[[#This Row],[Num. TID Before]]-parameters!$D$8)/(parameters!$D$9-parameters!$D$8)</f>
        <v>0.1</v>
      </c>
      <c r="J377">
        <f>IF(Table1[[#This Row],[Before Utility (unclipped)]]&gt;1,1, IF(Table1[[#This Row],[Before Utility (unclipped)]]&lt;0,0, Table1[[#This Row],[Before Utility (unclipped)]]))</f>
        <v>0.1</v>
      </c>
      <c r="K377">
        <f>(Table1[[#This Row],[Num. TID After]]-parameters!$D$10)/(parameters!$D$11-parameters!$D$10)</f>
        <v>0.1</v>
      </c>
      <c r="L377">
        <f>IF(Table1[[#This Row],[After Utility (unclipped)]]&gt;1,1, IF(Table1[[#This Row],[After Utility (unclipped)]]&lt;0,0, Table1[[#This Row],[After Utility (unclipped)]]))</f>
        <v>0.1</v>
      </c>
      <c r="M377" s="30">
        <v>0</v>
      </c>
      <c r="N377" s="81">
        <v>0</v>
      </c>
      <c r="O377" s="81">
        <v>3</v>
      </c>
      <c r="P377" s="81">
        <v>1</v>
      </c>
      <c r="Q377" s="81">
        <v>3</v>
      </c>
      <c r="R377" s="36" t="s">
        <v>1366</v>
      </c>
      <c r="S377" s="32">
        <v>13</v>
      </c>
      <c r="T377" s="36" t="s">
        <v>1367</v>
      </c>
      <c r="U377" s="32">
        <v>8</v>
      </c>
      <c r="V377" s="30">
        <f>parameters!$J$4*Table1[[#This Row],[Mitigations Utility]] + parameters!$J$5*Table1[[#This Row],[Detections Utility]]</f>
        <v>0.23333333333333334</v>
      </c>
      <c r="W377">
        <f>SUM(Table1[[#This Row],[Num. 800-53 (r5)]],Table1[[#This Row],[Num. CIS Controls]])</f>
        <v>21</v>
      </c>
      <c r="X377">
        <f>(Table1[[#This Row],[Total Mitigations]]-parameters!$D$2)/(parameters!$D$3-parameters!$D$2)</f>
        <v>0.38181818181818183</v>
      </c>
      <c r="Y377">
        <f>IF(Table1[[#This Row],[Mitigations Utility (unclipped)]]&gt;1,1, IF(Table1[[#This Row],[Mitigations Utility (unclipped)]]&lt;0,0, Table1[[#This Row],[Mitigations Utility (unclipped)]]) )</f>
        <v>0.38181818181818183</v>
      </c>
      <c r="Z377">
        <f>SUM(Table1[[#This Row],[Num. CAR]:[Num. Splunk]])</f>
        <v>7</v>
      </c>
      <c r="AA377">
        <f>(Table1[[#This Row],[Total Detections]]-parameters!$D$4)/(parameters!$D$5-parameters!$D$4)</f>
        <v>7.0000000000000007E-2</v>
      </c>
      <c r="AB377">
        <f>IF(Table1[[#This Row],[Detections Utility (unclipped)]]&gt;1,1, IF(Table1[[#This Row],[Detections Utility (unclipped)]]&lt;0,0, Table1[[#This Row],[Detections Utility (unclipped)]]) )</f>
        <v>7.0000000000000007E-2</v>
      </c>
      <c r="AC377"/>
      <c r="AD377" s="85" t="s">
        <v>1321</v>
      </c>
      <c r="AE377" s="30" t="str" cm="1">
        <f t="array" ref="AE377">IF(SUMPRODUCT(--(NOT(ISERR(SEARCH({"Process","Command","Script","WMI","Module","Pipe","Service"},AD377)))))&gt;0,"1","0")</f>
        <v>0</v>
      </c>
      <c r="AF377" s="30">
        <f>IF(AE377="1",'TOP 10 TECHNIQUES'!C$15,0)</f>
        <v>0</v>
      </c>
      <c r="AG377" s="30" t="str" cm="1">
        <f t="array" ref="AG377">IF(SUMPRODUCT(--(NOT(ISERR(SEARCH({"Network","Firewall"},AD377)))))&gt;0,"1","0")</f>
        <v>0</v>
      </c>
      <c r="AH377" s="30">
        <f>IF(AG377="1",'TOP 10 TECHNIQUES'!C$16,0)</f>
        <v>0</v>
      </c>
      <c r="AI377" s="30" t="str" cm="1">
        <f t="array" ref="AI377">IF(SUMPRODUCT(--(NOT(ISERR(SEARCH({"File","Group","Logon","Schedule","User","Registry","Active","Application"},AD377)))))&gt;0,"1","0")</f>
        <v>1</v>
      </c>
      <c r="AJ377" s="30">
        <f>IF(AI377="1",'TOP 10 TECHNIQUES'!C$17,0)</f>
        <v>0.19800000000000001</v>
      </c>
      <c r="AK377" s="30" t="str" cm="1">
        <f t="array" ref="AK377">IF(SUMPRODUCT(--(NOT(ISERR(SEARCH({"Cloud","Cluster","Container","Image","Instance","Pod","Snapshot","Volume"},AD377)))))&gt;0,"1","0")</f>
        <v>0</v>
      </c>
      <c r="AL377" s="30">
        <f>IF(AK377="1",'TOP 10 TECHNIQUES'!C$18,0)</f>
        <v>0</v>
      </c>
      <c r="AM377" s="30" t="str" cm="1">
        <f t="array" ref="AM377">IF(SUMPRODUCT(--(NOT(ISERR(SEARCH({"Drive","Firmware","Host","Kernel"},AD377)))))&gt;0,"1","0")</f>
        <v>0</v>
      </c>
      <c r="AN377" s="30">
        <f>IF(AM377="1",'TOP 10 TECHNIQUES'!C$19,0)</f>
        <v>0</v>
      </c>
      <c r="AO377" s="62">
        <v>0</v>
      </c>
      <c r="AP377" s="30">
        <f>parameters!$J$21*Table1[[#This Row],[TAT Utility]]+parameters!$J$22*Table1[[#This Row],[Count Utility]]</f>
        <v>3.9933333333333335E-2</v>
      </c>
      <c r="AQ377" s="30">
        <f>(Table1[[#This Row],[Total Top Att&amp;ck Score ]]-parameters!$D$19)/(parameters!$D$20-parameters!$D$19)</f>
        <v>0.13311111111111112</v>
      </c>
      <c r="AR377" s="30">
        <f>IF(Table1[[#This Row],[TAT Utility (unclipped)]]&gt;1,1, IF(Table1[[#This Row],[TAT Utility (unclipped)]]&lt;0,0, Table1[[#This Row],[TAT Utility (unclipped)]]) )</f>
        <v>0.13311111111111112</v>
      </c>
      <c r="AS377" s="30">
        <f>(Table1[[#This Row],[Ransomware (Total '# of ATT&amp;CK Observations)]]-parameters!$D$21)/(parameters!$D$22-parameters!$D$21)</f>
        <v>0</v>
      </c>
      <c r="AT377" s="30">
        <f>IF(Table1[[#This Row],[Count Utility (unclipped)]]&gt;1,1, IF(Table1[[#This Row],[Count Utility (unclipped)]]&lt;0,0, Table1[[#This Row],[Count Utility (unclipped)]]) )</f>
        <v>0</v>
      </c>
      <c r="AU37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8" spans="1:47" ht="15.75">
      <c r="A378" s="30">
        <f>parameters!$J$21*Table1[[#This Row],[TAT Utility]]+parameters!$J$22*Table1[[#This Row],[Count Utility]]</f>
        <v>6.927333333333334E-2</v>
      </c>
      <c r="B378" s="30">
        <f t="shared" si="5"/>
        <v>0.35940000000000005</v>
      </c>
      <c r="C378" s="30" t="s">
        <v>1368</v>
      </c>
      <c r="D378" s="30" t="s">
        <v>1356</v>
      </c>
      <c r="E378" s="30" t="s">
        <v>1369</v>
      </c>
      <c r="F378" s="30">
        <v>1</v>
      </c>
      <c r="G378" s="30">
        <v>1</v>
      </c>
      <c r="H378" s="30">
        <f>parameters!$J$10*Table1[[#This Row],[Before Utility]]+parameters!$J$11*Table1[[#This Row],[After Utility]]</f>
        <v>0.1</v>
      </c>
      <c r="I378">
        <f>(Table1[[#This Row],[Num. TID Before]]-parameters!$D$8)/(parameters!$D$9-parameters!$D$8)</f>
        <v>0.1</v>
      </c>
      <c r="J378">
        <f>IF(Table1[[#This Row],[Before Utility (unclipped)]]&gt;1,1, IF(Table1[[#This Row],[Before Utility (unclipped)]]&lt;0,0, Table1[[#This Row],[Before Utility (unclipped)]]))</f>
        <v>0.1</v>
      </c>
      <c r="K378">
        <f>(Table1[[#This Row],[Num. TID After]]-parameters!$D$10)/(parameters!$D$11-parameters!$D$10)</f>
        <v>0.1</v>
      </c>
      <c r="L378">
        <f>IF(Table1[[#This Row],[After Utility (unclipped)]]&gt;1,1, IF(Table1[[#This Row],[After Utility (unclipped)]]&lt;0,0, Table1[[#This Row],[After Utility (unclipped)]]))</f>
        <v>0.1</v>
      </c>
      <c r="M378" s="30">
        <v>0</v>
      </c>
      <c r="N378" s="81">
        <v>0</v>
      </c>
      <c r="O378" s="81">
        <v>0</v>
      </c>
      <c r="P378" s="81">
        <v>0</v>
      </c>
      <c r="Q378" s="81">
        <v>0</v>
      </c>
      <c r="R378" s="36" t="s">
        <v>115</v>
      </c>
      <c r="S378" s="32">
        <v>10</v>
      </c>
      <c r="T378" s="36" t="s">
        <v>1370</v>
      </c>
      <c r="U378" s="32">
        <v>11</v>
      </c>
      <c r="V378" s="30">
        <f>parameters!$J$4*Table1[[#This Row],[Mitigations Utility]] + parameters!$J$5*Table1[[#This Row],[Detections Utility]]</f>
        <v>0.2</v>
      </c>
      <c r="W378">
        <f>SUM(Table1[[#This Row],[Num. 800-53 (r5)]],Table1[[#This Row],[Num. CIS Controls]])</f>
        <v>21</v>
      </c>
      <c r="X378">
        <f>(Table1[[#This Row],[Total Mitigations]]-parameters!$D$2)/(parameters!$D$3-parameters!$D$2)</f>
        <v>0.38181818181818183</v>
      </c>
      <c r="Y378">
        <f>IF(Table1[[#This Row],[Mitigations Utility (unclipped)]]&gt;1,1, IF(Table1[[#This Row],[Mitigations Utility (unclipped)]]&lt;0,0, Table1[[#This Row],[Mitigations Utility (unclipped)]]) )</f>
        <v>0.38181818181818183</v>
      </c>
      <c r="Z378">
        <f>SUM(Table1[[#This Row],[Num. CAR]:[Num. Splunk]])</f>
        <v>0</v>
      </c>
      <c r="AA378">
        <f>(Table1[[#This Row],[Total Detections]]-parameters!$D$4)/(parameters!$D$5-parameters!$D$4)</f>
        <v>0</v>
      </c>
      <c r="AB378">
        <f>IF(Table1[[#This Row],[Detections Utility (unclipped)]]&gt;1,1, IF(Table1[[#This Row],[Detections Utility (unclipped)]]&lt;0,0, Table1[[#This Row],[Detections Utility (unclipped)]]) )</f>
        <v>0</v>
      </c>
      <c r="AC378"/>
      <c r="AD378" s="85" t="s">
        <v>1321</v>
      </c>
      <c r="AE378" s="30" t="str" cm="1">
        <f t="array" ref="AE378">IF(SUMPRODUCT(--(NOT(ISERR(SEARCH({"Process","Command","Script","WMI","Module","Pipe","Service"},AD378)))))&gt;0,"1","0")</f>
        <v>0</v>
      </c>
      <c r="AF378" s="30">
        <f>IF(AE378="1",'TOP 10 TECHNIQUES'!C$15,0)</f>
        <v>0</v>
      </c>
      <c r="AG378" s="30" t="str" cm="1">
        <f t="array" ref="AG378">IF(SUMPRODUCT(--(NOT(ISERR(SEARCH({"Network","Firewall"},AD378)))))&gt;0,"1","0")</f>
        <v>0</v>
      </c>
      <c r="AH378" s="30">
        <f>IF(AG378="1",'TOP 10 TECHNIQUES'!C$16,0)</f>
        <v>0</v>
      </c>
      <c r="AI378" s="30" t="str" cm="1">
        <f t="array" ref="AI378">IF(SUMPRODUCT(--(NOT(ISERR(SEARCH({"File","Group","Logon","Schedule","User","Registry","Active","Application"},AD378)))))&gt;0,"1","0")</f>
        <v>1</v>
      </c>
      <c r="AJ378" s="30">
        <f>IF(AI378="1",'TOP 10 TECHNIQUES'!C$17,0)</f>
        <v>0.19800000000000001</v>
      </c>
      <c r="AK378" s="30" t="str" cm="1">
        <f t="array" ref="AK378">IF(SUMPRODUCT(--(NOT(ISERR(SEARCH({"Cloud","Cluster","Container","Image","Instance","Pod","Snapshot","Volume"},AD378)))))&gt;0,"1","0")</f>
        <v>0</v>
      </c>
      <c r="AL378" s="30">
        <f>IF(AK378="1",'TOP 10 TECHNIQUES'!C$18,0)</f>
        <v>0</v>
      </c>
      <c r="AM378" s="30" t="str" cm="1">
        <f t="array" ref="AM378">IF(SUMPRODUCT(--(NOT(ISERR(SEARCH({"Drive","Firmware","Host","Kernel"},AD378)))))&gt;0,"1","0")</f>
        <v>0</v>
      </c>
      <c r="AN378" s="30">
        <f>IF(AM378="1",'TOP 10 TECHNIQUES'!C$19,0)</f>
        <v>0</v>
      </c>
      <c r="AO378" s="61">
        <v>1</v>
      </c>
      <c r="AP378" s="30">
        <f>parameters!$J$21*Table1[[#This Row],[TAT Utility]]+parameters!$J$22*Table1[[#This Row],[Count Utility]]</f>
        <v>6.927333333333334E-2</v>
      </c>
      <c r="AQ378" s="30">
        <f>(Table1[[#This Row],[Total Top Att&amp;ck Score ]]-parameters!$D$19)/(parameters!$D$20-parameters!$D$19)</f>
        <v>0.11980000000000002</v>
      </c>
      <c r="AR378" s="30">
        <f>IF(Table1[[#This Row],[TAT Utility (unclipped)]]&gt;1,1, IF(Table1[[#This Row],[TAT Utility (unclipped)]]&lt;0,0, Table1[[#This Row],[TAT Utility (unclipped)]]) )</f>
        <v>0.11980000000000002</v>
      </c>
      <c r="AS378" s="30">
        <f>(Table1[[#This Row],[Ransomware (Total '# of ATT&amp;CK Observations)]]-parameters!$D$21)/(parameters!$D$22-parameters!$D$21)</f>
        <v>4.7619047619047616E-2</v>
      </c>
      <c r="AT378" s="30">
        <f>IF(Table1[[#This Row],[Count Utility (unclipped)]]&gt;1,1, IF(Table1[[#This Row],[Count Utility (unclipped)]]&lt;0,0, Table1[[#This Row],[Count Utility (unclipped)]]) )</f>
        <v>4.7619047619047616E-2</v>
      </c>
      <c r="AU37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2.6661904761904762E-2</v>
      </c>
    </row>
    <row r="379" spans="1:47" ht="15.75">
      <c r="A379" s="30">
        <f>parameters!$J$21*Table1[[#This Row],[TAT Utility]]+parameters!$J$22*Table1[[#This Row],[Count Utility]]</f>
        <v>6.1857142857142861E-2</v>
      </c>
      <c r="B379" s="30">
        <f t="shared" si="5"/>
        <v>0.28523809523809524</v>
      </c>
      <c r="C379" s="30" t="s">
        <v>1371</v>
      </c>
      <c r="D379" s="30" t="s">
        <v>1356</v>
      </c>
      <c r="E379" s="30" t="s">
        <v>1372</v>
      </c>
      <c r="F379" s="30">
        <v>1</v>
      </c>
      <c r="G379" s="30">
        <v>1</v>
      </c>
      <c r="H379" s="30">
        <f>parameters!$J$10*Table1[[#This Row],[Before Utility]]+parameters!$J$11*Table1[[#This Row],[After Utility]]</f>
        <v>0.1</v>
      </c>
      <c r="I379">
        <f>(Table1[[#This Row],[Num. TID Before]]-parameters!$D$8)/(parameters!$D$9-parameters!$D$8)</f>
        <v>0.1</v>
      </c>
      <c r="J379">
        <f>IF(Table1[[#This Row],[Before Utility (unclipped)]]&gt;1,1, IF(Table1[[#This Row],[Before Utility (unclipped)]]&lt;0,0, Table1[[#This Row],[Before Utility (unclipped)]]))</f>
        <v>0.1</v>
      </c>
      <c r="K379">
        <f>(Table1[[#This Row],[Num. TID After]]-parameters!$D$10)/(parameters!$D$11-parameters!$D$10)</f>
        <v>0.1</v>
      </c>
      <c r="L379">
        <f>IF(Table1[[#This Row],[After Utility (unclipped)]]&gt;1,1, IF(Table1[[#This Row],[After Utility (unclipped)]]&lt;0,0, Table1[[#This Row],[After Utility (unclipped)]]))</f>
        <v>0.1</v>
      </c>
      <c r="M379" s="30">
        <v>0</v>
      </c>
      <c r="N379" s="81">
        <v>0</v>
      </c>
      <c r="O379" s="81">
        <v>5</v>
      </c>
      <c r="P379" s="81">
        <v>7</v>
      </c>
      <c r="Q379" s="81">
        <v>5</v>
      </c>
      <c r="R379" s="36" t="s">
        <v>142</v>
      </c>
      <c r="S379" s="32">
        <v>3</v>
      </c>
      <c r="T379" s="36" t="s">
        <v>1373</v>
      </c>
      <c r="U379" s="32">
        <v>3</v>
      </c>
      <c r="V379" s="30">
        <f>parameters!$J$4*Table1[[#This Row],[Mitigations Utility]] + parameters!$J$5*Table1[[#This Row],[Detections Utility]]</f>
        <v>0.1380952380952381</v>
      </c>
      <c r="W379">
        <f>SUM(Table1[[#This Row],[Num. 800-53 (r5)]],Table1[[#This Row],[Num. CIS Controls]])</f>
        <v>6</v>
      </c>
      <c r="X379">
        <f>(Table1[[#This Row],[Total Mitigations]]-parameters!$D$2)/(parameters!$D$3-parameters!$D$2)</f>
        <v>0.10909090909090909</v>
      </c>
      <c r="Y379">
        <f>IF(Table1[[#This Row],[Mitigations Utility (unclipped)]]&gt;1,1, IF(Table1[[#This Row],[Mitigations Utility (unclipped)]]&lt;0,0, Table1[[#This Row],[Mitigations Utility (unclipped)]]) )</f>
        <v>0.10909090909090909</v>
      </c>
      <c r="Z379">
        <f>SUM(Table1[[#This Row],[Num. CAR]:[Num. Splunk]])</f>
        <v>17</v>
      </c>
      <c r="AA379">
        <f>(Table1[[#This Row],[Total Detections]]-parameters!$D$4)/(parameters!$D$5-parameters!$D$4)</f>
        <v>0.17</v>
      </c>
      <c r="AB379">
        <f>IF(Table1[[#This Row],[Detections Utility (unclipped)]]&gt;1,1, IF(Table1[[#This Row],[Detections Utility (unclipped)]]&lt;0,0, Table1[[#This Row],[Detections Utility (unclipped)]]) )</f>
        <v>0.17</v>
      </c>
      <c r="AC379"/>
      <c r="AD379" s="85" t="s">
        <v>1374</v>
      </c>
      <c r="AE379" s="30" t="str" cm="1">
        <f t="array" ref="AE379">IF(SUMPRODUCT(--(NOT(ISERR(SEARCH({"Process","Command","Script","WMI","Module","Pipe","Service"},AD379)))))&gt;0,"1","0")</f>
        <v>0</v>
      </c>
      <c r="AF379" s="30">
        <f>IF(AE379="1",'TOP 10 TECHNIQUES'!C$15,0)</f>
        <v>0</v>
      </c>
      <c r="AG379" s="30" t="str" cm="1">
        <f t="array" ref="AG379">IF(SUMPRODUCT(--(NOT(ISERR(SEARCH({"Network","Firewall"},AD379)))))&gt;0,"1","0")</f>
        <v>0</v>
      </c>
      <c r="AH379" s="30">
        <f>IF(AG379="1",'TOP 10 TECHNIQUES'!C$16,0)</f>
        <v>0</v>
      </c>
      <c r="AI379" s="30" t="str" cm="1">
        <f t="array" ref="AI379">IF(SUMPRODUCT(--(NOT(ISERR(SEARCH({"File","Group","Logon","Schedule","User","Registry","Active","Application"},AD379)))))&gt;0,"1","0")</f>
        <v>1</v>
      </c>
      <c r="AJ379" s="30">
        <f>IF(AI379="1",'TOP 10 TECHNIQUES'!C$17,0)</f>
        <v>0.19800000000000001</v>
      </c>
      <c r="AK379" s="30" t="str" cm="1">
        <f t="array" ref="AK379">IF(SUMPRODUCT(--(NOT(ISERR(SEARCH({"Cloud","Cluster","Container","Image","Instance","Pod","Snapshot","Volume"},AD379)))))&gt;0,"1","0")</f>
        <v>0</v>
      </c>
      <c r="AL379" s="30">
        <f>IF(AK379="1",'TOP 10 TECHNIQUES'!C$18,0)</f>
        <v>0</v>
      </c>
      <c r="AM379" s="30" t="str" cm="1">
        <f t="array" ref="AM379">IF(SUMPRODUCT(--(NOT(ISERR(SEARCH({"Drive","Firmware","Host","Kernel"},AD379)))))&gt;0,"1","0")</f>
        <v>0</v>
      </c>
      <c r="AN379" s="30">
        <f>IF(AM379="1",'TOP 10 TECHNIQUES'!C$19,0)</f>
        <v>0</v>
      </c>
      <c r="AO379" s="62">
        <v>1</v>
      </c>
      <c r="AP379" s="30">
        <f>parameters!$J$21*Table1[[#This Row],[TAT Utility]]+parameters!$J$22*Table1[[#This Row],[Count Utility]]</f>
        <v>6.1857142857142861E-2</v>
      </c>
      <c r="AQ379" s="30">
        <f>(Table1[[#This Row],[Total Top Att&amp;ck Score ]]-parameters!$D$19)/(parameters!$D$20-parameters!$D$19)</f>
        <v>9.5079365079365083E-2</v>
      </c>
      <c r="AR379" s="30">
        <f>IF(Table1[[#This Row],[TAT Utility (unclipped)]]&gt;1,1, IF(Table1[[#This Row],[TAT Utility (unclipped)]]&lt;0,0, Table1[[#This Row],[TAT Utility (unclipped)]]) )</f>
        <v>9.5079365079365083E-2</v>
      </c>
      <c r="AS379" s="30">
        <f>(Table1[[#This Row],[Ransomware (Total '# of ATT&amp;CK Observations)]]-parameters!$D$21)/(parameters!$D$22-parameters!$D$21)</f>
        <v>4.7619047619047616E-2</v>
      </c>
      <c r="AT379" s="30">
        <f>IF(Table1[[#This Row],[Count Utility (unclipped)]]&gt;1,1, IF(Table1[[#This Row],[Count Utility (unclipped)]]&lt;0,0, Table1[[#This Row],[Count Utility (unclipped)]]) )</f>
        <v>4.7619047619047616E-2</v>
      </c>
      <c r="AU37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2.6073318216175357E-2</v>
      </c>
    </row>
    <row r="380" spans="1:47" ht="15.75">
      <c r="A380" s="30">
        <f>parameters!$J$21*Table1[[#This Row],[TAT Utility]]+parameters!$J$22*Table1[[#This Row],[Count Utility]]</f>
        <v>0.19473506374161903</v>
      </c>
      <c r="B380" s="30">
        <f t="shared" si="5"/>
        <v>1.2806839707495237</v>
      </c>
      <c r="C380" s="30" t="s">
        <v>1375</v>
      </c>
      <c r="D380" s="30" t="s">
        <v>1376</v>
      </c>
      <c r="E380" s="30" t="s">
        <v>72</v>
      </c>
      <c r="F380" s="30">
        <v>3</v>
      </c>
      <c r="G380" s="30">
        <v>4</v>
      </c>
      <c r="H380" s="30">
        <f>parameters!$J$10*Table1[[#This Row],[Before Utility]]+parameters!$J$11*Table1[[#This Row],[After Utility]]</f>
        <v>0.35</v>
      </c>
      <c r="I380">
        <f>(Table1[[#This Row],[Num. TID Before]]-parameters!$D$8)/(parameters!$D$9-parameters!$D$8)</f>
        <v>0.3</v>
      </c>
      <c r="J380">
        <f>IF(Table1[[#This Row],[Before Utility (unclipped)]]&gt;1,1, IF(Table1[[#This Row],[Before Utility (unclipped)]]&lt;0,0, Table1[[#This Row],[Before Utility (unclipped)]]))</f>
        <v>0.3</v>
      </c>
      <c r="K380">
        <f>(Table1[[#This Row],[Num. TID After]]-parameters!$D$10)/(parameters!$D$11-parameters!$D$10)</f>
        <v>0.4</v>
      </c>
      <c r="L380">
        <f>IF(Table1[[#This Row],[After Utility (unclipped)]]&gt;1,1, IF(Table1[[#This Row],[After Utility (unclipped)]]&lt;0,0, Table1[[#This Row],[After Utility (unclipped)]]))</f>
        <v>0.4</v>
      </c>
      <c r="M380" s="57">
        <v>0.10949453000000001</v>
      </c>
      <c r="N380" s="81">
        <v>1</v>
      </c>
      <c r="O380" s="81">
        <v>14</v>
      </c>
      <c r="P380" s="81">
        <v>2</v>
      </c>
      <c r="Q380" s="81">
        <v>1</v>
      </c>
      <c r="R380" s="36" t="s">
        <v>1377</v>
      </c>
      <c r="S380" s="32">
        <v>28</v>
      </c>
      <c r="T380" s="36" t="s">
        <v>1378</v>
      </c>
      <c r="U380" s="32">
        <v>33</v>
      </c>
      <c r="V380" s="30">
        <f>parameters!$J$4*Table1[[#This Row],[Mitigations Utility]] + parameters!$J$5*Table1[[#This Row],[Detections Utility]]</f>
        <v>0.60952380952380958</v>
      </c>
      <c r="W380">
        <f>SUM(Table1[[#This Row],[Num. 800-53 (r5)]],Table1[[#This Row],[Num. CIS Controls]])</f>
        <v>61</v>
      </c>
      <c r="X380">
        <f>(Table1[[#This Row],[Total Mitigations]]-parameters!$D$2)/(parameters!$D$3-parameters!$D$2)</f>
        <v>1.1090909090909091</v>
      </c>
      <c r="Y380">
        <f>IF(Table1[[#This Row],[Mitigations Utility (unclipped)]]&gt;1,1, IF(Table1[[#This Row],[Mitigations Utility (unclipped)]]&lt;0,0, Table1[[#This Row],[Mitigations Utility (unclipped)]]) )</f>
        <v>1</v>
      </c>
      <c r="Z380">
        <f>SUM(Table1[[#This Row],[Num. CAR]:[Num. Splunk]])</f>
        <v>18</v>
      </c>
      <c r="AA380">
        <f>(Table1[[#This Row],[Total Detections]]-parameters!$D$4)/(parameters!$D$5-parameters!$D$4)</f>
        <v>0.18</v>
      </c>
      <c r="AB380">
        <f>IF(Table1[[#This Row],[Detections Utility (unclipped)]]&gt;1,1, IF(Table1[[#This Row],[Detections Utility (unclipped)]]&lt;0,0, Table1[[#This Row],[Detections Utility (unclipped)]]) )</f>
        <v>0.18</v>
      </c>
      <c r="AC380"/>
      <c r="AD380" s="85" t="s">
        <v>1379</v>
      </c>
      <c r="AE380" s="30" t="str" cm="1">
        <f t="array" ref="AE380">IF(SUMPRODUCT(--(NOT(ISERR(SEARCH({"Process","Command","Script","WMI","Module","Pipe","Service"},AD380)))))&gt;0,"1","0")</f>
        <v>1</v>
      </c>
      <c r="AF380" s="30">
        <f>IF(AE380="1",'TOP 10 TECHNIQUES'!C$15,0)</f>
        <v>0</v>
      </c>
      <c r="AG380" s="30" t="str" cm="1">
        <f t="array" ref="AG380">IF(SUMPRODUCT(--(NOT(ISERR(SEARCH({"Network","Firewall"},AD380)))))&gt;0,"1","0")</f>
        <v>0</v>
      </c>
      <c r="AH380" s="30">
        <f>IF(AG380="1",'TOP 10 TECHNIQUES'!C$16,0)</f>
        <v>0</v>
      </c>
      <c r="AI380" s="30" t="str" cm="1">
        <f t="array" ref="AI380">IF(SUMPRODUCT(--(NOT(ISERR(SEARCH({"File","Group","Logon","Schedule","User","Registry","Active","Application"},AD380)))))&gt;0,"1","0")</f>
        <v>1</v>
      </c>
      <c r="AJ380" s="30">
        <f>IF(AI380="1",'TOP 10 TECHNIQUES'!C$17,0)</f>
        <v>0.19800000000000001</v>
      </c>
      <c r="AK380" s="30" t="str" cm="1">
        <f t="array" ref="AK380">IF(SUMPRODUCT(--(NOT(ISERR(SEARCH({"Cloud","Cluster","Container","Image","Instance","Pod","Snapshot","Volume"},AD380)))))&gt;0,"1","0")</f>
        <v>0</v>
      </c>
      <c r="AL380" s="30">
        <f>IF(AK380="1",'TOP 10 TECHNIQUES'!C$18,0)</f>
        <v>0</v>
      </c>
      <c r="AM380" s="30" t="str" cm="1">
        <f t="array" ref="AM380">IF(SUMPRODUCT(--(NOT(ISERR(SEARCH({"Drive","Firmware","Host","Kernel"},AD380)))))&gt;0,"1","0")</f>
        <v>0</v>
      </c>
      <c r="AN380" s="30">
        <f>IF(AM380="1",'TOP 10 TECHNIQUES'!C$19,0)</f>
        <v>0</v>
      </c>
      <c r="AO380" s="61">
        <v>2</v>
      </c>
      <c r="AP380" s="30">
        <f>parameters!$J$21*Table1[[#This Row],[TAT Utility]]+parameters!$J$22*Table1[[#This Row],[Count Utility]]</f>
        <v>0.19473506374161903</v>
      </c>
      <c r="AQ380" s="30">
        <f>(Table1[[#This Row],[Total Top Att&amp;ck Score ]]-parameters!$D$19)/(parameters!$D$20-parameters!$D$19)</f>
        <v>0.42689465691650791</v>
      </c>
      <c r="AR380" s="30">
        <f>IF(Table1[[#This Row],[TAT Utility (unclipped)]]&gt;1,1, IF(Table1[[#This Row],[TAT Utility (unclipped)]]&lt;0,0, Table1[[#This Row],[TAT Utility (unclipped)]]) )</f>
        <v>0.42689465691650791</v>
      </c>
      <c r="AS380" s="30">
        <f>(Table1[[#This Row],[Ransomware (Total '# of ATT&amp;CK Observations)]]-parameters!$D$21)/(parameters!$D$22-parameters!$D$21)</f>
        <v>9.5238095238095233E-2</v>
      </c>
      <c r="AT380" s="30">
        <f>IF(Table1[[#This Row],[Count Utility (unclipped)]]&gt;1,1, IF(Table1[[#This Row],[Count Utility (unclipped)]]&lt;0,0, Table1[[#This Row],[Count Utility (unclipped)]]) )</f>
        <v>9.5238095238095233E-2</v>
      </c>
      <c r="AU38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6.7947364615071795E-2</v>
      </c>
    </row>
    <row r="381" spans="1:47" ht="15.75">
      <c r="A381" s="30">
        <f>parameters!$J$21*Table1[[#This Row],[TAT Utility]]+parameters!$J$22*Table1[[#This Row],[Count Utility]]</f>
        <v>0.18581714285714285</v>
      </c>
      <c r="B381" s="30">
        <f t="shared" si="5"/>
        <v>0.52483809523809521</v>
      </c>
      <c r="C381" s="30" t="s">
        <v>1380</v>
      </c>
      <c r="D381" s="30" t="s">
        <v>1376</v>
      </c>
      <c r="E381" s="30" t="s">
        <v>1381</v>
      </c>
      <c r="F381" s="30">
        <v>1</v>
      </c>
      <c r="G381" s="30">
        <v>1</v>
      </c>
      <c r="H381" s="30">
        <f>parameters!$J$10*Table1[[#This Row],[Before Utility]]+parameters!$J$11*Table1[[#This Row],[After Utility]]</f>
        <v>0.1</v>
      </c>
      <c r="I381">
        <f>(Table1[[#This Row],[Num. TID Before]]-parameters!$D$8)/(parameters!$D$9-parameters!$D$8)</f>
        <v>0.1</v>
      </c>
      <c r="J381">
        <f>IF(Table1[[#This Row],[Before Utility (unclipped)]]&gt;1,1, IF(Table1[[#This Row],[Before Utility (unclipped)]]&lt;0,0, Table1[[#This Row],[Before Utility (unclipped)]]))</f>
        <v>0.1</v>
      </c>
      <c r="K381">
        <f>(Table1[[#This Row],[Num. TID After]]-parameters!$D$10)/(parameters!$D$11-parameters!$D$10)</f>
        <v>0.1</v>
      </c>
      <c r="L381">
        <f>IF(Table1[[#This Row],[After Utility (unclipped)]]&gt;1,1, IF(Table1[[#This Row],[After Utility (unclipped)]]&lt;0,0, Table1[[#This Row],[After Utility (unclipped)]]))</f>
        <v>0.1</v>
      </c>
      <c r="M381" s="30">
        <v>0</v>
      </c>
      <c r="N381" s="81">
        <v>1</v>
      </c>
      <c r="O381" s="81">
        <v>3</v>
      </c>
      <c r="P381" s="81">
        <v>0</v>
      </c>
      <c r="Q381" s="81">
        <v>3</v>
      </c>
      <c r="R381" s="36" t="s">
        <v>1382</v>
      </c>
      <c r="S381" s="32">
        <v>14</v>
      </c>
      <c r="T381" s="36" t="s">
        <v>1383</v>
      </c>
      <c r="U381" s="32">
        <v>18</v>
      </c>
      <c r="V381" s="30">
        <f>parameters!$J$4*Table1[[#This Row],[Mitigations Utility]] + parameters!$J$5*Table1[[#This Row],[Detections Utility]]</f>
        <v>0.33809523809523812</v>
      </c>
      <c r="W381">
        <f>SUM(Table1[[#This Row],[Num. 800-53 (r5)]],Table1[[#This Row],[Num. CIS Controls]])</f>
        <v>32</v>
      </c>
      <c r="X381">
        <f>(Table1[[#This Row],[Total Mitigations]]-parameters!$D$2)/(parameters!$D$3-parameters!$D$2)</f>
        <v>0.58181818181818179</v>
      </c>
      <c r="Y381">
        <f>IF(Table1[[#This Row],[Mitigations Utility (unclipped)]]&gt;1,1, IF(Table1[[#This Row],[Mitigations Utility (unclipped)]]&lt;0,0, Table1[[#This Row],[Mitigations Utility (unclipped)]]) )</f>
        <v>0.58181818181818179</v>
      </c>
      <c r="Z381">
        <f>SUM(Table1[[#This Row],[Num. CAR]:[Num. Splunk]])</f>
        <v>7</v>
      </c>
      <c r="AA381">
        <f>(Table1[[#This Row],[Total Detections]]-parameters!$D$4)/(parameters!$D$5-parameters!$D$4)</f>
        <v>7.0000000000000007E-2</v>
      </c>
      <c r="AB381">
        <f>IF(Table1[[#This Row],[Detections Utility (unclipped)]]&gt;1,1, IF(Table1[[#This Row],[Detections Utility (unclipped)]]&lt;0,0, Table1[[#This Row],[Detections Utility (unclipped)]]) )</f>
        <v>7.0000000000000007E-2</v>
      </c>
      <c r="AC381"/>
      <c r="AD381" s="85" t="s">
        <v>102</v>
      </c>
      <c r="AE381" s="30" t="str" cm="1">
        <f t="array" ref="AE381">IF(SUMPRODUCT(--(NOT(ISERR(SEARCH({"Process","Command","Script","WMI","Module","Pipe","Service"},AD381)))))&gt;0,"1","0")</f>
        <v>1</v>
      </c>
      <c r="AF381" s="30">
        <f>IF(AE381="1",'TOP 10 TECHNIQUES'!C$15,0)</f>
        <v>0</v>
      </c>
      <c r="AG381" s="30" t="str" cm="1">
        <f t="array" ref="AG381">IF(SUMPRODUCT(--(NOT(ISERR(SEARCH({"Network","Firewall"},AD381)))))&gt;0,"1","0")</f>
        <v>0</v>
      </c>
      <c r="AH381" s="30">
        <f>IF(AG381="1",'TOP 10 TECHNIQUES'!C$16,0)</f>
        <v>0</v>
      </c>
      <c r="AI381" s="30" t="str" cm="1">
        <f t="array" ref="AI381">IF(SUMPRODUCT(--(NOT(ISERR(SEARCH({"File","Group","Logon","Schedule","User","Registry","Active","Application"},AD381)))))&gt;0,"1","0")</f>
        <v>1</v>
      </c>
      <c r="AJ381" s="30">
        <f>IF(AI381="1",'TOP 10 TECHNIQUES'!C$17,0)</f>
        <v>0.19800000000000001</v>
      </c>
      <c r="AK381" s="30" t="str" cm="1">
        <f t="array" ref="AK381">IF(SUMPRODUCT(--(NOT(ISERR(SEARCH({"Cloud","Cluster","Container","Image","Instance","Pod","Snapshot","Volume"},AD381)))))&gt;0,"1","0")</f>
        <v>0</v>
      </c>
      <c r="AL381" s="30">
        <f>IF(AK381="1",'TOP 10 TECHNIQUES'!C$18,0)</f>
        <v>0</v>
      </c>
      <c r="AM381" s="30" t="str" cm="1">
        <f t="array" ref="AM381">IF(SUMPRODUCT(--(NOT(ISERR(SEARCH({"Drive","Firmware","Host","Kernel"},AD381)))))&gt;0,"1","0")</f>
        <v>0</v>
      </c>
      <c r="AN381" s="30">
        <f>IF(AM381="1",'TOP 10 TECHNIQUES'!C$19,0)</f>
        <v>0</v>
      </c>
      <c r="AO381" s="62">
        <v>4</v>
      </c>
      <c r="AP381" s="30">
        <f>parameters!$J$21*Table1[[#This Row],[TAT Utility]]+parameters!$J$22*Table1[[#This Row],[Count Utility]]</f>
        <v>0.18581714285714285</v>
      </c>
      <c r="AQ381" s="30">
        <f>(Table1[[#This Row],[Total Top Att&amp;ck Score ]]-parameters!$D$19)/(parameters!$D$20-parameters!$D$19)</f>
        <v>0.17494603174603174</v>
      </c>
      <c r="AR381" s="30">
        <f>IF(Table1[[#This Row],[TAT Utility (unclipped)]]&gt;1,1, IF(Table1[[#This Row],[TAT Utility (unclipped)]]&lt;0,0, Table1[[#This Row],[TAT Utility (unclipped)]]) )</f>
        <v>0.17494603174603174</v>
      </c>
      <c r="AS381" s="30">
        <f>(Table1[[#This Row],[Ransomware (Total '# of ATT&amp;CK Observations)]]-parameters!$D$21)/(parameters!$D$22-parameters!$D$21)</f>
        <v>0.19047619047619047</v>
      </c>
      <c r="AT381" s="30">
        <f>IF(Table1[[#This Row],[Count Utility (unclipped)]]&gt;1,1, IF(Table1[[#This Row],[Count Utility (unclipped)]]&lt;0,0, Table1[[#This Row],[Count Utility (unclipped)]]) )</f>
        <v>0.19047619047619047</v>
      </c>
      <c r="AU38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0.11189962207105064</v>
      </c>
    </row>
    <row r="382" spans="1:47" ht="15.75">
      <c r="A382" s="30">
        <f>parameters!$J$21*Table1[[#This Row],[TAT Utility]]+parameters!$J$22*Table1[[#This Row],[Count Utility]]</f>
        <v>0.11344571428571427</v>
      </c>
      <c r="B382" s="30">
        <f t="shared" si="5"/>
        <v>0.46779047619047609</v>
      </c>
      <c r="C382" s="30" t="s">
        <v>1384</v>
      </c>
      <c r="D382" s="30" t="s">
        <v>1376</v>
      </c>
      <c r="E382" s="30" t="s">
        <v>1385</v>
      </c>
      <c r="F382" s="30">
        <v>1</v>
      </c>
      <c r="G382" s="30">
        <v>1</v>
      </c>
      <c r="H382" s="30">
        <f>parameters!$J$10*Table1[[#This Row],[Before Utility]]+parameters!$J$11*Table1[[#This Row],[After Utility]]</f>
        <v>0.1</v>
      </c>
      <c r="I382">
        <f>(Table1[[#This Row],[Num. TID Before]]-parameters!$D$8)/(parameters!$D$9-parameters!$D$8)</f>
        <v>0.1</v>
      </c>
      <c r="J382">
        <f>IF(Table1[[#This Row],[Before Utility (unclipped)]]&gt;1,1, IF(Table1[[#This Row],[Before Utility (unclipped)]]&lt;0,0, Table1[[#This Row],[Before Utility (unclipped)]]))</f>
        <v>0.1</v>
      </c>
      <c r="K382">
        <f>(Table1[[#This Row],[Num. TID After]]-parameters!$D$10)/(parameters!$D$11-parameters!$D$10)</f>
        <v>0.1</v>
      </c>
      <c r="L382">
        <f>IF(Table1[[#This Row],[After Utility (unclipped)]]&gt;1,1, IF(Table1[[#This Row],[After Utility (unclipped)]]&lt;0,0, Table1[[#This Row],[After Utility (unclipped)]]))</f>
        <v>0.1</v>
      </c>
      <c r="M382" s="30">
        <v>0</v>
      </c>
      <c r="N382" s="81">
        <v>0</v>
      </c>
      <c r="O382" s="81">
        <v>3</v>
      </c>
      <c r="P382" s="81">
        <v>0</v>
      </c>
      <c r="Q382" s="81">
        <v>0</v>
      </c>
      <c r="R382" s="36" t="s">
        <v>1386</v>
      </c>
      <c r="S382" s="32">
        <v>11</v>
      </c>
      <c r="T382" s="36" t="s">
        <v>1387</v>
      </c>
      <c r="U382" s="32">
        <v>18</v>
      </c>
      <c r="V382" s="30">
        <f>parameters!$J$4*Table1[[#This Row],[Mitigations Utility]] + parameters!$J$5*Table1[[#This Row],[Detections Utility]]</f>
        <v>0.29047619047619044</v>
      </c>
      <c r="W382">
        <f>SUM(Table1[[#This Row],[Num. 800-53 (r5)]],Table1[[#This Row],[Num. CIS Controls]])</f>
        <v>29</v>
      </c>
      <c r="X382">
        <f>(Table1[[#This Row],[Total Mitigations]]-parameters!$D$2)/(parameters!$D$3-parameters!$D$2)</f>
        <v>0.52727272727272723</v>
      </c>
      <c r="Y382">
        <f>IF(Table1[[#This Row],[Mitigations Utility (unclipped)]]&gt;1,1, IF(Table1[[#This Row],[Mitigations Utility (unclipped)]]&lt;0,0, Table1[[#This Row],[Mitigations Utility (unclipped)]]) )</f>
        <v>0.52727272727272723</v>
      </c>
      <c r="Z382">
        <f>SUM(Table1[[#This Row],[Num. CAR]:[Num. Splunk]])</f>
        <v>3</v>
      </c>
      <c r="AA382">
        <f>(Table1[[#This Row],[Total Detections]]-parameters!$D$4)/(parameters!$D$5-parameters!$D$4)</f>
        <v>0.03</v>
      </c>
      <c r="AB382">
        <f>IF(Table1[[#This Row],[Detections Utility (unclipped)]]&gt;1,1, IF(Table1[[#This Row],[Detections Utility (unclipped)]]&lt;0,0, Table1[[#This Row],[Detections Utility (unclipped)]]) )</f>
        <v>0.03</v>
      </c>
      <c r="AC382"/>
      <c r="AD382" s="85" t="s">
        <v>1388</v>
      </c>
      <c r="AE382" s="30" t="str" cm="1">
        <f t="array" ref="AE382">IF(SUMPRODUCT(--(NOT(ISERR(SEARCH({"Process","Command","Script","WMI","Module","Pipe","Service"},AD382)))))&gt;0,"1","0")</f>
        <v>1</v>
      </c>
      <c r="AF382" s="30">
        <f>IF(AE382="1",'TOP 10 TECHNIQUES'!C$15,0)</f>
        <v>0</v>
      </c>
      <c r="AG382" s="30" t="str" cm="1">
        <f t="array" ref="AG382">IF(SUMPRODUCT(--(NOT(ISERR(SEARCH({"Network","Firewall"},AD382)))))&gt;0,"1","0")</f>
        <v>0</v>
      </c>
      <c r="AH382" s="30">
        <f>IF(AG382="1",'TOP 10 TECHNIQUES'!C$16,0)</f>
        <v>0</v>
      </c>
      <c r="AI382" s="30" t="str" cm="1">
        <f t="array" ref="AI382">IF(SUMPRODUCT(--(NOT(ISERR(SEARCH({"File","Group","Logon","Schedule","User","Registry","Active","Application"},AD382)))))&gt;0,"1","0")</f>
        <v>1</v>
      </c>
      <c r="AJ382" s="30">
        <f>IF(AI382="1",'TOP 10 TECHNIQUES'!C$17,0)</f>
        <v>0.19800000000000001</v>
      </c>
      <c r="AK382" s="30" t="str" cm="1">
        <f t="array" ref="AK382">IF(SUMPRODUCT(--(NOT(ISERR(SEARCH({"Cloud","Cluster","Container","Image","Instance","Pod","Snapshot","Volume"},AD382)))))&gt;0,"1","0")</f>
        <v>0</v>
      </c>
      <c r="AL382" s="30">
        <f>IF(AK382="1",'TOP 10 TECHNIQUES'!C$18,0)</f>
        <v>0</v>
      </c>
      <c r="AM382" s="30" t="str" cm="1">
        <f t="array" ref="AM382">IF(SUMPRODUCT(--(NOT(ISERR(SEARCH({"Drive","Firmware","Host","Kernel"},AD382)))))&gt;0,"1","0")</f>
        <v>0</v>
      </c>
      <c r="AN382" s="30">
        <f>IF(AM382="1",'TOP 10 TECHNIQUES'!C$19,0)</f>
        <v>0</v>
      </c>
      <c r="AO382" s="61">
        <v>2</v>
      </c>
      <c r="AP382" s="30">
        <f>parameters!$J$21*Table1[[#This Row],[TAT Utility]]+parameters!$J$22*Table1[[#This Row],[Count Utility]]</f>
        <v>0.11344571428571427</v>
      </c>
      <c r="AQ382" s="30">
        <f>(Table1[[#This Row],[Total Top Att&amp;ck Score ]]-parameters!$D$19)/(parameters!$D$20-parameters!$D$19)</f>
        <v>0.1559301587301587</v>
      </c>
      <c r="AR382" s="30">
        <f>IF(Table1[[#This Row],[TAT Utility (unclipped)]]&gt;1,1, IF(Table1[[#This Row],[TAT Utility (unclipped)]]&lt;0,0, Table1[[#This Row],[TAT Utility (unclipped)]]) )</f>
        <v>0.1559301587301587</v>
      </c>
      <c r="AS382" s="30">
        <f>(Table1[[#This Row],[Ransomware (Total '# of ATT&amp;CK Observations)]]-parameters!$D$21)/(parameters!$D$22-parameters!$D$21)</f>
        <v>9.5238095238095233E-2</v>
      </c>
      <c r="AT382" s="30">
        <f>IF(Table1[[#This Row],[Count Utility (unclipped)]]&gt;1,1, IF(Table1[[#This Row],[Count Utility (unclipped)]]&lt;0,0, Table1[[#This Row],[Count Utility (unclipped)]]) )</f>
        <v>9.5238095238095233E-2</v>
      </c>
      <c r="AU38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5.5044293272864697E-2</v>
      </c>
    </row>
    <row r="383" spans="1:47" ht="15.75">
      <c r="A383" s="30">
        <f>parameters!$J$21*Table1[[#This Row],[TAT Utility]]+parameters!$J$22*Table1[[#This Row],[Count Utility]]</f>
        <v>5.7293333333333335E-2</v>
      </c>
      <c r="B383" s="30">
        <f t="shared" si="5"/>
        <v>0.23960000000000001</v>
      </c>
      <c r="C383" s="30" t="s">
        <v>1389</v>
      </c>
      <c r="D383" s="30" t="s">
        <v>1376</v>
      </c>
      <c r="E383" s="30" t="s">
        <v>1390</v>
      </c>
      <c r="F383" s="30">
        <v>1</v>
      </c>
      <c r="G383" s="30">
        <v>1</v>
      </c>
      <c r="H383" s="30">
        <f>parameters!$J$10*Table1[[#This Row],[Before Utility]]+parameters!$J$11*Table1[[#This Row],[After Utility]]</f>
        <v>0.1</v>
      </c>
      <c r="I383">
        <f>(Table1[[#This Row],[Num. TID Before]]-parameters!$D$8)/(parameters!$D$9-parameters!$D$8)</f>
        <v>0.1</v>
      </c>
      <c r="J383">
        <f>IF(Table1[[#This Row],[Before Utility (unclipped)]]&gt;1,1, IF(Table1[[#This Row],[Before Utility (unclipped)]]&lt;0,0, Table1[[#This Row],[Before Utility (unclipped)]]))</f>
        <v>0.1</v>
      </c>
      <c r="K383">
        <f>(Table1[[#This Row],[Num. TID After]]-parameters!$D$10)/(parameters!$D$11-parameters!$D$10)</f>
        <v>0.1</v>
      </c>
      <c r="L383">
        <f>IF(Table1[[#This Row],[After Utility (unclipped)]]&gt;1,1, IF(Table1[[#This Row],[After Utility (unclipped)]]&lt;0,0, Table1[[#This Row],[After Utility (unclipped)]]))</f>
        <v>0.1</v>
      </c>
      <c r="M383" s="30">
        <v>0</v>
      </c>
      <c r="N383" s="81">
        <v>0</v>
      </c>
      <c r="O383" s="81">
        <v>5</v>
      </c>
      <c r="P383" s="81">
        <v>1</v>
      </c>
      <c r="Q383" s="81">
        <v>1</v>
      </c>
      <c r="R383" s="36" t="s">
        <v>142</v>
      </c>
      <c r="S383" s="32">
        <v>3</v>
      </c>
      <c r="T383" s="36" t="s">
        <v>1391</v>
      </c>
      <c r="U383" s="32">
        <v>4</v>
      </c>
      <c r="V383" s="30">
        <f>parameters!$J$4*Table1[[#This Row],[Mitigations Utility]] + parameters!$J$5*Table1[[#This Row],[Detections Utility]]</f>
        <v>0.1</v>
      </c>
      <c r="W383">
        <f>SUM(Table1[[#This Row],[Num. 800-53 (r5)]],Table1[[#This Row],[Num. CIS Controls]])</f>
        <v>7</v>
      </c>
      <c r="X383">
        <f>(Table1[[#This Row],[Total Mitigations]]-parameters!$D$2)/(parameters!$D$3-parameters!$D$2)</f>
        <v>0.12727272727272726</v>
      </c>
      <c r="Y383">
        <f>IF(Table1[[#This Row],[Mitigations Utility (unclipped)]]&gt;1,1, IF(Table1[[#This Row],[Mitigations Utility (unclipped)]]&lt;0,0, Table1[[#This Row],[Mitigations Utility (unclipped)]]) )</f>
        <v>0.12727272727272726</v>
      </c>
      <c r="Z383">
        <f>SUM(Table1[[#This Row],[Num. CAR]:[Num. Splunk]])</f>
        <v>7</v>
      </c>
      <c r="AA383">
        <f>(Table1[[#This Row],[Total Detections]]-parameters!$D$4)/(parameters!$D$5-parameters!$D$4)</f>
        <v>7.0000000000000007E-2</v>
      </c>
      <c r="AB383">
        <f>IF(Table1[[#This Row],[Detections Utility (unclipped)]]&gt;1,1, IF(Table1[[#This Row],[Detections Utility (unclipped)]]&lt;0,0, Table1[[#This Row],[Detections Utility (unclipped)]]) )</f>
        <v>7.0000000000000007E-2</v>
      </c>
      <c r="AC383"/>
      <c r="AD383" s="85" t="s">
        <v>102</v>
      </c>
      <c r="AE383" s="30" t="str" cm="1">
        <f t="array" ref="AE383">IF(SUMPRODUCT(--(NOT(ISERR(SEARCH({"Process","Command","Script","WMI","Module","Pipe","Service"},AD383)))))&gt;0,"1","0")</f>
        <v>1</v>
      </c>
      <c r="AF383" s="30">
        <f>IF(AE383="1",'TOP 10 TECHNIQUES'!C$15,0)</f>
        <v>0</v>
      </c>
      <c r="AG383" s="30" t="str" cm="1">
        <f t="array" ref="AG383">IF(SUMPRODUCT(--(NOT(ISERR(SEARCH({"Network","Firewall"},AD383)))))&gt;0,"1","0")</f>
        <v>0</v>
      </c>
      <c r="AH383" s="30">
        <f>IF(AG383="1",'TOP 10 TECHNIQUES'!C$16,0)</f>
        <v>0</v>
      </c>
      <c r="AI383" s="30" t="str" cm="1">
        <f t="array" ref="AI383">IF(SUMPRODUCT(--(NOT(ISERR(SEARCH({"File","Group","Logon","Schedule","User","Registry","Active","Application"},AD383)))))&gt;0,"1","0")</f>
        <v>1</v>
      </c>
      <c r="AJ383" s="30">
        <f>IF(AI383="1",'TOP 10 TECHNIQUES'!C$17,0)</f>
        <v>0.19800000000000001</v>
      </c>
      <c r="AK383" s="30" t="str" cm="1">
        <f t="array" ref="AK383">IF(SUMPRODUCT(--(NOT(ISERR(SEARCH({"Cloud","Cluster","Container","Image","Instance","Pod","Snapshot","Volume"},AD383)))))&gt;0,"1","0")</f>
        <v>0</v>
      </c>
      <c r="AL383" s="30">
        <f>IF(AK383="1",'TOP 10 TECHNIQUES'!C$18,0)</f>
        <v>0</v>
      </c>
      <c r="AM383" s="30" t="str" cm="1">
        <f t="array" ref="AM383">IF(SUMPRODUCT(--(NOT(ISERR(SEARCH({"Drive","Firmware","Host","Kernel"},AD383)))))&gt;0,"1","0")</f>
        <v>0</v>
      </c>
      <c r="AN383" s="30">
        <f>IF(AM383="1",'TOP 10 TECHNIQUES'!C$19,0)</f>
        <v>0</v>
      </c>
      <c r="AO383" s="62">
        <v>1</v>
      </c>
      <c r="AP383" s="30">
        <f>parameters!$J$21*Table1[[#This Row],[TAT Utility]]+parameters!$J$22*Table1[[#This Row],[Count Utility]]</f>
        <v>5.7293333333333335E-2</v>
      </c>
      <c r="AQ383" s="30">
        <f>(Table1[[#This Row],[Total Top Att&amp;ck Score ]]-parameters!$D$19)/(parameters!$D$20-parameters!$D$19)</f>
        <v>7.9866666666666669E-2</v>
      </c>
      <c r="AR383" s="30">
        <f>IF(Table1[[#This Row],[TAT Utility (unclipped)]]&gt;1,1, IF(Table1[[#This Row],[TAT Utility (unclipped)]]&lt;0,0, Table1[[#This Row],[TAT Utility (unclipped)]]) )</f>
        <v>7.9866666666666669E-2</v>
      </c>
      <c r="AS383" s="30">
        <f>(Table1[[#This Row],[Ransomware (Total '# of ATT&amp;CK Observations)]]-parameters!$D$21)/(parameters!$D$22-parameters!$D$21)</f>
        <v>4.7619047619047616E-2</v>
      </c>
      <c r="AT383" s="30">
        <f>IF(Table1[[#This Row],[Count Utility (unclipped)]]&gt;1,1, IF(Table1[[#This Row],[Count Utility (unclipped)]]&lt;0,0, Table1[[#This Row],[Count Utility (unclipped)]]) )</f>
        <v>4.7619047619047616E-2</v>
      </c>
      <c r="AU38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2.5711111111111108E-2</v>
      </c>
    </row>
    <row r="384" spans="1:47" ht="15.75">
      <c r="A384" s="30">
        <f>parameters!$J$21*Table1[[#This Row],[TAT Utility]]+parameters!$J$22*Table1[[#This Row],[Count Utility]]</f>
        <v>8.5246666666666665E-2</v>
      </c>
      <c r="B384" s="30">
        <f t="shared" si="5"/>
        <v>0.51913333333333334</v>
      </c>
      <c r="C384" s="30" t="s">
        <v>1392</v>
      </c>
      <c r="D384" s="30" t="s">
        <v>1376</v>
      </c>
      <c r="E384" s="30" t="s">
        <v>1393</v>
      </c>
      <c r="F384" s="30">
        <v>1</v>
      </c>
      <c r="G384" s="30">
        <v>1</v>
      </c>
      <c r="H384" s="30">
        <f>parameters!$J$10*Table1[[#This Row],[Before Utility]]+parameters!$J$11*Table1[[#This Row],[After Utility]]</f>
        <v>0.1</v>
      </c>
      <c r="I384">
        <f>(Table1[[#This Row],[Num. TID Before]]-parameters!$D$8)/(parameters!$D$9-parameters!$D$8)</f>
        <v>0.1</v>
      </c>
      <c r="J384">
        <f>IF(Table1[[#This Row],[Before Utility (unclipped)]]&gt;1,1, IF(Table1[[#This Row],[Before Utility (unclipped)]]&lt;0,0, Table1[[#This Row],[Before Utility (unclipped)]]))</f>
        <v>0.1</v>
      </c>
      <c r="K384">
        <f>(Table1[[#This Row],[Num. TID After]]-parameters!$D$10)/(parameters!$D$11-parameters!$D$10)</f>
        <v>0.1</v>
      </c>
      <c r="L384">
        <f>IF(Table1[[#This Row],[After Utility (unclipped)]]&gt;1,1, IF(Table1[[#This Row],[After Utility (unclipped)]]&lt;0,0, Table1[[#This Row],[After Utility (unclipped)]]))</f>
        <v>0.1</v>
      </c>
      <c r="M384" s="30">
        <v>0</v>
      </c>
      <c r="N384" s="81">
        <v>0</v>
      </c>
      <c r="O384" s="81">
        <v>0</v>
      </c>
      <c r="P384" s="81">
        <v>0</v>
      </c>
      <c r="Q384" s="81">
        <v>0</v>
      </c>
      <c r="R384" s="36" t="s">
        <v>1394</v>
      </c>
      <c r="S384" s="32">
        <v>13</v>
      </c>
      <c r="T384" s="36" t="s">
        <v>1395</v>
      </c>
      <c r="U384" s="32">
        <v>22</v>
      </c>
      <c r="V384" s="30">
        <f>parameters!$J$4*Table1[[#This Row],[Mitigations Utility]] + parameters!$J$5*Table1[[#This Row],[Detections Utility]]</f>
        <v>0.33333333333333337</v>
      </c>
      <c r="W384">
        <f>SUM(Table1[[#This Row],[Num. 800-53 (r5)]],Table1[[#This Row],[Num. CIS Controls]])</f>
        <v>35</v>
      </c>
      <c r="X384">
        <f>(Table1[[#This Row],[Total Mitigations]]-parameters!$D$2)/(parameters!$D$3-parameters!$D$2)</f>
        <v>0.63636363636363635</v>
      </c>
      <c r="Y384">
        <f>IF(Table1[[#This Row],[Mitigations Utility (unclipped)]]&gt;1,1, IF(Table1[[#This Row],[Mitigations Utility (unclipped)]]&lt;0,0, Table1[[#This Row],[Mitigations Utility (unclipped)]]) )</f>
        <v>0.63636363636363635</v>
      </c>
      <c r="Z384">
        <f>SUM(Table1[[#This Row],[Num. CAR]:[Num. Splunk]])</f>
        <v>0</v>
      </c>
      <c r="AA384">
        <f>(Table1[[#This Row],[Total Detections]]-parameters!$D$4)/(parameters!$D$5-parameters!$D$4)</f>
        <v>0</v>
      </c>
      <c r="AB384">
        <f>IF(Table1[[#This Row],[Detections Utility (unclipped)]]&gt;1,1, IF(Table1[[#This Row],[Detections Utility (unclipped)]]&lt;0,0, Table1[[#This Row],[Detections Utility (unclipped)]]) )</f>
        <v>0</v>
      </c>
      <c r="AC384"/>
      <c r="AD384" s="85" t="s">
        <v>102</v>
      </c>
      <c r="AE384" s="30" t="str" cm="1">
        <f t="array" ref="AE384">IF(SUMPRODUCT(--(NOT(ISERR(SEARCH({"Process","Command","Script","WMI","Module","Pipe","Service"},AD384)))))&gt;0,"1","0")</f>
        <v>1</v>
      </c>
      <c r="AF384" s="30">
        <f>IF(AE384="1",'TOP 10 TECHNIQUES'!C$15,0)</f>
        <v>0</v>
      </c>
      <c r="AG384" s="30" t="str" cm="1">
        <f t="array" ref="AG384">IF(SUMPRODUCT(--(NOT(ISERR(SEARCH({"Network","Firewall"},AD384)))))&gt;0,"1","0")</f>
        <v>0</v>
      </c>
      <c r="AH384" s="30">
        <f>IF(AG384="1",'TOP 10 TECHNIQUES'!C$16,0)</f>
        <v>0</v>
      </c>
      <c r="AI384" s="30" t="str" cm="1">
        <f t="array" ref="AI384">IF(SUMPRODUCT(--(NOT(ISERR(SEARCH({"File","Group","Logon","Schedule","User","Registry","Active","Application"},AD384)))))&gt;0,"1","0")</f>
        <v>1</v>
      </c>
      <c r="AJ384" s="30">
        <f>IF(AI384="1",'TOP 10 TECHNIQUES'!C$17,0)</f>
        <v>0.19800000000000001</v>
      </c>
      <c r="AK384" s="30" t="str" cm="1">
        <f t="array" ref="AK384">IF(SUMPRODUCT(--(NOT(ISERR(SEARCH({"Cloud","Cluster","Container","Image","Instance","Pod","Snapshot","Volume"},AD384)))))&gt;0,"1","0")</f>
        <v>0</v>
      </c>
      <c r="AL384" s="30">
        <f>IF(AK384="1",'TOP 10 TECHNIQUES'!C$18,0)</f>
        <v>0</v>
      </c>
      <c r="AM384" s="30" t="str" cm="1">
        <f t="array" ref="AM384">IF(SUMPRODUCT(--(NOT(ISERR(SEARCH({"Drive","Firmware","Host","Kernel"},AD384)))))&gt;0,"1","0")</f>
        <v>0</v>
      </c>
      <c r="AN384" s="30">
        <f>IF(AM384="1",'TOP 10 TECHNIQUES'!C$19,0)</f>
        <v>0</v>
      </c>
      <c r="AO384" s="61">
        <v>1</v>
      </c>
      <c r="AP384" s="30">
        <f>parameters!$J$21*Table1[[#This Row],[TAT Utility]]+parameters!$J$22*Table1[[#This Row],[Count Utility]]</f>
        <v>8.5246666666666665E-2</v>
      </c>
      <c r="AQ384" s="30">
        <f>(Table1[[#This Row],[Total Top Att&amp;ck Score ]]-parameters!$D$19)/(parameters!$D$20-parameters!$D$19)</f>
        <v>0.17304444444444445</v>
      </c>
      <c r="AR384" s="30">
        <f>IF(Table1[[#This Row],[TAT Utility (unclipped)]]&gt;1,1, IF(Table1[[#This Row],[TAT Utility (unclipped)]]&lt;0,0, Table1[[#This Row],[TAT Utility (unclipped)]]) )</f>
        <v>0.17304444444444445</v>
      </c>
      <c r="AS384" s="30">
        <f>(Table1[[#This Row],[Ransomware (Total '# of ATT&amp;CK Observations)]]-parameters!$D$21)/(parameters!$D$22-parameters!$D$21)</f>
        <v>4.7619047619047616E-2</v>
      </c>
      <c r="AT384" s="30">
        <f>IF(Table1[[#This Row],[Count Utility (unclipped)]]&gt;1,1, IF(Table1[[#This Row],[Count Utility (unclipped)]]&lt;0,0, Table1[[#This Row],[Count Utility (unclipped)]]) )</f>
        <v>4.7619047619047616E-2</v>
      </c>
      <c r="AU38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2.7929629629629627E-2</v>
      </c>
    </row>
    <row r="385" spans="1:47" ht="15.75">
      <c r="A385" s="30">
        <f>parameters!$J$21*Table1[[#This Row],[TAT Utility]]+parameters!$J$22*Table1[[#This Row],[Count Utility]]</f>
        <v>4.0503809523809525E-2</v>
      </c>
      <c r="B385" s="30">
        <f t="shared" si="5"/>
        <v>0.40503809523809525</v>
      </c>
      <c r="C385" s="30" t="s">
        <v>1396</v>
      </c>
      <c r="D385" s="30" t="s">
        <v>1376</v>
      </c>
      <c r="E385" s="30" t="s">
        <v>1397</v>
      </c>
      <c r="F385" s="30">
        <v>1</v>
      </c>
      <c r="G385" s="30">
        <v>1</v>
      </c>
      <c r="H385" s="30">
        <f>parameters!$J$10*Table1[[#This Row],[Before Utility]]+parameters!$J$11*Table1[[#This Row],[After Utility]]</f>
        <v>0.1</v>
      </c>
      <c r="I385">
        <f>(Table1[[#This Row],[Num. TID Before]]-parameters!$D$8)/(parameters!$D$9-parameters!$D$8)</f>
        <v>0.1</v>
      </c>
      <c r="J385">
        <f>IF(Table1[[#This Row],[Before Utility (unclipped)]]&gt;1,1, IF(Table1[[#This Row],[Before Utility (unclipped)]]&lt;0,0, Table1[[#This Row],[Before Utility (unclipped)]]))</f>
        <v>0.1</v>
      </c>
      <c r="K385">
        <f>(Table1[[#This Row],[Num. TID After]]-parameters!$D$10)/(parameters!$D$11-parameters!$D$10)</f>
        <v>0.1</v>
      </c>
      <c r="L385">
        <f>IF(Table1[[#This Row],[After Utility (unclipped)]]&gt;1,1, IF(Table1[[#This Row],[After Utility (unclipped)]]&lt;0,0, Table1[[#This Row],[After Utility (unclipped)]]))</f>
        <v>0.1</v>
      </c>
      <c r="M385" s="30">
        <v>0</v>
      </c>
      <c r="N385" s="81">
        <v>0</v>
      </c>
      <c r="O385" s="81">
        <v>4</v>
      </c>
      <c r="P385" s="81">
        <v>0</v>
      </c>
      <c r="Q385" s="81">
        <v>0</v>
      </c>
      <c r="R385" s="36" t="s">
        <v>1398</v>
      </c>
      <c r="S385" s="32">
        <v>10</v>
      </c>
      <c r="T385" s="36" t="s">
        <v>1399</v>
      </c>
      <c r="U385" s="32">
        <v>13</v>
      </c>
      <c r="V385" s="30">
        <f>parameters!$J$4*Table1[[#This Row],[Mitigations Utility]] + parameters!$J$5*Table1[[#This Row],[Detections Utility]]</f>
        <v>0.23809523809523808</v>
      </c>
      <c r="W385">
        <f>SUM(Table1[[#This Row],[Num. 800-53 (r5)]],Table1[[#This Row],[Num. CIS Controls]])</f>
        <v>23</v>
      </c>
      <c r="X385">
        <f>(Table1[[#This Row],[Total Mitigations]]-parameters!$D$2)/(parameters!$D$3-parameters!$D$2)</f>
        <v>0.41818181818181815</v>
      </c>
      <c r="Y385">
        <f>IF(Table1[[#This Row],[Mitigations Utility (unclipped)]]&gt;1,1, IF(Table1[[#This Row],[Mitigations Utility (unclipped)]]&lt;0,0, Table1[[#This Row],[Mitigations Utility (unclipped)]]) )</f>
        <v>0.41818181818181815</v>
      </c>
      <c r="Z385">
        <f>SUM(Table1[[#This Row],[Num. CAR]:[Num. Splunk]])</f>
        <v>4</v>
      </c>
      <c r="AA385">
        <f>(Table1[[#This Row],[Total Detections]]-parameters!$D$4)/(parameters!$D$5-parameters!$D$4)</f>
        <v>0.04</v>
      </c>
      <c r="AB385">
        <f>IF(Table1[[#This Row],[Detections Utility (unclipped)]]&gt;1,1, IF(Table1[[#This Row],[Detections Utility (unclipped)]]&lt;0,0, Table1[[#This Row],[Detections Utility (unclipped)]]) )</f>
        <v>0.04</v>
      </c>
      <c r="AC385"/>
      <c r="AD385" s="85" t="s">
        <v>1400</v>
      </c>
      <c r="AE385" s="30" t="str" cm="1">
        <f t="array" ref="AE385">IF(SUMPRODUCT(--(NOT(ISERR(SEARCH({"Process","Command","Script","WMI","Module","Pipe","Service"},AD385)))))&gt;0,"1","0")</f>
        <v>0</v>
      </c>
      <c r="AF385" s="30">
        <f>IF(AE385="1",'TOP 10 TECHNIQUES'!C$15,0)</f>
        <v>0</v>
      </c>
      <c r="AG385" s="30" t="str" cm="1">
        <f t="array" ref="AG385">IF(SUMPRODUCT(--(NOT(ISERR(SEARCH({"Network","Firewall"},AD385)))))&gt;0,"1","0")</f>
        <v>0</v>
      </c>
      <c r="AH385" s="30">
        <f>IF(AG385="1",'TOP 10 TECHNIQUES'!C$16,0)</f>
        <v>0</v>
      </c>
      <c r="AI385" s="30" t="str" cm="1">
        <f t="array" ref="AI385">IF(SUMPRODUCT(--(NOT(ISERR(SEARCH({"File","Group","Logon","Schedule","User","Registry","Active","Application"},AD385)))))&gt;0,"1","0")</f>
        <v>1</v>
      </c>
      <c r="AJ385" s="30">
        <f>IF(AI385="1",'TOP 10 TECHNIQUES'!C$17,0)</f>
        <v>0.19800000000000001</v>
      </c>
      <c r="AK385" s="30" t="str" cm="1">
        <f t="array" ref="AK385">IF(SUMPRODUCT(--(NOT(ISERR(SEARCH({"Cloud","Cluster","Container","Image","Instance","Pod","Snapshot","Volume"},AD385)))))&gt;0,"1","0")</f>
        <v>0</v>
      </c>
      <c r="AL385" s="30">
        <f>IF(AK385="1",'TOP 10 TECHNIQUES'!C$18,0)</f>
        <v>0</v>
      </c>
      <c r="AM385" s="30" t="str" cm="1">
        <f t="array" ref="AM385">IF(SUMPRODUCT(--(NOT(ISERR(SEARCH({"Drive","Firmware","Host","Kernel"},AD385)))))&gt;0,"1","0")</f>
        <v>0</v>
      </c>
      <c r="AN385" s="30">
        <f>IF(AM385="1",'TOP 10 TECHNIQUES'!C$19,0)</f>
        <v>0</v>
      </c>
      <c r="AO385" s="62">
        <v>0</v>
      </c>
      <c r="AP385" s="30">
        <f>parameters!$J$21*Table1[[#This Row],[TAT Utility]]+parameters!$J$22*Table1[[#This Row],[Count Utility]]</f>
        <v>4.0503809523809525E-2</v>
      </c>
      <c r="AQ385" s="30">
        <f>(Table1[[#This Row],[Total Top Att&amp;ck Score ]]-parameters!$D$19)/(parameters!$D$20-parameters!$D$19)</f>
        <v>0.13501269841269842</v>
      </c>
      <c r="AR385" s="30">
        <f>IF(Table1[[#This Row],[TAT Utility (unclipped)]]&gt;1,1, IF(Table1[[#This Row],[TAT Utility (unclipped)]]&lt;0,0, Table1[[#This Row],[TAT Utility (unclipped)]]) )</f>
        <v>0.13501269841269842</v>
      </c>
      <c r="AS385" s="30">
        <f>(Table1[[#This Row],[Ransomware (Total '# of ATT&amp;CK Observations)]]-parameters!$D$21)/(parameters!$D$22-parameters!$D$21)</f>
        <v>0</v>
      </c>
      <c r="AT385" s="30">
        <f>IF(Table1[[#This Row],[Count Utility (unclipped)]]&gt;1,1, IF(Table1[[#This Row],[Count Utility (unclipped)]]&lt;0,0, Table1[[#This Row],[Count Utility (unclipped)]]) )</f>
        <v>0</v>
      </c>
      <c r="AU38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6" spans="1:47" ht="15.75">
      <c r="A386" s="30">
        <f>parameters!$J$21*Table1[[#This Row],[TAT Utility]]+parameters!$J$22*Table1[[#This Row],[Count Utility]]</f>
        <v>3.8221904761904762E-2</v>
      </c>
      <c r="B386" s="30">
        <f t="shared" si="5"/>
        <v>0.38221904761904762</v>
      </c>
      <c r="C386" s="30" t="s">
        <v>1401</v>
      </c>
      <c r="D386" s="30" t="s">
        <v>1376</v>
      </c>
      <c r="E386" s="30" t="s">
        <v>1402</v>
      </c>
      <c r="F386" s="30">
        <v>1</v>
      </c>
      <c r="G386" s="30">
        <v>1</v>
      </c>
      <c r="H386" s="30">
        <f>parameters!$J$10*Table1[[#This Row],[Before Utility]]+parameters!$J$11*Table1[[#This Row],[After Utility]]</f>
        <v>0.1</v>
      </c>
      <c r="I386">
        <f>(Table1[[#This Row],[Num. TID Before]]-parameters!$D$8)/(parameters!$D$9-parameters!$D$8)</f>
        <v>0.1</v>
      </c>
      <c r="J386">
        <f>IF(Table1[[#This Row],[Before Utility (unclipped)]]&gt;1,1, IF(Table1[[#This Row],[Before Utility (unclipped)]]&lt;0,0, Table1[[#This Row],[Before Utility (unclipped)]]))</f>
        <v>0.1</v>
      </c>
      <c r="K386">
        <f>(Table1[[#This Row],[Num. TID After]]-parameters!$D$10)/(parameters!$D$11-parameters!$D$10)</f>
        <v>0.1</v>
      </c>
      <c r="L386">
        <f>IF(Table1[[#This Row],[After Utility (unclipped)]]&gt;1,1, IF(Table1[[#This Row],[After Utility (unclipped)]]&lt;0,0, Table1[[#This Row],[After Utility (unclipped)]]))</f>
        <v>0.1</v>
      </c>
      <c r="M386" s="30">
        <v>0</v>
      </c>
      <c r="N386" s="81">
        <v>0</v>
      </c>
      <c r="O386" s="81">
        <v>2</v>
      </c>
      <c r="P386" s="81">
        <v>0</v>
      </c>
      <c r="Q386" s="81">
        <v>0</v>
      </c>
      <c r="R386" s="36" t="s">
        <v>1403</v>
      </c>
      <c r="S386" s="32">
        <v>9</v>
      </c>
      <c r="T386" s="34" t="s">
        <v>1404</v>
      </c>
      <c r="U386" s="32">
        <v>13</v>
      </c>
      <c r="V386" s="30">
        <f>parameters!$J$4*Table1[[#This Row],[Mitigations Utility]] + parameters!$J$5*Table1[[#This Row],[Detections Utility]]</f>
        <v>0.21904761904761907</v>
      </c>
      <c r="W386">
        <f>SUM(Table1[[#This Row],[Num. 800-53 (r5)]],Table1[[#This Row],[Num. CIS Controls]])</f>
        <v>22</v>
      </c>
      <c r="X386">
        <f>(Table1[[#This Row],[Total Mitigations]]-parameters!$D$2)/(parameters!$D$3-parameters!$D$2)</f>
        <v>0.4</v>
      </c>
      <c r="Y386">
        <f>IF(Table1[[#This Row],[Mitigations Utility (unclipped)]]&gt;1,1, IF(Table1[[#This Row],[Mitigations Utility (unclipped)]]&lt;0,0, Table1[[#This Row],[Mitigations Utility (unclipped)]]) )</f>
        <v>0.4</v>
      </c>
      <c r="Z386">
        <f>SUM(Table1[[#This Row],[Num. CAR]:[Num. Splunk]])</f>
        <v>2</v>
      </c>
      <c r="AA386">
        <f>(Table1[[#This Row],[Total Detections]]-parameters!$D$4)/(parameters!$D$5-parameters!$D$4)</f>
        <v>0.02</v>
      </c>
      <c r="AB386">
        <f>IF(Table1[[#This Row],[Detections Utility (unclipped)]]&gt;1,1, IF(Table1[[#This Row],[Detections Utility (unclipped)]]&lt;0,0, Table1[[#This Row],[Detections Utility (unclipped)]]) )</f>
        <v>0.02</v>
      </c>
      <c r="AC386"/>
      <c r="AD386" s="85" t="s">
        <v>102</v>
      </c>
      <c r="AE386" s="30" t="str" cm="1">
        <f t="array" ref="AE386">IF(SUMPRODUCT(--(NOT(ISERR(SEARCH({"Process","Command","Script","WMI","Module","Pipe","Service"},AD386)))))&gt;0,"1","0")</f>
        <v>1</v>
      </c>
      <c r="AF386" s="30">
        <f>IF(AE386="1",'TOP 10 TECHNIQUES'!C$15,0)</f>
        <v>0</v>
      </c>
      <c r="AG386" s="30" t="str" cm="1">
        <f t="array" ref="AG386">IF(SUMPRODUCT(--(NOT(ISERR(SEARCH({"Network","Firewall"},AD386)))))&gt;0,"1","0")</f>
        <v>0</v>
      </c>
      <c r="AH386" s="30">
        <f>IF(AG386="1",'TOP 10 TECHNIQUES'!C$16,0)</f>
        <v>0</v>
      </c>
      <c r="AI386" s="30" t="str" cm="1">
        <f t="array" ref="AI386">IF(SUMPRODUCT(--(NOT(ISERR(SEARCH({"File","Group","Logon","Schedule","User","Registry","Active","Application"},AD386)))))&gt;0,"1","0")</f>
        <v>1</v>
      </c>
      <c r="AJ386" s="30">
        <f>IF(AI386="1",'TOP 10 TECHNIQUES'!C$17,0)</f>
        <v>0.19800000000000001</v>
      </c>
      <c r="AK386" s="30" t="str" cm="1">
        <f t="array" ref="AK386">IF(SUMPRODUCT(--(NOT(ISERR(SEARCH({"Cloud","Cluster","Container","Image","Instance","Pod","Snapshot","Volume"},AD386)))))&gt;0,"1","0")</f>
        <v>0</v>
      </c>
      <c r="AL386" s="30">
        <f>IF(AK386="1",'TOP 10 TECHNIQUES'!C$18,0)</f>
        <v>0</v>
      </c>
      <c r="AM386" s="30" t="str" cm="1">
        <f t="array" ref="AM386">IF(SUMPRODUCT(--(NOT(ISERR(SEARCH({"Drive","Firmware","Host","Kernel"},AD386)))))&gt;0,"1","0")</f>
        <v>0</v>
      </c>
      <c r="AN386" s="30">
        <f>IF(AM386="1",'TOP 10 TECHNIQUES'!C$19,0)</f>
        <v>0</v>
      </c>
      <c r="AO386" s="61">
        <v>0</v>
      </c>
      <c r="AP386" s="30">
        <f>parameters!$J$21*Table1[[#This Row],[TAT Utility]]+parameters!$J$22*Table1[[#This Row],[Count Utility]]</f>
        <v>3.8221904761904762E-2</v>
      </c>
      <c r="AQ386" s="30">
        <f>(Table1[[#This Row],[Total Top Att&amp;ck Score ]]-parameters!$D$19)/(parameters!$D$20-parameters!$D$19)</f>
        <v>0.12740634920634922</v>
      </c>
      <c r="AR386" s="30">
        <f>IF(Table1[[#This Row],[TAT Utility (unclipped)]]&gt;1,1, IF(Table1[[#This Row],[TAT Utility (unclipped)]]&lt;0,0, Table1[[#This Row],[TAT Utility (unclipped)]]) )</f>
        <v>0.12740634920634922</v>
      </c>
      <c r="AS386" s="30">
        <f>(Table1[[#This Row],[Ransomware (Total '# of ATT&amp;CK Observations)]]-parameters!$D$21)/(parameters!$D$22-parameters!$D$21)</f>
        <v>0</v>
      </c>
      <c r="AT386" s="30">
        <f>IF(Table1[[#This Row],[Count Utility (unclipped)]]&gt;1,1, IF(Table1[[#This Row],[Count Utility (unclipped)]]&lt;0,0, Table1[[#This Row],[Count Utility (unclipped)]]) )</f>
        <v>0</v>
      </c>
      <c r="AU38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7" spans="1:47" ht="15.75">
      <c r="A387" s="30">
        <f>parameters!$J$21*Table1[[#This Row],[TAT Utility]]+parameters!$J$22*Table1[[#This Row],[Count Utility]]</f>
        <v>1.711428571428571E-2</v>
      </c>
      <c r="B387" s="30">
        <f t="shared" si="5"/>
        <v>0.17114285714285712</v>
      </c>
      <c r="C387" s="30" t="s">
        <v>1405</v>
      </c>
      <c r="D387" s="30" t="s">
        <v>1376</v>
      </c>
      <c r="E387" s="30" t="s">
        <v>1406</v>
      </c>
      <c r="F387" s="30">
        <v>1</v>
      </c>
      <c r="G387" s="30">
        <v>1</v>
      </c>
      <c r="H387" s="30">
        <f>parameters!$J$10*Table1[[#This Row],[Before Utility]]+parameters!$J$11*Table1[[#This Row],[After Utility]]</f>
        <v>0.1</v>
      </c>
      <c r="I387">
        <f>(Table1[[#This Row],[Num. TID Before]]-parameters!$D$8)/(parameters!$D$9-parameters!$D$8)</f>
        <v>0.1</v>
      </c>
      <c r="J387">
        <f>IF(Table1[[#This Row],[Before Utility (unclipped)]]&gt;1,1, IF(Table1[[#This Row],[Before Utility (unclipped)]]&lt;0,0, Table1[[#This Row],[Before Utility (unclipped)]]))</f>
        <v>0.1</v>
      </c>
      <c r="K387">
        <f>(Table1[[#This Row],[Num. TID After]]-parameters!$D$10)/(parameters!$D$11-parameters!$D$10)</f>
        <v>0.1</v>
      </c>
      <c r="L387">
        <f>IF(Table1[[#This Row],[After Utility (unclipped)]]&gt;1,1, IF(Table1[[#This Row],[After Utility (unclipped)]]&lt;0,0, Table1[[#This Row],[After Utility (unclipped)]]))</f>
        <v>0.1</v>
      </c>
      <c r="M387" s="30">
        <v>0</v>
      </c>
      <c r="N387" s="81">
        <v>0</v>
      </c>
      <c r="O387" s="81">
        <v>2</v>
      </c>
      <c r="P387" s="81">
        <v>5</v>
      </c>
      <c r="Q387" s="81">
        <v>2</v>
      </c>
      <c r="R387" s="34"/>
      <c r="S387" s="32">
        <v>0</v>
      </c>
      <c r="T387" s="36" t="s">
        <v>1407</v>
      </c>
      <c r="U387" s="32">
        <v>0</v>
      </c>
      <c r="V387" s="30">
        <f>parameters!$J$4*Table1[[#This Row],[Mitigations Utility]] + parameters!$J$5*Table1[[#This Row],[Detections Utility]]</f>
        <v>4.2857142857142851E-2</v>
      </c>
      <c r="W387">
        <f>SUM(Table1[[#This Row],[Num. 800-53 (r5)]],Table1[[#This Row],[Num. CIS Controls]])</f>
        <v>0</v>
      </c>
      <c r="X387">
        <f>(Table1[[#This Row],[Total Mitigations]]-parameters!$D$2)/(parameters!$D$3-parameters!$D$2)</f>
        <v>0</v>
      </c>
      <c r="Y387">
        <f>IF(Table1[[#This Row],[Mitigations Utility (unclipped)]]&gt;1,1, IF(Table1[[#This Row],[Mitigations Utility (unclipped)]]&lt;0,0, Table1[[#This Row],[Mitigations Utility (unclipped)]]) )</f>
        <v>0</v>
      </c>
      <c r="Z387">
        <f>SUM(Table1[[#This Row],[Num. CAR]:[Num. Splunk]])</f>
        <v>9</v>
      </c>
      <c r="AA387">
        <f>(Table1[[#This Row],[Total Detections]]-parameters!$D$4)/(parameters!$D$5-parameters!$D$4)</f>
        <v>0.09</v>
      </c>
      <c r="AB387">
        <f>IF(Table1[[#This Row],[Detections Utility (unclipped)]]&gt;1,1, IF(Table1[[#This Row],[Detections Utility (unclipped)]]&lt;0,0, Table1[[#This Row],[Detections Utility (unclipped)]]) )</f>
        <v>0.09</v>
      </c>
      <c r="AC387"/>
      <c r="AD387" s="85" t="s">
        <v>1408</v>
      </c>
      <c r="AE387" s="30" t="str" cm="1">
        <f t="array" ref="AE387">IF(SUMPRODUCT(--(NOT(ISERR(SEARCH({"Process","Command","Script","WMI","Module","Pipe","Service"},AD387)))))&gt;0,"1","0")</f>
        <v>1</v>
      </c>
      <c r="AF387" s="30">
        <f>IF(AE387="1",'TOP 10 TECHNIQUES'!C$15,0)</f>
        <v>0</v>
      </c>
      <c r="AG387" s="30" t="str" cm="1">
        <f t="array" ref="AG387">IF(SUMPRODUCT(--(NOT(ISERR(SEARCH({"Network","Firewall"},AD387)))))&gt;0,"1","0")</f>
        <v>0</v>
      </c>
      <c r="AH387" s="30">
        <f>IF(AG387="1",'TOP 10 TECHNIQUES'!C$16,0)</f>
        <v>0</v>
      </c>
      <c r="AI387" s="30" t="str" cm="1">
        <f t="array" ref="AI387">IF(SUMPRODUCT(--(NOT(ISERR(SEARCH({"File","Group","Logon","Schedule","User","Registry","Active","Application"},AD387)))))&gt;0,"1","0")</f>
        <v>1</v>
      </c>
      <c r="AJ387" s="30">
        <f>IF(AI387="1",'TOP 10 TECHNIQUES'!C$17,0)</f>
        <v>0.19800000000000001</v>
      </c>
      <c r="AK387" s="30" t="str" cm="1">
        <f t="array" ref="AK387">IF(SUMPRODUCT(--(NOT(ISERR(SEARCH({"Cloud","Cluster","Container","Image","Instance","Pod","Snapshot","Volume"},AD387)))))&gt;0,"1","0")</f>
        <v>0</v>
      </c>
      <c r="AL387" s="30">
        <f>IF(AK387="1",'TOP 10 TECHNIQUES'!C$18,0)</f>
        <v>0</v>
      </c>
      <c r="AM387" s="30" t="str" cm="1">
        <f t="array" ref="AM387">IF(SUMPRODUCT(--(NOT(ISERR(SEARCH({"Drive","Firmware","Host","Kernel"},AD387)))))&gt;0,"1","0")</f>
        <v>0</v>
      </c>
      <c r="AN387" s="30">
        <f>IF(AM387="1",'TOP 10 TECHNIQUES'!C$19,0)</f>
        <v>0</v>
      </c>
      <c r="AP387" s="30">
        <f>parameters!$J$21*Table1[[#This Row],[TAT Utility]]+parameters!$J$22*Table1[[#This Row],[Count Utility]]</f>
        <v>1.711428571428571E-2</v>
      </c>
      <c r="AQ387" s="30">
        <f>(Table1[[#This Row],[Total Top Att&amp;ck Score ]]-parameters!$D$19)/(parameters!$D$20-parameters!$D$19)</f>
        <v>5.7047619047619041E-2</v>
      </c>
      <c r="AR387" s="30">
        <f>IF(Table1[[#This Row],[TAT Utility (unclipped)]]&gt;1,1, IF(Table1[[#This Row],[TAT Utility (unclipped)]]&lt;0,0, Table1[[#This Row],[TAT Utility (unclipped)]]) )</f>
        <v>5.7047619047619041E-2</v>
      </c>
      <c r="AS387" s="30">
        <f>(Table1[[#This Row],[Ransomware (Total '# of ATT&amp;CK Observations)]]-parameters!$D$21)/(parameters!$D$22-parameters!$D$21)</f>
        <v>0</v>
      </c>
      <c r="AT387" s="30">
        <f>IF(Table1[[#This Row],[Count Utility (unclipped)]]&gt;1,1, IF(Table1[[#This Row],[Count Utility (unclipped)]]&lt;0,0, Table1[[#This Row],[Count Utility (unclipped)]]) )</f>
        <v>0</v>
      </c>
      <c r="AU38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8" spans="1:47" ht="15.75">
      <c r="A388" s="30">
        <f>parameters!$J$21*Table1[[#This Row],[TAT Utility]]+parameters!$J$22*Table1[[#This Row],[Count Utility]]</f>
        <v>4.5794415298285714E-2</v>
      </c>
      <c r="B388" s="30">
        <f t="shared" si="5"/>
        <v>0.45794415298285718</v>
      </c>
      <c r="C388" s="30" t="s">
        <v>1409</v>
      </c>
      <c r="D388" s="30" t="s">
        <v>1410</v>
      </c>
      <c r="E388" s="30" t="s">
        <v>72</v>
      </c>
      <c r="F388" s="30">
        <v>1</v>
      </c>
      <c r="G388" s="30">
        <v>1</v>
      </c>
      <c r="H388" s="30">
        <f>parameters!$J$10*Table1[[#This Row],[Before Utility]]+parameters!$J$11*Table1[[#This Row],[After Utility]]</f>
        <v>0.1</v>
      </c>
      <c r="I388">
        <f>(Table1[[#This Row],[Num. TID Before]]-parameters!$D$8)/(parameters!$D$9-parameters!$D$8)</f>
        <v>0.1</v>
      </c>
      <c r="J388">
        <f>IF(Table1[[#This Row],[Before Utility (unclipped)]]&gt;1,1, IF(Table1[[#This Row],[Before Utility (unclipped)]]&lt;0,0, Table1[[#This Row],[Before Utility (unclipped)]]))</f>
        <v>0.1</v>
      </c>
      <c r="K388">
        <f>(Table1[[#This Row],[Num. TID After]]-parameters!$D$10)/(parameters!$D$11-parameters!$D$10)</f>
        <v>0.1</v>
      </c>
      <c r="L388">
        <f>IF(Table1[[#This Row],[After Utility (unclipped)]]&gt;1,1, IF(Table1[[#This Row],[After Utility (unclipped)]]&lt;0,0, Table1[[#This Row],[After Utility (unclipped)]]))</f>
        <v>0.1</v>
      </c>
      <c r="M388" s="57">
        <v>3.9400079999999997E-2</v>
      </c>
      <c r="N388" s="81">
        <v>0</v>
      </c>
      <c r="O388" s="81">
        <v>1</v>
      </c>
      <c r="P388" s="81">
        <v>0</v>
      </c>
      <c r="Q388" s="81">
        <v>0</v>
      </c>
      <c r="R388" s="36" t="s">
        <v>1411</v>
      </c>
      <c r="S388" s="32">
        <v>6</v>
      </c>
      <c r="T388" s="36" t="s">
        <v>1412</v>
      </c>
      <c r="U388" s="32">
        <v>19</v>
      </c>
      <c r="V388" s="30">
        <f>parameters!$J$4*Table1[[#This Row],[Mitigations Utility]] + parameters!$J$5*Table1[[#This Row],[Detections Utility]]</f>
        <v>0.24285714285714288</v>
      </c>
      <c r="W388">
        <f>SUM(Table1[[#This Row],[Num. 800-53 (r5)]],Table1[[#This Row],[Num. CIS Controls]])</f>
        <v>25</v>
      </c>
      <c r="X388">
        <f>(Table1[[#This Row],[Total Mitigations]]-parameters!$D$2)/(parameters!$D$3-parameters!$D$2)</f>
        <v>0.45454545454545453</v>
      </c>
      <c r="Y388">
        <f>IF(Table1[[#This Row],[Mitigations Utility (unclipped)]]&gt;1,1, IF(Table1[[#This Row],[Mitigations Utility (unclipped)]]&lt;0,0, Table1[[#This Row],[Mitigations Utility (unclipped)]]) )</f>
        <v>0.45454545454545453</v>
      </c>
      <c r="Z388">
        <f>SUM(Table1[[#This Row],[Num. CAR]:[Num. Splunk]])</f>
        <v>1</v>
      </c>
      <c r="AA388">
        <f>(Table1[[#This Row],[Total Detections]]-parameters!$D$4)/(parameters!$D$5-parameters!$D$4)</f>
        <v>0.01</v>
      </c>
      <c r="AB388">
        <f>IF(Table1[[#This Row],[Detections Utility (unclipped)]]&gt;1,1, IF(Table1[[#This Row],[Detections Utility (unclipped)]]&lt;0,0, Table1[[#This Row],[Detections Utility (unclipped)]]) )</f>
        <v>0.01</v>
      </c>
      <c r="AC388"/>
      <c r="AD388" s="85" t="s">
        <v>1413</v>
      </c>
      <c r="AE388" s="30" t="str" cm="1">
        <f t="array" ref="AE388">IF(SUMPRODUCT(--(NOT(ISERR(SEARCH({"Process","Command","Script","WMI","Module","Pipe","Service"},AD388)))))&gt;0,"1","0")</f>
        <v>1</v>
      </c>
      <c r="AF388" s="30">
        <f>IF(AE388="1",'TOP 10 TECHNIQUES'!C$15,0)</f>
        <v>0</v>
      </c>
      <c r="AG388" s="30" t="str" cm="1">
        <f t="array" ref="AG388">IF(SUMPRODUCT(--(NOT(ISERR(SEARCH({"Network","Firewall"},AD388)))))&gt;0,"1","0")</f>
        <v>0</v>
      </c>
      <c r="AH388" s="30">
        <f>IF(AG388="1",'TOP 10 TECHNIQUES'!C$16,0)</f>
        <v>0</v>
      </c>
      <c r="AI388" s="30" t="str" cm="1">
        <f t="array" ref="AI388">IF(SUMPRODUCT(--(NOT(ISERR(SEARCH({"File","Group","Logon","Schedule","User","Registry","Active","Application"},AD388)))))&gt;0,"1","0")</f>
        <v>1</v>
      </c>
      <c r="AJ388" s="30">
        <f>IF(AI388="1",'TOP 10 TECHNIQUES'!C$17,0)</f>
        <v>0.19800000000000001</v>
      </c>
      <c r="AK388" s="30" t="str" cm="1">
        <f t="array" ref="AK388">IF(SUMPRODUCT(--(NOT(ISERR(SEARCH({"Cloud","Cluster","Container","Image","Instance","Pod","Snapshot","Volume"},AD388)))))&gt;0,"1","0")</f>
        <v>0</v>
      </c>
      <c r="AL388" s="30">
        <f>IF(AK388="1",'TOP 10 TECHNIQUES'!C$18,0)</f>
        <v>0</v>
      </c>
      <c r="AM388" s="30" t="str" cm="1">
        <f t="array" ref="AM388">IF(SUMPRODUCT(--(NOT(ISERR(SEARCH({"Drive","Firmware","Host","Kernel"},AD388)))))&gt;0,"1","0")</f>
        <v>0</v>
      </c>
      <c r="AN388" s="30">
        <f>IF(AM388="1",'TOP 10 TECHNIQUES'!C$19,0)</f>
        <v>0</v>
      </c>
      <c r="AO388" s="62">
        <v>0</v>
      </c>
      <c r="AP388" s="30">
        <f>parameters!$J$21*Table1[[#This Row],[TAT Utility]]+parameters!$J$22*Table1[[#This Row],[Count Utility]]</f>
        <v>4.5794415298285714E-2</v>
      </c>
      <c r="AQ388" s="30">
        <f>(Table1[[#This Row],[Total Top Att&amp;ck Score ]]-parameters!$D$19)/(parameters!$D$20-parameters!$D$19)</f>
        <v>0.15264805099428572</v>
      </c>
      <c r="AR388" s="30">
        <f>IF(Table1[[#This Row],[TAT Utility (unclipped)]]&gt;1,1, IF(Table1[[#This Row],[TAT Utility (unclipped)]]&lt;0,0, Table1[[#This Row],[TAT Utility (unclipped)]]) )</f>
        <v>0.15264805099428572</v>
      </c>
      <c r="AS388" s="30">
        <f>(Table1[[#This Row],[Ransomware (Total '# of ATT&amp;CK Observations)]]-parameters!$D$21)/(parameters!$D$22-parameters!$D$21)</f>
        <v>0</v>
      </c>
      <c r="AT388" s="30">
        <f>IF(Table1[[#This Row],[Count Utility (unclipped)]]&gt;1,1, IF(Table1[[#This Row],[Count Utility (unclipped)]]&lt;0,0, Table1[[#This Row],[Count Utility (unclipped)]]) )</f>
        <v>0</v>
      </c>
      <c r="AU38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9" spans="1:47" ht="15.75">
      <c r="A389" s="30">
        <f>parameters!$J$21*Table1[[#This Row],[TAT Utility]]+parameters!$J$22*Table1[[#This Row],[Count Utility]]</f>
        <v>2.1107619047619045E-2</v>
      </c>
      <c r="B389" s="30">
        <f t="shared" si="5"/>
        <v>0.21107619047619045</v>
      </c>
      <c r="C389" s="30" t="s">
        <v>1414</v>
      </c>
      <c r="D389" s="30" t="s">
        <v>1410</v>
      </c>
      <c r="E389" s="30" t="s">
        <v>1415</v>
      </c>
      <c r="F389" s="30">
        <v>1</v>
      </c>
      <c r="G389" s="30">
        <v>1</v>
      </c>
      <c r="H389" s="30">
        <f>parameters!$J$10*Table1[[#This Row],[Before Utility]]+parameters!$J$11*Table1[[#This Row],[After Utility]]</f>
        <v>0.1</v>
      </c>
      <c r="I389">
        <f>(Table1[[#This Row],[Num. TID Before]]-parameters!$D$8)/(parameters!$D$9-parameters!$D$8)</f>
        <v>0.1</v>
      </c>
      <c r="J389">
        <f>IF(Table1[[#This Row],[Before Utility (unclipped)]]&gt;1,1, IF(Table1[[#This Row],[Before Utility (unclipped)]]&lt;0,0, Table1[[#This Row],[Before Utility (unclipped)]]))</f>
        <v>0.1</v>
      </c>
      <c r="K389">
        <f>(Table1[[#This Row],[Num. TID After]]-parameters!$D$10)/(parameters!$D$11-parameters!$D$10)</f>
        <v>0.1</v>
      </c>
      <c r="L389">
        <f>IF(Table1[[#This Row],[After Utility (unclipped)]]&gt;1,1, IF(Table1[[#This Row],[After Utility (unclipped)]]&lt;0,0, Table1[[#This Row],[After Utility (unclipped)]]))</f>
        <v>0.1</v>
      </c>
      <c r="M389" s="30">
        <v>0</v>
      </c>
      <c r="N389" s="81">
        <v>0</v>
      </c>
      <c r="O389" s="81">
        <v>1</v>
      </c>
      <c r="P389" s="81">
        <v>1</v>
      </c>
      <c r="Q389" s="81">
        <v>0</v>
      </c>
      <c r="R389" s="34">
        <v>2.5</v>
      </c>
      <c r="S389" s="32">
        <v>1</v>
      </c>
      <c r="T389" s="36" t="s">
        <v>948</v>
      </c>
      <c r="U389" s="32">
        <v>6</v>
      </c>
      <c r="V389" s="30">
        <f>parameters!$J$4*Table1[[#This Row],[Mitigations Utility]] + parameters!$J$5*Table1[[#This Row],[Detections Utility]]</f>
        <v>7.6190476190476183E-2</v>
      </c>
      <c r="W389">
        <f>SUM(Table1[[#This Row],[Num. 800-53 (r5)]],Table1[[#This Row],[Num. CIS Controls]])</f>
        <v>7</v>
      </c>
      <c r="X389">
        <f>(Table1[[#This Row],[Total Mitigations]]-parameters!$D$2)/(parameters!$D$3-parameters!$D$2)</f>
        <v>0.12727272727272726</v>
      </c>
      <c r="Y389">
        <f>IF(Table1[[#This Row],[Mitigations Utility (unclipped)]]&gt;1,1, IF(Table1[[#This Row],[Mitigations Utility (unclipped)]]&lt;0,0, Table1[[#This Row],[Mitigations Utility (unclipped)]]) )</f>
        <v>0.12727272727272726</v>
      </c>
      <c r="Z389">
        <f>SUM(Table1[[#This Row],[Num. CAR]:[Num. Splunk]])</f>
        <v>2</v>
      </c>
      <c r="AA389">
        <f>(Table1[[#This Row],[Total Detections]]-parameters!$D$4)/(parameters!$D$5-parameters!$D$4)</f>
        <v>0.02</v>
      </c>
      <c r="AB389">
        <f>IF(Table1[[#This Row],[Detections Utility (unclipped)]]&gt;1,1, IF(Table1[[#This Row],[Detections Utility (unclipped)]]&lt;0,0, Table1[[#This Row],[Detections Utility (unclipped)]]) )</f>
        <v>0.02</v>
      </c>
      <c r="AC389"/>
      <c r="AD389" s="85" t="s">
        <v>1416</v>
      </c>
      <c r="AE389" s="30" t="str" cm="1">
        <f t="array" ref="AE389">IF(SUMPRODUCT(--(NOT(ISERR(SEARCH({"Process","Command","Script","WMI","Module","Pipe","Service"},AD389)))))&gt;0,"1","0")</f>
        <v>1</v>
      </c>
      <c r="AF389" s="30">
        <f>IF(AE389="1",'TOP 10 TECHNIQUES'!C$15,0)</f>
        <v>0</v>
      </c>
      <c r="AG389" s="30" t="str" cm="1">
        <f t="array" ref="AG389">IF(SUMPRODUCT(--(NOT(ISERR(SEARCH({"Network","Firewall"},AD389)))))&gt;0,"1","0")</f>
        <v>0</v>
      </c>
      <c r="AH389" s="30">
        <f>IF(AG389="1",'TOP 10 TECHNIQUES'!C$16,0)</f>
        <v>0</v>
      </c>
      <c r="AI389" s="30" t="str" cm="1">
        <f t="array" ref="AI389">IF(SUMPRODUCT(--(NOT(ISERR(SEARCH({"File","Group","Logon","Schedule","User","Registry","Active","Application"},AD389)))))&gt;0,"1","0")</f>
        <v>1</v>
      </c>
      <c r="AJ389" s="30">
        <f>IF(AI389="1",'TOP 10 TECHNIQUES'!C$17,0)</f>
        <v>0.19800000000000001</v>
      </c>
      <c r="AK389" s="30" t="str" cm="1">
        <f t="array" ref="AK389">IF(SUMPRODUCT(--(NOT(ISERR(SEARCH({"Cloud","Cluster","Container","Image","Instance","Pod","Snapshot","Volume"},AD389)))))&gt;0,"1","0")</f>
        <v>0</v>
      </c>
      <c r="AL389" s="30">
        <f>IF(AK389="1",'TOP 10 TECHNIQUES'!C$18,0)</f>
        <v>0</v>
      </c>
      <c r="AM389" s="30" t="str" cm="1">
        <f t="array" ref="AM389">IF(SUMPRODUCT(--(NOT(ISERR(SEARCH({"Drive","Firmware","Host","Kernel"},AD389)))))&gt;0,"1","0")</f>
        <v>0</v>
      </c>
      <c r="AN389" s="30">
        <f>IF(AM389="1",'TOP 10 TECHNIQUES'!C$19,0)</f>
        <v>0</v>
      </c>
      <c r="AO389" s="61">
        <v>0</v>
      </c>
      <c r="AP389" s="30">
        <f>parameters!$J$21*Table1[[#This Row],[TAT Utility]]+parameters!$J$22*Table1[[#This Row],[Count Utility]]</f>
        <v>2.1107619047619045E-2</v>
      </c>
      <c r="AQ389" s="30">
        <f>(Table1[[#This Row],[Total Top Att&amp;ck Score ]]-parameters!$D$19)/(parameters!$D$20-parameters!$D$19)</f>
        <v>7.0358730158730148E-2</v>
      </c>
      <c r="AR389" s="30">
        <f>IF(Table1[[#This Row],[TAT Utility (unclipped)]]&gt;1,1, IF(Table1[[#This Row],[TAT Utility (unclipped)]]&lt;0,0, Table1[[#This Row],[TAT Utility (unclipped)]]) )</f>
        <v>7.0358730158730148E-2</v>
      </c>
      <c r="AS389" s="30">
        <f>(Table1[[#This Row],[Ransomware (Total '# of ATT&amp;CK Observations)]]-parameters!$D$21)/(parameters!$D$22-parameters!$D$21)</f>
        <v>0</v>
      </c>
      <c r="AT389" s="30">
        <f>IF(Table1[[#This Row],[Count Utility (unclipped)]]&gt;1,1, IF(Table1[[#This Row],[Count Utility (unclipped)]]&lt;0,0, Table1[[#This Row],[Count Utility (unclipped)]]) )</f>
        <v>0</v>
      </c>
      <c r="AU38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0" spans="1:47" ht="15.75">
      <c r="A390" s="30">
        <f>parameters!$J$21*Table1[[#This Row],[TAT Utility]]+parameters!$J$22*Table1[[#This Row],[Count Utility]]</f>
        <v>7.9787619047619052E-2</v>
      </c>
      <c r="B390" s="30">
        <f t="shared" si="5"/>
        <v>0.1312095238095238</v>
      </c>
      <c r="C390" s="30" t="s">
        <v>1417</v>
      </c>
      <c r="D390" s="30" t="s">
        <v>1410</v>
      </c>
      <c r="E390" s="30" t="s">
        <v>1418</v>
      </c>
      <c r="F390" s="30">
        <v>1</v>
      </c>
      <c r="G390" s="30">
        <v>1</v>
      </c>
      <c r="H390" s="30">
        <f>parameters!$J$10*Table1[[#This Row],[Before Utility]]+parameters!$J$11*Table1[[#This Row],[After Utility]]</f>
        <v>0.1</v>
      </c>
      <c r="I390">
        <f>(Table1[[#This Row],[Num. TID Before]]-parameters!$D$8)/(parameters!$D$9-parameters!$D$8)</f>
        <v>0.1</v>
      </c>
      <c r="J390">
        <f>IF(Table1[[#This Row],[Before Utility (unclipped)]]&gt;1,1, IF(Table1[[#This Row],[Before Utility (unclipped)]]&lt;0,0, Table1[[#This Row],[Before Utility (unclipped)]]))</f>
        <v>0.1</v>
      </c>
      <c r="K390">
        <f>(Table1[[#This Row],[Num. TID After]]-parameters!$D$10)/(parameters!$D$11-parameters!$D$10)</f>
        <v>0.1</v>
      </c>
      <c r="L390">
        <f>IF(Table1[[#This Row],[After Utility (unclipped)]]&gt;1,1, IF(Table1[[#This Row],[After Utility (unclipped)]]&lt;0,0, Table1[[#This Row],[After Utility (unclipped)]]))</f>
        <v>0.1</v>
      </c>
      <c r="M390" s="30">
        <v>0</v>
      </c>
      <c r="N390" s="81">
        <v>0</v>
      </c>
      <c r="O390" s="81">
        <v>1</v>
      </c>
      <c r="P390" s="81">
        <v>1</v>
      </c>
      <c r="Q390" s="81">
        <v>0</v>
      </c>
      <c r="R390" s="34"/>
      <c r="S390" s="32">
        <v>0</v>
      </c>
      <c r="T390" s="34"/>
      <c r="U390" s="32">
        <v>0</v>
      </c>
      <c r="V390" s="30">
        <f>parameters!$J$4*Table1[[#This Row],[Mitigations Utility]] + parameters!$J$5*Table1[[#This Row],[Detections Utility]]</f>
        <v>9.5238095238095229E-3</v>
      </c>
      <c r="W390">
        <f>SUM(Table1[[#This Row],[Num. 800-53 (r5)]],Table1[[#This Row],[Num. CIS Controls]])</f>
        <v>0</v>
      </c>
      <c r="X390">
        <f>(Table1[[#This Row],[Total Mitigations]]-parameters!$D$2)/(parameters!$D$3-parameters!$D$2)</f>
        <v>0</v>
      </c>
      <c r="Y390">
        <f>IF(Table1[[#This Row],[Mitigations Utility (unclipped)]]&gt;1,1, IF(Table1[[#This Row],[Mitigations Utility (unclipped)]]&lt;0,0, Table1[[#This Row],[Mitigations Utility (unclipped)]]) )</f>
        <v>0</v>
      </c>
      <c r="Z390">
        <f>SUM(Table1[[#This Row],[Num. CAR]:[Num. Splunk]])</f>
        <v>2</v>
      </c>
      <c r="AA390">
        <f>(Table1[[#This Row],[Total Detections]]-parameters!$D$4)/(parameters!$D$5-parameters!$D$4)</f>
        <v>0.02</v>
      </c>
      <c r="AB390">
        <f>IF(Table1[[#This Row],[Detections Utility (unclipped)]]&gt;1,1, IF(Table1[[#This Row],[Detections Utility (unclipped)]]&lt;0,0, Table1[[#This Row],[Detections Utility (unclipped)]]) )</f>
        <v>0.02</v>
      </c>
      <c r="AC390"/>
      <c r="AD390" s="85" t="s">
        <v>219</v>
      </c>
      <c r="AE390" s="30" t="str" cm="1">
        <f t="array" ref="AE390">IF(SUMPRODUCT(--(NOT(ISERR(SEARCH({"Process","Command","Script","WMI","Module","Pipe","Service"},AD390)))))&gt;0,"1","0")</f>
        <v>0</v>
      </c>
      <c r="AF390" s="30">
        <f>IF(AE390="1",'TOP 10 TECHNIQUES'!C$15,0)</f>
        <v>0</v>
      </c>
      <c r="AG390" s="30" t="str" cm="1">
        <f t="array" ref="AG390">IF(SUMPRODUCT(--(NOT(ISERR(SEARCH({"Network","Firewall"},AD390)))))&gt;0,"1","0")</f>
        <v>0</v>
      </c>
      <c r="AH390" s="30">
        <f>IF(AG390="1",'TOP 10 TECHNIQUES'!C$16,0)</f>
        <v>0</v>
      </c>
      <c r="AI390" s="30" t="str" cm="1">
        <f t="array" ref="AI390">IF(SUMPRODUCT(--(NOT(ISERR(SEARCH({"File","Group","Logon","Schedule","User","Registry","Active","Application"},AD390)))))&gt;0,"1","0")</f>
        <v>1</v>
      </c>
      <c r="AJ390" s="30">
        <f>IF(AI390="1",'TOP 10 TECHNIQUES'!C$17,0)</f>
        <v>0.19800000000000001</v>
      </c>
      <c r="AK390" s="30" t="str" cm="1">
        <f t="array" ref="AK390">IF(SUMPRODUCT(--(NOT(ISERR(SEARCH({"Cloud","Cluster","Container","Image","Instance","Pod","Snapshot","Volume"},AD390)))))&gt;0,"1","0")</f>
        <v>0</v>
      </c>
      <c r="AL390" s="30">
        <f>IF(AK390="1",'TOP 10 TECHNIQUES'!C$18,0)</f>
        <v>0</v>
      </c>
      <c r="AM390" s="30" t="str" cm="1">
        <f t="array" ref="AM390">IF(SUMPRODUCT(--(NOT(ISERR(SEARCH({"Drive","Firmware","Host","Kernel"},AD390)))))&gt;0,"1","0")</f>
        <v>0</v>
      </c>
      <c r="AN390" s="30">
        <f>IF(AM390="1",'TOP 10 TECHNIQUES'!C$19,0)</f>
        <v>0</v>
      </c>
      <c r="AO390" s="62">
        <v>2</v>
      </c>
      <c r="AP390" s="30">
        <f>parameters!$J$21*Table1[[#This Row],[TAT Utility]]+parameters!$J$22*Table1[[#This Row],[Count Utility]]</f>
        <v>7.9787619047619052E-2</v>
      </c>
      <c r="AQ390" s="30">
        <f>(Table1[[#This Row],[Total Top Att&amp;ck Score ]]-parameters!$D$19)/(parameters!$D$20-parameters!$D$19)</f>
        <v>4.3736507936507935E-2</v>
      </c>
      <c r="AR390" s="30">
        <f>IF(Table1[[#This Row],[TAT Utility (unclipped)]]&gt;1,1, IF(Table1[[#This Row],[TAT Utility (unclipped)]]&lt;0,0, Table1[[#This Row],[TAT Utility (unclipped)]]) )</f>
        <v>4.3736507936507935E-2</v>
      </c>
      <c r="AS390" s="30">
        <f>(Table1[[#This Row],[Ransomware (Total '# of ATT&amp;CK Observations)]]-parameters!$D$21)/(parameters!$D$22-parameters!$D$21)</f>
        <v>9.5238095238095233E-2</v>
      </c>
      <c r="AT390" s="30">
        <f>IF(Table1[[#This Row],[Count Utility (unclipped)]]&gt;1,1, IF(Table1[[#This Row],[Count Utility (unclipped)]]&lt;0,0, Table1[[#This Row],[Count Utility (unclipped)]]) )</f>
        <v>9.5238095238095233E-2</v>
      </c>
      <c r="AU39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4.9701738473167043E-2</v>
      </c>
    </row>
    <row r="391" spans="1:47" ht="15.75">
      <c r="A391" s="30">
        <f>parameters!$J$21*Table1[[#This Row],[TAT Utility]]+parameters!$J$22*Table1[[#This Row],[Count Utility]]</f>
        <v>3.5940000000000007E-2</v>
      </c>
      <c r="B391" s="30">
        <f t="shared" si="5"/>
        <v>0.35940000000000005</v>
      </c>
      <c r="C391" s="30" t="s">
        <v>1419</v>
      </c>
      <c r="D391" s="30" t="s">
        <v>1410</v>
      </c>
      <c r="E391" s="30" t="s">
        <v>1420</v>
      </c>
      <c r="F391" s="30">
        <v>1</v>
      </c>
      <c r="G391" s="30">
        <v>1</v>
      </c>
      <c r="H391" s="30">
        <f>parameters!$J$10*Table1[[#This Row],[Before Utility]]+parameters!$J$11*Table1[[#This Row],[After Utility]]</f>
        <v>0.1</v>
      </c>
      <c r="I391">
        <f>(Table1[[#This Row],[Num. TID Before]]-parameters!$D$8)/(parameters!$D$9-parameters!$D$8)</f>
        <v>0.1</v>
      </c>
      <c r="J391">
        <f>IF(Table1[[#This Row],[Before Utility (unclipped)]]&gt;1,1, IF(Table1[[#This Row],[Before Utility (unclipped)]]&lt;0,0, Table1[[#This Row],[Before Utility (unclipped)]]))</f>
        <v>0.1</v>
      </c>
      <c r="K391">
        <f>(Table1[[#This Row],[Num. TID After]]-parameters!$D$10)/(parameters!$D$11-parameters!$D$10)</f>
        <v>0.1</v>
      </c>
      <c r="L391">
        <f>IF(Table1[[#This Row],[After Utility (unclipped)]]&gt;1,1, IF(Table1[[#This Row],[After Utility (unclipped)]]&lt;0,0, Table1[[#This Row],[After Utility (unclipped)]]))</f>
        <v>0.1</v>
      </c>
      <c r="M391" s="30">
        <v>0</v>
      </c>
      <c r="N391" s="81">
        <v>1</v>
      </c>
      <c r="O391" s="81">
        <v>5</v>
      </c>
      <c r="P391" s="81">
        <v>2</v>
      </c>
      <c r="Q391" s="81">
        <v>2</v>
      </c>
      <c r="R391" s="36" t="s">
        <v>1421</v>
      </c>
      <c r="S391" s="32">
        <v>6</v>
      </c>
      <c r="T391" s="36" t="s">
        <v>1422</v>
      </c>
      <c r="U391" s="32">
        <v>10</v>
      </c>
      <c r="V391" s="30">
        <f>parameters!$J$4*Table1[[#This Row],[Mitigations Utility]] + parameters!$J$5*Table1[[#This Row],[Detections Utility]]</f>
        <v>0.2</v>
      </c>
      <c r="W391">
        <f>SUM(Table1[[#This Row],[Num. 800-53 (r5)]],Table1[[#This Row],[Num. CIS Controls]])</f>
        <v>16</v>
      </c>
      <c r="X391">
        <f>(Table1[[#This Row],[Total Mitigations]]-parameters!$D$2)/(parameters!$D$3-parameters!$D$2)</f>
        <v>0.29090909090909089</v>
      </c>
      <c r="Y391">
        <f>IF(Table1[[#This Row],[Mitigations Utility (unclipped)]]&gt;1,1, IF(Table1[[#This Row],[Mitigations Utility (unclipped)]]&lt;0,0, Table1[[#This Row],[Mitigations Utility (unclipped)]]) )</f>
        <v>0.29090909090909089</v>
      </c>
      <c r="Z391">
        <f>SUM(Table1[[#This Row],[Num. CAR]:[Num. Splunk]])</f>
        <v>10</v>
      </c>
      <c r="AA391">
        <f>(Table1[[#This Row],[Total Detections]]-parameters!$D$4)/(parameters!$D$5-parameters!$D$4)</f>
        <v>0.1</v>
      </c>
      <c r="AB391">
        <f>IF(Table1[[#This Row],[Detections Utility (unclipped)]]&gt;1,1, IF(Table1[[#This Row],[Detections Utility (unclipped)]]&lt;0,0, Table1[[#This Row],[Detections Utility (unclipped)]]) )</f>
        <v>0.1</v>
      </c>
      <c r="AC391"/>
      <c r="AD391" s="85" t="s">
        <v>1423</v>
      </c>
      <c r="AE391" s="30" t="str" cm="1">
        <f t="array" ref="AE391">IF(SUMPRODUCT(--(NOT(ISERR(SEARCH({"Process","Command","Script","WMI","Module","Pipe","Service"},AD391)))))&gt;0,"1","0")</f>
        <v>1</v>
      </c>
      <c r="AF391" s="30">
        <f>IF(AE391="1",'TOP 10 TECHNIQUES'!C$15,0)</f>
        <v>0</v>
      </c>
      <c r="AG391" s="30" t="str" cm="1">
        <f t="array" ref="AG391">IF(SUMPRODUCT(--(NOT(ISERR(SEARCH({"Network","Firewall"},AD391)))))&gt;0,"1","0")</f>
        <v>0</v>
      </c>
      <c r="AH391" s="30">
        <f>IF(AG391="1",'TOP 10 TECHNIQUES'!C$16,0)</f>
        <v>0</v>
      </c>
      <c r="AI391" s="30" t="str" cm="1">
        <f t="array" ref="AI391">IF(SUMPRODUCT(--(NOT(ISERR(SEARCH({"File","Group","Logon","Schedule","User","Registry","Active","Application"},AD391)))))&gt;0,"1","0")</f>
        <v>1</v>
      </c>
      <c r="AJ391" s="30">
        <f>IF(AI391="1",'TOP 10 TECHNIQUES'!C$17,0)</f>
        <v>0.19800000000000001</v>
      </c>
      <c r="AK391" s="30" t="str" cm="1">
        <f t="array" ref="AK391">IF(SUMPRODUCT(--(NOT(ISERR(SEARCH({"Cloud","Cluster","Container","Image","Instance","Pod","Snapshot","Volume"},AD391)))))&gt;0,"1","0")</f>
        <v>0</v>
      </c>
      <c r="AL391" s="30">
        <f>IF(AK391="1",'TOP 10 TECHNIQUES'!C$18,0)</f>
        <v>0</v>
      </c>
      <c r="AM391" s="30" t="str" cm="1">
        <f t="array" ref="AM391">IF(SUMPRODUCT(--(NOT(ISERR(SEARCH({"Drive","Firmware","Host","Kernel"},AD391)))))&gt;0,"1","0")</f>
        <v>0</v>
      </c>
      <c r="AN391" s="30">
        <f>IF(AM391="1",'TOP 10 TECHNIQUES'!C$19,0)</f>
        <v>0</v>
      </c>
      <c r="AO391" s="61">
        <v>0</v>
      </c>
      <c r="AP391" s="30">
        <f>parameters!$J$21*Table1[[#This Row],[TAT Utility]]+parameters!$J$22*Table1[[#This Row],[Count Utility]]</f>
        <v>3.5940000000000007E-2</v>
      </c>
      <c r="AQ391" s="30">
        <f>(Table1[[#This Row],[Total Top Att&amp;ck Score ]]-parameters!$D$19)/(parameters!$D$20-parameters!$D$19)</f>
        <v>0.11980000000000002</v>
      </c>
      <c r="AR391" s="30">
        <f>IF(Table1[[#This Row],[TAT Utility (unclipped)]]&gt;1,1, IF(Table1[[#This Row],[TAT Utility (unclipped)]]&lt;0,0, Table1[[#This Row],[TAT Utility (unclipped)]]) )</f>
        <v>0.11980000000000002</v>
      </c>
      <c r="AS391" s="30">
        <f>(Table1[[#This Row],[Ransomware (Total '# of ATT&amp;CK Observations)]]-parameters!$D$21)/(parameters!$D$22-parameters!$D$21)</f>
        <v>0</v>
      </c>
      <c r="AT391" s="30">
        <f>IF(Table1[[#This Row],[Count Utility (unclipped)]]&gt;1,1, IF(Table1[[#This Row],[Count Utility (unclipped)]]&lt;0,0, Table1[[#This Row],[Count Utility (unclipped)]]) )</f>
        <v>0</v>
      </c>
      <c r="AU39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2" spans="1:47" ht="15.75">
      <c r="A392" s="30">
        <f>parameters!$J$21*Table1[[#This Row],[TAT Utility]]+parameters!$J$22*Table1[[#This Row],[Count Utility]]</f>
        <v>2.510095238095238E-2</v>
      </c>
      <c r="B392" s="30">
        <f t="shared" si="5"/>
        <v>0.25100952380952379</v>
      </c>
      <c r="C392" s="30" t="s">
        <v>1424</v>
      </c>
      <c r="D392" s="30" t="s">
        <v>1410</v>
      </c>
      <c r="E392" s="30" t="s">
        <v>1425</v>
      </c>
      <c r="F392" s="30">
        <v>1</v>
      </c>
      <c r="G392" s="30">
        <v>1</v>
      </c>
      <c r="H392" s="30">
        <f>parameters!$J$10*Table1[[#This Row],[Before Utility]]+parameters!$J$11*Table1[[#This Row],[After Utility]]</f>
        <v>0.1</v>
      </c>
      <c r="I392">
        <f>(Table1[[#This Row],[Num. TID Before]]-parameters!$D$8)/(parameters!$D$9-parameters!$D$8)</f>
        <v>0.1</v>
      </c>
      <c r="J392">
        <f>IF(Table1[[#This Row],[Before Utility (unclipped)]]&gt;1,1, IF(Table1[[#This Row],[Before Utility (unclipped)]]&lt;0,0, Table1[[#This Row],[Before Utility (unclipped)]]))</f>
        <v>0.1</v>
      </c>
      <c r="K392">
        <f>(Table1[[#This Row],[Num. TID After]]-parameters!$D$10)/(parameters!$D$11-parameters!$D$10)</f>
        <v>0.1</v>
      </c>
      <c r="L392">
        <f>IF(Table1[[#This Row],[After Utility (unclipped)]]&gt;1,1, IF(Table1[[#This Row],[After Utility (unclipped)]]&lt;0,0, Table1[[#This Row],[After Utility (unclipped)]]))</f>
        <v>0.1</v>
      </c>
      <c r="M392" s="30">
        <v>0</v>
      </c>
      <c r="N392" s="81">
        <v>0</v>
      </c>
      <c r="O392" s="81">
        <v>3</v>
      </c>
      <c r="P392" s="81">
        <v>0</v>
      </c>
      <c r="Q392" s="81">
        <v>0</v>
      </c>
      <c r="R392" s="36" t="s">
        <v>588</v>
      </c>
      <c r="S392" s="32">
        <v>4</v>
      </c>
      <c r="T392" s="36" t="s">
        <v>1426</v>
      </c>
      <c r="U392" s="32">
        <v>6</v>
      </c>
      <c r="V392" s="30">
        <f>parameters!$J$4*Table1[[#This Row],[Mitigations Utility]] + parameters!$J$5*Table1[[#This Row],[Detections Utility]]</f>
        <v>0.10952380952380952</v>
      </c>
      <c r="W392">
        <f>SUM(Table1[[#This Row],[Num. 800-53 (r5)]],Table1[[#This Row],[Num. CIS Controls]])</f>
        <v>10</v>
      </c>
      <c r="X392">
        <f>(Table1[[#This Row],[Total Mitigations]]-parameters!$D$2)/(parameters!$D$3-parameters!$D$2)</f>
        <v>0.18181818181818182</v>
      </c>
      <c r="Y392">
        <f>IF(Table1[[#This Row],[Mitigations Utility (unclipped)]]&gt;1,1, IF(Table1[[#This Row],[Mitigations Utility (unclipped)]]&lt;0,0, Table1[[#This Row],[Mitigations Utility (unclipped)]]) )</f>
        <v>0.18181818181818182</v>
      </c>
      <c r="Z392">
        <f>SUM(Table1[[#This Row],[Num. CAR]:[Num. Splunk]])</f>
        <v>3</v>
      </c>
      <c r="AA392">
        <f>(Table1[[#This Row],[Total Detections]]-parameters!$D$4)/(parameters!$D$5-parameters!$D$4)</f>
        <v>0.03</v>
      </c>
      <c r="AB392">
        <f>IF(Table1[[#This Row],[Detections Utility (unclipped)]]&gt;1,1, IF(Table1[[#This Row],[Detections Utility (unclipped)]]&lt;0,0, Table1[[#This Row],[Detections Utility (unclipped)]]) )</f>
        <v>0.03</v>
      </c>
      <c r="AC392"/>
      <c r="AD392" s="85" t="s">
        <v>1331</v>
      </c>
      <c r="AE392" s="30" t="str" cm="1">
        <f t="array" ref="AE392">IF(SUMPRODUCT(--(NOT(ISERR(SEARCH({"Process","Command","Script","WMI","Module","Pipe","Service"},AD392)))))&gt;0,"1","0")</f>
        <v>1</v>
      </c>
      <c r="AF392" s="30">
        <f>IF(AE392="1",'TOP 10 TECHNIQUES'!C$15,0)</f>
        <v>0</v>
      </c>
      <c r="AG392" s="30" t="str" cm="1">
        <f t="array" ref="AG392">IF(SUMPRODUCT(--(NOT(ISERR(SEARCH({"Network","Firewall"},AD392)))))&gt;0,"1","0")</f>
        <v>0</v>
      </c>
      <c r="AH392" s="30">
        <f>IF(AG392="1",'TOP 10 TECHNIQUES'!C$16,0)</f>
        <v>0</v>
      </c>
      <c r="AI392" s="30" t="str" cm="1">
        <f t="array" ref="AI392">IF(SUMPRODUCT(--(NOT(ISERR(SEARCH({"File","Group","Logon","Schedule","User","Registry","Active","Application"},AD392)))))&gt;0,"1","0")</f>
        <v>1</v>
      </c>
      <c r="AJ392" s="30">
        <f>IF(AI392="1",'TOP 10 TECHNIQUES'!C$17,0)</f>
        <v>0.19800000000000001</v>
      </c>
      <c r="AK392" s="30" t="str" cm="1">
        <f t="array" ref="AK392">IF(SUMPRODUCT(--(NOT(ISERR(SEARCH({"Cloud","Cluster","Container","Image","Instance","Pod","Snapshot","Volume"},AD392)))))&gt;0,"1","0")</f>
        <v>0</v>
      </c>
      <c r="AL392" s="30">
        <f>IF(AK392="1",'TOP 10 TECHNIQUES'!C$18,0)</f>
        <v>0</v>
      </c>
      <c r="AM392" s="30" t="str" cm="1">
        <f t="array" ref="AM392">IF(SUMPRODUCT(--(NOT(ISERR(SEARCH({"Drive","Firmware","Host","Kernel"},AD392)))))&gt;0,"1","0")</f>
        <v>0</v>
      </c>
      <c r="AN392" s="30">
        <f>IF(AM392="1",'TOP 10 TECHNIQUES'!C$19,0)</f>
        <v>0</v>
      </c>
      <c r="AO392" s="62">
        <v>0</v>
      </c>
      <c r="AP392" s="30">
        <f>parameters!$J$21*Table1[[#This Row],[TAT Utility]]+parameters!$J$22*Table1[[#This Row],[Count Utility]]</f>
        <v>2.510095238095238E-2</v>
      </c>
      <c r="AQ392" s="30">
        <f>(Table1[[#This Row],[Total Top Att&amp;ck Score ]]-parameters!$D$19)/(parameters!$D$20-parameters!$D$19)</f>
        <v>8.3669841269841269E-2</v>
      </c>
      <c r="AR392" s="30">
        <f>IF(Table1[[#This Row],[TAT Utility (unclipped)]]&gt;1,1, IF(Table1[[#This Row],[TAT Utility (unclipped)]]&lt;0,0, Table1[[#This Row],[TAT Utility (unclipped)]]) )</f>
        <v>8.3669841269841269E-2</v>
      </c>
      <c r="AS392" s="30">
        <f>(Table1[[#This Row],[Ransomware (Total '# of ATT&amp;CK Observations)]]-parameters!$D$21)/(parameters!$D$22-parameters!$D$21)</f>
        <v>0</v>
      </c>
      <c r="AT392" s="30">
        <f>IF(Table1[[#This Row],[Count Utility (unclipped)]]&gt;1,1, IF(Table1[[#This Row],[Count Utility (unclipped)]]&lt;0,0, Table1[[#This Row],[Count Utility (unclipped)]]) )</f>
        <v>0</v>
      </c>
      <c r="AU39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3" spans="1:47" ht="15.95" customHeight="1">
      <c r="A393" s="30">
        <f>parameters!$J$21*Table1[[#This Row],[TAT Utility]]+parameters!$J$22*Table1[[#This Row],[Count Utility]]</f>
        <v>1.1979999999999999E-2</v>
      </c>
      <c r="B393" s="30">
        <f t="shared" si="5"/>
        <v>0.1198</v>
      </c>
      <c r="C393" s="30" t="s">
        <v>1427</v>
      </c>
      <c r="D393" s="30" t="s">
        <v>1410</v>
      </c>
      <c r="E393" s="30" t="s">
        <v>1428</v>
      </c>
      <c r="F393" s="30">
        <v>1</v>
      </c>
      <c r="G393" s="30">
        <v>1</v>
      </c>
      <c r="H393" s="30">
        <f>parameters!$J$10*Table1[[#This Row],[Before Utility]]+parameters!$J$11*Table1[[#This Row],[After Utility]]</f>
        <v>0.1</v>
      </c>
      <c r="I393">
        <f>(Table1[[#This Row],[Num. TID Before]]-parameters!$D$8)/(parameters!$D$9-parameters!$D$8)</f>
        <v>0.1</v>
      </c>
      <c r="J393">
        <f>IF(Table1[[#This Row],[Before Utility (unclipped)]]&gt;1,1, IF(Table1[[#This Row],[Before Utility (unclipped)]]&lt;0,0, Table1[[#This Row],[Before Utility (unclipped)]]))</f>
        <v>0.1</v>
      </c>
      <c r="K393">
        <f>(Table1[[#This Row],[Num. TID After]]-parameters!$D$10)/(parameters!$D$11-parameters!$D$10)</f>
        <v>0.1</v>
      </c>
      <c r="L393">
        <f>IF(Table1[[#This Row],[After Utility (unclipped)]]&gt;1,1, IF(Table1[[#This Row],[After Utility (unclipped)]]&lt;0,0, Table1[[#This Row],[After Utility (unclipped)]]))</f>
        <v>0.1</v>
      </c>
      <c r="M393" s="30">
        <v>0</v>
      </c>
      <c r="N393" s="81">
        <v>0</v>
      </c>
      <c r="O393" s="81">
        <v>0</v>
      </c>
      <c r="P393" s="81">
        <v>0</v>
      </c>
      <c r="Q393" s="81">
        <v>0</v>
      </c>
      <c r="R393" s="34"/>
      <c r="S393" s="32">
        <v>0</v>
      </c>
      <c r="T393" s="36" t="s">
        <v>948</v>
      </c>
      <c r="U393" s="32">
        <v>0</v>
      </c>
      <c r="V393" s="30">
        <f>parameters!$J$4*Table1[[#This Row],[Mitigations Utility]] + parameters!$J$5*Table1[[#This Row],[Detections Utility]]</f>
        <v>0</v>
      </c>
      <c r="W393">
        <f>SUM(Table1[[#This Row],[Num. 800-53 (r5)]],Table1[[#This Row],[Num. CIS Controls]])</f>
        <v>0</v>
      </c>
      <c r="X393">
        <f>(Table1[[#This Row],[Total Mitigations]]-parameters!$D$2)/(parameters!$D$3-parameters!$D$2)</f>
        <v>0</v>
      </c>
      <c r="Y393">
        <f>IF(Table1[[#This Row],[Mitigations Utility (unclipped)]]&gt;1,1, IF(Table1[[#This Row],[Mitigations Utility (unclipped)]]&lt;0,0, Table1[[#This Row],[Mitigations Utility (unclipped)]]) )</f>
        <v>0</v>
      </c>
      <c r="Z393">
        <f>SUM(Table1[[#This Row],[Num. CAR]:[Num. Splunk]])</f>
        <v>0</v>
      </c>
      <c r="AA393">
        <f>(Table1[[#This Row],[Total Detections]]-parameters!$D$4)/(parameters!$D$5-parameters!$D$4)</f>
        <v>0</v>
      </c>
      <c r="AB393">
        <f>IF(Table1[[#This Row],[Detections Utility (unclipped)]]&gt;1,1, IF(Table1[[#This Row],[Detections Utility (unclipped)]]&lt;0,0, Table1[[#This Row],[Detections Utility (unclipped)]]) )</f>
        <v>0</v>
      </c>
      <c r="AC393"/>
      <c r="AD393" s="85" t="s">
        <v>239</v>
      </c>
      <c r="AE393" s="30" t="str" cm="1">
        <f t="array" ref="AE393">IF(SUMPRODUCT(--(NOT(ISERR(SEARCH({"Process","Command","Script","WMI","Module","Pipe","Service"},AD393)))))&gt;0,"1","0")</f>
        <v>0</v>
      </c>
      <c r="AF393" s="30">
        <f>IF(AE393="1",'TOP 10 TECHNIQUES'!C$15,0)</f>
        <v>0</v>
      </c>
      <c r="AG393" s="30" t="str" cm="1">
        <f t="array" ref="AG393">IF(SUMPRODUCT(--(NOT(ISERR(SEARCH({"Network","Firewall"},AD393)))))&gt;0,"1","0")</f>
        <v>0</v>
      </c>
      <c r="AH393" s="30">
        <f>IF(AG393="1",'TOP 10 TECHNIQUES'!C$16,0)</f>
        <v>0</v>
      </c>
      <c r="AI393" s="30" t="str" cm="1">
        <f t="array" ref="AI393">IF(SUMPRODUCT(--(NOT(ISERR(SEARCH({"File","Group","Logon","Schedule","User","Registry","Active","Application"},AD393)))))&gt;0,"1","0")</f>
        <v>1</v>
      </c>
      <c r="AJ393" s="30">
        <f>IF(AI393="1",'TOP 10 TECHNIQUES'!C$17,0)</f>
        <v>0.19800000000000001</v>
      </c>
      <c r="AK393" s="30" t="str" cm="1">
        <f t="array" ref="AK393">IF(SUMPRODUCT(--(NOT(ISERR(SEARCH({"Cloud","Cluster","Container","Image","Instance","Pod","Snapshot","Volume"},AD393)))))&gt;0,"1","0")</f>
        <v>0</v>
      </c>
      <c r="AL393" s="30">
        <f>IF(AK393="1",'TOP 10 TECHNIQUES'!C$18,0)</f>
        <v>0</v>
      </c>
      <c r="AM393" s="30" t="str" cm="1">
        <f t="array" ref="AM393">IF(SUMPRODUCT(--(NOT(ISERR(SEARCH({"Drive","Firmware","Host","Kernel"},AD393)))))&gt;0,"1","0")</f>
        <v>0</v>
      </c>
      <c r="AN393" s="30">
        <f>IF(AM393="1",'TOP 10 TECHNIQUES'!C$19,0)</f>
        <v>0</v>
      </c>
      <c r="AP393" s="30">
        <f>parameters!$J$21*Table1[[#This Row],[TAT Utility]]+parameters!$J$22*Table1[[#This Row],[Count Utility]]</f>
        <v>1.1979999999999999E-2</v>
      </c>
      <c r="AQ393" s="30">
        <f>(Table1[[#This Row],[Total Top Att&amp;ck Score ]]-parameters!$D$19)/(parameters!$D$20-parameters!$D$19)</f>
        <v>3.9933333333333335E-2</v>
      </c>
      <c r="AR393" s="30">
        <f>IF(Table1[[#This Row],[TAT Utility (unclipped)]]&gt;1,1, IF(Table1[[#This Row],[TAT Utility (unclipped)]]&lt;0,0, Table1[[#This Row],[TAT Utility (unclipped)]]) )</f>
        <v>3.9933333333333335E-2</v>
      </c>
      <c r="AS393" s="30">
        <f>(Table1[[#This Row],[Ransomware (Total '# of ATT&amp;CK Observations)]]-parameters!$D$21)/(parameters!$D$22-parameters!$D$21)</f>
        <v>0</v>
      </c>
      <c r="AT393" s="30">
        <f>IF(Table1[[#This Row],[Count Utility (unclipped)]]&gt;1,1, IF(Table1[[#This Row],[Count Utility (unclipped)]]&lt;0,0, Table1[[#This Row],[Count Utility (unclipped)]]) )</f>
        <v>0</v>
      </c>
      <c r="AU39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4" spans="1:47" ht="15.75">
      <c r="A394" s="30">
        <f>parameters!$J$21*Table1[[#This Row],[TAT Utility]]+parameters!$J$22*Table1[[#This Row],[Count Utility]]</f>
        <v>1.5973333333333332E-2</v>
      </c>
      <c r="B394" s="30">
        <f t="shared" si="5"/>
        <v>0.15973333333333334</v>
      </c>
      <c r="C394" s="30" t="s">
        <v>1429</v>
      </c>
      <c r="D394" s="30" t="s">
        <v>1410</v>
      </c>
      <c r="E394" s="30" t="s">
        <v>1430</v>
      </c>
      <c r="F394" s="30">
        <v>1</v>
      </c>
      <c r="G394" s="30">
        <v>1</v>
      </c>
      <c r="H394" s="30">
        <f>parameters!$J$10*Table1[[#This Row],[Before Utility]]+parameters!$J$11*Table1[[#This Row],[After Utility]]</f>
        <v>0.1</v>
      </c>
      <c r="I394">
        <f>(Table1[[#This Row],[Num. TID Before]]-parameters!$D$8)/(parameters!$D$9-parameters!$D$8)</f>
        <v>0.1</v>
      </c>
      <c r="J394">
        <f>IF(Table1[[#This Row],[Before Utility (unclipped)]]&gt;1,1, IF(Table1[[#This Row],[Before Utility (unclipped)]]&lt;0,0, Table1[[#This Row],[Before Utility (unclipped)]]))</f>
        <v>0.1</v>
      </c>
      <c r="K394">
        <f>(Table1[[#This Row],[Num. TID After]]-parameters!$D$10)/(parameters!$D$11-parameters!$D$10)</f>
        <v>0.1</v>
      </c>
      <c r="L394">
        <f>IF(Table1[[#This Row],[After Utility (unclipped)]]&gt;1,1, IF(Table1[[#This Row],[After Utility (unclipped)]]&lt;0,0, Table1[[#This Row],[After Utility (unclipped)]]))</f>
        <v>0.1</v>
      </c>
      <c r="M394" s="30">
        <v>0</v>
      </c>
      <c r="N394" s="81">
        <v>0</v>
      </c>
      <c r="O394" s="81">
        <v>3</v>
      </c>
      <c r="P394" s="81">
        <v>2</v>
      </c>
      <c r="Q394" s="81">
        <v>2</v>
      </c>
      <c r="R394" s="34"/>
      <c r="S394" s="32">
        <v>0</v>
      </c>
      <c r="T394" s="36" t="s">
        <v>1431</v>
      </c>
      <c r="U394" s="32">
        <v>0</v>
      </c>
      <c r="V394" s="30">
        <f>parameters!$J$4*Table1[[#This Row],[Mitigations Utility]] + parameters!$J$5*Table1[[#This Row],[Detections Utility]]</f>
        <v>3.3333333333333333E-2</v>
      </c>
      <c r="W394">
        <f>SUM(Table1[[#This Row],[Num. 800-53 (r5)]],Table1[[#This Row],[Num. CIS Controls]])</f>
        <v>0</v>
      </c>
      <c r="X394">
        <f>(Table1[[#This Row],[Total Mitigations]]-parameters!$D$2)/(parameters!$D$3-parameters!$D$2)</f>
        <v>0</v>
      </c>
      <c r="Y394">
        <f>IF(Table1[[#This Row],[Mitigations Utility (unclipped)]]&gt;1,1, IF(Table1[[#This Row],[Mitigations Utility (unclipped)]]&lt;0,0, Table1[[#This Row],[Mitigations Utility (unclipped)]]) )</f>
        <v>0</v>
      </c>
      <c r="Z394">
        <f>SUM(Table1[[#This Row],[Num. CAR]:[Num. Splunk]])</f>
        <v>7</v>
      </c>
      <c r="AA394">
        <f>(Table1[[#This Row],[Total Detections]]-parameters!$D$4)/(parameters!$D$5-parameters!$D$4)</f>
        <v>7.0000000000000007E-2</v>
      </c>
      <c r="AB394">
        <f>IF(Table1[[#This Row],[Detections Utility (unclipped)]]&gt;1,1, IF(Table1[[#This Row],[Detections Utility (unclipped)]]&lt;0,0, Table1[[#This Row],[Detections Utility (unclipped)]]) )</f>
        <v>7.0000000000000007E-2</v>
      </c>
      <c r="AC394"/>
      <c r="AD394" s="85" t="s">
        <v>1225</v>
      </c>
      <c r="AE394" s="30" t="str" cm="1">
        <f t="array" ref="AE394">IF(SUMPRODUCT(--(NOT(ISERR(SEARCH({"Process","Command","Script","WMI","Module","Pipe","Service"},AD394)))))&gt;0,"1","0")</f>
        <v>1</v>
      </c>
      <c r="AF394" s="30">
        <f>IF(AE394="1",'TOP 10 TECHNIQUES'!C$15,0)</f>
        <v>0</v>
      </c>
      <c r="AG394" s="30" t="str" cm="1">
        <f t="array" ref="AG394">IF(SUMPRODUCT(--(NOT(ISERR(SEARCH({"Network","Firewall"},AD394)))))&gt;0,"1","0")</f>
        <v>0</v>
      </c>
      <c r="AH394" s="30">
        <f>IF(AG394="1",'TOP 10 TECHNIQUES'!C$16,0)</f>
        <v>0</v>
      </c>
      <c r="AI394" s="30" t="str" cm="1">
        <f t="array" ref="AI394">IF(SUMPRODUCT(--(NOT(ISERR(SEARCH({"File","Group","Logon","Schedule","User","Registry","Active","Application"},AD394)))))&gt;0,"1","0")</f>
        <v>1</v>
      </c>
      <c r="AJ394" s="30">
        <f>IF(AI394="1",'TOP 10 TECHNIQUES'!C$17,0)</f>
        <v>0.19800000000000001</v>
      </c>
      <c r="AK394" s="30" t="str" cm="1">
        <f t="array" ref="AK394">IF(SUMPRODUCT(--(NOT(ISERR(SEARCH({"Cloud","Cluster","Container","Image","Instance","Pod","Snapshot","Volume"},AD394)))))&gt;0,"1","0")</f>
        <v>0</v>
      </c>
      <c r="AL394" s="30">
        <f>IF(AK394="1",'TOP 10 TECHNIQUES'!C$18,0)</f>
        <v>0</v>
      </c>
      <c r="AM394" s="30" t="str" cm="1">
        <f t="array" ref="AM394">IF(SUMPRODUCT(--(NOT(ISERR(SEARCH({"Drive","Firmware","Host","Kernel"},AD394)))))&gt;0,"1","0")</f>
        <v>0</v>
      </c>
      <c r="AN394" s="30">
        <f>IF(AM394="1",'TOP 10 TECHNIQUES'!C$19,0)</f>
        <v>0</v>
      </c>
      <c r="AP394" s="30">
        <f>parameters!$J$21*Table1[[#This Row],[TAT Utility]]+parameters!$J$22*Table1[[#This Row],[Count Utility]]</f>
        <v>1.5973333333333332E-2</v>
      </c>
      <c r="AQ394" s="30">
        <f>(Table1[[#This Row],[Total Top Att&amp;ck Score ]]-parameters!$D$19)/(parameters!$D$20-parameters!$D$19)</f>
        <v>5.3244444444444448E-2</v>
      </c>
      <c r="AR394" s="30">
        <f>IF(Table1[[#This Row],[TAT Utility (unclipped)]]&gt;1,1, IF(Table1[[#This Row],[TAT Utility (unclipped)]]&lt;0,0, Table1[[#This Row],[TAT Utility (unclipped)]]) )</f>
        <v>5.3244444444444448E-2</v>
      </c>
      <c r="AS394" s="30">
        <f>(Table1[[#This Row],[Ransomware (Total '# of ATT&amp;CK Observations)]]-parameters!$D$21)/(parameters!$D$22-parameters!$D$21)</f>
        <v>0</v>
      </c>
      <c r="AT394" s="30">
        <f>IF(Table1[[#This Row],[Count Utility (unclipped)]]&gt;1,1, IF(Table1[[#This Row],[Count Utility (unclipped)]]&lt;0,0, Table1[[#This Row],[Count Utility (unclipped)]]) )</f>
        <v>0</v>
      </c>
      <c r="AU39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5" spans="1:47" ht="15.75">
      <c r="A395" s="30">
        <f>parameters!$J$21*Table1[[#This Row],[TAT Utility]]+parameters!$J$22*Table1[[#This Row],[Count Utility]]</f>
        <v>3.4228571428571421E-2</v>
      </c>
      <c r="B395" s="30">
        <f t="shared" si="5"/>
        <v>0.34228571428571425</v>
      </c>
      <c r="C395" s="30" t="s">
        <v>1432</v>
      </c>
      <c r="D395" s="30" t="s">
        <v>1433</v>
      </c>
      <c r="E395" s="30" t="s">
        <v>72</v>
      </c>
      <c r="F395" s="30">
        <v>1</v>
      </c>
      <c r="G395" s="30">
        <v>1</v>
      </c>
      <c r="H395" s="30">
        <f>parameters!$J$10*Table1[[#This Row],[Before Utility]]+parameters!$J$11*Table1[[#This Row],[After Utility]]</f>
        <v>0.1</v>
      </c>
      <c r="I395">
        <f>(Table1[[#This Row],[Num. TID Before]]-parameters!$D$8)/(parameters!$D$9-parameters!$D$8)</f>
        <v>0.1</v>
      </c>
      <c r="J395">
        <f>IF(Table1[[#This Row],[Before Utility (unclipped)]]&gt;1,1, IF(Table1[[#This Row],[Before Utility (unclipped)]]&lt;0,0, Table1[[#This Row],[Before Utility (unclipped)]]))</f>
        <v>0.1</v>
      </c>
      <c r="K395">
        <f>(Table1[[#This Row],[Num. TID After]]-parameters!$D$10)/(parameters!$D$11-parameters!$D$10)</f>
        <v>0.1</v>
      </c>
      <c r="L395">
        <f>IF(Table1[[#This Row],[After Utility (unclipped)]]&gt;1,1, IF(Table1[[#This Row],[After Utility (unclipped)]]&lt;0,0, Table1[[#This Row],[After Utility (unclipped)]]))</f>
        <v>0.1</v>
      </c>
      <c r="M395" s="30">
        <v>0</v>
      </c>
      <c r="N395" s="81">
        <v>0</v>
      </c>
      <c r="O395" s="81">
        <v>4</v>
      </c>
      <c r="P395" s="81">
        <v>9</v>
      </c>
      <c r="Q395" s="81">
        <v>4</v>
      </c>
      <c r="R395" s="34" t="s">
        <v>255</v>
      </c>
      <c r="S395" s="32">
        <v>2</v>
      </c>
      <c r="T395" s="36" t="s">
        <v>1434</v>
      </c>
      <c r="U395" s="32">
        <v>9</v>
      </c>
      <c r="V395" s="30">
        <f>parameters!$J$4*Table1[[#This Row],[Mitigations Utility]] + parameters!$J$5*Table1[[#This Row],[Detections Utility]]</f>
        <v>0.18571428571428572</v>
      </c>
      <c r="W395">
        <f>SUM(Table1[[#This Row],[Num. 800-53 (r5)]],Table1[[#This Row],[Num. CIS Controls]])</f>
        <v>11</v>
      </c>
      <c r="X395">
        <f>(Table1[[#This Row],[Total Mitigations]]-parameters!$D$2)/(parameters!$D$3-parameters!$D$2)</f>
        <v>0.2</v>
      </c>
      <c r="Y395">
        <f>IF(Table1[[#This Row],[Mitigations Utility (unclipped)]]&gt;1,1, IF(Table1[[#This Row],[Mitigations Utility (unclipped)]]&lt;0,0, Table1[[#This Row],[Mitigations Utility (unclipped)]]) )</f>
        <v>0.2</v>
      </c>
      <c r="Z395">
        <f>SUM(Table1[[#This Row],[Num. CAR]:[Num. Splunk]])</f>
        <v>17</v>
      </c>
      <c r="AA395">
        <f>(Table1[[#This Row],[Total Detections]]-parameters!$D$4)/(parameters!$D$5-parameters!$D$4)</f>
        <v>0.17</v>
      </c>
      <c r="AB395">
        <f>IF(Table1[[#This Row],[Detections Utility (unclipped)]]&gt;1,1, IF(Table1[[#This Row],[Detections Utility (unclipped)]]&lt;0,0, Table1[[#This Row],[Detections Utility (unclipped)]]) )</f>
        <v>0.17</v>
      </c>
      <c r="AC395"/>
      <c r="AD395" s="85" t="s">
        <v>1435</v>
      </c>
      <c r="AE395" s="30" t="str" cm="1">
        <f t="array" ref="AE395">IF(SUMPRODUCT(--(NOT(ISERR(SEARCH({"Process","Command","Script","WMI","Module","Pipe","Service"},AD395)))))&gt;0,"1","0")</f>
        <v>0</v>
      </c>
      <c r="AF395" s="30">
        <f>IF(AE395="1",'TOP 10 TECHNIQUES'!C$15,0)</f>
        <v>0</v>
      </c>
      <c r="AG395" s="30" t="str" cm="1">
        <f t="array" ref="AG395">IF(SUMPRODUCT(--(NOT(ISERR(SEARCH({"Network","Firewall"},AD395)))))&gt;0,"1","0")</f>
        <v>0</v>
      </c>
      <c r="AH395" s="30">
        <f>IF(AG395="1",'TOP 10 TECHNIQUES'!C$16,0)</f>
        <v>0</v>
      </c>
      <c r="AI395" s="30" t="str" cm="1">
        <f t="array" ref="AI395">IF(SUMPRODUCT(--(NOT(ISERR(SEARCH({"File","Group","Logon","Schedule","User","Registry","Active","Application"},AD395)))))&gt;0,"1","0")</f>
        <v>1</v>
      </c>
      <c r="AJ395" s="30">
        <f>IF(AI395="1",'TOP 10 TECHNIQUES'!C$17,0)</f>
        <v>0.19800000000000001</v>
      </c>
      <c r="AK395" s="30" t="str" cm="1">
        <f t="array" ref="AK395">IF(SUMPRODUCT(--(NOT(ISERR(SEARCH({"Cloud","Cluster","Container","Image","Instance","Pod","Snapshot","Volume"},AD395)))))&gt;0,"1","0")</f>
        <v>0</v>
      </c>
      <c r="AL395" s="30">
        <f>IF(AK395="1",'TOP 10 TECHNIQUES'!C$18,0)</f>
        <v>0</v>
      </c>
      <c r="AM395" s="30" t="str" cm="1">
        <f t="array" ref="AM395">IF(SUMPRODUCT(--(NOT(ISERR(SEARCH({"Drive","Firmware","Host","Kernel"},AD395)))))&gt;0,"1","0")</f>
        <v>0</v>
      </c>
      <c r="AN395" s="30">
        <f>IF(AM395="1",'TOP 10 TECHNIQUES'!C$19,0)</f>
        <v>0</v>
      </c>
      <c r="AO395" s="61">
        <v>0</v>
      </c>
      <c r="AP395" s="30">
        <f>parameters!$J$21*Table1[[#This Row],[TAT Utility]]+parameters!$J$22*Table1[[#This Row],[Count Utility]]</f>
        <v>3.4228571428571421E-2</v>
      </c>
      <c r="AQ395" s="30">
        <f>(Table1[[#This Row],[Total Top Att&amp;ck Score ]]-parameters!$D$19)/(parameters!$D$20-parameters!$D$19)</f>
        <v>0.11409523809523808</v>
      </c>
      <c r="AR395" s="30">
        <f>IF(Table1[[#This Row],[TAT Utility (unclipped)]]&gt;1,1, IF(Table1[[#This Row],[TAT Utility (unclipped)]]&lt;0,0, Table1[[#This Row],[TAT Utility (unclipped)]]) )</f>
        <v>0.11409523809523808</v>
      </c>
      <c r="AS395" s="30">
        <f>(Table1[[#This Row],[Ransomware (Total '# of ATT&amp;CK Observations)]]-parameters!$D$21)/(parameters!$D$22-parameters!$D$21)</f>
        <v>0</v>
      </c>
      <c r="AT395" s="30">
        <f>IF(Table1[[#This Row],[Count Utility (unclipped)]]&gt;1,1, IF(Table1[[#This Row],[Count Utility (unclipped)]]&lt;0,0, Table1[[#This Row],[Count Utility (unclipped)]]) )</f>
        <v>0</v>
      </c>
      <c r="AU39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6" spans="1:47" ht="15.75">
      <c r="A396" s="30">
        <f>parameters!$J$21*Table1[[#This Row],[TAT Utility]]+parameters!$J$22*Table1[[#This Row],[Count Utility]]</f>
        <v>6.1383220068190462E-2</v>
      </c>
      <c r="B396" s="30">
        <f t="shared" si="5"/>
        <v>0.61383220068190469</v>
      </c>
      <c r="C396" s="30" t="s">
        <v>1436</v>
      </c>
      <c r="D396" s="30" t="s">
        <v>1437</v>
      </c>
      <c r="E396" s="30" t="s">
        <v>72</v>
      </c>
      <c r="F396" s="30">
        <v>4</v>
      </c>
      <c r="G396" s="30">
        <v>1</v>
      </c>
      <c r="H396" s="30">
        <f>parameters!$J$10*Table1[[#This Row],[Before Utility]]+parameters!$J$11*Table1[[#This Row],[After Utility]]</f>
        <v>0.25</v>
      </c>
      <c r="I396">
        <f>(Table1[[#This Row],[Num. TID Before]]-parameters!$D$8)/(parameters!$D$9-parameters!$D$8)</f>
        <v>0.4</v>
      </c>
      <c r="J396">
        <f>IF(Table1[[#This Row],[Before Utility (unclipped)]]&gt;1,1, IF(Table1[[#This Row],[Before Utility (unclipped)]]&lt;0,0, Table1[[#This Row],[Before Utility (unclipped)]]))</f>
        <v>0.4</v>
      </c>
      <c r="K396">
        <f>(Table1[[#This Row],[Num. TID After]]-parameters!$D$10)/(parameters!$D$11-parameters!$D$10)</f>
        <v>0.1</v>
      </c>
      <c r="L396">
        <f>IF(Table1[[#This Row],[After Utility (unclipped)]]&gt;1,1, IF(Table1[[#This Row],[After Utility (unclipped)]]&lt;0,0, Table1[[#This Row],[After Utility (unclipped)]]))</f>
        <v>0.1</v>
      </c>
      <c r="M396" s="57">
        <v>0.20047603999999999</v>
      </c>
      <c r="N396" s="81">
        <v>0</v>
      </c>
      <c r="O396" s="81">
        <v>1</v>
      </c>
      <c r="P396" s="81">
        <v>4</v>
      </c>
      <c r="Q396" s="81">
        <v>0</v>
      </c>
      <c r="R396" s="34">
        <v>5.2</v>
      </c>
      <c r="S396" s="32">
        <v>1</v>
      </c>
      <c r="T396" s="36" t="s">
        <v>1438</v>
      </c>
      <c r="U396" s="32">
        <v>3</v>
      </c>
      <c r="V396" s="30">
        <f>parameters!$J$4*Table1[[#This Row],[Mitigations Utility]] + parameters!$J$5*Table1[[#This Row],[Detections Utility]]</f>
        <v>6.1904761904761907E-2</v>
      </c>
      <c r="W396">
        <f>SUM(Table1[[#This Row],[Num. 800-53 (r5)]],Table1[[#This Row],[Num. CIS Controls]])</f>
        <v>4</v>
      </c>
      <c r="X396">
        <f>(Table1[[#This Row],[Total Mitigations]]-parameters!$D$2)/(parameters!$D$3-parameters!$D$2)</f>
        <v>7.2727272727272724E-2</v>
      </c>
      <c r="Y396">
        <f>IF(Table1[[#This Row],[Mitigations Utility (unclipped)]]&gt;1,1, IF(Table1[[#This Row],[Mitigations Utility (unclipped)]]&lt;0,0, Table1[[#This Row],[Mitigations Utility (unclipped)]]) )</f>
        <v>7.2727272727272724E-2</v>
      </c>
      <c r="Z396">
        <f>SUM(Table1[[#This Row],[Num. CAR]:[Num. Splunk]])</f>
        <v>5</v>
      </c>
      <c r="AA396">
        <f>(Table1[[#This Row],[Total Detections]]-parameters!$D$4)/(parameters!$D$5-parameters!$D$4)</f>
        <v>0.05</v>
      </c>
      <c r="AB396">
        <f>IF(Table1[[#This Row],[Detections Utility (unclipped)]]&gt;1,1, IF(Table1[[#This Row],[Detections Utility (unclipped)]]&lt;0,0, Table1[[#This Row],[Detections Utility (unclipped)]]) )</f>
        <v>0.05</v>
      </c>
      <c r="AC396"/>
      <c r="AD396" s="85" t="s">
        <v>1439</v>
      </c>
      <c r="AE396" s="30" t="str" cm="1">
        <f t="array" ref="AE396">IF(SUMPRODUCT(--(NOT(ISERR(SEARCH({"Process","Command","Script","WMI","Module","Pipe","Service"},AD396)))))&gt;0,"1","0")</f>
        <v>1</v>
      </c>
      <c r="AF396" s="30">
        <f>IF(AE396="1",'TOP 10 TECHNIQUES'!C$15,0)</f>
        <v>0</v>
      </c>
      <c r="AG396" s="30" t="str" cm="1">
        <f t="array" ref="AG396">IF(SUMPRODUCT(--(NOT(ISERR(SEARCH({"Network","Firewall"},AD396)))))&gt;0,"1","0")</f>
        <v>0</v>
      </c>
      <c r="AH396" s="30">
        <f>IF(AG396="1",'TOP 10 TECHNIQUES'!C$16,0)</f>
        <v>0</v>
      </c>
      <c r="AI396" s="30" t="str" cm="1">
        <f t="array" ref="AI396">IF(SUMPRODUCT(--(NOT(ISERR(SEARCH({"File","Group","Logon","Schedule","User","Registry","Active","Application"},AD396)))))&gt;0,"1","0")</f>
        <v>1</v>
      </c>
      <c r="AJ396" s="30">
        <f>IF(AI396="1",'TOP 10 TECHNIQUES'!C$17,0)</f>
        <v>0.19800000000000001</v>
      </c>
      <c r="AK396" s="30" t="str" cm="1">
        <f t="array" ref="AK396">IF(SUMPRODUCT(--(NOT(ISERR(SEARCH({"Cloud","Cluster","Container","Image","Instance","Pod","Snapshot","Volume"},AD396)))))&gt;0,"1","0")</f>
        <v>0</v>
      </c>
      <c r="AL396" s="30">
        <f>IF(AK396="1",'TOP 10 TECHNIQUES'!C$18,0)</f>
        <v>0</v>
      </c>
      <c r="AM396" s="30" t="str" cm="1">
        <f t="array" ref="AM396">IF(SUMPRODUCT(--(NOT(ISERR(SEARCH({"Drive","Firmware","Host","Kernel"},AD396)))))&gt;0,"1","0")</f>
        <v>0</v>
      </c>
      <c r="AN396" s="30">
        <f>IF(AM396="1",'TOP 10 TECHNIQUES'!C$19,0)</f>
        <v>0</v>
      </c>
      <c r="AO396" s="62">
        <v>0</v>
      </c>
      <c r="AP396" s="30">
        <f>parameters!$J$21*Table1[[#This Row],[TAT Utility]]+parameters!$J$22*Table1[[#This Row],[Count Utility]]</f>
        <v>6.1383220068190462E-2</v>
      </c>
      <c r="AQ396" s="30">
        <f>(Table1[[#This Row],[Total Top Att&amp;ck Score ]]-parameters!$D$19)/(parameters!$D$20-parameters!$D$19)</f>
        <v>0.20461073356063489</v>
      </c>
      <c r="AR396" s="30">
        <f>IF(Table1[[#This Row],[TAT Utility (unclipped)]]&gt;1,1, IF(Table1[[#This Row],[TAT Utility (unclipped)]]&lt;0,0, Table1[[#This Row],[TAT Utility (unclipped)]]) )</f>
        <v>0.20461073356063489</v>
      </c>
      <c r="AS396" s="30">
        <f>(Table1[[#This Row],[Ransomware (Total '# of ATT&amp;CK Observations)]]-parameters!$D$21)/(parameters!$D$22-parameters!$D$21)</f>
        <v>0</v>
      </c>
      <c r="AT396" s="30">
        <f>IF(Table1[[#This Row],[Count Utility (unclipped)]]&gt;1,1, IF(Table1[[#This Row],[Count Utility (unclipped)]]&lt;0,0, Table1[[#This Row],[Count Utility (unclipped)]]) )</f>
        <v>0</v>
      </c>
      <c r="AU39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7" spans="1:47" ht="15.75">
      <c r="A397" s="30">
        <f>parameters!$J$21*Table1[[#This Row],[TAT Utility]]+parameters!$J$22*Table1[[#This Row],[Count Utility]]</f>
        <v>1.6543809523809523E-2</v>
      </c>
      <c r="B397" s="30">
        <f t="shared" si="5"/>
        <v>0.16543809523809525</v>
      </c>
      <c r="C397" s="30" t="s">
        <v>1440</v>
      </c>
      <c r="D397" s="30" t="s">
        <v>1437</v>
      </c>
      <c r="E397" s="30" t="s">
        <v>1441</v>
      </c>
      <c r="F397" s="30">
        <v>1</v>
      </c>
      <c r="G397" s="30">
        <v>1</v>
      </c>
      <c r="H397" s="30">
        <f>parameters!$J$10*Table1[[#This Row],[Before Utility]]+parameters!$J$11*Table1[[#This Row],[After Utility]]</f>
        <v>0.1</v>
      </c>
      <c r="I397">
        <f>(Table1[[#This Row],[Num. TID Before]]-parameters!$D$8)/(parameters!$D$9-parameters!$D$8)</f>
        <v>0.1</v>
      </c>
      <c r="J397">
        <f>IF(Table1[[#This Row],[Before Utility (unclipped)]]&gt;1,1, IF(Table1[[#This Row],[Before Utility (unclipped)]]&lt;0,0, Table1[[#This Row],[Before Utility (unclipped)]]))</f>
        <v>0.1</v>
      </c>
      <c r="K397">
        <f>(Table1[[#This Row],[Num. TID After]]-parameters!$D$10)/(parameters!$D$11-parameters!$D$10)</f>
        <v>0.1</v>
      </c>
      <c r="L397">
        <f>IF(Table1[[#This Row],[After Utility (unclipped)]]&gt;1,1, IF(Table1[[#This Row],[After Utility (unclipped)]]&lt;0,0, Table1[[#This Row],[After Utility (unclipped)]]))</f>
        <v>0.1</v>
      </c>
      <c r="M397" s="30">
        <v>0</v>
      </c>
      <c r="N397" s="81">
        <v>0</v>
      </c>
      <c r="O397" s="81">
        <v>0</v>
      </c>
      <c r="P397" s="81">
        <v>0</v>
      </c>
      <c r="Q397" s="81">
        <v>0</v>
      </c>
      <c r="R397" s="34">
        <v>5.2</v>
      </c>
      <c r="S397" s="32">
        <v>1</v>
      </c>
      <c r="T397" s="36" t="s">
        <v>1438</v>
      </c>
      <c r="U397" s="32">
        <v>3</v>
      </c>
      <c r="V397" s="30">
        <f>parameters!$J$4*Table1[[#This Row],[Mitigations Utility]] + parameters!$J$5*Table1[[#This Row],[Detections Utility]]</f>
        <v>3.8095238095238099E-2</v>
      </c>
      <c r="W397">
        <f>SUM(Table1[[#This Row],[Num. 800-53 (r5)]],Table1[[#This Row],[Num. CIS Controls]])</f>
        <v>4</v>
      </c>
      <c r="X397">
        <f>(Table1[[#This Row],[Total Mitigations]]-parameters!$D$2)/(parameters!$D$3-parameters!$D$2)</f>
        <v>7.2727272727272724E-2</v>
      </c>
      <c r="Y397">
        <f>IF(Table1[[#This Row],[Mitigations Utility (unclipped)]]&gt;1,1, IF(Table1[[#This Row],[Mitigations Utility (unclipped)]]&lt;0,0, Table1[[#This Row],[Mitigations Utility (unclipped)]]) )</f>
        <v>7.2727272727272724E-2</v>
      </c>
      <c r="Z397">
        <f>SUM(Table1[[#This Row],[Num. CAR]:[Num. Splunk]])</f>
        <v>0</v>
      </c>
      <c r="AA397">
        <f>(Table1[[#This Row],[Total Detections]]-parameters!$D$4)/(parameters!$D$5-parameters!$D$4)</f>
        <v>0</v>
      </c>
      <c r="AB397">
        <f>IF(Table1[[#This Row],[Detections Utility (unclipped)]]&gt;1,1, IF(Table1[[#This Row],[Detections Utility (unclipped)]]&lt;0,0, Table1[[#This Row],[Detections Utility (unclipped)]]) )</f>
        <v>0</v>
      </c>
      <c r="AC397"/>
      <c r="AD397" s="85" t="s">
        <v>1442</v>
      </c>
      <c r="AE397" s="30" t="str" cm="1">
        <f t="array" ref="AE397">IF(SUMPRODUCT(--(NOT(ISERR(SEARCH({"Process","Command","Script","WMI","Module","Pipe","Service"},AD397)))))&gt;0,"1","0")</f>
        <v>1</v>
      </c>
      <c r="AF397" s="30">
        <f>IF(AE397="1",'TOP 10 TECHNIQUES'!C$15,0)</f>
        <v>0</v>
      </c>
      <c r="AG397" s="30" t="str" cm="1">
        <f t="array" ref="AG397">IF(SUMPRODUCT(--(NOT(ISERR(SEARCH({"Network","Firewall"},AD397)))))&gt;0,"1","0")</f>
        <v>0</v>
      </c>
      <c r="AH397" s="30">
        <f>IF(AG397="1",'TOP 10 TECHNIQUES'!C$16,0)</f>
        <v>0</v>
      </c>
      <c r="AI397" s="30" t="str" cm="1">
        <f t="array" ref="AI397">IF(SUMPRODUCT(--(NOT(ISERR(SEARCH({"File","Group","Logon","Schedule","User","Registry","Active","Application"},AD397)))))&gt;0,"1","0")</f>
        <v>1</v>
      </c>
      <c r="AJ397" s="30">
        <f>IF(AI397="1",'TOP 10 TECHNIQUES'!C$17,0)</f>
        <v>0.19800000000000001</v>
      </c>
      <c r="AK397" s="30" t="str" cm="1">
        <f t="array" ref="AK397">IF(SUMPRODUCT(--(NOT(ISERR(SEARCH({"Cloud","Cluster","Container","Image","Instance","Pod","Snapshot","Volume"},AD397)))))&gt;0,"1","0")</f>
        <v>0</v>
      </c>
      <c r="AL397" s="30">
        <f>IF(AK397="1",'TOP 10 TECHNIQUES'!C$18,0)</f>
        <v>0</v>
      </c>
      <c r="AM397" s="30" t="str" cm="1">
        <f t="array" ref="AM397">IF(SUMPRODUCT(--(NOT(ISERR(SEARCH({"Drive","Firmware","Host","Kernel"},AD397)))))&gt;0,"1","0")</f>
        <v>0</v>
      </c>
      <c r="AN397" s="30">
        <f>IF(AM397="1",'TOP 10 TECHNIQUES'!C$19,0)</f>
        <v>0</v>
      </c>
      <c r="AO397" s="61">
        <v>0</v>
      </c>
      <c r="AP397" s="30">
        <f>parameters!$J$21*Table1[[#This Row],[TAT Utility]]+parameters!$J$22*Table1[[#This Row],[Count Utility]]</f>
        <v>1.6543809523809523E-2</v>
      </c>
      <c r="AQ397" s="30">
        <f>(Table1[[#This Row],[Total Top Att&amp;ck Score ]]-parameters!$D$19)/(parameters!$D$20-parameters!$D$19)</f>
        <v>5.5146031746031748E-2</v>
      </c>
      <c r="AR397" s="30">
        <f>IF(Table1[[#This Row],[TAT Utility (unclipped)]]&gt;1,1, IF(Table1[[#This Row],[TAT Utility (unclipped)]]&lt;0,0, Table1[[#This Row],[TAT Utility (unclipped)]]) )</f>
        <v>5.5146031746031748E-2</v>
      </c>
      <c r="AS397" s="30">
        <f>(Table1[[#This Row],[Ransomware (Total '# of ATT&amp;CK Observations)]]-parameters!$D$21)/(parameters!$D$22-parameters!$D$21)</f>
        <v>0</v>
      </c>
      <c r="AT397" s="30">
        <f>IF(Table1[[#This Row],[Count Utility (unclipped)]]&gt;1,1, IF(Table1[[#This Row],[Count Utility (unclipped)]]&lt;0,0, Table1[[#This Row],[Count Utility (unclipped)]]) )</f>
        <v>0</v>
      </c>
      <c r="AU39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8" spans="1:47" ht="15.75">
      <c r="A398" s="30">
        <f>parameters!$J$21*Table1[[#This Row],[TAT Utility]]+parameters!$J$22*Table1[[#This Row],[Count Utility]]</f>
        <v>4.9523809523809526E-2</v>
      </c>
      <c r="B398" s="30">
        <f t="shared" si="5"/>
        <v>0.16190476190476191</v>
      </c>
      <c r="C398" s="30" t="s">
        <v>1443</v>
      </c>
      <c r="D398" s="30" t="s">
        <v>1437</v>
      </c>
      <c r="E398" s="30" t="s">
        <v>1444</v>
      </c>
      <c r="F398" s="30">
        <v>1</v>
      </c>
      <c r="G398" s="30">
        <v>1</v>
      </c>
      <c r="H398" s="30">
        <f>parameters!$J$10*Table1[[#This Row],[Before Utility]]+parameters!$J$11*Table1[[#This Row],[After Utility]]</f>
        <v>0.1</v>
      </c>
      <c r="I398">
        <f>(Table1[[#This Row],[Num. TID Before]]-parameters!$D$8)/(parameters!$D$9-parameters!$D$8)</f>
        <v>0.1</v>
      </c>
      <c r="J398">
        <f>IF(Table1[[#This Row],[Before Utility (unclipped)]]&gt;1,1, IF(Table1[[#This Row],[Before Utility (unclipped)]]&lt;0,0, Table1[[#This Row],[Before Utility (unclipped)]]))</f>
        <v>0.1</v>
      </c>
      <c r="K398">
        <f>(Table1[[#This Row],[Num. TID After]]-parameters!$D$10)/(parameters!$D$11-parameters!$D$10)</f>
        <v>0.1</v>
      </c>
      <c r="L398">
        <f>IF(Table1[[#This Row],[After Utility (unclipped)]]&gt;1,1, IF(Table1[[#This Row],[After Utility (unclipped)]]&lt;0,0, Table1[[#This Row],[After Utility (unclipped)]]))</f>
        <v>0.1</v>
      </c>
      <c r="M398" s="30">
        <v>0</v>
      </c>
      <c r="N398" s="81">
        <v>0</v>
      </c>
      <c r="O398" s="81">
        <v>2</v>
      </c>
      <c r="P398" s="81">
        <v>2</v>
      </c>
      <c r="Q398" s="81">
        <v>3</v>
      </c>
      <c r="R398" s="34"/>
      <c r="S398" s="32">
        <v>0</v>
      </c>
      <c r="T398" s="36" t="s">
        <v>1438</v>
      </c>
      <c r="U398" s="32">
        <v>3</v>
      </c>
      <c r="V398" s="30">
        <f>parameters!$J$4*Table1[[#This Row],[Mitigations Utility]] + parameters!$J$5*Table1[[#This Row],[Detections Utility]]</f>
        <v>6.1904761904761907E-2</v>
      </c>
      <c r="W398">
        <f>SUM(Table1[[#This Row],[Num. 800-53 (r5)]],Table1[[#This Row],[Num. CIS Controls]])</f>
        <v>3</v>
      </c>
      <c r="X398">
        <f>(Table1[[#This Row],[Total Mitigations]]-parameters!$D$2)/(parameters!$D$3-parameters!$D$2)</f>
        <v>5.4545454545454543E-2</v>
      </c>
      <c r="Y398">
        <f>IF(Table1[[#This Row],[Mitigations Utility (unclipped)]]&gt;1,1, IF(Table1[[#This Row],[Mitigations Utility (unclipped)]]&lt;0,0, Table1[[#This Row],[Mitigations Utility (unclipped)]]) )</f>
        <v>5.4545454545454543E-2</v>
      </c>
      <c r="Z398">
        <f>SUM(Table1[[#This Row],[Num. CAR]:[Num. Splunk]])</f>
        <v>7</v>
      </c>
      <c r="AA398">
        <f>(Table1[[#This Row],[Total Detections]]-parameters!$D$4)/(parameters!$D$5-parameters!$D$4)</f>
        <v>7.0000000000000007E-2</v>
      </c>
      <c r="AB398">
        <f>IF(Table1[[#This Row],[Detections Utility (unclipped)]]&gt;1,1, IF(Table1[[#This Row],[Detections Utility (unclipped)]]&lt;0,0, Table1[[#This Row],[Detections Utility (unclipped)]]) )</f>
        <v>7.0000000000000007E-2</v>
      </c>
      <c r="AC398"/>
      <c r="AD398" s="85" t="s">
        <v>1445</v>
      </c>
      <c r="AE398" s="30" t="str" cm="1">
        <f t="array" ref="AE398">IF(SUMPRODUCT(--(NOT(ISERR(SEARCH({"Process","Command","Script","WMI","Module","Pipe","Service"},AD398)))))&gt;0,"1","0")</f>
        <v>1</v>
      </c>
      <c r="AF398" s="30">
        <f>IF(AE398="1",'TOP 10 TECHNIQUES'!C$15,0)</f>
        <v>0</v>
      </c>
      <c r="AG398" s="30" t="str" cm="1">
        <f t="array" ref="AG398">IF(SUMPRODUCT(--(NOT(ISERR(SEARCH({"Network","Firewall"},AD398)))))&gt;0,"1","0")</f>
        <v>0</v>
      </c>
      <c r="AH398" s="30">
        <f>IF(AG398="1",'TOP 10 TECHNIQUES'!C$16,0)</f>
        <v>0</v>
      </c>
      <c r="AI398" s="30" t="str" cm="1">
        <f t="array" ref="AI398">IF(SUMPRODUCT(--(NOT(ISERR(SEARCH({"File","Group","Logon","Schedule","User","Registry","Active","Application"},AD398)))))&gt;0,"1","0")</f>
        <v>0</v>
      </c>
      <c r="AJ398" s="30">
        <f>IF(AI398="1",'TOP 10 TECHNIQUES'!C$17,0)</f>
        <v>0</v>
      </c>
      <c r="AK398" s="30" t="str" cm="1">
        <f t="array" ref="AK398">IF(SUMPRODUCT(--(NOT(ISERR(SEARCH({"Cloud","Cluster","Container","Image","Instance","Pod","Snapshot","Volume"},AD398)))))&gt;0,"1","0")</f>
        <v>0</v>
      </c>
      <c r="AL398" s="30">
        <f>IF(AK398="1",'TOP 10 TECHNIQUES'!C$18,0)</f>
        <v>0</v>
      </c>
      <c r="AM398" s="30" t="str" cm="1">
        <f t="array" ref="AM398">IF(SUMPRODUCT(--(NOT(ISERR(SEARCH({"Drive","Firmware","Host","Kernel"},AD398)))))&gt;0,"1","0")</f>
        <v>0</v>
      </c>
      <c r="AN398" s="30">
        <f>IF(AM398="1",'TOP 10 TECHNIQUES'!C$19,0)</f>
        <v>0</v>
      </c>
      <c r="AO398" s="62">
        <v>1</v>
      </c>
      <c r="AP398" s="30">
        <f>parameters!$J$21*Table1[[#This Row],[TAT Utility]]+parameters!$J$22*Table1[[#This Row],[Count Utility]]</f>
        <v>4.9523809523809526E-2</v>
      </c>
      <c r="AQ398" s="30">
        <f>(Table1[[#This Row],[Total Top Att&amp;ck Score ]]-parameters!$D$19)/(parameters!$D$20-parameters!$D$19)</f>
        <v>5.3968253968253971E-2</v>
      </c>
      <c r="AR398" s="30">
        <f>IF(Table1[[#This Row],[TAT Utility (unclipped)]]&gt;1,1, IF(Table1[[#This Row],[TAT Utility (unclipped)]]&lt;0,0, Table1[[#This Row],[TAT Utility (unclipped)]]) )</f>
        <v>5.3968253968253971E-2</v>
      </c>
      <c r="AS398" s="30">
        <f>(Table1[[#This Row],[Ransomware (Total '# of ATT&amp;CK Observations)]]-parameters!$D$21)/(parameters!$D$22-parameters!$D$21)</f>
        <v>4.7619047619047616E-2</v>
      </c>
      <c r="AT398" s="30">
        <f>IF(Table1[[#This Row],[Count Utility (unclipped)]]&gt;1,1, IF(Table1[[#This Row],[Count Utility (unclipped)]]&lt;0,0, Table1[[#This Row],[Count Utility (unclipped)]]) )</f>
        <v>4.7619047619047616E-2</v>
      </c>
      <c r="AU39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2.5094482237339379E-2</v>
      </c>
    </row>
    <row r="399" spans="1:47" ht="15.75">
      <c r="A399" s="30">
        <f>parameters!$J$21*Table1[[#This Row],[TAT Utility]]+parameters!$J$22*Table1[[#This Row],[Count Utility]]</f>
        <v>1.6543809523809523E-2</v>
      </c>
      <c r="B399" s="30">
        <f t="shared" ref="B399:B468" si="6">SUM(H399,M399,V399)*(1+SUM(AF399,AH399,AJ399,AL399,AN399))</f>
        <v>0.16543809523809525</v>
      </c>
      <c r="C399" s="30" t="s">
        <v>1446</v>
      </c>
      <c r="D399" s="30" t="s">
        <v>1437</v>
      </c>
      <c r="E399" s="30" t="s">
        <v>1447</v>
      </c>
      <c r="F399" s="30">
        <v>1</v>
      </c>
      <c r="G399" s="30">
        <v>1</v>
      </c>
      <c r="H399" s="30">
        <f>parameters!$J$10*Table1[[#This Row],[Before Utility]]+parameters!$J$11*Table1[[#This Row],[After Utility]]</f>
        <v>0.1</v>
      </c>
      <c r="I399">
        <f>(Table1[[#This Row],[Num. TID Before]]-parameters!$D$8)/(parameters!$D$9-parameters!$D$8)</f>
        <v>0.1</v>
      </c>
      <c r="J399">
        <f>IF(Table1[[#This Row],[Before Utility (unclipped)]]&gt;1,1, IF(Table1[[#This Row],[Before Utility (unclipped)]]&lt;0,0, Table1[[#This Row],[Before Utility (unclipped)]]))</f>
        <v>0.1</v>
      </c>
      <c r="K399">
        <f>(Table1[[#This Row],[Num. TID After]]-parameters!$D$10)/(parameters!$D$11-parameters!$D$10)</f>
        <v>0.1</v>
      </c>
      <c r="L399">
        <f>IF(Table1[[#This Row],[After Utility (unclipped)]]&gt;1,1, IF(Table1[[#This Row],[After Utility (unclipped)]]&lt;0,0, Table1[[#This Row],[After Utility (unclipped)]]))</f>
        <v>0.1</v>
      </c>
      <c r="M399" s="30">
        <v>0</v>
      </c>
      <c r="N399" s="81">
        <v>0</v>
      </c>
      <c r="O399" s="81">
        <v>4</v>
      </c>
      <c r="P399" s="81">
        <v>2</v>
      </c>
      <c r="Q399" s="81">
        <v>0</v>
      </c>
      <c r="R399" s="34">
        <v>14.3</v>
      </c>
      <c r="S399" s="32">
        <v>1</v>
      </c>
      <c r="T399" s="34"/>
      <c r="U399" s="32">
        <v>0</v>
      </c>
      <c r="V399" s="30">
        <f>parameters!$J$4*Table1[[#This Row],[Mitigations Utility]] + parameters!$J$5*Table1[[#This Row],[Detections Utility]]</f>
        <v>3.8095238095238092E-2</v>
      </c>
      <c r="W399">
        <f>SUM(Table1[[#This Row],[Num. 800-53 (r5)]],Table1[[#This Row],[Num. CIS Controls]])</f>
        <v>1</v>
      </c>
      <c r="X399">
        <f>(Table1[[#This Row],[Total Mitigations]]-parameters!$D$2)/(parameters!$D$3-parameters!$D$2)</f>
        <v>1.8181818181818181E-2</v>
      </c>
      <c r="Y399">
        <f>IF(Table1[[#This Row],[Mitigations Utility (unclipped)]]&gt;1,1, IF(Table1[[#This Row],[Mitigations Utility (unclipped)]]&lt;0,0, Table1[[#This Row],[Mitigations Utility (unclipped)]]) )</f>
        <v>1.8181818181818181E-2</v>
      </c>
      <c r="Z399">
        <f>SUM(Table1[[#This Row],[Num. CAR]:[Num. Splunk]])</f>
        <v>6</v>
      </c>
      <c r="AA399">
        <f>(Table1[[#This Row],[Total Detections]]-parameters!$D$4)/(parameters!$D$5-parameters!$D$4)</f>
        <v>0.06</v>
      </c>
      <c r="AB399">
        <f>IF(Table1[[#This Row],[Detections Utility (unclipped)]]&gt;1,1, IF(Table1[[#This Row],[Detections Utility (unclipped)]]&lt;0,0, Table1[[#This Row],[Detections Utility (unclipped)]]) )</f>
        <v>0.06</v>
      </c>
      <c r="AC399"/>
      <c r="AD399" s="85" t="s">
        <v>1448</v>
      </c>
      <c r="AE399" s="30" t="str" cm="1">
        <f t="array" ref="AE399">IF(SUMPRODUCT(--(NOT(ISERR(SEARCH({"Process","Command","Script","WMI","Module","Pipe","Service"},AD399)))))&gt;0,"1","0")</f>
        <v>1</v>
      </c>
      <c r="AF399" s="30">
        <f>IF(AE399="1",'TOP 10 TECHNIQUES'!C$15,0)</f>
        <v>0</v>
      </c>
      <c r="AG399" s="30" t="str" cm="1">
        <f t="array" ref="AG399">IF(SUMPRODUCT(--(NOT(ISERR(SEARCH({"Network","Firewall"},AD399)))))&gt;0,"1","0")</f>
        <v>0</v>
      </c>
      <c r="AH399" s="30">
        <f>IF(AG399="1",'TOP 10 TECHNIQUES'!C$16,0)</f>
        <v>0</v>
      </c>
      <c r="AI399" s="30" t="str" cm="1">
        <f t="array" ref="AI399">IF(SUMPRODUCT(--(NOT(ISERR(SEARCH({"File","Group","Logon","Schedule","User","Registry","Active","Application"},AD399)))))&gt;0,"1","0")</f>
        <v>1</v>
      </c>
      <c r="AJ399" s="30">
        <f>IF(AI399="1",'TOP 10 TECHNIQUES'!C$17,0)</f>
        <v>0.19800000000000001</v>
      </c>
      <c r="AK399" s="30" t="str" cm="1">
        <f t="array" ref="AK399">IF(SUMPRODUCT(--(NOT(ISERR(SEARCH({"Cloud","Cluster","Container","Image","Instance","Pod","Snapshot","Volume"},AD399)))))&gt;0,"1","0")</f>
        <v>0</v>
      </c>
      <c r="AL399" s="30">
        <f>IF(AK399="1",'TOP 10 TECHNIQUES'!C$18,0)</f>
        <v>0</v>
      </c>
      <c r="AM399" s="30" t="str" cm="1">
        <f t="array" ref="AM399">IF(SUMPRODUCT(--(NOT(ISERR(SEARCH({"Drive","Firmware","Host","Kernel"},AD399)))))&gt;0,"1","0")</f>
        <v>0</v>
      </c>
      <c r="AN399" s="30">
        <f>IF(AM399="1",'TOP 10 TECHNIQUES'!C$19,0)</f>
        <v>0</v>
      </c>
      <c r="AO399" s="61">
        <v>0</v>
      </c>
      <c r="AP399" s="30">
        <f>parameters!$J$21*Table1[[#This Row],[TAT Utility]]+parameters!$J$22*Table1[[#This Row],[Count Utility]]</f>
        <v>1.6543809523809523E-2</v>
      </c>
      <c r="AQ399" s="30">
        <f>(Table1[[#This Row],[Total Top Att&amp;ck Score ]]-parameters!$D$19)/(parameters!$D$20-parameters!$D$19)</f>
        <v>5.5146031746031748E-2</v>
      </c>
      <c r="AR399" s="30">
        <f>IF(Table1[[#This Row],[TAT Utility (unclipped)]]&gt;1,1, IF(Table1[[#This Row],[TAT Utility (unclipped)]]&lt;0,0, Table1[[#This Row],[TAT Utility (unclipped)]]) )</f>
        <v>5.5146031746031748E-2</v>
      </c>
      <c r="AS399" s="30">
        <f>(Table1[[#This Row],[Ransomware (Total '# of ATT&amp;CK Observations)]]-parameters!$D$21)/(parameters!$D$22-parameters!$D$21)</f>
        <v>0</v>
      </c>
      <c r="AT399" s="30">
        <f>IF(Table1[[#This Row],[Count Utility (unclipped)]]&gt;1,1, IF(Table1[[#This Row],[Count Utility (unclipped)]]&lt;0,0, Table1[[#This Row],[Count Utility (unclipped)]]) )</f>
        <v>0</v>
      </c>
      <c r="AU39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0" spans="1:47" ht="15.75">
      <c r="A400" s="30">
        <f>parameters!$J$21*Table1[[#This Row],[TAT Utility]]+parameters!$J$22*Table1[[#This Row],[Count Utility]]</f>
        <v>1.3120952380952381E-2</v>
      </c>
      <c r="B400" s="30">
        <f t="shared" si="6"/>
        <v>0.1312095238095238</v>
      </c>
      <c r="C400" s="30" t="s">
        <v>1449</v>
      </c>
      <c r="D400" s="30" t="s">
        <v>1437</v>
      </c>
      <c r="E400" s="30" t="s">
        <v>1450</v>
      </c>
      <c r="F400" s="30">
        <v>1</v>
      </c>
      <c r="G400" s="30">
        <v>1</v>
      </c>
      <c r="H400" s="30">
        <f>parameters!$J$10*Table1[[#This Row],[Before Utility]]+parameters!$J$11*Table1[[#This Row],[After Utility]]</f>
        <v>0.1</v>
      </c>
      <c r="I400">
        <f>(Table1[[#This Row],[Num. TID Before]]-parameters!$D$8)/(parameters!$D$9-parameters!$D$8)</f>
        <v>0.1</v>
      </c>
      <c r="J400">
        <f>IF(Table1[[#This Row],[Before Utility (unclipped)]]&gt;1,1, IF(Table1[[#This Row],[Before Utility (unclipped)]]&lt;0,0, Table1[[#This Row],[Before Utility (unclipped)]]))</f>
        <v>0.1</v>
      </c>
      <c r="K400">
        <f>(Table1[[#This Row],[Num. TID After]]-parameters!$D$10)/(parameters!$D$11-parameters!$D$10)</f>
        <v>0.1</v>
      </c>
      <c r="L400">
        <f>IF(Table1[[#This Row],[After Utility (unclipped)]]&gt;1,1, IF(Table1[[#This Row],[After Utility (unclipped)]]&lt;0,0, Table1[[#This Row],[After Utility (unclipped)]]))</f>
        <v>0.1</v>
      </c>
      <c r="M400" s="30">
        <v>0</v>
      </c>
      <c r="N400" s="81">
        <v>0</v>
      </c>
      <c r="O400" s="81">
        <v>1</v>
      </c>
      <c r="P400" s="81">
        <v>0</v>
      </c>
      <c r="Q400" s="81">
        <v>1</v>
      </c>
      <c r="R400" s="34"/>
      <c r="S400" s="32">
        <v>0</v>
      </c>
      <c r="T400" s="36" t="s">
        <v>1451</v>
      </c>
      <c r="U400" s="32">
        <v>0</v>
      </c>
      <c r="V400" s="30">
        <f>parameters!$J$4*Table1[[#This Row],[Mitigations Utility]] + parameters!$J$5*Table1[[#This Row],[Detections Utility]]</f>
        <v>9.5238095238095229E-3</v>
      </c>
      <c r="W400">
        <f>SUM(Table1[[#This Row],[Num. 800-53 (r5)]],Table1[[#This Row],[Num. CIS Controls]])</f>
        <v>0</v>
      </c>
      <c r="X400">
        <f>(Table1[[#This Row],[Total Mitigations]]-parameters!$D$2)/(parameters!$D$3-parameters!$D$2)</f>
        <v>0</v>
      </c>
      <c r="Y400">
        <f>IF(Table1[[#This Row],[Mitigations Utility (unclipped)]]&gt;1,1, IF(Table1[[#This Row],[Mitigations Utility (unclipped)]]&lt;0,0, Table1[[#This Row],[Mitigations Utility (unclipped)]]) )</f>
        <v>0</v>
      </c>
      <c r="Z400">
        <f>SUM(Table1[[#This Row],[Num. CAR]:[Num. Splunk]])</f>
        <v>2</v>
      </c>
      <c r="AA400">
        <f>(Table1[[#This Row],[Total Detections]]-parameters!$D$4)/(parameters!$D$5-parameters!$D$4)</f>
        <v>0.02</v>
      </c>
      <c r="AB400">
        <f>IF(Table1[[#This Row],[Detections Utility (unclipped)]]&gt;1,1, IF(Table1[[#This Row],[Detections Utility (unclipped)]]&lt;0,0, Table1[[#This Row],[Detections Utility (unclipped)]]) )</f>
        <v>0.02</v>
      </c>
      <c r="AC400"/>
      <c r="AD400" s="85" t="s">
        <v>1442</v>
      </c>
      <c r="AE400" s="30" t="str" cm="1">
        <f t="array" ref="AE400">IF(SUMPRODUCT(--(NOT(ISERR(SEARCH({"Process","Command","Script","WMI","Module","Pipe","Service"},AD400)))))&gt;0,"1","0")</f>
        <v>1</v>
      </c>
      <c r="AF400" s="30">
        <f>IF(AE400="1",'TOP 10 TECHNIQUES'!C$15,0)</f>
        <v>0</v>
      </c>
      <c r="AG400" s="30" t="str" cm="1">
        <f t="array" ref="AG400">IF(SUMPRODUCT(--(NOT(ISERR(SEARCH({"Network","Firewall"},AD400)))))&gt;0,"1","0")</f>
        <v>0</v>
      </c>
      <c r="AH400" s="30">
        <f>IF(AG400="1",'TOP 10 TECHNIQUES'!C$16,0)</f>
        <v>0</v>
      </c>
      <c r="AI400" s="30" t="str" cm="1">
        <f t="array" ref="AI400">IF(SUMPRODUCT(--(NOT(ISERR(SEARCH({"File","Group","Logon","Schedule","User","Registry","Active","Application"},AD400)))))&gt;0,"1","0")</f>
        <v>1</v>
      </c>
      <c r="AJ400" s="30">
        <f>IF(AI400="1",'TOP 10 TECHNIQUES'!C$17,0)</f>
        <v>0.19800000000000001</v>
      </c>
      <c r="AK400" s="30" t="str" cm="1">
        <f t="array" ref="AK400">IF(SUMPRODUCT(--(NOT(ISERR(SEARCH({"Cloud","Cluster","Container","Image","Instance","Pod","Snapshot","Volume"},AD400)))))&gt;0,"1","0")</f>
        <v>0</v>
      </c>
      <c r="AL400" s="30">
        <f>IF(AK400="1",'TOP 10 TECHNIQUES'!C$18,0)</f>
        <v>0</v>
      </c>
      <c r="AM400" s="30" t="str" cm="1">
        <f t="array" ref="AM400">IF(SUMPRODUCT(--(NOT(ISERR(SEARCH({"Drive","Firmware","Host","Kernel"},AD400)))))&gt;0,"1","0")</f>
        <v>0</v>
      </c>
      <c r="AN400" s="30">
        <f>IF(AM400="1",'TOP 10 TECHNIQUES'!C$19,0)</f>
        <v>0</v>
      </c>
      <c r="AP400" s="30">
        <f>parameters!$J$21*Table1[[#This Row],[TAT Utility]]+parameters!$J$22*Table1[[#This Row],[Count Utility]]</f>
        <v>1.3120952380952381E-2</v>
      </c>
      <c r="AQ400" s="30">
        <f>(Table1[[#This Row],[Total Top Att&amp;ck Score ]]-parameters!$D$19)/(parameters!$D$20-parameters!$D$19)</f>
        <v>4.3736507936507935E-2</v>
      </c>
      <c r="AR400" s="30">
        <f>IF(Table1[[#This Row],[TAT Utility (unclipped)]]&gt;1,1, IF(Table1[[#This Row],[TAT Utility (unclipped)]]&lt;0,0, Table1[[#This Row],[TAT Utility (unclipped)]]) )</f>
        <v>4.3736507936507935E-2</v>
      </c>
      <c r="AS400" s="30">
        <f>(Table1[[#This Row],[Ransomware (Total '# of ATT&amp;CK Observations)]]-parameters!$D$21)/(parameters!$D$22-parameters!$D$21)</f>
        <v>0</v>
      </c>
      <c r="AT400" s="30">
        <f>IF(Table1[[#This Row],[Count Utility (unclipped)]]&gt;1,1, IF(Table1[[#This Row],[Count Utility (unclipped)]]&lt;0,0, Table1[[#This Row],[Count Utility (unclipped)]]) )</f>
        <v>0</v>
      </c>
      <c r="AU40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1" spans="1:47" ht="15.75">
      <c r="A401" s="30">
        <f>parameters!$J$21*Table1[[#This Row],[TAT Utility]]+parameters!$J$22*Table1[[#This Row],[Count Utility]]</f>
        <v>2.1107619047619045E-2</v>
      </c>
      <c r="B401" s="30">
        <f t="shared" si="6"/>
        <v>0.21107619047619045</v>
      </c>
      <c r="C401" s="30" t="s">
        <v>1452</v>
      </c>
      <c r="D401" s="30" t="s">
        <v>1437</v>
      </c>
      <c r="E401" s="30" t="s">
        <v>1453</v>
      </c>
      <c r="F401" s="30">
        <v>1</v>
      </c>
      <c r="G401" s="30">
        <v>1</v>
      </c>
      <c r="H401" s="30">
        <f>parameters!$J$10*Table1[[#This Row],[Before Utility]]+parameters!$J$11*Table1[[#This Row],[After Utility]]</f>
        <v>0.1</v>
      </c>
      <c r="I401">
        <f>(Table1[[#This Row],[Num. TID Before]]-parameters!$D$8)/(parameters!$D$9-parameters!$D$8)</f>
        <v>0.1</v>
      </c>
      <c r="J401">
        <f>IF(Table1[[#This Row],[Before Utility (unclipped)]]&gt;1,1, IF(Table1[[#This Row],[Before Utility (unclipped)]]&lt;0,0, Table1[[#This Row],[Before Utility (unclipped)]]))</f>
        <v>0.1</v>
      </c>
      <c r="K401">
        <f>(Table1[[#This Row],[Num. TID After]]-parameters!$D$10)/(parameters!$D$11-parameters!$D$10)</f>
        <v>0.1</v>
      </c>
      <c r="L401">
        <f>IF(Table1[[#This Row],[After Utility (unclipped)]]&gt;1,1, IF(Table1[[#This Row],[After Utility (unclipped)]]&lt;0,0, Table1[[#This Row],[After Utility (unclipped)]]))</f>
        <v>0.1</v>
      </c>
      <c r="M401" s="30">
        <v>0</v>
      </c>
      <c r="N401" s="81">
        <v>0</v>
      </c>
      <c r="O401" s="81">
        <v>2</v>
      </c>
      <c r="P401" s="81">
        <v>9</v>
      </c>
      <c r="Q401" s="81">
        <v>5</v>
      </c>
      <c r="R401" s="34"/>
      <c r="S401" s="32">
        <v>0</v>
      </c>
      <c r="T401" s="36" t="s">
        <v>1454</v>
      </c>
      <c r="U401" s="32">
        <v>0</v>
      </c>
      <c r="V401" s="30">
        <f>parameters!$J$4*Table1[[#This Row],[Mitigations Utility]] + parameters!$J$5*Table1[[#This Row],[Detections Utility]]</f>
        <v>7.6190476190476183E-2</v>
      </c>
      <c r="W401">
        <f>SUM(Table1[[#This Row],[Num. 800-53 (r5)]],Table1[[#This Row],[Num. CIS Controls]])</f>
        <v>0</v>
      </c>
      <c r="X401">
        <f>(Table1[[#This Row],[Total Mitigations]]-parameters!$D$2)/(parameters!$D$3-parameters!$D$2)</f>
        <v>0</v>
      </c>
      <c r="Y401">
        <f>IF(Table1[[#This Row],[Mitigations Utility (unclipped)]]&gt;1,1, IF(Table1[[#This Row],[Mitigations Utility (unclipped)]]&lt;0,0, Table1[[#This Row],[Mitigations Utility (unclipped)]]) )</f>
        <v>0</v>
      </c>
      <c r="Z401">
        <f>SUM(Table1[[#This Row],[Num. CAR]:[Num. Splunk]])</f>
        <v>16</v>
      </c>
      <c r="AA401">
        <f>(Table1[[#This Row],[Total Detections]]-parameters!$D$4)/(parameters!$D$5-parameters!$D$4)</f>
        <v>0.16</v>
      </c>
      <c r="AB401">
        <f>IF(Table1[[#This Row],[Detections Utility (unclipped)]]&gt;1,1, IF(Table1[[#This Row],[Detections Utility (unclipped)]]&lt;0,0, Table1[[#This Row],[Detections Utility (unclipped)]]) )</f>
        <v>0.16</v>
      </c>
      <c r="AC401"/>
      <c r="AD401" s="85" t="s">
        <v>1448</v>
      </c>
      <c r="AE401" s="30" t="str" cm="1">
        <f t="array" ref="AE401">IF(SUMPRODUCT(--(NOT(ISERR(SEARCH({"Process","Command","Script","WMI","Module","Pipe","Service"},AD401)))))&gt;0,"1","0")</f>
        <v>1</v>
      </c>
      <c r="AF401" s="30">
        <f>IF(AE401="1",'TOP 10 TECHNIQUES'!C$15,0)</f>
        <v>0</v>
      </c>
      <c r="AG401" s="30" t="str" cm="1">
        <f t="array" ref="AG401">IF(SUMPRODUCT(--(NOT(ISERR(SEARCH({"Network","Firewall"},AD401)))))&gt;0,"1","0")</f>
        <v>0</v>
      </c>
      <c r="AH401" s="30">
        <f>IF(AG401="1",'TOP 10 TECHNIQUES'!C$16,0)</f>
        <v>0</v>
      </c>
      <c r="AI401" s="30" t="str" cm="1">
        <f t="array" ref="AI401">IF(SUMPRODUCT(--(NOT(ISERR(SEARCH({"File","Group","Logon","Schedule","User","Registry","Active","Application"},AD401)))))&gt;0,"1","0")</f>
        <v>1</v>
      </c>
      <c r="AJ401" s="30">
        <f>IF(AI401="1",'TOP 10 TECHNIQUES'!C$17,0)</f>
        <v>0.19800000000000001</v>
      </c>
      <c r="AK401" s="30" t="str" cm="1">
        <f t="array" ref="AK401">IF(SUMPRODUCT(--(NOT(ISERR(SEARCH({"Cloud","Cluster","Container","Image","Instance","Pod","Snapshot","Volume"},AD401)))))&gt;0,"1","0")</f>
        <v>0</v>
      </c>
      <c r="AL401" s="30">
        <f>IF(AK401="1",'TOP 10 TECHNIQUES'!C$18,0)</f>
        <v>0</v>
      </c>
      <c r="AM401" s="30" t="str" cm="1">
        <f t="array" ref="AM401">IF(SUMPRODUCT(--(NOT(ISERR(SEARCH({"Drive","Firmware","Host","Kernel"},AD401)))))&gt;0,"1","0")</f>
        <v>0</v>
      </c>
      <c r="AN401" s="30">
        <f>IF(AM401="1",'TOP 10 TECHNIQUES'!C$19,0)</f>
        <v>0</v>
      </c>
      <c r="AP401" s="30">
        <f>parameters!$J$21*Table1[[#This Row],[TAT Utility]]+parameters!$J$22*Table1[[#This Row],[Count Utility]]</f>
        <v>2.1107619047619045E-2</v>
      </c>
      <c r="AQ401" s="30">
        <f>(Table1[[#This Row],[Total Top Att&amp;ck Score ]]-parameters!$D$19)/(parameters!$D$20-parameters!$D$19)</f>
        <v>7.0358730158730148E-2</v>
      </c>
      <c r="AR401" s="30">
        <f>IF(Table1[[#This Row],[TAT Utility (unclipped)]]&gt;1,1, IF(Table1[[#This Row],[TAT Utility (unclipped)]]&lt;0,0, Table1[[#This Row],[TAT Utility (unclipped)]]) )</f>
        <v>7.0358730158730148E-2</v>
      </c>
      <c r="AS401" s="30">
        <f>(Table1[[#This Row],[Ransomware (Total '# of ATT&amp;CK Observations)]]-parameters!$D$21)/(parameters!$D$22-parameters!$D$21)</f>
        <v>0</v>
      </c>
      <c r="AT401" s="30">
        <f>IF(Table1[[#This Row],[Count Utility (unclipped)]]&gt;1,1, IF(Table1[[#This Row],[Count Utility (unclipped)]]&lt;0,0, Table1[[#This Row],[Count Utility (unclipped)]]) )</f>
        <v>0</v>
      </c>
      <c r="AU40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2" spans="1:47" ht="15.75">
      <c r="A402" s="30">
        <f>parameters!$J$21*Table1[[#This Row],[TAT Utility]]+parameters!$J$22*Table1[[#This Row],[Count Utility]]</f>
        <v>4.7349523809523814E-2</v>
      </c>
      <c r="B402" s="30">
        <f t="shared" si="6"/>
        <v>0.47349523809523814</v>
      </c>
      <c r="C402" s="30" t="s">
        <v>1455</v>
      </c>
      <c r="D402" s="30" t="s">
        <v>1456</v>
      </c>
      <c r="E402" s="30" t="s">
        <v>72</v>
      </c>
      <c r="F402" s="30">
        <v>1</v>
      </c>
      <c r="G402" s="30">
        <v>1</v>
      </c>
      <c r="H402" s="30">
        <f>parameters!$J$10*Table1[[#This Row],[Before Utility]]+parameters!$J$11*Table1[[#This Row],[After Utility]]</f>
        <v>0.1</v>
      </c>
      <c r="I402">
        <f>(Table1[[#This Row],[Num. TID Before]]-parameters!$D$8)/(parameters!$D$9-parameters!$D$8)</f>
        <v>0.1</v>
      </c>
      <c r="J402">
        <f>IF(Table1[[#This Row],[Before Utility (unclipped)]]&gt;1,1, IF(Table1[[#This Row],[Before Utility (unclipped)]]&lt;0,0, Table1[[#This Row],[Before Utility (unclipped)]]))</f>
        <v>0.1</v>
      </c>
      <c r="K402">
        <f>(Table1[[#This Row],[Num. TID After]]-parameters!$D$10)/(parameters!$D$11-parameters!$D$10)</f>
        <v>0.1</v>
      </c>
      <c r="L402">
        <f>IF(Table1[[#This Row],[After Utility (unclipped)]]&gt;1,1, IF(Table1[[#This Row],[After Utility (unclipped)]]&lt;0,0, Table1[[#This Row],[After Utility (unclipped)]]))</f>
        <v>0.1</v>
      </c>
      <c r="M402" s="30">
        <v>0</v>
      </c>
      <c r="N402" s="81">
        <v>0</v>
      </c>
      <c r="O402" s="81">
        <v>0</v>
      </c>
      <c r="P402" s="81">
        <v>0</v>
      </c>
      <c r="Q402" s="81">
        <v>0</v>
      </c>
      <c r="R402" s="36" t="s">
        <v>1457</v>
      </c>
      <c r="S402" s="32">
        <v>15</v>
      </c>
      <c r="T402" s="36" t="s">
        <v>1458</v>
      </c>
      <c r="U402" s="32">
        <v>16</v>
      </c>
      <c r="V402" s="30">
        <f>parameters!$J$4*Table1[[#This Row],[Mitigations Utility]] + parameters!$J$5*Table1[[#This Row],[Detections Utility]]</f>
        <v>0.29523809523809524</v>
      </c>
      <c r="W402">
        <f>SUM(Table1[[#This Row],[Num. 800-53 (r5)]],Table1[[#This Row],[Num. CIS Controls]])</f>
        <v>31</v>
      </c>
      <c r="X402">
        <f>(Table1[[#This Row],[Total Mitigations]]-parameters!$D$2)/(parameters!$D$3-parameters!$D$2)</f>
        <v>0.5636363636363636</v>
      </c>
      <c r="Y402">
        <f>IF(Table1[[#This Row],[Mitigations Utility (unclipped)]]&gt;1,1, IF(Table1[[#This Row],[Mitigations Utility (unclipped)]]&lt;0,0, Table1[[#This Row],[Mitigations Utility (unclipped)]]) )</f>
        <v>0.5636363636363636</v>
      </c>
      <c r="Z402">
        <f>SUM(Table1[[#This Row],[Num. CAR]:[Num. Splunk]])</f>
        <v>0</v>
      </c>
      <c r="AA402">
        <f>(Table1[[#This Row],[Total Detections]]-parameters!$D$4)/(parameters!$D$5-parameters!$D$4)</f>
        <v>0</v>
      </c>
      <c r="AB402">
        <f>IF(Table1[[#This Row],[Detections Utility (unclipped)]]&gt;1,1, IF(Table1[[#This Row],[Detections Utility (unclipped)]]&lt;0,0, Table1[[#This Row],[Detections Utility (unclipped)]]) )</f>
        <v>0</v>
      </c>
      <c r="AC402"/>
      <c r="AD402" s="85" t="s">
        <v>1459</v>
      </c>
      <c r="AE402" s="30" t="str" cm="1">
        <f t="array" ref="AE402">IF(SUMPRODUCT(--(NOT(ISERR(SEARCH({"Process","Command","Script","WMI","Module","Pipe","Service"},AD402)))))&gt;0,"1","0")</f>
        <v>1</v>
      </c>
      <c r="AF402" s="30">
        <f>IF(AE402="1",'TOP 10 TECHNIQUES'!C$15,0)</f>
        <v>0</v>
      </c>
      <c r="AG402" s="30" t="str" cm="1">
        <f t="array" ref="AG402">IF(SUMPRODUCT(--(NOT(ISERR(SEARCH({"Network","Firewall"},AD402)))))&gt;0,"1","0")</f>
        <v>0</v>
      </c>
      <c r="AH402" s="30">
        <f>IF(AG402="1",'TOP 10 TECHNIQUES'!C$16,0)</f>
        <v>0</v>
      </c>
      <c r="AI402" s="30" t="str" cm="1">
        <f t="array" ref="AI402">IF(SUMPRODUCT(--(NOT(ISERR(SEARCH({"File","Group","Logon","Schedule","User","Registry","Active","Application"},AD402)))))&gt;0,"1","0")</f>
        <v>1</v>
      </c>
      <c r="AJ402" s="30">
        <f>IF(AI402="1",'TOP 10 TECHNIQUES'!C$17,0)</f>
        <v>0.19800000000000001</v>
      </c>
      <c r="AK402" s="30" t="str" cm="1">
        <f t="array" ref="AK402">IF(SUMPRODUCT(--(NOT(ISERR(SEARCH({"Cloud","Cluster","Container","Image","Instance","Pod","Snapshot","Volume"},AD402)))))&gt;0,"1","0")</f>
        <v>0</v>
      </c>
      <c r="AL402" s="30">
        <f>IF(AK402="1",'TOP 10 TECHNIQUES'!C$18,0)</f>
        <v>0</v>
      </c>
      <c r="AM402" s="30" t="str" cm="1">
        <f t="array" ref="AM402">IF(SUMPRODUCT(--(NOT(ISERR(SEARCH({"Drive","Firmware","Host","Kernel"},AD402)))))&gt;0,"1","0")</f>
        <v>0</v>
      </c>
      <c r="AN402" s="30">
        <f>IF(AM402="1",'TOP 10 TECHNIQUES'!C$19,0)</f>
        <v>0</v>
      </c>
      <c r="AO402" s="62">
        <v>0</v>
      </c>
      <c r="AP402" s="30">
        <f>parameters!$J$21*Table1[[#This Row],[TAT Utility]]+parameters!$J$22*Table1[[#This Row],[Count Utility]]</f>
        <v>4.7349523809523814E-2</v>
      </c>
      <c r="AQ402" s="30">
        <f>(Table1[[#This Row],[Total Top Att&amp;ck Score ]]-parameters!$D$19)/(parameters!$D$20-parameters!$D$19)</f>
        <v>0.15783174603174605</v>
      </c>
      <c r="AR402" s="30">
        <f>IF(Table1[[#This Row],[TAT Utility (unclipped)]]&gt;1,1, IF(Table1[[#This Row],[TAT Utility (unclipped)]]&lt;0,0, Table1[[#This Row],[TAT Utility (unclipped)]]) )</f>
        <v>0.15783174603174605</v>
      </c>
      <c r="AS402" s="30">
        <f>(Table1[[#This Row],[Ransomware (Total '# of ATT&amp;CK Observations)]]-parameters!$D$21)/(parameters!$D$22-parameters!$D$21)</f>
        <v>0</v>
      </c>
      <c r="AT402" s="30">
        <f>IF(Table1[[#This Row],[Count Utility (unclipped)]]&gt;1,1, IF(Table1[[#This Row],[Count Utility (unclipped)]]&lt;0,0, Table1[[#This Row],[Count Utility (unclipped)]]) )</f>
        <v>0</v>
      </c>
      <c r="AU40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3" spans="1:47" ht="15.75">
      <c r="A403" s="30">
        <f>parameters!$J$21*Table1[[#This Row],[TAT Utility]]+parameters!$J$22*Table1[[#This Row],[Count Utility]]</f>
        <v>4.3356190476190479E-2</v>
      </c>
      <c r="B403" s="30">
        <f t="shared" si="6"/>
        <v>0.43356190476190481</v>
      </c>
      <c r="C403" s="30" t="s">
        <v>1460</v>
      </c>
      <c r="D403" s="30" t="s">
        <v>1456</v>
      </c>
      <c r="E403" s="30" t="s">
        <v>1461</v>
      </c>
      <c r="F403" s="30">
        <v>1</v>
      </c>
      <c r="G403" s="30">
        <v>1</v>
      </c>
      <c r="H403" s="30">
        <f>parameters!$J$10*Table1[[#This Row],[Before Utility]]+parameters!$J$11*Table1[[#This Row],[After Utility]]</f>
        <v>0.1</v>
      </c>
      <c r="I403">
        <f>(Table1[[#This Row],[Num. TID Before]]-parameters!$D$8)/(parameters!$D$9-parameters!$D$8)</f>
        <v>0.1</v>
      </c>
      <c r="J403">
        <f>IF(Table1[[#This Row],[Before Utility (unclipped)]]&gt;1,1, IF(Table1[[#This Row],[Before Utility (unclipped)]]&lt;0,0, Table1[[#This Row],[Before Utility (unclipped)]]))</f>
        <v>0.1</v>
      </c>
      <c r="K403">
        <f>(Table1[[#This Row],[Num. TID After]]-parameters!$D$10)/(parameters!$D$11-parameters!$D$10)</f>
        <v>0.1</v>
      </c>
      <c r="L403">
        <f>IF(Table1[[#This Row],[After Utility (unclipped)]]&gt;1,1, IF(Table1[[#This Row],[After Utility (unclipped)]]&lt;0,0, Table1[[#This Row],[After Utility (unclipped)]]))</f>
        <v>0.1</v>
      </c>
      <c r="M403" s="30">
        <v>0</v>
      </c>
      <c r="N403" s="81">
        <v>0</v>
      </c>
      <c r="O403" s="81">
        <v>3</v>
      </c>
      <c r="P403" s="81">
        <v>0</v>
      </c>
      <c r="Q403" s="81">
        <v>0</v>
      </c>
      <c r="R403" s="36" t="s">
        <v>1462</v>
      </c>
      <c r="S403" s="32">
        <v>12</v>
      </c>
      <c r="T403" s="36" t="s">
        <v>1463</v>
      </c>
      <c r="U403" s="32">
        <v>14</v>
      </c>
      <c r="V403" s="30">
        <f>parameters!$J$4*Table1[[#This Row],[Mitigations Utility]] + parameters!$J$5*Table1[[#This Row],[Detections Utility]]</f>
        <v>0.26190476190476192</v>
      </c>
      <c r="W403">
        <f>SUM(Table1[[#This Row],[Num. 800-53 (r5)]],Table1[[#This Row],[Num. CIS Controls]])</f>
        <v>26</v>
      </c>
      <c r="X403">
        <f>(Table1[[#This Row],[Total Mitigations]]-parameters!$D$2)/(parameters!$D$3-parameters!$D$2)</f>
        <v>0.47272727272727272</v>
      </c>
      <c r="Y403">
        <f>IF(Table1[[#This Row],[Mitigations Utility (unclipped)]]&gt;1,1, IF(Table1[[#This Row],[Mitigations Utility (unclipped)]]&lt;0,0, Table1[[#This Row],[Mitigations Utility (unclipped)]]) )</f>
        <v>0.47272727272727272</v>
      </c>
      <c r="Z403">
        <f>SUM(Table1[[#This Row],[Num. CAR]:[Num. Splunk]])</f>
        <v>3</v>
      </c>
      <c r="AA403">
        <f>(Table1[[#This Row],[Total Detections]]-parameters!$D$4)/(parameters!$D$5-parameters!$D$4)</f>
        <v>0.03</v>
      </c>
      <c r="AB403">
        <f>IF(Table1[[#This Row],[Detections Utility (unclipped)]]&gt;1,1, IF(Table1[[#This Row],[Detections Utility (unclipped)]]&lt;0,0, Table1[[#This Row],[Detections Utility (unclipped)]]) )</f>
        <v>0.03</v>
      </c>
      <c r="AC403"/>
      <c r="AD403" s="85" t="s">
        <v>1464</v>
      </c>
      <c r="AE403" s="30" t="str" cm="1">
        <f t="array" ref="AE403">IF(SUMPRODUCT(--(NOT(ISERR(SEARCH({"Process","Command","Script","WMI","Module","Pipe","Service"},AD403)))))&gt;0,"1","0")</f>
        <v>1</v>
      </c>
      <c r="AF403" s="30">
        <f>IF(AE403="1",'TOP 10 TECHNIQUES'!C$15,0)</f>
        <v>0</v>
      </c>
      <c r="AG403" s="30" t="str" cm="1">
        <f t="array" ref="AG403">IF(SUMPRODUCT(--(NOT(ISERR(SEARCH({"Network","Firewall"},AD403)))))&gt;0,"1","0")</f>
        <v>0</v>
      </c>
      <c r="AH403" s="30">
        <f>IF(AG403="1",'TOP 10 TECHNIQUES'!C$16,0)</f>
        <v>0</v>
      </c>
      <c r="AI403" s="30" t="str" cm="1">
        <f t="array" ref="AI403">IF(SUMPRODUCT(--(NOT(ISERR(SEARCH({"File","Group","Logon","Schedule","User","Registry","Active","Application"},AD403)))))&gt;0,"1","0")</f>
        <v>1</v>
      </c>
      <c r="AJ403" s="30">
        <f>IF(AI403="1",'TOP 10 TECHNIQUES'!C$17,0)</f>
        <v>0.19800000000000001</v>
      </c>
      <c r="AK403" s="30" t="str" cm="1">
        <f t="array" ref="AK403">IF(SUMPRODUCT(--(NOT(ISERR(SEARCH({"Cloud","Cluster","Container","Image","Instance","Pod","Snapshot","Volume"},AD403)))))&gt;0,"1","0")</f>
        <v>0</v>
      </c>
      <c r="AL403" s="30">
        <f>IF(AK403="1",'TOP 10 TECHNIQUES'!C$18,0)</f>
        <v>0</v>
      </c>
      <c r="AM403" s="30" t="str" cm="1">
        <f t="array" ref="AM403">IF(SUMPRODUCT(--(NOT(ISERR(SEARCH({"Drive","Firmware","Host","Kernel"},AD403)))))&gt;0,"1","0")</f>
        <v>0</v>
      </c>
      <c r="AN403" s="30">
        <f>IF(AM403="1",'TOP 10 TECHNIQUES'!C$19,0)</f>
        <v>0</v>
      </c>
      <c r="AO403" s="61">
        <v>0</v>
      </c>
      <c r="AP403" s="30">
        <f>parameters!$J$21*Table1[[#This Row],[TAT Utility]]+parameters!$J$22*Table1[[#This Row],[Count Utility]]</f>
        <v>4.3356190476190479E-2</v>
      </c>
      <c r="AQ403" s="30">
        <f>(Table1[[#This Row],[Total Top Att&amp;ck Score ]]-parameters!$D$19)/(parameters!$D$20-parameters!$D$19)</f>
        <v>0.14452063492063494</v>
      </c>
      <c r="AR403" s="30">
        <f>IF(Table1[[#This Row],[TAT Utility (unclipped)]]&gt;1,1, IF(Table1[[#This Row],[TAT Utility (unclipped)]]&lt;0,0, Table1[[#This Row],[TAT Utility (unclipped)]]) )</f>
        <v>0.14452063492063494</v>
      </c>
      <c r="AS403" s="30">
        <f>(Table1[[#This Row],[Ransomware (Total '# of ATT&amp;CK Observations)]]-parameters!$D$21)/(parameters!$D$22-parameters!$D$21)</f>
        <v>0</v>
      </c>
      <c r="AT403" s="30">
        <f>IF(Table1[[#This Row],[Count Utility (unclipped)]]&gt;1,1, IF(Table1[[#This Row],[Count Utility (unclipped)]]&lt;0,0, Table1[[#This Row],[Count Utility (unclipped)]]) )</f>
        <v>0</v>
      </c>
      <c r="AU40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4" spans="1:47" ht="15.75">
      <c r="A404" s="30">
        <f>parameters!$J$21*Table1[[#This Row],[TAT Utility]]+parameters!$J$22*Table1[[#This Row],[Count Utility]]</f>
        <v>1.8825714285714282E-2</v>
      </c>
      <c r="B404" s="30">
        <f t="shared" si="6"/>
        <v>0.18825714285714285</v>
      </c>
      <c r="C404" s="30" t="s">
        <v>1465</v>
      </c>
      <c r="D404" s="30" t="s">
        <v>1456</v>
      </c>
      <c r="E404" s="30" t="s">
        <v>1466</v>
      </c>
      <c r="F404" s="30">
        <v>1</v>
      </c>
      <c r="G404" s="30">
        <v>1</v>
      </c>
      <c r="H404" s="30">
        <f>parameters!$J$10*Table1[[#This Row],[Before Utility]]+parameters!$J$11*Table1[[#This Row],[After Utility]]</f>
        <v>0.1</v>
      </c>
      <c r="I404">
        <f>(Table1[[#This Row],[Num. TID Before]]-parameters!$D$8)/(parameters!$D$9-parameters!$D$8)</f>
        <v>0.1</v>
      </c>
      <c r="J404">
        <f>IF(Table1[[#This Row],[Before Utility (unclipped)]]&gt;1,1, IF(Table1[[#This Row],[Before Utility (unclipped)]]&lt;0,0, Table1[[#This Row],[Before Utility (unclipped)]]))</f>
        <v>0.1</v>
      </c>
      <c r="K404">
        <f>(Table1[[#This Row],[Num. TID After]]-parameters!$D$10)/(parameters!$D$11-parameters!$D$10)</f>
        <v>0.1</v>
      </c>
      <c r="L404">
        <f>IF(Table1[[#This Row],[After Utility (unclipped)]]&gt;1,1, IF(Table1[[#This Row],[After Utility (unclipped)]]&lt;0,0, Table1[[#This Row],[After Utility (unclipped)]]))</f>
        <v>0.1</v>
      </c>
      <c r="M404" s="30">
        <v>0</v>
      </c>
      <c r="N404" s="81">
        <v>0</v>
      </c>
      <c r="O404" s="81">
        <v>0</v>
      </c>
      <c r="P404" s="81">
        <v>0</v>
      </c>
      <c r="Q404" s="81">
        <v>0</v>
      </c>
      <c r="R404" s="36" t="s">
        <v>142</v>
      </c>
      <c r="S404" s="32">
        <v>3</v>
      </c>
      <c r="T404" s="36" t="s">
        <v>589</v>
      </c>
      <c r="U404" s="32">
        <v>3</v>
      </c>
      <c r="V404" s="30">
        <f>parameters!$J$4*Table1[[#This Row],[Mitigations Utility]] + parameters!$J$5*Table1[[#This Row],[Detections Utility]]</f>
        <v>5.7142857142857141E-2</v>
      </c>
      <c r="W404">
        <f>SUM(Table1[[#This Row],[Num. 800-53 (r5)]],Table1[[#This Row],[Num. CIS Controls]])</f>
        <v>6</v>
      </c>
      <c r="X404">
        <f>(Table1[[#This Row],[Total Mitigations]]-parameters!$D$2)/(parameters!$D$3-parameters!$D$2)</f>
        <v>0.10909090909090909</v>
      </c>
      <c r="Y404">
        <f>IF(Table1[[#This Row],[Mitigations Utility (unclipped)]]&gt;1,1, IF(Table1[[#This Row],[Mitigations Utility (unclipped)]]&lt;0,0, Table1[[#This Row],[Mitigations Utility (unclipped)]]) )</f>
        <v>0.10909090909090909</v>
      </c>
      <c r="Z404">
        <f>SUM(Table1[[#This Row],[Num. CAR]:[Num. Splunk]])</f>
        <v>0</v>
      </c>
      <c r="AA404">
        <f>(Table1[[#This Row],[Total Detections]]-parameters!$D$4)/(parameters!$D$5-parameters!$D$4)</f>
        <v>0</v>
      </c>
      <c r="AB404">
        <f>IF(Table1[[#This Row],[Detections Utility (unclipped)]]&gt;1,1, IF(Table1[[#This Row],[Detections Utility (unclipped)]]&lt;0,0, Table1[[#This Row],[Detections Utility (unclipped)]]) )</f>
        <v>0</v>
      </c>
      <c r="AC404"/>
      <c r="AD404" s="85" t="s">
        <v>1467</v>
      </c>
      <c r="AE404" s="30" t="str" cm="1">
        <f t="array" ref="AE404">IF(SUMPRODUCT(--(NOT(ISERR(SEARCH({"Process","Command","Script","WMI","Module","Pipe","Service"},AD404)))))&gt;0,"1","0")</f>
        <v>1</v>
      </c>
      <c r="AF404" s="30">
        <f>IF(AE404="1",'TOP 10 TECHNIQUES'!C$15,0)</f>
        <v>0</v>
      </c>
      <c r="AG404" s="30" t="str" cm="1">
        <f t="array" ref="AG404">IF(SUMPRODUCT(--(NOT(ISERR(SEARCH({"Network","Firewall"},AD404)))))&gt;0,"1","0")</f>
        <v>0</v>
      </c>
      <c r="AH404" s="30">
        <f>IF(AG404="1",'TOP 10 TECHNIQUES'!C$16,0)</f>
        <v>0</v>
      </c>
      <c r="AI404" s="30" t="str" cm="1">
        <f t="array" ref="AI404">IF(SUMPRODUCT(--(NOT(ISERR(SEARCH({"File","Group","Logon","Schedule","User","Registry","Active","Application"},AD404)))))&gt;0,"1","0")</f>
        <v>1</v>
      </c>
      <c r="AJ404" s="30">
        <f>IF(AI404="1",'TOP 10 TECHNIQUES'!C$17,0)</f>
        <v>0.19800000000000001</v>
      </c>
      <c r="AK404" s="30" t="str" cm="1">
        <f t="array" ref="AK404">IF(SUMPRODUCT(--(NOT(ISERR(SEARCH({"Cloud","Cluster","Container","Image","Instance","Pod","Snapshot","Volume"},AD404)))))&gt;0,"1","0")</f>
        <v>0</v>
      </c>
      <c r="AL404" s="30">
        <f>IF(AK404="1",'TOP 10 TECHNIQUES'!C$18,0)</f>
        <v>0</v>
      </c>
      <c r="AM404" s="30" t="str" cm="1">
        <f t="array" ref="AM404">IF(SUMPRODUCT(--(NOT(ISERR(SEARCH({"Drive","Firmware","Host","Kernel"},AD404)))))&gt;0,"1","0")</f>
        <v>0</v>
      </c>
      <c r="AN404" s="30">
        <f>IF(AM404="1",'TOP 10 TECHNIQUES'!C$19,0)</f>
        <v>0</v>
      </c>
      <c r="AO404" s="62">
        <v>0</v>
      </c>
      <c r="AP404" s="30">
        <f>parameters!$J$21*Table1[[#This Row],[TAT Utility]]+parameters!$J$22*Table1[[#This Row],[Count Utility]]</f>
        <v>1.8825714285714282E-2</v>
      </c>
      <c r="AQ404" s="30">
        <f>(Table1[[#This Row],[Total Top Att&amp;ck Score ]]-parameters!$D$19)/(parameters!$D$20-parameters!$D$19)</f>
        <v>6.2752380952380948E-2</v>
      </c>
      <c r="AR404" s="30">
        <f>IF(Table1[[#This Row],[TAT Utility (unclipped)]]&gt;1,1, IF(Table1[[#This Row],[TAT Utility (unclipped)]]&lt;0,0, Table1[[#This Row],[TAT Utility (unclipped)]]) )</f>
        <v>6.2752380952380948E-2</v>
      </c>
      <c r="AS404" s="30">
        <f>(Table1[[#This Row],[Ransomware (Total '# of ATT&amp;CK Observations)]]-parameters!$D$21)/(parameters!$D$22-parameters!$D$21)</f>
        <v>0</v>
      </c>
      <c r="AT404" s="30">
        <f>IF(Table1[[#This Row],[Count Utility (unclipped)]]&gt;1,1, IF(Table1[[#This Row],[Count Utility (unclipped)]]&lt;0,0, Table1[[#This Row],[Count Utility (unclipped)]]) )</f>
        <v>0</v>
      </c>
      <c r="AU40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5" spans="1:47" ht="15.75">
      <c r="A405" s="30">
        <f>parameters!$J$21*Table1[[#This Row],[TAT Utility]]+parameters!$J$22*Table1[[#This Row],[Count Utility]]</f>
        <v>3.5940000000000007E-2</v>
      </c>
      <c r="B405" s="30">
        <f t="shared" si="6"/>
        <v>0.35940000000000005</v>
      </c>
      <c r="C405" s="30" t="s">
        <v>1468</v>
      </c>
      <c r="D405" s="30" t="s">
        <v>1456</v>
      </c>
      <c r="E405" s="30" t="s">
        <v>1469</v>
      </c>
      <c r="F405" s="30">
        <v>1</v>
      </c>
      <c r="G405" s="30">
        <v>1</v>
      </c>
      <c r="H405" s="30">
        <f>parameters!$J$10*Table1[[#This Row],[Before Utility]]+parameters!$J$11*Table1[[#This Row],[After Utility]]</f>
        <v>0.1</v>
      </c>
      <c r="I405">
        <f>(Table1[[#This Row],[Num. TID Before]]-parameters!$D$8)/(parameters!$D$9-parameters!$D$8)</f>
        <v>0.1</v>
      </c>
      <c r="J405">
        <f>IF(Table1[[#This Row],[Before Utility (unclipped)]]&gt;1,1, IF(Table1[[#This Row],[Before Utility (unclipped)]]&lt;0,0, Table1[[#This Row],[Before Utility (unclipped)]]))</f>
        <v>0.1</v>
      </c>
      <c r="K405">
        <f>(Table1[[#This Row],[Num. TID After]]-parameters!$D$10)/(parameters!$D$11-parameters!$D$10)</f>
        <v>0.1</v>
      </c>
      <c r="L405">
        <f>IF(Table1[[#This Row],[After Utility (unclipped)]]&gt;1,1, IF(Table1[[#This Row],[After Utility (unclipped)]]&lt;0,0, Table1[[#This Row],[After Utility (unclipped)]]))</f>
        <v>0.1</v>
      </c>
      <c r="M405" s="30">
        <v>0</v>
      </c>
      <c r="N405" s="81">
        <v>0</v>
      </c>
      <c r="O405" s="81">
        <v>0</v>
      </c>
      <c r="P405" s="81">
        <v>0</v>
      </c>
      <c r="Q405" s="81">
        <v>0</v>
      </c>
      <c r="R405" s="36" t="s">
        <v>1470</v>
      </c>
      <c r="S405" s="32">
        <v>9</v>
      </c>
      <c r="T405" s="36" t="s">
        <v>1471</v>
      </c>
      <c r="U405" s="32">
        <v>12</v>
      </c>
      <c r="V405" s="30">
        <f>parameters!$J$4*Table1[[#This Row],[Mitigations Utility]] + parameters!$J$5*Table1[[#This Row],[Detections Utility]]</f>
        <v>0.2</v>
      </c>
      <c r="W405">
        <f>SUM(Table1[[#This Row],[Num. 800-53 (r5)]],Table1[[#This Row],[Num. CIS Controls]])</f>
        <v>21</v>
      </c>
      <c r="X405">
        <f>(Table1[[#This Row],[Total Mitigations]]-parameters!$D$2)/(parameters!$D$3-parameters!$D$2)</f>
        <v>0.38181818181818183</v>
      </c>
      <c r="Y405">
        <f>IF(Table1[[#This Row],[Mitigations Utility (unclipped)]]&gt;1,1, IF(Table1[[#This Row],[Mitigations Utility (unclipped)]]&lt;0,0, Table1[[#This Row],[Mitigations Utility (unclipped)]]) )</f>
        <v>0.38181818181818183</v>
      </c>
      <c r="Z405">
        <f>SUM(Table1[[#This Row],[Num. CAR]:[Num. Splunk]])</f>
        <v>0</v>
      </c>
      <c r="AA405">
        <f>(Table1[[#This Row],[Total Detections]]-parameters!$D$4)/(parameters!$D$5-parameters!$D$4)</f>
        <v>0</v>
      </c>
      <c r="AB405">
        <f>IF(Table1[[#This Row],[Detections Utility (unclipped)]]&gt;1,1, IF(Table1[[#This Row],[Detections Utility (unclipped)]]&lt;0,0, Table1[[#This Row],[Detections Utility (unclipped)]]) )</f>
        <v>0</v>
      </c>
      <c r="AC405"/>
      <c r="AD405" s="85" t="s">
        <v>1472</v>
      </c>
      <c r="AE405" s="30" t="str" cm="1">
        <f t="array" ref="AE405">IF(SUMPRODUCT(--(NOT(ISERR(SEARCH({"Process","Command","Script","WMI","Module","Pipe","Service"},AD405)))))&gt;0,"1","0")</f>
        <v>0</v>
      </c>
      <c r="AF405" s="30">
        <f>IF(AE405="1",'TOP 10 TECHNIQUES'!C$15,0)</f>
        <v>0</v>
      </c>
      <c r="AG405" s="30" t="str" cm="1">
        <f t="array" ref="AG405">IF(SUMPRODUCT(--(NOT(ISERR(SEARCH({"Network","Firewall"},AD405)))))&gt;0,"1","0")</f>
        <v>0</v>
      </c>
      <c r="AH405" s="30">
        <f>IF(AG405="1",'TOP 10 TECHNIQUES'!C$16,0)</f>
        <v>0</v>
      </c>
      <c r="AI405" s="30" t="str" cm="1">
        <f t="array" ref="AI405">IF(SUMPRODUCT(--(NOT(ISERR(SEARCH({"File","Group","Logon","Schedule","User","Registry","Active","Application"},AD405)))))&gt;0,"1","0")</f>
        <v>1</v>
      </c>
      <c r="AJ405" s="30">
        <f>IF(AI405="1",'TOP 10 TECHNIQUES'!C$17,0)</f>
        <v>0.19800000000000001</v>
      </c>
      <c r="AK405" s="30" t="str" cm="1">
        <f t="array" ref="AK405">IF(SUMPRODUCT(--(NOT(ISERR(SEARCH({"Cloud","Cluster","Container","Image","Instance","Pod","Snapshot","Volume"},AD405)))))&gt;0,"1","0")</f>
        <v>0</v>
      </c>
      <c r="AL405" s="30">
        <f>IF(AK405="1",'TOP 10 TECHNIQUES'!C$18,0)</f>
        <v>0</v>
      </c>
      <c r="AM405" s="30" t="str" cm="1">
        <f t="array" ref="AM405">IF(SUMPRODUCT(--(NOT(ISERR(SEARCH({"Drive","Firmware","Host","Kernel"},AD405)))))&gt;0,"1","0")</f>
        <v>0</v>
      </c>
      <c r="AN405" s="30">
        <f>IF(AM405="1",'TOP 10 TECHNIQUES'!C$19,0)</f>
        <v>0</v>
      </c>
      <c r="AO405" s="61">
        <v>0</v>
      </c>
      <c r="AP405" s="30">
        <f>parameters!$J$21*Table1[[#This Row],[TAT Utility]]+parameters!$J$22*Table1[[#This Row],[Count Utility]]</f>
        <v>3.5940000000000007E-2</v>
      </c>
      <c r="AQ405" s="30">
        <f>(Table1[[#This Row],[Total Top Att&amp;ck Score ]]-parameters!$D$19)/(parameters!$D$20-parameters!$D$19)</f>
        <v>0.11980000000000002</v>
      </c>
      <c r="AR405" s="30">
        <f>IF(Table1[[#This Row],[TAT Utility (unclipped)]]&gt;1,1, IF(Table1[[#This Row],[TAT Utility (unclipped)]]&lt;0,0, Table1[[#This Row],[TAT Utility (unclipped)]]) )</f>
        <v>0.11980000000000002</v>
      </c>
      <c r="AS405" s="30">
        <f>(Table1[[#This Row],[Ransomware (Total '# of ATT&amp;CK Observations)]]-parameters!$D$21)/(parameters!$D$22-parameters!$D$21)</f>
        <v>0</v>
      </c>
      <c r="AT405" s="30">
        <f>IF(Table1[[#This Row],[Count Utility (unclipped)]]&gt;1,1, IF(Table1[[#This Row],[Count Utility (unclipped)]]&lt;0,0, Table1[[#This Row],[Count Utility (unclipped)]]) )</f>
        <v>0</v>
      </c>
      <c r="AU40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6" spans="1:47" ht="15.75">
      <c r="A406" s="30">
        <f>parameters!$J$21*Table1[[#This Row],[TAT Utility]]+parameters!$J$22*Table1[[#This Row],[Count Utility]]</f>
        <v>7.269619047619047E-2</v>
      </c>
      <c r="B406" s="30">
        <f t="shared" si="6"/>
        <v>0.39362857142857144</v>
      </c>
      <c r="C406" s="30" t="s">
        <v>1473</v>
      </c>
      <c r="D406" s="30" t="s">
        <v>1456</v>
      </c>
      <c r="E406" s="30" t="s">
        <v>1474</v>
      </c>
      <c r="F406" s="30">
        <v>1</v>
      </c>
      <c r="G406" s="30">
        <v>1</v>
      </c>
      <c r="H406" s="30">
        <f>parameters!$J$10*Table1[[#This Row],[Before Utility]]+parameters!$J$11*Table1[[#This Row],[After Utility]]</f>
        <v>0.1</v>
      </c>
      <c r="I406">
        <f>(Table1[[#This Row],[Num. TID Before]]-parameters!$D$8)/(parameters!$D$9-parameters!$D$8)</f>
        <v>0.1</v>
      </c>
      <c r="J406">
        <f>IF(Table1[[#This Row],[Before Utility (unclipped)]]&gt;1,1, IF(Table1[[#This Row],[Before Utility (unclipped)]]&lt;0,0, Table1[[#This Row],[Before Utility (unclipped)]]))</f>
        <v>0.1</v>
      </c>
      <c r="K406">
        <f>(Table1[[#This Row],[Num. TID After]]-parameters!$D$10)/(parameters!$D$11-parameters!$D$10)</f>
        <v>0.1</v>
      </c>
      <c r="L406">
        <f>IF(Table1[[#This Row],[After Utility (unclipped)]]&gt;1,1, IF(Table1[[#This Row],[After Utility (unclipped)]]&lt;0,0, Table1[[#This Row],[After Utility (unclipped)]]))</f>
        <v>0.1</v>
      </c>
      <c r="M406" s="30">
        <v>0</v>
      </c>
      <c r="N406" s="81">
        <v>0</v>
      </c>
      <c r="O406" s="81">
        <v>0</v>
      </c>
      <c r="P406" s="81">
        <v>0</v>
      </c>
      <c r="Q406" s="81">
        <v>0</v>
      </c>
      <c r="R406" s="36" t="s">
        <v>1475</v>
      </c>
      <c r="S406" s="32">
        <v>11</v>
      </c>
      <c r="T406" s="36" t="s">
        <v>1476</v>
      </c>
      <c r="U406" s="32">
        <v>13</v>
      </c>
      <c r="V406" s="30">
        <f>parameters!$J$4*Table1[[#This Row],[Mitigations Utility]] + parameters!$J$5*Table1[[#This Row],[Detections Utility]]</f>
        <v>0.22857142857142856</v>
      </c>
      <c r="W406">
        <f>SUM(Table1[[#This Row],[Num. 800-53 (r5)]],Table1[[#This Row],[Num. CIS Controls]])</f>
        <v>24</v>
      </c>
      <c r="X406">
        <f>(Table1[[#This Row],[Total Mitigations]]-parameters!$D$2)/(parameters!$D$3-parameters!$D$2)</f>
        <v>0.43636363636363634</v>
      </c>
      <c r="Y406">
        <f>IF(Table1[[#This Row],[Mitigations Utility (unclipped)]]&gt;1,1, IF(Table1[[#This Row],[Mitigations Utility (unclipped)]]&lt;0,0, Table1[[#This Row],[Mitigations Utility (unclipped)]]) )</f>
        <v>0.43636363636363634</v>
      </c>
      <c r="Z406">
        <f>SUM(Table1[[#This Row],[Num. CAR]:[Num. Splunk]])</f>
        <v>0</v>
      </c>
      <c r="AA406">
        <f>(Table1[[#This Row],[Total Detections]]-parameters!$D$4)/(parameters!$D$5-parameters!$D$4)</f>
        <v>0</v>
      </c>
      <c r="AB406">
        <f>IF(Table1[[#This Row],[Detections Utility (unclipped)]]&gt;1,1, IF(Table1[[#This Row],[Detections Utility (unclipped)]]&lt;0,0, Table1[[#This Row],[Detections Utility (unclipped)]]) )</f>
        <v>0</v>
      </c>
      <c r="AC406"/>
      <c r="AD406" s="85" t="s">
        <v>398</v>
      </c>
      <c r="AE406" s="30" t="str" cm="1">
        <f t="array" ref="AE406">IF(SUMPRODUCT(--(NOT(ISERR(SEARCH({"Process","Command","Script","WMI","Module","Pipe","Service"},AD406)))))&gt;0,"1","0")</f>
        <v>0</v>
      </c>
      <c r="AF406" s="30">
        <f>IF(AE406="1",'TOP 10 TECHNIQUES'!C$15,0)</f>
        <v>0</v>
      </c>
      <c r="AG406" s="30" t="str" cm="1">
        <f t="array" ref="AG406">IF(SUMPRODUCT(--(NOT(ISERR(SEARCH({"Network","Firewall"},AD406)))))&gt;0,"1","0")</f>
        <v>0</v>
      </c>
      <c r="AH406" s="30">
        <f>IF(AG406="1",'TOP 10 TECHNIQUES'!C$16,0)</f>
        <v>0</v>
      </c>
      <c r="AI406" s="30" t="str" cm="1">
        <f t="array" ref="AI406">IF(SUMPRODUCT(--(NOT(ISERR(SEARCH({"File","Group","Logon","Schedule","User","Registry","Active","Application"},AD406)))))&gt;0,"1","0")</f>
        <v>1</v>
      </c>
      <c r="AJ406" s="30">
        <f>IF(AI406="1",'TOP 10 TECHNIQUES'!C$17,0)</f>
        <v>0.19800000000000001</v>
      </c>
      <c r="AK406" s="30" t="str" cm="1">
        <f t="array" ref="AK406">IF(SUMPRODUCT(--(NOT(ISERR(SEARCH({"Cloud","Cluster","Container","Image","Instance","Pod","Snapshot","Volume"},AD406)))))&gt;0,"1","0")</f>
        <v>0</v>
      </c>
      <c r="AL406" s="30">
        <f>IF(AK406="1",'TOP 10 TECHNIQUES'!C$18,0)</f>
        <v>0</v>
      </c>
      <c r="AM406" s="30" t="str" cm="1">
        <f t="array" ref="AM406">IF(SUMPRODUCT(--(NOT(ISERR(SEARCH({"Drive","Firmware","Host","Kernel"},AD406)))))&gt;0,"1","0")</f>
        <v>0</v>
      </c>
      <c r="AN406" s="30">
        <f>IF(AM406="1",'TOP 10 TECHNIQUES'!C$19,0)</f>
        <v>0</v>
      </c>
      <c r="AO406" s="62">
        <v>1</v>
      </c>
      <c r="AP406" s="30">
        <f>parameters!$J$21*Table1[[#This Row],[TAT Utility]]+parameters!$J$22*Table1[[#This Row],[Count Utility]]</f>
        <v>7.269619047619047E-2</v>
      </c>
      <c r="AQ406" s="30">
        <f>(Table1[[#This Row],[Total Top Att&amp;ck Score ]]-parameters!$D$19)/(parameters!$D$20-parameters!$D$19)</f>
        <v>0.1312095238095238</v>
      </c>
      <c r="AR406" s="30">
        <f>IF(Table1[[#This Row],[TAT Utility (unclipped)]]&gt;1,1, IF(Table1[[#This Row],[TAT Utility (unclipped)]]&lt;0,0, Table1[[#This Row],[TAT Utility (unclipped)]]) )</f>
        <v>0.1312095238095238</v>
      </c>
      <c r="AS406" s="30">
        <f>(Table1[[#This Row],[Ransomware (Total '# of ATT&amp;CK Observations)]]-parameters!$D$21)/(parameters!$D$22-parameters!$D$21)</f>
        <v>4.7619047619047616E-2</v>
      </c>
      <c r="AT406" s="30">
        <f>IF(Table1[[#This Row],[Count Utility (unclipped)]]&gt;1,1, IF(Table1[[#This Row],[Count Utility (unclipped)]]&lt;0,0, Table1[[#This Row],[Count Utility (unclipped)]]) )</f>
        <v>4.7619047619047616E-2</v>
      </c>
      <c r="AU40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2.6933560090702947E-2</v>
      </c>
    </row>
    <row r="407" spans="1:47" ht="15.75">
      <c r="A407" s="30">
        <f>parameters!$J$21*Table1[[#This Row],[TAT Utility]]+parameters!$J$22*Table1[[#This Row],[Count Utility]]</f>
        <v>1.1979999999999999E-2</v>
      </c>
      <c r="B407" s="30">
        <f>SUM(H407,M407,V407)*(1+SUM(AF407,AH407,AJ407,AL407,AN407))</f>
        <v>0.1198</v>
      </c>
      <c r="C407" s="74" t="s">
        <v>1477</v>
      </c>
      <c r="D407" s="74" t="s">
        <v>1456</v>
      </c>
      <c r="E407" s="74" t="s">
        <v>1478</v>
      </c>
      <c r="F407" s="30">
        <v>1</v>
      </c>
      <c r="G407" s="30">
        <v>1</v>
      </c>
      <c r="H407" s="30">
        <f>parameters!$J$10*Table1[[#This Row],[Before Utility]]+parameters!$J$11*Table1[[#This Row],[After Utility]]</f>
        <v>0.1</v>
      </c>
      <c r="I407">
        <f>(Table1[[#This Row],[Num. TID Before]]-parameters!$D$8)/(parameters!$D$9-parameters!$D$8)</f>
        <v>0.1</v>
      </c>
      <c r="J407">
        <f>IF(Table1[[#This Row],[Before Utility (unclipped)]]&gt;1,1, IF(Table1[[#This Row],[Before Utility (unclipped)]]&lt;0,0, Table1[[#This Row],[Before Utility (unclipped)]]))</f>
        <v>0.1</v>
      </c>
      <c r="K407">
        <f>(Table1[[#This Row],[Num. TID After]]-parameters!$D$10)/(parameters!$D$11-parameters!$D$10)</f>
        <v>0.1</v>
      </c>
      <c r="L407">
        <f>IF(Table1[[#This Row],[After Utility (unclipped)]]&gt;1,1, IF(Table1[[#This Row],[After Utility (unclipped)]]&lt;0,0, Table1[[#This Row],[After Utility (unclipped)]]))</f>
        <v>0.1</v>
      </c>
      <c r="M407" s="30">
        <v>0</v>
      </c>
      <c r="N407" s="81">
        <v>0</v>
      </c>
      <c r="O407" s="81">
        <v>0</v>
      </c>
      <c r="P407" s="81">
        <v>0</v>
      </c>
      <c r="Q407" s="81">
        <v>0</v>
      </c>
      <c r="R407" s="36"/>
      <c r="T407" s="36"/>
      <c r="V407" s="41">
        <f>parameters!$J$4*Table1[[#This Row],[Mitigations Utility]] + parameters!$J$5*Table1[[#This Row],[Detections Utility]]</f>
        <v>0</v>
      </c>
      <c r="W407" s="30">
        <f>SUM(Table1[[#This Row],[Num. 800-53 (r5)]],Table1[[#This Row],[Num. CIS Controls]])</f>
        <v>0</v>
      </c>
      <c r="X407" s="30">
        <f>(Table1[[#This Row],[Total Mitigations]]-parameters!$D$2)/(parameters!$D$3-parameters!$D$2)</f>
        <v>0</v>
      </c>
      <c r="Y407" s="30">
        <f>IF(Table1[[#This Row],[Mitigations Utility (unclipped)]]&gt;1,1, IF(Table1[[#This Row],[Mitigations Utility (unclipped)]]&lt;0,0, Table1[[#This Row],[Mitigations Utility (unclipped)]]) )</f>
        <v>0</v>
      </c>
      <c r="Z407" s="30">
        <f>SUM(Table1[[#This Row],[Num. CAR]:[Num. Splunk]])</f>
        <v>0</v>
      </c>
      <c r="AA407" s="30">
        <f>(Table1[[#This Row],[Total Detections]]-parameters!$D$4)/(parameters!$D$5-parameters!$D$4)</f>
        <v>0</v>
      </c>
      <c r="AB407" s="30">
        <f>IF(Table1[[#This Row],[Detections Utility (unclipped)]]&gt;1,1, IF(Table1[[#This Row],[Detections Utility (unclipped)]]&lt;0,0, Table1[[#This Row],[Detections Utility (unclipped)]]) )</f>
        <v>0</v>
      </c>
      <c r="AC407"/>
      <c r="AD407" s="85" t="s">
        <v>1479</v>
      </c>
      <c r="AE407" s="30" t="str" cm="1">
        <f t="array" ref="AE407">IF(SUMPRODUCT(--(NOT(ISERR(SEARCH({"Process","Command","Script","WMI","Module","Pipe","Service"},AD407)))))&gt;0,"1","0")</f>
        <v>1</v>
      </c>
      <c r="AF407" s="30">
        <f>IF(AE407="1",'TOP 10 TECHNIQUES'!C$15,0)</f>
        <v>0</v>
      </c>
      <c r="AG407" s="30" t="str" cm="1">
        <f t="array" ref="AG407">IF(SUMPRODUCT(--(NOT(ISERR(SEARCH({"Network","Firewall"},AD407)))))&gt;0,"1","0")</f>
        <v>0</v>
      </c>
      <c r="AH407" s="30">
        <f>IF(AG407="1",'TOP 10 TECHNIQUES'!C$16,0)</f>
        <v>0</v>
      </c>
      <c r="AI407" s="30" t="str" cm="1">
        <f t="array" ref="AI407">IF(SUMPRODUCT(--(NOT(ISERR(SEARCH({"File","Group","Logon","Schedule","User","Registry","Active","Application"},AD407)))))&gt;0,"1","0")</f>
        <v>1</v>
      </c>
      <c r="AJ407" s="30">
        <f>IF(AI407="1",'TOP 10 TECHNIQUES'!C$17,0)</f>
        <v>0.19800000000000001</v>
      </c>
      <c r="AK407" s="30" t="str" cm="1">
        <f t="array" ref="AK407">IF(SUMPRODUCT(--(NOT(ISERR(SEARCH({"Cloud","Cluster","Container","Image","Instance","Pod","Snapshot","Volume"},AD407)))))&gt;0,"1","0")</f>
        <v>0</v>
      </c>
      <c r="AL407" s="30">
        <f>IF(AK407="1",'TOP 10 TECHNIQUES'!C$18,0)</f>
        <v>0</v>
      </c>
      <c r="AM407" s="30" t="str" cm="1">
        <f t="array" ref="AM407">IF(SUMPRODUCT(--(NOT(ISERR(SEARCH({"Drive","Firmware","Host","Kernel"},AD407)))))&gt;0,"1","0")</f>
        <v>0</v>
      </c>
      <c r="AN407" s="30">
        <f>IF(AM407="1",'TOP 10 TECHNIQUES'!C$19,0)</f>
        <v>0</v>
      </c>
      <c r="AO407" s="62"/>
      <c r="AP407" s="30">
        <f>parameters!$J$21*Table1[[#This Row],[TAT Utility]]+parameters!$J$22*Table1[[#This Row],[Count Utility]]</f>
        <v>1.1979999999999999E-2</v>
      </c>
      <c r="AQ407" s="30">
        <f>(Table1[[#This Row],[Total Top Att&amp;ck Score ]]-parameters!$D$19)/(parameters!$D$20-parameters!$D$19)</f>
        <v>3.9933333333333335E-2</v>
      </c>
      <c r="AR407" s="30">
        <f>IF(Table1[[#This Row],[TAT Utility (unclipped)]]&gt;1,1, IF(Table1[[#This Row],[TAT Utility (unclipped)]]&lt;0,0, Table1[[#This Row],[TAT Utility (unclipped)]]) )</f>
        <v>3.9933333333333335E-2</v>
      </c>
      <c r="AS407" s="30">
        <f>(Table1[[#This Row],[Ransomware (Total '# of ATT&amp;CK Observations)]]-parameters!$D$21)/(parameters!$D$22-parameters!$D$21)</f>
        <v>0</v>
      </c>
      <c r="AT407" s="30">
        <f>IF(Table1[[#This Row],[Count Utility (unclipped)]]&gt;1,1, IF(Table1[[#This Row],[Count Utility (unclipped)]]&lt;0,0, Table1[[#This Row],[Count Utility (unclipped)]]) )</f>
        <v>0</v>
      </c>
      <c r="AU40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8" spans="1:47" ht="15.75">
      <c r="A408" s="30">
        <f>parameters!$J$21*Table1[[#This Row],[TAT Utility]]+parameters!$J$22*Table1[[#This Row],[Count Utility]]</f>
        <v>1.1979999999999999E-2</v>
      </c>
      <c r="B408" s="30">
        <f>SUM(H408,M408,V408)*(1+SUM(AF408,AH408,AJ408,AL408,AN408))</f>
        <v>0.1198</v>
      </c>
      <c r="C408" s="71" t="s">
        <v>1480</v>
      </c>
      <c r="D408" s="72" t="s">
        <v>1456</v>
      </c>
      <c r="E408" s="72" t="s">
        <v>1481</v>
      </c>
      <c r="F408" s="30">
        <v>1</v>
      </c>
      <c r="G408" s="30">
        <v>1</v>
      </c>
      <c r="H408" s="30">
        <f>parameters!$J$10*Table1[[#This Row],[Before Utility]]+parameters!$J$11*Table1[[#This Row],[After Utility]]</f>
        <v>0.1</v>
      </c>
      <c r="I408">
        <f>(Table1[[#This Row],[Num. TID Before]]-parameters!$D$8)/(parameters!$D$9-parameters!$D$8)</f>
        <v>0.1</v>
      </c>
      <c r="J408">
        <f>IF(Table1[[#This Row],[Before Utility (unclipped)]]&gt;1,1, IF(Table1[[#This Row],[Before Utility (unclipped)]]&lt;0,0, Table1[[#This Row],[Before Utility (unclipped)]]))</f>
        <v>0.1</v>
      </c>
      <c r="K408">
        <f>(Table1[[#This Row],[Num. TID After]]-parameters!$D$10)/(parameters!$D$11-parameters!$D$10)</f>
        <v>0.1</v>
      </c>
      <c r="L408">
        <f>IF(Table1[[#This Row],[After Utility (unclipped)]]&gt;1,1, IF(Table1[[#This Row],[After Utility (unclipped)]]&lt;0,0, Table1[[#This Row],[After Utility (unclipped)]]))</f>
        <v>0.1</v>
      </c>
      <c r="M408" s="30">
        <v>0</v>
      </c>
      <c r="N408" s="81">
        <v>0</v>
      </c>
      <c r="O408" s="81">
        <v>0</v>
      </c>
      <c r="P408" s="81">
        <v>0</v>
      </c>
      <c r="Q408" s="81">
        <v>0</v>
      </c>
      <c r="R408" s="36"/>
      <c r="T408" s="36"/>
      <c r="V408" s="41">
        <f>parameters!$J$4*Table1[[#This Row],[Mitigations Utility]] + parameters!$J$5*Table1[[#This Row],[Detections Utility]]</f>
        <v>0</v>
      </c>
      <c r="W408" s="30">
        <f>SUM(Table1[[#This Row],[Num. 800-53 (r5)]],Table1[[#This Row],[Num. CIS Controls]])</f>
        <v>0</v>
      </c>
      <c r="X408" s="30">
        <f>(Table1[[#This Row],[Total Mitigations]]-parameters!$D$2)/(parameters!$D$3-parameters!$D$2)</f>
        <v>0</v>
      </c>
      <c r="Y408" s="30">
        <f>IF(Table1[[#This Row],[Mitigations Utility (unclipped)]]&gt;1,1, IF(Table1[[#This Row],[Mitigations Utility (unclipped)]]&lt;0,0, Table1[[#This Row],[Mitigations Utility (unclipped)]]) )</f>
        <v>0</v>
      </c>
      <c r="Z408" s="30">
        <f>SUM(Table1[[#This Row],[Num. CAR]:[Num. Splunk]])</f>
        <v>0</v>
      </c>
      <c r="AA408" s="30">
        <f>(Table1[[#This Row],[Total Detections]]-parameters!$D$4)/(parameters!$D$5-parameters!$D$4)</f>
        <v>0</v>
      </c>
      <c r="AB408" s="30">
        <f>IF(Table1[[#This Row],[Detections Utility (unclipped)]]&gt;1,1, IF(Table1[[#This Row],[Detections Utility (unclipped)]]&lt;0,0, Table1[[#This Row],[Detections Utility (unclipped)]]) )</f>
        <v>0</v>
      </c>
      <c r="AC408"/>
      <c r="AD408" s="85" t="s">
        <v>1482</v>
      </c>
      <c r="AE408" s="30" t="str" cm="1">
        <f t="array" ref="AE408">IF(SUMPRODUCT(--(NOT(ISERR(SEARCH({"Process","Command","Script","WMI","Module","Pipe","Service"},AD408)))))&gt;0,"1","0")</f>
        <v>0</v>
      </c>
      <c r="AF408" s="30">
        <f>IF(AE408="1",'TOP 10 TECHNIQUES'!C$15,0)</f>
        <v>0</v>
      </c>
      <c r="AG408" s="30" t="str" cm="1">
        <f t="array" ref="AG408">IF(SUMPRODUCT(--(NOT(ISERR(SEARCH({"Network","Firewall"},AD408)))))&gt;0,"1","0")</f>
        <v>0</v>
      </c>
      <c r="AH408" s="30">
        <f>IF(AG408="1",'TOP 10 TECHNIQUES'!C$16,0)</f>
        <v>0</v>
      </c>
      <c r="AI408" s="30" t="str" cm="1">
        <f t="array" ref="AI408">IF(SUMPRODUCT(--(NOT(ISERR(SEARCH({"File","Group","Logon","Schedule","User","Registry","Active","Application"},AD408)))))&gt;0,"1","0")</f>
        <v>1</v>
      </c>
      <c r="AJ408" s="30">
        <f>IF(AI408="1",'TOP 10 TECHNIQUES'!C$17,0)</f>
        <v>0.19800000000000001</v>
      </c>
      <c r="AK408" s="30" t="str" cm="1">
        <f t="array" ref="AK408">IF(SUMPRODUCT(--(NOT(ISERR(SEARCH({"Cloud","Cluster","Container","Image","Instance","Pod","Snapshot","Volume"},AD408)))))&gt;0,"1","0")</f>
        <v>0</v>
      </c>
      <c r="AL408" s="30">
        <f>IF(AK408="1",'TOP 10 TECHNIQUES'!C$18,0)</f>
        <v>0</v>
      </c>
      <c r="AM408" s="30" t="str" cm="1">
        <f t="array" ref="AM408">IF(SUMPRODUCT(--(NOT(ISERR(SEARCH({"Drive","Firmware","Host","Kernel"},AD408)))))&gt;0,"1","0")</f>
        <v>0</v>
      </c>
      <c r="AN408" s="30">
        <f>IF(AM408="1",'TOP 10 TECHNIQUES'!C$19,0)</f>
        <v>0</v>
      </c>
      <c r="AO408" s="62"/>
      <c r="AP408" s="30">
        <f>parameters!$J$21*Table1[[#This Row],[TAT Utility]]+parameters!$J$22*Table1[[#This Row],[Count Utility]]</f>
        <v>1.1979999999999999E-2</v>
      </c>
      <c r="AQ408" s="30">
        <f>(Table1[[#This Row],[Total Top Att&amp;ck Score ]]-parameters!$D$19)/(parameters!$D$20-parameters!$D$19)</f>
        <v>3.9933333333333335E-2</v>
      </c>
      <c r="AR408" s="30">
        <f>IF(Table1[[#This Row],[TAT Utility (unclipped)]]&gt;1,1, IF(Table1[[#This Row],[TAT Utility (unclipped)]]&lt;0,0, Table1[[#This Row],[TAT Utility (unclipped)]]) )</f>
        <v>3.9933333333333335E-2</v>
      </c>
      <c r="AS408" s="30">
        <f>(Table1[[#This Row],[Ransomware (Total '# of ATT&amp;CK Observations)]]-parameters!$D$21)/(parameters!$D$22-parameters!$D$21)</f>
        <v>0</v>
      </c>
      <c r="AT408" s="30">
        <f>IF(Table1[[#This Row],[Count Utility (unclipped)]]&gt;1,1, IF(Table1[[#This Row],[Count Utility (unclipped)]]&lt;0,0, Table1[[#This Row],[Count Utility (unclipped)]]) )</f>
        <v>0</v>
      </c>
      <c r="AU40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9" spans="1:47" ht="15.75">
      <c r="A409" s="30">
        <f>parameters!$J$21*Table1[[#This Row],[TAT Utility]]+parameters!$J$22*Table1[[#This Row],[Count Utility]]</f>
        <v>1.4832380952380951E-2</v>
      </c>
      <c r="B409" s="30">
        <f>SUM(H409,M409,V409)*(1+SUM(AF409,AH409,AJ409,AL409,AN409))</f>
        <v>0.14832380952380952</v>
      </c>
      <c r="C409" s="71" t="s">
        <v>1483</v>
      </c>
      <c r="D409" s="73" t="s">
        <v>1456</v>
      </c>
      <c r="E409" s="73" t="s">
        <v>1484</v>
      </c>
      <c r="F409" s="30">
        <v>1</v>
      </c>
      <c r="G409" s="30">
        <v>1</v>
      </c>
      <c r="H409" s="30">
        <f>parameters!$J$10*Table1[[#This Row],[Before Utility]]+parameters!$J$11*Table1[[#This Row],[After Utility]]</f>
        <v>0.1</v>
      </c>
      <c r="I409">
        <f>(Table1[[#This Row],[Num. TID Before]]-parameters!$D$8)/(parameters!$D$9-parameters!$D$8)</f>
        <v>0.1</v>
      </c>
      <c r="J409">
        <f>IF(Table1[[#This Row],[Before Utility (unclipped)]]&gt;1,1, IF(Table1[[#This Row],[Before Utility (unclipped)]]&lt;0,0, Table1[[#This Row],[Before Utility (unclipped)]]))</f>
        <v>0.1</v>
      </c>
      <c r="K409">
        <f>(Table1[[#This Row],[Num. TID After]]-parameters!$D$10)/(parameters!$D$11-parameters!$D$10)</f>
        <v>0.1</v>
      </c>
      <c r="L409">
        <f>IF(Table1[[#This Row],[After Utility (unclipped)]]&gt;1,1, IF(Table1[[#This Row],[After Utility (unclipped)]]&lt;0,0, Table1[[#This Row],[After Utility (unclipped)]]))</f>
        <v>0.1</v>
      </c>
      <c r="M409" s="30">
        <v>0</v>
      </c>
      <c r="N409" s="81">
        <v>0</v>
      </c>
      <c r="O409" s="81">
        <v>1</v>
      </c>
      <c r="P409" s="81">
        <v>0</v>
      </c>
      <c r="Q409" s="81">
        <v>4</v>
      </c>
      <c r="R409" s="36"/>
      <c r="T409" s="36"/>
      <c r="V409" s="41">
        <f>parameters!$J$4*Table1[[#This Row],[Mitigations Utility]] + parameters!$J$5*Table1[[#This Row],[Detections Utility]]</f>
        <v>2.3809523809523808E-2</v>
      </c>
      <c r="W409" s="30">
        <f>SUM(Table1[[#This Row],[Num. 800-53 (r5)]],Table1[[#This Row],[Num. CIS Controls]])</f>
        <v>0</v>
      </c>
      <c r="X409" s="30">
        <f>(Table1[[#This Row],[Total Mitigations]]-parameters!$D$2)/(parameters!$D$3-parameters!$D$2)</f>
        <v>0</v>
      </c>
      <c r="Y409" s="30">
        <f>IF(Table1[[#This Row],[Mitigations Utility (unclipped)]]&gt;1,1, IF(Table1[[#This Row],[Mitigations Utility (unclipped)]]&lt;0,0, Table1[[#This Row],[Mitigations Utility (unclipped)]]) )</f>
        <v>0</v>
      </c>
      <c r="Z409" s="30">
        <f>SUM(Table1[[#This Row],[Num. CAR]:[Num. Splunk]])</f>
        <v>5</v>
      </c>
      <c r="AA409" s="30">
        <f>(Table1[[#This Row],[Total Detections]]-parameters!$D$4)/(parameters!$D$5-parameters!$D$4)</f>
        <v>0.05</v>
      </c>
      <c r="AB409" s="30">
        <f>IF(Table1[[#This Row],[Detections Utility (unclipped)]]&gt;1,1, IF(Table1[[#This Row],[Detections Utility (unclipped)]]&lt;0,0, Table1[[#This Row],[Detections Utility (unclipped)]]) )</f>
        <v>0.05</v>
      </c>
      <c r="AC409"/>
      <c r="AD409" s="85" t="s">
        <v>1485</v>
      </c>
      <c r="AE409" s="30" t="str" cm="1">
        <f t="array" ref="AE409">IF(SUMPRODUCT(--(NOT(ISERR(SEARCH({"Process","Command","Script","WMI","Module","Pipe","Service"},AD409)))))&gt;0,"1","0")</f>
        <v>1</v>
      </c>
      <c r="AF409" s="30">
        <f>IF(AE409="1",'TOP 10 TECHNIQUES'!C$15,0)</f>
        <v>0</v>
      </c>
      <c r="AG409" s="30" t="str" cm="1">
        <f t="array" ref="AG409">IF(SUMPRODUCT(--(NOT(ISERR(SEARCH({"Network","Firewall"},AD409)))))&gt;0,"1","0")</f>
        <v>0</v>
      </c>
      <c r="AH409" s="30">
        <f>IF(AG409="1",'TOP 10 TECHNIQUES'!C$16,0)</f>
        <v>0</v>
      </c>
      <c r="AI409" s="30" t="str" cm="1">
        <f t="array" ref="AI409">IF(SUMPRODUCT(--(NOT(ISERR(SEARCH({"File","Group","Logon","Schedule","User","Registry","Active","Application"},AD409)))))&gt;0,"1","0")</f>
        <v>1</v>
      </c>
      <c r="AJ409" s="30">
        <f>IF(AI409="1",'TOP 10 TECHNIQUES'!C$17,0)</f>
        <v>0.19800000000000001</v>
      </c>
      <c r="AK409" s="30" t="str" cm="1">
        <f t="array" ref="AK409">IF(SUMPRODUCT(--(NOT(ISERR(SEARCH({"Cloud","Cluster","Container","Image","Instance","Pod","Snapshot","Volume"},AD409)))))&gt;0,"1","0")</f>
        <v>0</v>
      </c>
      <c r="AL409" s="30">
        <f>IF(AK409="1",'TOP 10 TECHNIQUES'!C$18,0)</f>
        <v>0</v>
      </c>
      <c r="AM409" s="30" t="str" cm="1">
        <f t="array" ref="AM409">IF(SUMPRODUCT(--(NOT(ISERR(SEARCH({"Drive","Firmware","Host","Kernel"},AD409)))))&gt;0,"1","0")</f>
        <v>0</v>
      </c>
      <c r="AN409" s="30">
        <f>IF(AM409="1",'TOP 10 TECHNIQUES'!C$19,0)</f>
        <v>0</v>
      </c>
      <c r="AO409" s="62"/>
      <c r="AP409" s="30">
        <f>parameters!$J$21*Table1[[#This Row],[TAT Utility]]+parameters!$J$22*Table1[[#This Row],[Count Utility]]</f>
        <v>1.4832380952380951E-2</v>
      </c>
      <c r="AQ409" s="30">
        <f>(Table1[[#This Row],[Total Top Att&amp;ck Score ]]-parameters!$D$19)/(parameters!$D$20-parameters!$D$19)</f>
        <v>4.9441269841269841E-2</v>
      </c>
      <c r="AR409" s="30">
        <f>IF(Table1[[#This Row],[TAT Utility (unclipped)]]&gt;1,1, IF(Table1[[#This Row],[TAT Utility (unclipped)]]&lt;0,0, Table1[[#This Row],[TAT Utility (unclipped)]]) )</f>
        <v>4.9441269841269841E-2</v>
      </c>
      <c r="AS409" s="30">
        <f>(Table1[[#This Row],[Ransomware (Total '# of ATT&amp;CK Observations)]]-parameters!$D$21)/(parameters!$D$22-parameters!$D$21)</f>
        <v>0</v>
      </c>
      <c r="AT409" s="30">
        <f>IF(Table1[[#This Row],[Count Utility (unclipped)]]&gt;1,1, IF(Table1[[#This Row],[Count Utility (unclipped)]]&lt;0,0, Table1[[#This Row],[Count Utility (unclipped)]]) )</f>
        <v>0</v>
      </c>
      <c r="AU40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0" spans="1:47" ht="15.75">
      <c r="A410" s="30">
        <f>parameters!$J$21*Table1[[#This Row],[TAT Utility]]+parameters!$J$22*Table1[[#This Row],[Count Utility]]</f>
        <v>0.12584307565752381</v>
      </c>
      <c r="B410" s="30">
        <f t="shared" si="6"/>
        <v>0.9250974232419048</v>
      </c>
      <c r="C410" s="30" t="s">
        <v>1486</v>
      </c>
      <c r="D410" s="30" t="s">
        <v>1487</v>
      </c>
      <c r="E410" s="30" t="s">
        <v>72</v>
      </c>
      <c r="F410" s="30">
        <v>3</v>
      </c>
      <c r="G410" s="30">
        <v>3</v>
      </c>
      <c r="H410" s="30">
        <f>parameters!$J$10*Table1[[#This Row],[Before Utility]]+parameters!$J$11*Table1[[#This Row],[After Utility]]</f>
        <v>0.3</v>
      </c>
      <c r="I410">
        <f>(Table1[[#This Row],[Num. TID Before]]-parameters!$D$8)/(parameters!$D$9-parameters!$D$8)</f>
        <v>0.3</v>
      </c>
      <c r="J410">
        <f>IF(Table1[[#This Row],[Before Utility (unclipped)]]&gt;1,1, IF(Table1[[#This Row],[Before Utility (unclipped)]]&lt;0,0, Table1[[#This Row],[Before Utility (unclipped)]]))</f>
        <v>0.3</v>
      </c>
      <c r="K410">
        <f>(Table1[[#This Row],[Num. TID After]]-parameters!$D$10)/(parameters!$D$11-parameters!$D$10)</f>
        <v>0.3</v>
      </c>
      <c r="L410">
        <f>IF(Table1[[#This Row],[After Utility (unclipped)]]&gt;1,1, IF(Table1[[#This Row],[After Utility (unclipped)]]&lt;0,0, Table1[[#This Row],[After Utility (unclipped)]]))</f>
        <v>0.3</v>
      </c>
      <c r="M410" s="57">
        <v>1.029676E-2</v>
      </c>
      <c r="N410" s="81">
        <v>0</v>
      </c>
      <c r="O410" s="81">
        <v>7</v>
      </c>
      <c r="P410" s="81">
        <v>0</v>
      </c>
      <c r="Q410" s="81">
        <v>0</v>
      </c>
      <c r="R410" s="36" t="s">
        <v>1488</v>
      </c>
      <c r="S410" s="32">
        <v>21</v>
      </c>
      <c r="T410" s="36" t="s">
        <v>1489</v>
      </c>
      <c r="U410" s="32">
        <v>24</v>
      </c>
      <c r="V410" s="30">
        <f>parameters!$J$4*Table1[[#This Row],[Mitigations Utility]] + parameters!$J$5*Table1[[#This Row],[Detections Utility]]</f>
        <v>0.46190476190476193</v>
      </c>
      <c r="W410">
        <f>SUM(Table1[[#This Row],[Num. 800-53 (r5)]],Table1[[#This Row],[Num. CIS Controls]])</f>
        <v>45</v>
      </c>
      <c r="X410">
        <f>(Table1[[#This Row],[Total Mitigations]]-parameters!$D$2)/(parameters!$D$3-parameters!$D$2)</f>
        <v>0.81818181818181823</v>
      </c>
      <c r="Y410">
        <f>IF(Table1[[#This Row],[Mitigations Utility (unclipped)]]&gt;1,1, IF(Table1[[#This Row],[Mitigations Utility (unclipped)]]&lt;0,0, Table1[[#This Row],[Mitigations Utility (unclipped)]]) )</f>
        <v>0.81818181818181823</v>
      </c>
      <c r="Z410">
        <f>SUM(Table1[[#This Row],[Num. CAR]:[Num. Splunk]])</f>
        <v>7</v>
      </c>
      <c r="AA410">
        <f>(Table1[[#This Row],[Total Detections]]-parameters!$D$4)/(parameters!$D$5-parameters!$D$4)</f>
        <v>7.0000000000000007E-2</v>
      </c>
      <c r="AB410">
        <f>IF(Table1[[#This Row],[Detections Utility (unclipped)]]&gt;1,1, IF(Table1[[#This Row],[Detections Utility (unclipped)]]&lt;0,0, Table1[[#This Row],[Detections Utility (unclipped)]]) )</f>
        <v>7.0000000000000007E-2</v>
      </c>
      <c r="AC410"/>
      <c r="AD410" s="85" t="s">
        <v>1490</v>
      </c>
      <c r="AE410" s="30" t="str" cm="1">
        <f t="array" ref="AE410">IF(SUMPRODUCT(--(NOT(ISERR(SEARCH({"Process","Command","Script","WMI","Module","Pipe","Service"},AD410)))))&gt;0,"1","0")</f>
        <v>1</v>
      </c>
      <c r="AF410" s="30">
        <f>IF(AE410="1",'TOP 10 TECHNIQUES'!C$15,0)</f>
        <v>0</v>
      </c>
      <c r="AG410" s="30" t="str" cm="1">
        <f t="array" ref="AG410">IF(SUMPRODUCT(--(NOT(ISERR(SEARCH({"Network","Firewall"},AD410)))))&gt;0,"1","0")</f>
        <v>1</v>
      </c>
      <c r="AH410" s="30">
        <f>IF(AG410="1",'TOP 10 TECHNIQUES'!C$16,0)</f>
        <v>0</v>
      </c>
      <c r="AI410" s="30" t="str" cm="1">
        <f t="array" ref="AI410">IF(SUMPRODUCT(--(NOT(ISERR(SEARCH({"File","Group","Logon","Schedule","User","Registry","Active","Application"},AD410)))))&gt;0,"1","0")</f>
        <v>1</v>
      </c>
      <c r="AJ410" s="30">
        <f>IF(AI410="1",'TOP 10 TECHNIQUES'!C$17,0)</f>
        <v>0.19800000000000001</v>
      </c>
      <c r="AK410" s="30" t="str" cm="1">
        <f t="array" ref="AK410">IF(SUMPRODUCT(--(NOT(ISERR(SEARCH({"Cloud","Cluster","Container","Image","Instance","Pod","Snapshot","Volume"},AD410)))))&gt;0,"1","0")</f>
        <v>0</v>
      </c>
      <c r="AL410" s="30">
        <f>IF(AK410="1",'TOP 10 TECHNIQUES'!C$18,0)</f>
        <v>0</v>
      </c>
      <c r="AM410" s="30" t="str" cm="1">
        <f t="array" ref="AM410">IF(SUMPRODUCT(--(NOT(ISERR(SEARCH({"Drive","Firmware","Host","Kernel"},AD410)))))&gt;0,"1","0")</f>
        <v>0</v>
      </c>
      <c r="AN410" s="30">
        <f>IF(AM410="1",'TOP 10 TECHNIQUES'!C$19,0)</f>
        <v>0</v>
      </c>
      <c r="AO410" s="61">
        <v>1</v>
      </c>
      <c r="AP410" s="30">
        <f>parameters!$J$21*Table1[[#This Row],[TAT Utility]]+parameters!$J$22*Table1[[#This Row],[Count Utility]]</f>
        <v>0.12584307565752381</v>
      </c>
      <c r="AQ410" s="30">
        <f>(Table1[[#This Row],[Total Top Att&amp;ck Score ]]-parameters!$D$19)/(parameters!$D$20-parameters!$D$19)</f>
        <v>0.3083658077473016</v>
      </c>
      <c r="AR410" s="30">
        <f>IF(Table1[[#This Row],[TAT Utility (unclipped)]]&gt;1,1, IF(Table1[[#This Row],[TAT Utility (unclipped)]]&lt;0,0, Table1[[#This Row],[TAT Utility (unclipped)]]) )</f>
        <v>0.3083658077473016</v>
      </c>
      <c r="AS410" s="30">
        <f>(Table1[[#This Row],[Ransomware (Total '# of ATT&amp;CK Observations)]]-parameters!$D$21)/(parameters!$D$22-parameters!$D$21)</f>
        <v>4.7619047619047616E-2</v>
      </c>
      <c r="AT410" s="30">
        <f>IF(Table1[[#This Row],[Count Utility (unclipped)]]&gt;1,1, IF(Table1[[#This Row],[Count Utility (unclipped)]]&lt;0,0, Table1[[#This Row],[Count Utility (unclipped)]]) )</f>
        <v>4.7619047619047616E-2</v>
      </c>
      <c r="AU4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3.1151566851126227E-2</v>
      </c>
    </row>
    <row r="411" spans="1:47" ht="15.75">
      <c r="A411" s="30">
        <f>parameters!$J$21*Table1[[#This Row],[TAT Utility]]+parameters!$J$22*Table1[[#This Row],[Count Utility]]</f>
        <v>8.2394285714285712E-2</v>
      </c>
      <c r="B411" s="30">
        <f t="shared" si="6"/>
        <v>0.49060952380952377</v>
      </c>
      <c r="C411" s="30" t="s">
        <v>1491</v>
      </c>
      <c r="D411" s="30" t="s">
        <v>1487</v>
      </c>
      <c r="E411" s="30" t="s">
        <v>1492</v>
      </c>
      <c r="F411" s="30">
        <v>1</v>
      </c>
      <c r="G411" s="30">
        <v>1</v>
      </c>
      <c r="H411" s="30">
        <f>parameters!$J$10*Table1[[#This Row],[Before Utility]]+parameters!$J$11*Table1[[#This Row],[After Utility]]</f>
        <v>0.1</v>
      </c>
      <c r="I411">
        <f>(Table1[[#This Row],[Num. TID Before]]-parameters!$D$8)/(parameters!$D$9-parameters!$D$8)</f>
        <v>0.1</v>
      </c>
      <c r="J411">
        <f>IF(Table1[[#This Row],[Before Utility (unclipped)]]&gt;1,1, IF(Table1[[#This Row],[Before Utility (unclipped)]]&lt;0,0, Table1[[#This Row],[Before Utility (unclipped)]]))</f>
        <v>0.1</v>
      </c>
      <c r="K411">
        <f>(Table1[[#This Row],[Num. TID After]]-parameters!$D$10)/(parameters!$D$11-parameters!$D$10)</f>
        <v>0.1</v>
      </c>
      <c r="L411">
        <f>IF(Table1[[#This Row],[After Utility (unclipped)]]&gt;1,1, IF(Table1[[#This Row],[After Utility (unclipped)]]&lt;0,0, Table1[[#This Row],[After Utility (unclipped)]]))</f>
        <v>0.1</v>
      </c>
      <c r="M411" s="30">
        <v>0</v>
      </c>
      <c r="N411" s="81">
        <v>0</v>
      </c>
      <c r="O411" s="81">
        <v>0</v>
      </c>
      <c r="P411" s="81">
        <v>0</v>
      </c>
      <c r="Q411" s="81">
        <v>3</v>
      </c>
      <c r="R411" s="36" t="s">
        <v>1493</v>
      </c>
      <c r="S411" s="32">
        <v>16</v>
      </c>
      <c r="T411" s="36" t="s">
        <v>1494</v>
      </c>
      <c r="U411" s="32">
        <v>15</v>
      </c>
      <c r="V411" s="30">
        <f>parameters!$J$4*Table1[[#This Row],[Mitigations Utility]] + parameters!$J$5*Table1[[#This Row],[Detections Utility]]</f>
        <v>0.30952380952380953</v>
      </c>
      <c r="W411">
        <f>SUM(Table1[[#This Row],[Num. 800-53 (r5)]],Table1[[#This Row],[Num. CIS Controls]])</f>
        <v>31</v>
      </c>
      <c r="X411">
        <f>(Table1[[#This Row],[Total Mitigations]]-parameters!$D$2)/(parameters!$D$3-parameters!$D$2)</f>
        <v>0.5636363636363636</v>
      </c>
      <c r="Y411">
        <f>IF(Table1[[#This Row],[Mitigations Utility (unclipped)]]&gt;1,1, IF(Table1[[#This Row],[Mitigations Utility (unclipped)]]&lt;0,0, Table1[[#This Row],[Mitigations Utility (unclipped)]]) )</f>
        <v>0.5636363636363636</v>
      </c>
      <c r="Z411">
        <f>SUM(Table1[[#This Row],[Num. CAR]:[Num. Splunk]])</f>
        <v>3</v>
      </c>
      <c r="AA411">
        <f>(Table1[[#This Row],[Total Detections]]-parameters!$D$4)/(parameters!$D$5-parameters!$D$4)</f>
        <v>0.03</v>
      </c>
      <c r="AB411">
        <f>IF(Table1[[#This Row],[Detections Utility (unclipped)]]&gt;1,1, IF(Table1[[#This Row],[Detections Utility (unclipped)]]&lt;0,0, Table1[[#This Row],[Detections Utility (unclipped)]]) )</f>
        <v>0.03</v>
      </c>
      <c r="AC411"/>
      <c r="AD411" s="85" t="s">
        <v>1495</v>
      </c>
      <c r="AE411" s="30" t="str" cm="1">
        <f t="array" ref="AE411">IF(SUMPRODUCT(--(NOT(ISERR(SEARCH({"Process","Command","Script","WMI","Module","Pipe","Service"},AD411)))))&gt;0,"1","0")</f>
        <v>1</v>
      </c>
      <c r="AF411" s="30">
        <f>IF(AE411="1",'TOP 10 TECHNIQUES'!C$15,0)</f>
        <v>0</v>
      </c>
      <c r="AG411" s="30" t="str" cm="1">
        <f t="array" ref="AG411">IF(SUMPRODUCT(--(NOT(ISERR(SEARCH({"Network","Firewall"},AD411)))))&gt;0,"1","0")</f>
        <v>1</v>
      </c>
      <c r="AH411" s="30">
        <f>IF(AG411="1",'TOP 10 TECHNIQUES'!C$16,0)</f>
        <v>0</v>
      </c>
      <c r="AI411" s="30" t="str" cm="1">
        <f t="array" ref="AI411">IF(SUMPRODUCT(--(NOT(ISERR(SEARCH({"File","Group","Logon","Schedule","User","Registry","Active","Application"},AD411)))))&gt;0,"1","0")</f>
        <v>1</v>
      </c>
      <c r="AJ411" s="30">
        <f>IF(AI411="1",'TOP 10 TECHNIQUES'!C$17,0)</f>
        <v>0.19800000000000001</v>
      </c>
      <c r="AK411" s="30" t="str" cm="1">
        <f t="array" ref="AK411">IF(SUMPRODUCT(--(NOT(ISERR(SEARCH({"Cloud","Cluster","Container","Image","Instance","Pod","Snapshot","Volume"},AD411)))))&gt;0,"1","0")</f>
        <v>0</v>
      </c>
      <c r="AL411" s="30">
        <f>IF(AK411="1",'TOP 10 TECHNIQUES'!C$18,0)</f>
        <v>0</v>
      </c>
      <c r="AM411" s="30" t="str" cm="1">
        <f t="array" ref="AM411">IF(SUMPRODUCT(--(NOT(ISERR(SEARCH({"Drive","Firmware","Host","Kernel"},AD411)))))&gt;0,"1","0")</f>
        <v>0</v>
      </c>
      <c r="AN411" s="30">
        <f>IF(AM411="1",'TOP 10 TECHNIQUES'!C$19,0)</f>
        <v>0</v>
      </c>
      <c r="AO411" s="62">
        <v>1</v>
      </c>
      <c r="AP411" s="30">
        <f>parameters!$J$21*Table1[[#This Row],[TAT Utility]]+parameters!$J$22*Table1[[#This Row],[Count Utility]]</f>
        <v>8.2394285714285712E-2</v>
      </c>
      <c r="AQ411" s="30">
        <f>(Table1[[#This Row],[Total Top Att&amp;ck Score ]]-parameters!$D$19)/(parameters!$D$20-parameters!$D$19)</f>
        <v>0.16353650793650792</v>
      </c>
      <c r="AR411" s="30">
        <f>IF(Table1[[#This Row],[TAT Utility (unclipped)]]&gt;1,1, IF(Table1[[#This Row],[TAT Utility (unclipped)]]&lt;0,0, Table1[[#This Row],[TAT Utility (unclipped)]]) )</f>
        <v>0.16353650793650792</v>
      </c>
      <c r="AS411" s="30">
        <f>(Table1[[#This Row],[Ransomware (Total '# of ATT&amp;CK Observations)]]-parameters!$D$21)/(parameters!$D$22-parameters!$D$21)</f>
        <v>4.7619047619047616E-2</v>
      </c>
      <c r="AT411" s="30">
        <f>IF(Table1[[#This Row],[Count Utility (unclipped)]]&gt;1,1, IF(Table1[[#This Row],[Count Utility (unclipped)]]&lt;0,0, Table1[[#This Row],[Count Utility (unclipped)]]) )</f>
        <v>4.7619047619047616E-2</v>
      </c>
      <c r="AU41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2.7703250188964475E-2</v>
      </c>
    </row>
    <row r="412" spans="1:47" ht="15.75">
      <c r="A412" s="30">
        <f>parameters!$J$21*Table1[[#This Row],[TAT Utility]]+parameters!$J$22*Table1[[#This Row],[Count Utility]]</f>
        <v>7.857142857142857E-2</v>
      </c>
      <c r="B412" s="30">
        <f t="shared" si="6"/>
        <v>0.45238095238095244</v>
      </c>
      <c r="C412" s="30" t="s">
        <v>1496</v>
      </c>
      <c r="D412" s="30" t="s">
        <v>1487</v>
      </c>
      <c r="E412" s="30" t="s">
        <v>1497</v>
      </c>
      <c r="F412" s="30">
        <v>1</v>
      </c>
      <c r="G412" s="30">
        <v>1</v>
      </c>
      <c r="H412" s="30">
        <f>parameters!$J$10*Table1[[#This Row],[Before Utility]]+parameters!$J$11*Table1[[#This Row],[After Utility]]</f>
        <v>0.1</v>
      </c>
      <c r="I412">
        <f>(Table1[[#This Row],[Num. TID Before]]-parameters!$D$8)/(parameters!$D$9-parameters!$D$8)</f>
        <v>0.1</v>
      </c>
      <c r="J412">
        <f>IF(Table1[[#This Row],[Before Utility (unclipped)]]&gt;1,1, IF(Table1[[#This Row],[Before Utility (unclipped)]]&lt;0,0, Table1[[#This Row],[Before Utility (unclipped)]]))</f>
        <v>0.1</v>
      </c>
      <c r="K412">
        <f>(Table1[[#This Row],[Num. TID After]]-parameters!$D$10)/(parameters!$D$11-parameters!$D$10)</f>
        <v>0.1</v>
      </c>
      <c r="L412">
        <f>IF(Table1[[#This Row],[After Utility (unclipped)]]&gt;1,1, IF(Table1[[#This Row],[After Utility (unclipped)]]&lt;0,0, Table1[[#This Row],[After Utility (unclipped)]]))</f>
        <v>0.1</v>
      </c>
      <c r="M412" s="30">
        <v>0</v>
      </c>
      <c r="N412" s="81">
        <v>0</v>
      </c>
      <c r="O412" s="81">
        <v>0</v>
      </c>
      <c r="P412" s="81">
        <v>0</v>
      </c>
      <c r="Q412" s="81">
        <v>0</v>
      </c>
      <c r="R412" s="36" t="s">
        <v>1498</v>
      </c>
      <c r="S412" s="32">
        <v>15</v>
      </c>
      <c r="T412" s="36" t="s">
        <v>1499</v>
      </c>
      <c r="U412" s="32">
        <v>22</v>
      </c>
      <c r="V412" s="30">
        <f>parameters!$J$4*Table1[[#This Row],[Mitigations Utility]] + parameters!$J$5*Table1[[#This Row],[Detections Utility]]</f>
        <v>0.35238095238095241</v>
      </c>
      <c r="W412">
        <f>SUM(Table1[[#This Row],[Num. 800-53 (r5)]],Table1[[#This Row],[Num. CIS Controls]])</f>
        <v>37</v>
      </c>
      <c r="X412">
        <f>(Table1[[#This Row],[Total Mitigations]]-parameters!$D$2)/(parameters!$D$3-parameters!$D$2)</f>
        <v>0.67272727272727273</v>
      </c>
      <c r="Y412">
        <f>IF(Table1[[#This Row],[Mitigations Utility (unclipped)]]&gt;1,1, IF(Table1[[#This Row],[Mitigations Utility (unclipped)]]&lt;0,0, Table1[[#This Row],[Mitigations Utility (unclipped)]]) )</f>
        <v>0.67272727272727273</v>
      </c>
      <c r="Z412">
        <f>SUM(Table1[[#This Row],[Num. CAR]:[Num. Splunk]])</f>
        <v>0</v>
      </c>
      <c r="AA412">
        <f>(Table1[[#This Row],[Total Detections]]-parameters!$D$4)/(parameters!$D$5-parameters!$D$4)</f>
        <v>0</v>
      </c>
      <c r="AB412">
        <f>IF(Table1[[#This Row],[Detections Utility (unclipped)]]&gt;1,1, IF(Table1[[#This Row],[Detections Utility (unclipped)]]&lt;0,0, Table1[[#This Row],[Detections Utility (unclipped)]]) )</f>
        <v>0</v>
      </c>
      <c r="AC412"/>
      <c r="AD412" s="85" t="s">
        <v>531</v>
      </c>
      <c r="AE412" s="30" t="str" cm="1">
        <f t="array" ref="AE412">IF(SUMPRODUCT(--(NOT(ISERR(SEARCH({"Process","Command","Script","WMI","Module","Pipe","Service"},AD412)))))&gt;0,"1","0")</f>
        <v>0</v>
      </c>
      <c r="AF412" s="30">
        <f>IF(AE412="1",'TOP 10 TECHNIQUES'!C$15,0)</f>
        <v>0</v>
      </c>
      <c r="AG412" s="30" t="str" cm="1">
        <f t="array" ref="AG412">IF(SUMPRODUCT(--(NOT(ISERR(SEARCH({"Network","Firewall"},AD412)))))&gt;0,"1","0")</f>
        <v>1</v>
      </c>
      <c r="AH412" s="30">
        <f>IF(AG412="1",'TOP 10 TECHNIQUES'!C$16,0)</f>
        <v>0</v>
      </c>
      <c r="AI412" s="30" t="str" cm="1">
        <f t="array" ref="AI412">IF(SUMPRODUCT(--(NOT(ISERR(SEARCH({"File","Group","Logon","Schedule","User","Registry","Active","Application"},AD412)))))&gt;0,"1","0")</f>
        <v>0</v>
      </c>
      <c r="AJ412" s="30">
        <f>IF(AI412="1",'TOP 10 TECHNIQUES'!C$17,0)</f>
        <v>0</v>
      </c>
      <c r="AK412" s="30" t="str" cm="1">
        <f t="array" ref="AK412">IF(SUMPRODUCT(--(NOT(ISERR(SEARCH({"Cloud","Cluster","Container","Image","Instance","Pod","Snapshot","Volume"},AD412)))))&gt;0,"1","0")</f>
        <v>0</v>
      </c>
      <c r="AL412" s="30">
        <f>IF(AK412="1",'TOP 10 TECHNIQUES'!C$18,0)</f>
        <v>0</v>
      </c>
      <c r="AM412" s="30" t="str" cm="1">
        <f t="array" ref="AM412">IF(SUMPRODUCT(--(NOT(ISERR(SEARCH({"Drive","Firmware","Host","Kernel"},AD412)))))&gt;0,"1","0")</f>
        <v>0</v>
      </c>
      <c r="AN412" s="30">
        <f>IF(AM412="1",'TOP 10 TECHNIQUES'!C$19,0)</f>
        <v>0</v>
      </c>
      <c r="AO412" s="61">
        <v>1</v>
      </c>
      <c r="AP412" s="30">
        <f>parameters!$J$21*Table1[[#This Row],[TAT Utility]]+parameters!$J$22*Table1[[#This Row],[Count Utility]]</f>
        <v>7.857142857142857E-2</v>
      </c>
      <c r="AQ412" s="30">
        <f>(Table1[[#This Row],[Total Top Att&amp;ck Score ]]-parameters!$D$19)/(parameters!$D$20-parameters!$D$19)</f>
        <v>0.15079365079365081</v>
      </c>
      <c r="AR412" s="30">
        <f>IF(Table1[[#This Row],[TAT Utility (unclipped)]]&gt;1,1, IF(Table1[[#This Row],[TAT Utility (unclipped)]]&lt;0,0, Table1[[#This Row],[TAT Utility (unclipped)]]) )</f>
        <v>0.15079365079365081</v>
      </c>
      <c r="AS412" s="30">
        <f>(Table1[[#This Row],[Ransomware (Total '# of ATT&amp;CK Observations)]]-parameters!$D$21)/(parameters!$D$22-parameters!$D$21)</f>
        <v>4.7619047619047616E-2</v>
      </c>
      <c r="AT412" s="30">
        <f>IF(Table1[[#This Row],[Count Utility (unclipped)]]&gt;1,1, IF(Table1[[#This Row],[Count Utility (unclipped)]]&lt;0,0, Table1[[#This Row],[Count Utility (unclipped)]]) )</f>
        <v>4.7619047619047616E-2</v>
      </c>
      <c r="AU41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2.7399848828420257E-2</v>
      </c>
    </row>
    <row r="413" spans="1:47" ht="15.75">
      <c r="A413" s="30">
        <f>parameters!$J$21*Table1[[#This Row],[TAT Utility]]+parameters!$J$22*Table1[[#This Row],[Count Utility]]</f>
        <v>0.1488942857142857</v>
      </c>
      <c r="B413" s="30">
        <f>SUM(H413,M413,V413)*(1+SUM(AF413,AH413,AJ413,AL413,AN413))</f>
        <v>1.4889428571428571</v>
      </c>
      <c r="C413" s="74" t="s">
        <v>1500</v>
      </c>
      <c r="D413" s="74" t="s">
        <v>1487</v>
      </c>
      <c r="E413" s="74" t="s">
        <v>1501</v>
      </c>
      <c r="F413" s="30">
        <v>1</v>
      </c>
      <c r="G413" s="30">
        <v>1</v>
      </c>
      <c r="H413" s="30">
        <f>parameters!$J$10*Table1[[#This Row],[Before Utility]]+parameters!$J$11*Table1[[#This Row],[After Utility]]</f>
        <v>0.1</v>
      </c>
      <c r="I413">
        <f>(Table1[[#This Row],[Num. TID Before]]-parameters!$D$8)/(parameters!$D$9-parameters!$D$8)</f>
        <v>0.1</v>
      </c>
      <c r="J413">
        <f>IF(Table1[[#This Row],[Before Utility (unclipped)]]&gt;1,1, IF(Table1[[#This Row],[Before Utility (unclipped)]]&lt;0,0, Table1[[#This Row],[Before Utility (unclipped)]]))</f>
        <v>0.1</v>
      </c>
      <c r="K413">
        <f>(Table1[[#This Row],[Num. TID After]]-parameters!$D$10)/(parameters!$D$11-parameters!$D$10)</f>
        <v>0.1</v>
      </c>
      <c r="L413">
        <f>IF(Table1[[#This Row],[After Utility (unclipped)]]&gt;1,1, IF(Table1[[#This Row],[After Utility (unclipped)]]&lt;0,0, Table1[[#This Row],[After Utility (unclipped)]]))</f>
        <v>0.1</v>
      </c>
      <c r="M413" s="30">
        <v>1</v>
      </c>
      <c r="N413" s="81">
        <v>0</v>
      </c>
      <c r="O413" s="81">
        <v>3</v>
      </c>
      <c r="P413" s="81">
        <v>9</v>
      </c>
      <c r="Q413" s="81">
        <v>18</v>
      </c>
      <c r="R413" s="36"/>
      <c r="T413" s="36"/>
      <c r="V413" s="41">
        <f>parameters!$J$4*Table1[[#This Row],[Mitigations Utility]] + parameters!$J$5*Table1[[#This Row],[Detections Utility]]</f>
        <v>0.14285714285714285</v>
      </c>
      <c r="W413" s="30">
        <f>SUM(Table1[[#This Row],[Num. 800-53 (r5)]],Table1[[#This Row],[Num. CIS Controls]])</f>
        <v>0</v>
      </c>
      <c r="X413" s="30">
        <f>(Table1[[#This Row],[Total Mitigations]]-parameters!$D$2)/(parameters!$D$3-parameters!$D$2)</f>
        <v>0</v>
      </c>
      <c r="Y413" s="30">
        <f>IF(Table1[[#This Row],[Mitigations Utility (unclipped)]]&gt;1,1, IF(Table1[[#This Row],[Mitigations Utility (unclipped)]]&lt;0,0, Table1[[#This Row],[Mitigations Utility (unclipped)]]) )</f>
        <v>0</v>
      </c>
      <c r="Z413" s="30">
        <f>SUM(Table1[[#This Row],[Num. CAR]:[Num. Splunk]])</f>
        <v>30</v>
      </c>
      <c r="AA413" s="30">
        <f>(Table1[[#This Row],[Total Detections]]-parameters!$D$4)/(parameters!$D$5-parameters!$D$4)</f>
        <v>0.3</v>
      </c>
      <c r="AB413" s="30">
        <f>IF(Table1[[#This Row],[Detections Utility (unclipped)]]&gt;1,1, IF(Table1[[#This Row],[Detections Utility (unclipped)]]&lt;0,0, Table1[[#This Row],[Detections Utility (unclipped)]]) )</f>
        <v>0.3</v>
      </c>
      <c r="AC413"/>
      <c r="AD413" s="85" t="s">
        <v>1156</v>
      </c>
      <c r="AE413" s="30" t="str" cm="1">
        <f t="array" ref="AE413">IF(SUMPRODUCT(--(NOT(ISERR(SEARCH({"Process","Command","Script","WMI","Module","Pipe","Service"},AD413)))))&gt;0,"1","0")</f>
        <v>0</v>
      </c>
      <c r="AF413" s="30">
        <f>IF(AE413="1",'TOP 10 TECHNIQUES'!C$15,0)</f>
        <v>0</v>
      </c>
      <c r="AG413" s="30" t="str" cm="1">
        <f t="array" ref="AG413">IF(SUMPRODUCT(--(NOT(ISERR(SEARCH({"Network","Firewall"},AD413)))))&gt;0,"1","0")</f>
        <v>1</v>
      </c>
      <c r="AH413" s="30">
        <f>IF(AG413="1",'TOP 10 TECHNIQUES'!C$16,0)</f>
        <v>0</v>
      </c>
      <c r="AI413" s="30" t="str" cm="1">
        <f t="array" ref="AI413">IF(SUMPRODUCT(--(NOT(ISERR(SEARCH({"File","Group","Logon","Schedule","User","Registry","Active","Application"},AD413)))))&gt;0,"1","0")</f>
        <v>1</v>
      </c>
      <c r="AJ413" s="30">
        <f>IF(AI413="1",'TOP 10 TECHNIQUES'!C$17,0)</f>
        <v>0.19800000000000001</v>
      </c>
      <c r="AK413" s="30" t="str" cm="1">
        <f t="array" ref="AK413">IF(SUMPRODUCT(--(NOT(ISERR(SEARCH({"Cloud","Cluster","Container","Image","Instance","Pod","Snapshot","Volume"},AD413)))))&gt;0,"1","0")</f>
        <v>0</v>
      </c>
      <c r="AL413" s="30">
        <f>IF(AK413="1",'TOP 10 TECHNIQUES'!C$18,0)</f>
        <v>0</v>
      </c>
      <c r="AM413" s="30" t="str" cm="1">
        <f t="array" ref="AM413">IF(SUMPRODUCT(--(NOT(ISERR(SEARCH({"Drive","Firmware","Host","Kernel"},AD413)))))&gt;0,"1","0")</f>
        <v>0</v>
      </c>
      <c r="AN413" s="30">
        <f>IF(AM413="1",'TOP 10 TECHNIQUES'!C$19,0)</f>
        <v>0</v>
      </c>
      <c r="AO413" s="61"/>
      <c r="AP413" s="30">
        <f>parameters!$J$21*Table1[[#This Row],[TAT Utility]]+parameters!$J$22*Table1[[#This Row],[Count Utility]]</f>
        <v>0.1488942857142857</v>
      </c>
      <c r="AQ413" s="30">
        <f>(Table1[[#This Row],[Total Top Att&amp;ck Score ]]-parameters!$D$19)/(parameters!$D$20-parameters!$D$19)</f>
        <v>0.49631428571428571</v>
      </c>
      <c r="AR413" s="30">
        <f>IF(Table1[[#This Row],[TAT Utility (unclipped)]]&gt;1,1, IF(Table1[[#This Row],[TAT Utility (unclipped)]]&lt;0,0, Table1[[#This Row],[TAT Utility (unclipped)]]) )</f>
        <v>0.49631428571428571</v>
      </c>
      <c r="AS413" s="30">
        <f>(Table1[[#This Row],[Ransomware (Total '# of ATT&amp;CK Observations)]]-parameters!$D$21)/(parameters!$D$22-parameters!$D$21)</f>
        <v>0</v>
      </c>
      <c r="AT413" s="30">
        <f>IF(Table1[[#This Row],[Count Utility (unclipped)]]&gt;1,1, IF(Table1[[#This Row],[Count Utility (unclipped)]]&lt;0,0, Table1[[#This Row],[Count Utility (unclipped)]]) )</f>
        <v>0</v>
      </c>
      <c r="AU41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4" spans="1:47" ht="15.75">
      <c r="A414" s="30">
        <f>parameters!$J$21*Table1[[#This Row],[TAT Utility]]+parameters!$J$22*Table1[[#This Row],[Count Utility]]</f>
        <v>6.6479205151999995E-2</v>
      </c>
      <c r="B414" s="30">
        <f t="shared" si="6"/>
        <v>0.66479205151999998</v>
      </c>
      <c r="C414" s="30" t="s">
        <v>1502</v>
      </c>
      <c r="D414" s="30" t="s">
        <v>1503</v>
      </c>
      <c r="E414" s="30" t="s">
        <v>72</v>
      </c>
      <c r="F414" s="30">
        <v>2</v>
      </c>
      <c r="G414" s="30">
        <v>3</v>
      </c>
      <c r="H414" s="30">
        <f>parameters!$J$10*Table1[[#This Row],[Before Utility]]+parameters!$J$11*Table1[[#This Row],[After Utility]]</f>
        <v>0.25</v>
      </c>
      <c r="I414">
        <f>(Table1[[#This Row],[Num. TID Before]]-parameters!$D$8)/(parameters!$D$9-parameters!$D$8)</f>
        <v>0.2</v>
      </c>
      <c r="J414">
        <f>IF(Table1[[#This Row],[Before Utility (unclipped)]]&gt;1,1, IF(Table1[[#This Row],[Before Utility (unclipped)]]&lt;0,0, Table1[[#This Row],[Before Utility (unclipped)]]))</f>
        <v>0.2</v>
      </c>
      <c r="K414">
        <f>(Table1[[#This Row],[Num. TID After]]-parameters!$D$10)/(parameters!$D$11-parameters!$D$10)</f>
        <v>0.3</v>
      </c>
      <c r="L414">
        <f>IF(Table1[[#This Row],[After Utility (unclipped)]]&gt;1,1, IF(Table1[[#This Row],[After Utility (unclipped)]]&lt;0,0, Table1[[#This Row],[After Utility (unclipped)]]))</f>
        <v>0.3</v>
      </c>
      <c r="M414" s="57">
        <v>4.9182399999999999E-3</v>
      </c>
      <c r="N414" s="81">
        <v>0</v>
      </c>
      <c r="O414" s="81">
        <v>0</v>
      </c>
      <c r="P414" s="81">
        <v>0</v>
      </c>
      <c r="Q414" s="81">
        <v>1</v>
      </c>
      <c r="R414" s="36" t="s">
        <v>1504</v>
      </c>
      <c r="S414" s="32">
        <v>12</v>
      </c>
      <c r="T414" s="36" t="s">
        <v>1505</v>
      </c>
      <c r="U414" s="32">
        <v>19</v>
      </c>
      <c r="V414" s="30">
        <f>parameters!$J$4*Table1[[#This Row],[Mitigations Utility]] + parameters!$J$5*Table1[[#This Row],[Detections Utility]]</f>
        <v>0.3</v>
      </c>
      <c r="W414">
        <f>SUM(Table1[[#This Row],[Num. 800-53 (r5)]],Table1[[#This Row],[Num. CIS Controls]])</f>
        <v>31</v>
      </c>
      <c r="X414">
        <f>(Table1[[#This Row],[Total Mitigations]]-parameters!$D$2)/(parameters!$D$3-parameters!$D$2)</f>
        <v>0.5636363636363636</v>
      </c>
      <c r="Y414">
        <f>IF(Table1[[#This Row],[Mitigations Utility (unclipped)]]&gt;1,1, IF(Table1[[#This Row],[Mitigations Utility (unclipped)]]&lt;0,0, Table1[[#This Row],[Mitigations Utility (unclipped)]]) )</f>
        <v>0.5636363636363636</v>
      </c>
      <c r="Z414">
        <f>SUM(Table1[[#This Row],[Num. CAR]:[Num. Splunk]])</f>
        <v>1</v>
      </c>
      <c r="AA414">
        <f>(Table1[[#This Row],[Total Detections]]-parameters!$D$4)/(parameters!$D$5-parameters!$D$4)</f>
        <v>0.01</v>
      </c>
      <c r="AB414">
        <f>IF(Table1[[#This Row],[Detections Utility (unclipped)]]&gt;1,1, IF(Table1[[#This Row],[Detections Utility (unclipped)]]&lt;0,0, Table1[[#This Row],[Detections Utility (unclipped)]]) )</f>
        <v>0.01</v>
      </c>
      <c r="AC414"/>
      <c r="AD414" s="85" t="s">
        <v>1506</v>
      </c>
      <c r="AE414" s="30" t="str" cm="1">
        <f t="array" ref="AE414">IF(SUMPRODUCT(--(NOT(ISERR(SEARCH({"Process","Command","Script","WMI","Module","Pipe","Service"},AD414)))))&gt;0,"1","0")</f>
        <v>1</v>
      </c>
      <c r="AF414" s="30">
        <f>IF(AE414="1",'TOP 10 TECHNIQUES'!C$15,0)</f>
        <v>0</v>
      </c>
      <c r="AG414" s="30" t="str" cm="1">
        <f t="array" ref="AG414">IF(SUMPRODUCT(--(NOT(ISERR(SEARCH({"Network","Firewall"},AD414)))))&gt;0,"1","0")</f>
        <v>0</v>
      </c>
      <c r="AH414" s="30">
        <f>IF(AG414="1",'TOP 10 TECHNIQUES'!C$16,0)</f>
        <v>0</v>
      </c>
      <c r="AI414" s="30" t="str" cm="1">
        <f t="array" ref="AI414">IF(SUMPRODUCT(--(NOT(ISERR(SEARCH({"File","Group","Logon","Schedule","User","Registry","Active","Application"},AD414)))))&gt;0,"1","0")</f>
        <v>1</v>
      </c>
      <c r="AJ414" s="30">
        <f>IF(AI414="1",'TOP 10 TECHNIQUES'!C$17,0)</f>
        <v>0.19800000000000001</v>
      </c>
      <c r="AK414" s="30" t="str" cm="1">
        <f t="array" ref="AK414">IF(SUMPRODUCT(--(NOT(ISERR(SEARCH({"Cloud","Cluster","Container","Image","Instance","Pod","Snapshot","Volume"},AD414)))))&gt;0,"1","0")</f>
        <v>0</v>
      </c>
      <c r="AL414" s="30">
        <f>IF(AK414="1",'TOP 10 TECHNIQUES'!C$18,0)</f>
        <v>0</v>
      </c>
      <c r="AM414" s="30" t="str" cm="1">
        <f t="array" ref="AM414">IF(SUMPRODUCT(--(NOT(ISERR(SEARCH({"Drive","Firmware","Host","Kernel"},AD414)))))&gt;0,"1","0")</f>
        <v>0</v>
      </c>
      <c r="AN414" s="30">
        <f>IF(AM414="1",'TOP 10 TECHNIQUES'!C$19,0)</f>
        <v>0</v>
      </c>
      <c r="AO414" s="62">
        <v>0</v>
      </c>
      <c r="AP414" s="30">
        <f>parameters!$J$21*Table1[[#This Row],[TAT Utility]]+parameters!$J$22*Table1[[#This Row],[Count Utility]]</f>
        <v>6.6479205151999995E-2</v>
      </c>
      <c r="AQ414" s="30">
        <f>(Table1[[#This Row],[Total Top Att&amp;ck Score ]]-parameters!$D$19)/(parameters!$D$20-parameters!$D$19)</f>
        <v>0.22159735050666665</v>
      </c>
      <c r="AR414" s="30">
        <f>IF(Table1[[#This Row],[TAT Utility (unclipped)]]&gt;1,1, IF(Table1[[#This Row],[TAT Utility (unclipped)]]&lt;0,0, Table1[[#This Row],[TAT Utility (unclipped)]]) )</f>
        <v>0.22159735050666665</v>
      </c>
      <c r="AS414" s="30">
        <f>(Table1[[#This Row],[Ransomware (Total '# of ATT&amp;CK Observations)]]-parameters!$D$21)/(parameters!$D$22-parameters!$D$21)</f>
        <v>0</v>
      </c>
      <c r="AT414" s="30">
        <f>IF(Table1[[#This Row],[Count Utility (unclipped)]]&gt;1,1, IF(Table1[[#This Row],[Count Utility (unclipped)]]&lt;0,0, Table1[[#This Row],[Count Utility (unclipped)]]) )</f>
        <v>0</v>
      </c>
      <c r="AU41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5" spans="1:47" ht="15.75">
      <c r="A415" s="30">
        <f>parameters!$J$21*Table1[[#This Row],[TAT Utility]]+parameters!$J$22*Table1[[#This Row],[Count Utility]]</f>
        <v>3.2517142857142863E-2</v>
      </c>
      <c r="B415" s="30">
        <f t="shared" si="6"/>
        <v>0.32517142857142861</v>
      </c>
      <c r="C415" s="30" t="s">
        <v>1507</v>
      </c>
      <c r="D415" s="30" t="s">
        <v>1503</v>
      </c>
      <c r="E415" s="30" t="s">
        <v>1508</v>
      </c>
      <c r="F415" s="30">
        <v>1</v>
      </c>
      <c r="G415" s="30">
        <v>1</v>
      </c>
      <c r="H415" s="30">
        <f>parameters!$J$10*Table1[[#This Row],[Before Utility]]+parameters!$J$11*Table1[[#This Row],[After Utility]]</f>
        <v>0.1</v>
      </c>
      <c r="I415">
        <f>(Table1[[#This Row],[Num. TID Before]]-parameters!$D$8)/(parameters!$D$9-parameters!$D$8)</f>
        <v>0.1</v>
      </c>
      <c r="J415">
        <f>IF(Table1[[#This Row],[Before Utility (unclipped)]]&gt;1,1, IF(Table1[[#This Row],[Before Utility (unclipped)]]&lt;0,0, Table1[[#This Row],[Before Utility (unclipped)]]))</f>
        <v>0.1</v>
      </c>
      <c r="K415">
        <f>(Table1[[#This Row],[Num. TID After]]-parameters!$D$10)/(parameters!$D$11-parameters!$D$10)</f>
        <v>0.1</v>
      </c>
      <c r="L415">
        <f>IF(Table1[[#This Row],[After Utility (unclipped)]]&gt;1,1, IF(Table1[[#This Row],[After Utility (unclipped)]]&lt;0,0, Table1[[#This Row],[After Utility (unclipped)]]))</f>
        <v>0.1</v>
      </c>
      <c r="M415" s="30">
        <v>0</v>
      </c>
      <c r="N415" s="81">
        <v>0</v>
      </c>
      <c r="O415" s="81">
        <v>0</v>
      </c>
      <c r="P415" s="81">
        <v>0</v>
      </c>
      <c r="Q415" s="81">
        <v>0</v>
      </c>
      <c r="R415" s="36" t="s">
        <v>1038</v>
      </c>
      <c r="S415" s="32">
        <v>9</v>
      </c>
      <c r="T415" s="36" t="s">
        <v>1509</v>
      </c>
      <c r="U415" s="32">
        <v>9</v>
      </c>
      <c r="V415" s="30">
        <f>parameters!$J$4*Table1[[#This Row],[Mitigations Utility]] + parameters!$J$5*Table1[[#This Row],[Detections Utility]]</f>
        <v>0.17142857142857143</v>
      </c>
      <c r="W415">
        <f>SUM(Table1[[#This Row],[Num. 800-53 (r5)]],Table1[[#This Row],[Num. CIS Controls]])</f>
        <v>18</v>
      </c>
      <c r="X415">
        <f>(Table1[[#This Row],[Total Mitigations]]-parameters!$D$2)/(parameters!$D$3-parameters!$D$2)</f>
        <v>0.32727272727272727</v>
      </c>
      <c r="Y415">
        <f>IF(Table1[[#This Row],[Mitigations Utility (unclipped)]]&gt;1,1, IF(Table1[[#This Row],[Mitigations Utility (unclipped)]]&lt;0,0, Table1[[#This Row],[Mitigations Utility (unclipped)]]) )</f>
        <v>0.32727272727272727</v>
      </c>
      <c r="Z415">
        <f>SUM(Table1[[#This Row],[Num. CAR]:[Num. Splunk]])</f>
        <v>0</v>
      </c>
      <c r="AA415">
        <f>(Table1[[#This Row],[Total Detections]]-parameters!$D$4)/(parameters!$D$5-parameters!$D$4)</f>
        <v>0</v>
      </c>
      <c r="AB415">
        <f>IF(Table1[[#This Row],[Detections Utility (unclipped)]]&gt;1,1, IF(Table1[[#This Row],[Detections Utility (unclipped)]]&lt;0,0, Table1[[#This Row],[Detections Utility (unclipped)]]) )</f>
        <v>0</v>
      </c>
      <c r="AC415"/>
      <c r="AD415" s="85" t="s">
        <v>1510</v>
      </c>
      <c r="AE415" s="30" t="str" cm="1">
        <f t="array" ref="AE415">IF(SUMPRODUCT(--(NOT(ISERR(SEARCH({"Process","Command","Script","WMI","Module","Pipe","Service"},AD415)))))&gt;0,"1","0")</f>
        <v>0</v>
      </c>
      <c r="AF415" s="30">
        <f>IF(AE415="1",'TOP 10 TECHNIQUES'!C$15,0)</f>
        <v>0</v>
      </c>
      <c r="AG415" s="30" t="str" cm="1">
        <f t="array" ref="AG415">IF(SUMPRODUCT(--(NOT(ISERR(SEARCH({"Network","Firewall"},AD415)))))&gt;0,"1","0")</f>
        <v>0</v>
      </c>
      <c r="AH415" s="30">
        <f>IF(AG415="1",'TOP 10 TECHNIQUES'!C$16,0)</f>
        <v>0</v>
      </c>
      <c r="AI415" s="30" t="str" cm="1">
        <f t="array" ref="AI415">IF(SUMPRODUCT(--(NOT(ISERR(SEARCH({"File","Group","Logon","Schedule","User","Registry","Active","Application"},AD415)))))&gt;0,"1","0")</f>
        <v>1</v>
      </c>
      <c r="AJ415" s="30">
        <f>IF(AI415="1",'TOP 10 TECHNIQUES'!C$17,0)</f>
        <v>0.19800000000000001</v>
      </c>
      <c r="AK415" s="30" t="str" cm="1">
        <f t="array" ref="AK415">IF(SUMPRODUCT(--(NOT(ISERR(SEARCH({"Cloud","Cluster","Container","Image","Instance","Pod","Snapshot","Volume"},AD415)))))&gt;0,"1","0")</f>
        <v>0</v>
      </c>
      <c r="AL415" s="30">
        <f>IF(AK415="1",'TOP 10 TECHNIQUES'!C$18,0)</f>
        <v>0</v>
      </c>
      <c r="AM415" s="30" t="str" cm="1">
        <f t="array" ref="AM415">IF(SUMPRODUCT(--(NOT(ISERR(SEARCH({"Drive","Firmware","Host","Kernel"},AD415)))))&gt;0,"1","0")</f>
        <v>0</v>
      </c>
      <c r="AN415" s="30">
        <f>IF(AM415="1",'TOP 10 TECHNIQUES'!C$19,0)</f>
        <v>0</v>
      </c>
      <c r="AO415" s="61">
        <v>0</v>
      </c>
      <c r="AP415" s="30">
        <f>parameters!$J$21*Table1[[#This Row],[TAT Utility]]+parameters!$J$22*Table1[[#This Row],[Count Utility]]</f>
        <v>3.2517142857142863E-2</v>
      </c>
      <c r="AQ415" s="30">
        <f>(Table1[[#This Row],[Total Top Att&amp;ck Score ]]-parameters!$D$19)/(parameters!$D$20-parameters!$D$19)</f>
        <v>0.1083904761904762</v>
      </c>
      <c r="AR415" s="30">
        <f>IF(Table1[[#This Row],[TAT Utility (unclipped)]]&gt;1,1, IF(Table1[[#This Row],[TAT Utility (unclipped)]]&lt;0,0, Table1[[#This Row],[TAT Utility (unclipped)]]) )</f>
        <v>0.1083904761904762</v>
      </c>
      <c r="AS415" s="30">
        <f>(Table1[[#This Row],[Ransomware (Total '# of ATT&amp;CK Observations)]]-parameters!$D$21)/(parameters!$D$22-parameters!$D$21)</f>
        <v>0</v>
      </c>
      <c r="AT415" s="30">
        <f>IF(Table1[[#This Row],[Count Utility (unclipped)]]&gt;1,1, IF(Table1[[#This Row],[Count Utility (unclipped)]]&lt;0,0, Table1[[#This Row],[Count Utility (unclipped)]]) )</f>
        <v>0</v>
      </c>
      <c r="AU41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6" spans="1:47" ht="15.75">
      <c r="A416" s="30">
        <f>parameters!$J$21*Table1[[#This Row],[TAT Utility]]+parameters!$J$22*Table1[[#This Row],[Count Utility]]</f>
        <v>5.4195238095238095E-2</v>
      </c>
      <c r="B416" s="30">
        <f t="shared" si="6"/>
        <v>0.54195238095238096</v>
      </c>
      <c r="C416" s="30" t="s">
        <v>1511</v>
      </c>
      <c r="D416" s="30" t="s">
        <v>1503</v>
      </c>
      <c r="E416" s="30" t="s">
        <v>1512</v>
      </c>
      <c r="F416" s="30">
        <v>1</v>
      </c>
      <c r="G416" s="30">
        <v>1</v>
      </c>
      <c r="H416" s="30">
        <f>parameters!$J$10*Table1[[#This Row],[Before Utility]]+parameters!$J$11*Table1[[#This Row],[After Utility]]</f>
        <v>0.1</v>
      </c>
      <c r="I416">
        <f>(Table1[[#This Row],[Num. TID Before]]-parameters!$D$8)/(parameters!$D$9-parameters!$D$8)</f>
        <v>0.1</v>
      </c>
      <c r="J416">
        <f>IF(Table1[[#This Row],[Before Utility (unclipped)]]&gt;1,1, IF(Table1[[#This Row],[Before Utility (unclipped)]]&lt;0,0, Table1[[#This Row],[Before Utility (unclipped)]]))</f>
        <v>0.1</v>
      </c>
      <c r="K416">
        <f>(Table1[[#This Row],[Num. TID After]]-parameters!$D$10)/(parameters!$D$11-parameters!$D$10)</f>
        <v>0.1</v>
      </c>
      <c r="L416">
        <f>IF(Table1[[#This Row],[After Utility (unclipped)]]&gt;1,1, IF(Table1[[#This Row],[After Utility (unclipped)]]&lt;0,0, Table1[[#This Row],[After Utility (unclipped)]]))</f>
        <v>0.1</v>
      </c>
      <c r="M416" s="30">
        <v>0</v>
      </c>
      <c r="N416" s="81">
        <v>0</v>
      </c>
      <c r="O416" s="81">
        <v>11</v>
      </c>
      <c r="P416" s="81">
        <v>1</v>
      </c>
      <c r="Q416" s="81">
        <v>8</v>
      </c>
      <c r="R416" s="36" t="s">
        <v>1513</v>
      </c>
      <c r="S416" s="32">
        <v>8</v>
      </c>
      <c r="T416" s="36" t="s">
        <v>1505</v>
      </c>
      <c r="U416" s="32">
        <v>19</v>
      </c>
      <c r="V416" s="30">
        <f>parameters!$J$4*Table1[[#This Row],[Mitigations Utility]] + parameters!$J$5*Table1[[#This Row],[Detections Utility]]</f>
        <v>0.35238095238095241</v>
      </c>
      <c r="W416">
        <f>SUM(Table1[[#This Row],[Num. 800-53 (r5)]],Table1[[#This Row],[Num. CIS Controls]])</f>
        <v>27</v>
      </c>
      <c r="X416">
        <f>(Table1[[#This Row],[Total Mitigations]]-parameters!$D$2)/(parameters!$D$3-parameters!$D$2)</f>
        <v>0.49090909090909091</v>
      </c>
      <c r="Y416">
        <f>IF(Table1[[#This Row],[Mitigations Utility (unclipped)]]&gt;1,1, IF(Table1[[#This Row],[Mitigations Utility (unclipped)]]&lt;0,0, Table1[[#This Row],[Mitigations Utility (unclipped)]]) )</f>
        <v>0.49090909090909091</v>
      </c>
      <c r="Z416">
        <f>SUM(Table1[[#This Row],[Num. CAR]:[Num. Splunk]])</f>
        <v>20</v>
      </c>
      <c r="AA416">
        <f>(Table1[[#This Row],[Total Detections]]-parameters!$D$4)/(parameters!$D$5-parameters!$D$4)</f>
        <v>0.2</v>
      </c>
      <c r="AB416">
        <f>IF(Table1[[#This Row],[Detections Utility (unclipped)]]&gt;1,1, IF(Table1[[#This Row],[Detections Utility (unclipped)]]&lt;0,0, Table1[[#This Row],[Detections Utility (unclipped)]]) )</f>
        <v>0.2</v>
      </c>
      <c r="AC416"/>
      <c r="AD416" s="85" t="s">
        <v>1514</v>
      </c>
      <c r="AE416" s="30" t="str" cm="1">
        <f t="array" ref="AE416">IF(SUMPRODUCT(--(NOT(ISERR(SEARCH({"Process","Command","Script","WMI","Module","Pipe","Service"},AD416)))))&gt;0,"1","0")</f>
        <v>0</v>
      </c>
      <c r="AF416" s="30">
        <f>IF(AE416="1",'TOP 10 TECHNIQUES'!C$15,0)</f>
        <v>0</v>
      </c>
      <c r="AG416" s="30" t="str" cm="1">
        <f t="array" ref="AG416">IF(SUMPRODUCT(--(NOT(ISERR(SEARCH({"Network","Firewall"},AD416)))))&gt;0,"1","0")</f>
        <v>0</v>
      </c>
      <c r="AH416" s="30">
        <f>IF(AG416="1",'TOP 10 TECHNIQUES'!C$16,0)</f>
        <v>0</v>
      </c>
      <c r="AI416" s="30" t="str" cm="1">
        <f t="array" ref="AI416">IF(SUMPRODUCT(--(NOT(ISERR(SEARCH({"File","Group","Logon","Schedule","User","Registry","Active","Application"},AD416)))))&gt;0,"1","0")</f>
        <v>1</v>
      </c>
      <c r="AJ416" s="30">
        <f>IF(AI416="1",'TOP 10 TECHNIQUES'!C$17,0)</f>
        <v>0.19800000000000001</v>
      </c>
      <c r="AK416" s="30" t="str" cm="1">
        <f t="array" ref="AK416">IF(SUMPRODUCT(--(NOT(ISERR(SEARCH({"Cloud","Cluster","Container","Image","Instance","Pod","Snapshot","Volume"},AD416)))))&gt;0,"1","0")</f>
        <v>0</v>
      </c>
      <c r="AL416" s="30">
        <f>IF(AK416="1",'TOP 10 TECHNIQUES'!C$18,0)</f>
        <v>0</v>
      </c>
      <c r="AM416" s="30" t="str" cm="1">
        <f t="array" ref="AM416">IF(SUMPRODUCT(--(NOT(ISERR(SEARCH({"Drive","Firmware","Host","Kernel"},AD416)))))&gt;0,"1","0")</f>
        <v>0</v>
      </c>
      <c r="AN416" s="30">
        <f>IF(AM416="1",'TOP 10 TECHNIQUES'!C$19,0)</f>
        <v>0</v>
      </c>
      <c r="AO416" s="62">
        <v>0</v>
      </c>
      <c r="AP416" s="30">
        <f>parameters!$J$21*Table1[[#This Row],[TAT Utility]]+parameters!$J$22*Table1[[#This Row],[Count Utility]]</f>
        <v>5.4195238095238095E-2</v>
      </c>
      <c r="AQ416" s="30">
        <f>(Table1[[#This Row],[Total Top Att&amp;ck Score ]]-parameters!$D$19)/(parameters!$D$20-parameters!$D$19)</f>
        <v>0.18065079365079365</v>
      </c>
      <c r="AR416" s="30">
        <f>IF(Table1[[#This Row],[TAT Utility (unclipped)]]&gt;1,1, IF(Table1[[#This Row],[TAT Utility (unclipped)]]&lt;0,0, Table1[[#This Row],[TAT Utility (unclipped)]]) )</f>
        <v>0.18065079365079365</v>
      </c>
      <c r="AS416" s="30">
        <f>(Table1[[#This Row],[Ransomware (Total '# of ATT&amp;CK Observations)]]-parameters!$D$21)/(parameters!$D$22-parameters!$D$21)</f>
        <v>0</v>
      </c>
      <c r="AT416" s="30">
        <f>IF(Table1[[#This Row],[Count Utility (unclipped)]]&gt;1,1, IF(Table1[[#This Row],[Count Utility (unclipped)]]&lt;0,0, Table1[[#This Row],[Count Utility (unclipped)]]) )</f>
        <v>0</v>
      </c>
      <c r="AU41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7" spans="1:47" ht="15.75">
      <c r="A417" s="30">
        <f>parameters!$J$21*Table1[[#This Row],[TAT Utility]]+parameters!$J$22*Table1[[#This Row],[Count Utility]]</f>
        <v>4.6779047619047623E-2</v>
      </c>
      <c r="B417" s="30">
        <f t="shared" si="6"/>
        <v>0.46779047619047626</v>
      </c>
      <c r="C417" s="30" t="s">
        <v>1515</v>
      </c>
      <c r="D417" s="30" t="s">
        <v>1503</v>
      </c>
      <c r="E417" s="30" t="s">
        <v>1516</v>
      </c>
      <c r="F417" s="30">
        <v>1</v>
      </c>
      <c r="G417" s="30">
        <v>1</v>
      </c>
      <c r="H417" s="30">
        <f>parameters!$J$10*Table1[[#This Row],[Before Utility]]+parameters!$J$11*Table1[[#This Row],[After Utility]]</f>
        <v>0.1</v>
      </c>
      <c r="I417">
        <f>(Table1[[#This Row],[Num. TID Before]]-parameters!$D$8)/(parameters!$D$9-parameters!$D$8)</f>
        <v>0.1</v>
      </c>
      <c r="J417">
        <f>IF(Table1[[#This Row],[Before Utility (unclipped)]]&gt;1,1, IF(Table1[[#This Row],[Before Utility (unclipped)]]&lt;0,0, Table1[[#This Row],[Before Utility (unclipped)]]))</f>
        <v>0.1</v>
      </c>
      <c r="K417">
        <f>(Table1[[#This Row],[Num. TID After]]-parameters!$D$10)/(parameters!$D$11-parameters!$D$10)</f>
        <v>0.1</v>
      </c>
      <c r="L417">
        <f>IF(Table1[[#This Row],[After Utility (unclipped)]]&gt;1,1, IF(Table1[[#This Row],[After Utility (unclipped)]]&lt;0,0, Table1[[#This Row],[After Utility (unclipped)]]))</f>
        <v>0.1</v>
      </c>
      <c r="M417" s="30">
        <v>0</v>
      </c>
      <c r="N417" s="81">
        <v>0</v>
      </c>
      <c r="O417" s="81">
        <v>0</v>
      </c>
      <c r="P417" s="81">
        <v>0</v>
      </c>
      <c r="Q417" s="81">
        <v>7</v>
      </c>
      <c r="R417" s="36" t="s">
        <v>1513</v>
      </c>
      <c r="S417" s="32">
        <v>8</v>
      </c>
      <c r="T417" s="36" t="s">
        <v>1505</v>
      </c>
      <c r="U417" s="32">
        <v>19</v>
      </c>
      <c r="V417" s="30">
        <f>parameters!$J$4*Table1[[#This Row],[Mitigations Utility]] + parameters!$J$5*Table1[[#This Row],[Detections Utility]]</f>
        <v>0.2904761904761905</v>
      </c>
      <c r="W417">
        <f>SUM(Table1[[#This Row],[Num. 800-53 (r5)]],Table1[[#This Row],[Num. CIS Controls]])</f>
        <v>27</v>
      </c>
      <c r="X417">
        <f>(Table1[[#This Row],[Total Mitigations]]-parameters!$D$2)/(parameters!$D$3-parameters!$D$2)</f>
        <v>0.49090909090909091</v>
      </c>
      <c r="Y417">
        <f>IF(Table1[[#This Row],[Mitigations Utility (unclipped)]]&gt;1,1, IF(Table1[[#This Row],[Mitigations Utility (unclipped)]]&lt;0,0, Table1[[#This Row],[Mitigations Utility (unclipped)]]) )</f>
        <v>0.49090909090909091</v>
      </c>
      <c r="Z417">
        <f>SUM(Table1[[#This Row],[Num. CAR]:[Num. Splunk]])</f>
        <v>7</v>
      </c>
      <c r="AA417">
        <f>(Table1[[#This Row],[Total Detections]]-parameters!$D$4)/(parameters!$D$5-parameters!$D$4)</f>
        <v>7.0000000000000007E-2</v>
      </c>
      <c r="AB417">
        <f>IF(Table1[[#This Row],[Detections Utility (unclipped)]]&gt;1,1, IF(Table1[[#This Row],[Detections Utility (unclipped)]]&lt;0,0, Table1[[#This Row],[Detections Utility (unclipped)]]) )</f>
        <v>7.0000000000000007E-2</v>
      </c>
      <c r="AC417"/>
      <c r="AD417" s="85" t="s">
        <v>1517</v>
      </c>
      <c r="AE417" s="30" t="str" cm="1">
        <f t="array" ref="AE417">IF(SUMPRODUCT(--(NOT(ISERR(SEARCH({"Process","Command","Script","WMI","Module","Pipe","Service"},AD417)))))&gt;0,"1","0")</f>
        <v>0</v>
      </c>
      <c r="AF417" s="30">
        <f>IF(AE417="1",'TOP 10 TECHNIQUES'!C$15,0)</f>
        <v>0</v>
      </c>
      <c r="AG417" s="30" t="str" cm="1">
        <f t="array" ref="AG417">IF(SUMPRODUCT(--(NOT(ISERR(SEARCH({"Network","Firewall"},AD417)))))&gt;0,"1","0")</f>
        <v>0</v>
      </c>
      <c r="AH417" s="30">
        <f>IF(AG417="1",'TOP 10 TECHNIQUES'!C$16,0)</f>
        <v>0</v>
      </c>
      <c r="AI417" s="30" t="str" cm="1">
        <f t="array" ref="AI417">IF(SUMPRODUCT(--(NOT(ISERR(SEARCH({"File","Group","Logon","Schedule","User","Registry","Active","Application"},AD417)))))&gt;0,"1","0")</f>
        <v>1</v>
      </c>
      <c r="AJ417" s="30">
        <f>IF(AI417="1",'TOP 10 TECHNIQUES'!C$17,0)</f>
        <v>0.19800000000000001</v>
      </c>
      <c r="AK417" s="30" t="str" cm="1">
        <f t="array" ref="AK417">IF(SUMPRODUCT(--(NOT(ISERR(SEARCH({"Cloud","Cluster","Container","Image","Instance","Pod","Snapshot","Volume"},AD417)))))&gt;0,"1","0")</f>
        <v>0</v>
      </c>
      <c r="AL417" s="30">
        <f>IF(AK417="1",'TOP 10 TECHNIQUES'!C$18,0)</f>
        <v>0</v>
      </c>
      <c r="AM417" s="30" t="str" cm="1">
        <f t="array" ref="AM417">IF(SUMPRODUCT(--(NOT(ISERR(SEARCH({"Drive","Firmware","Host","Kernel"},AD417)))))&gt;0,"1","0")</f>
        <v>0</v>
      </c>
      <c r="AN417" s="30">
        <f>IF(AM417="1",'TOP 10 TECHNIQUES'!C$19,0)</f>
        <v>0</v>
      </c>
      <c r="AO417" s="61">
        <v>0</v>
      </c>
      <c r="AP417" s="30">
        <f>parameters!$J$21*Table1[[#This Row],[TAT Utility]]+parameters!$J$22*Table1[[#This Row],[Count Utility]]</f>
        <v>4.6779047619047623E-2</v>
      </c>
      <c r="AQ417" s="30">
        <f>(Table1[[#This Row],[Total Top Att&amp;ck Score ]]-parameters!$D$19)/(parameters!$D$20-parameters!$D$19)</f>
        <v>0.15593015873015875</v>
      </c>
      <c r="AR417" s="30">
        <f>IF(Table1[[#This Row],[TAT Utility (unclipped)]]&gt;1,1, IF(Table1[[#This Row],[TAT Utility (unclipped)]]&lt;0,0, Table1[[#This Row],[TAT Utility (unclipped)]]) )</f>
        <v>0.15593015873015875</v>
      </c>
      <c r="AS417" s="30">
        <f>(Table1[[#This Row],[Ransomware (Total '# of ATT&amp;CK Observations)]]-parameters!$D$21)/(parameters!$D$22-parameters!$D$21)</f>
        <v>0</v>
      </c>
      <c r="AT417" s="30">
        <f>IF(Table1[[#This Row],[Count Utility (unclipped)]]&gt;1,1, IF(Table1[[#This Row],[Count Utility (unclipped)]]&lt;0,0, Table1[[#This Row],[Count Utility (unclipped)]]) )</f>
        <v>0</v>
      </c>
      <c r="AU41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8" spans="1:47" ht="15.75">
      <c r="A418" s="30">
        <f>parameters!$J$21*Table1[[#This Row],[TAT Utility]]+parameters!$J$22*Table1[[#This Row],[Count Utility]]</f>
        <v>4.3356190476190479E-2</v>
      </c>
      <c r="B418" s="30">
        <f t="shared" si="6"/>
        <v>0.43356190476190481</v>
      </c>
      <c r="C418" s="30" t="s">
        <v>1518</v>
      </c>
      <c r="D418" s="30" t="s">
        <v>1503</v>
      </c>
      <c r="E418" s="30" t="s">
        <v>1519</v>
      </c>
      <c r="F418" s="30">
        <v>1</v>
      </c>
      <c r="G418" s="30">
        <v>1</v>
      </c>
      <c r="H418" s="30">
        <f>parameters!$J$10*Table1[[#This Row],[Before Utility]]+parameters!$J$11*Table1[[#This Row],[After Utility]]</f>
        <v>0.1</v>
      </c>
      <c r="I418">
        <f>(Table1[[#This Row],[Num. TID Before]]-parameters!$D$8)/(parameters!$D$9-parameters!$D$8)</f>
        <v>0.1</v>
      </c>
      <c r="J418">
        <f>IF(Table1[[#This Row],[Before Utility (unclipped)]]&gt;1,1, IF(Table1[[#This Row],[Before Utility (unclipped)]]&lt;0,0, Table1[[#This Row],[Before Utility (unclipped)]]))</f>
        <v>0.1</v>
      </c>
      <c r="K418">
        <f>(Table1[[#This Row],[Num. TID After]]-parameters!$D$10)/(parameters!$D$11-parameters!$D$10)</f>
        <v>0.1</v>
      </c>
      <c r="L418">
        <f>IF(Table1[[#This Row],[After Utility (unclipped)]]&gt;1,1, IF(Table1[[#This Row],[After Utility (unclipped)]]&lt;0,0, Table1[[#This Row],[After Utility (unclipped)]]))</f>
        <v>0.1</v>
      </c>
      <c r="M418" s="30">
        <v>0</v>
      </c>
      <c r="N418" s="81">
        <v>0</v>
      </c>
      <c r="O418" s="81">
        <v>1</v>
      </c>
      <c r="P418" s="81">
        <v>2</v>
      </c>
      <c r="Q418" s="81">
        <v>0</v>
      </c>
      <c r="R418" s="36" t="s">
        <v>1520</v>
      </c>
      <c r="S418" s="32">
        <v>6</v>
      </c>
      <c r="T418" s="36" t="s">
        <v>1521</v>
      </c>
      <c r="U418" s="32">
        <v>20</v>
      </c>
      <c r="V418" s="30">
        <f>parameters!$J$4*Table1[[#This Row],[Mitigations Utility]] + parameters!$J$5*Table1[[#This Row],[Detections Utility]]</f>
        <v>0.26190476190476192</v>
      </c>
      <c r="W418">
        <f>SUM(Table1[[#This Row],[Num. 800-53 (r5)]],Table1[[#This Row],[Num. CIS Controls]])</f>
        <v>26</v>
      </c>
      <c r="X418">
        <f>(Table1[[#This Row],[Total Mitigations]]-parameters!$D$2)/(parameters!$D$3-parameters!$D$2)</f>
        <v>0.47272727272727272</v>
      </c>
      <c r="Y418">
        <f>IF(Table1[[#This Row],[Mitigations Utility (unclipped)]]&gt;1,1, IF(Table1[[#This Row],[Mitigations Utility (unclipped)]]&lt;0,0, Table1[[#This Row],[Mitigations Utility (unclipped)]]) )</f>
        <v>0.47272727272727272</v>
      </c>
      <c r="Z418">
        <f>SUM(Table1[[#This Row],[Num. CAR]:[Num. Splunk]])</f>
        <v>3</v>
      </c>
      <c r="AA418">
        <f>(Table1[[#This Row],[Total Detections]]-parameters!$D$4)/(parameters!$D$5-parameters!$D$4)</f>
        <v>0.03</v>
      </c>
      <c r="AB418">
        <f>IF(Table1[[#This Row],[Detections Utility (unclipped)]]&gt;1,1, IF(Table1[[#This Row],[Detections Utility (unclipped)]]&lt;0,0, Table1[[#This Row],[Detections Utility (unclipped)]]) )</f>
        <v>0.03</v>
      </c>
      <c r="AC418"/>
      <c r="AD418" s="85" t="s">
        <v>1517</v>
      </c>
      <c r="AE418" s="30" t="str" cm="1">
        <f t="array" ref="AE418">IF(SUMPRODUCT(--(NOT(ISERR(SEARCH({"Process","Command","Script","WMI","Module","Pipe","Service"},AD418)))))&gt;0,"1","0")</f>
        <v>0</v>
      </c>
      <c r="AF418" s="30">
        <f>IF(AE418="1",'TOP 10 TECHNIQUES'!C$15,0)</f>
        <v>0</v>
      </c>
      <c r="AG418" s="30" t="str" cm="1">
        <f t="array" ref="AG418">IF(SUMPRODUCT(--(NOT(ISERR(SEARCH({"Network","Firewall"},AD418)))))&gt;0,"1","0")</f>
        <v>0</v>
      </c>
      <c r="AH418" s="30">
        <f>IF(AG418="1",'TOP 10 TECHNIQUES'!C$16,0)</f>
        <v>0</v>
      </c>
      <c r="AI418" s="30" t="str" cm="1">
        <f t="array" ref="AI418">IF(SUMPRODUCT(--(NOT(ISERR(SEARCH({"File","Group","Logon","Schedule","User","Registry","Active","Application"},AD418)))))&gt;0,"1","0")</f>
        <v>1</v>
      </c>
      <c r="AJ418" s="30">
        <f>IF(AI418="1",'TOP 10 TECHNIQUES'!C$17,0)</f>
        <v>0.19800000000000001</v>
      </c>
      <c r="AK418" s="30" t="str" cm="1">
        <f t="array" ref="AK418">IF(SUMPRODUCT(--(NOT(ISERR(SEARCH({"Cloud","Cluster","Container","Image","Instance","Pod","Snapshot","Volume"},AD418)))))&gt;0,"1","0")</f>
        <v>0</v>
      </c>
      <c r="AL418" s="30">
        <f>IF(AK418="1",'TOP 10 TECHNIQUES'!C$18,0)</f>
        <v>0</v>
      </c>
      <c r="AM418" s="30" t="str" cm="1">
        <f t="array" ref="AM418">IF(SUMPRODUCT(--(NOT(ISERR(SEARCH({"Drive","Firmware","Host","Kernel"},AD418)))))&gt;0,"1","0")</f>
        <v>0</v>
      </c>
      <c r="AN418" s="30">
        <f>IF(AM418="1",'TOP 10 TECHNIQUES'!C$19,0)</f>
        <v>0</v>
      </c>
      <c r="AO418" s="62">
        <v>0</v>
      </c>
      <c r="AP418" s="30">
        <f>parameters!$J$21*Table1[[#This Row],[TAT Utility]]+parameters!$J$22*Table1[[#This Row],[Count Utility]]</f>
        <v>4.3356190476190479E-2</v>
      </c>
      <c r="AQ418" s="30">
        <f>(Table1[[#This Row],[Total Top Att&amp;ck Score ]]-parameters!$D$19)/(parameters!$D$20-parameters!$D$19)</f>
        <v>0.14452063492063494</v>
      </c>
      <c r="AR418" s="30">
        <f>IF(Table1[[#This Row],[TAT Utility (unclipped)]]&gt;1,1, IF(Table1[[#This Row],[TAT Utility (unclipped)]]&lt;0,0, Table1[[#This Row],[TAT Utility (unclipped)]]) )</f>
        <v>0.14452063492063494</v>
      </c>
      <c r="AS418" s="30">
        <f>(Table1[[#This Row],[Ransomware (Total '# of ATT&amp;CK Observations)]]-parameters!$D$21)/(parameters!$D$22-parameters!$D$21)</f>
        <v>0</v>
      </c>
      <c r="AT418" s="30">
        <f>IF(Table1[[#This Row],[Count Utility (unclipped)]]&gt;1,1, IF(Table1[[#This Row],[Count Utility (unclipped)]]&lt;0,0, Table1[[#This Row],[Count Utility (unclipped)]]) )</f>
        <v>0</v>
      </c>
      <c r="AU41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9" spans="1:47" ht="15.75">
      <c r="A419" s="30">
        <f>parameters!$J$21*Table1[[#This Row],[TAT Utility]]+parameters!$J$22*Table1[[#This Row],[Count Utility]]</f>
        <v>5.9180168619047624E-2</v>
      </c>
      <c r="B419" s="30">
        <f t="shared" si="6"/>
        <v>0.59180168619047624</v>
      </c>
      <c r="C419" s="30" t="s">
        <v>1522</v>
      </c>
      <c r="D419" s="30" t="s">
        <v>1523</v>
      </c>
      <c r="E419" s="30" t="s">
        <v>72</v>
      </c>
      <c r="F419" s="30">
        <v>3</v>
      </c>
      <c r="G419" s="30">
        <v>3</v>
      </c>
      <c r="H419" s="30">
        <f>parameters!$J$10*Table1[[#This Row],[Before Utility]]+parameters!$J$11*Table1[[#This Row],[After Utility]]</f>
        <v>0.3</v>
      </c>
      <c r="I419">
        <f>(Table1[[#This Row],[Num. TID Before]]-parameters!$D$8)/(parameters!$D$9-parameters!$D$8)</f>
        <v>0.3</v>
      </c>
      <c r="J419">
        <f>IF(Table1[[#This Row],[Before Utility (unclipped)]]&gt;1,1, IF(Table1[[#This Row],[Before Utility (unclipped)]]&lt;0,0, Table1[[#This Row],[Before Utility (unclipped)]]))</f>
        <v>0.3</v>
      </c>
      <c r="K419">
        <f>(Table1[[#This Row],[Num. TID After]]-parameters!$D$10)/(parameters!$D$11-parameters!$D$10)</f>
        <v>0.3</v>
      </c>
      <c r="L419">
        <f>IF(Table1[[#This Row],[After Utility (unclipped)]]&gt;1,1, IF(Table1[[#This Row],[After Utility (unclipped)]]&lt;0,0, Table1[[#This Row],[After Utility (unclipped)]]))</f>
        <v>0.3</v>
      </c>
      <c r="M419" s="57">
        <v>1.561121E-2</v>
      </c>
      <c r="N419" s="81">
        <v>0</v>
      </c>
      <c r="O419" s="81">
        <v>4</v>
      </c>
      <c r="P419" s="81">
        <v>1</v>
      </c>
      <c r="Q419" s="81">
        <v>1</v>
      </c>
      <c r="R419" s="36" t="s">
        <v>1524</v>
      </c>
      <c r="S419" s="32">
        <v>7</v>
      </c>
      <c r="T419" s="36" t="s">
        <v>1525</v>
      </c>
      <c r="U419" s="32">
        <v>19</v>
      </c>
      <c r="V419" s="30">
        <f>parameters!$J$4*Table1[[#This Row],[Mitigations Utility]] + parameters!$J$5*Table1[[#This Row],[Detections Utility]]</f>
        <v>0.27619047619047621</v>
      </c>
      <c r="W419">
        <f>SUM(Table1[[#This Row],[Num. 800-53 (r5)]],Table1[[#This Row],[Num. CIS Controls]])</f>
        <v>26</v>
      </c>
      <c r="X419">
        <f>(Table1[[#This Row],[Total Mitigations]]-parameters!$D$2)/(parameters!$D$3-parameters!$D$2)</f>
        <v>0.47272727272727272</v>
      </c>
      <c r="Y419">
        <f>IF(Table1[[#This Row],[Mitigations Utility (unclipped)]]&gt;1,1, IF(Table1[[#This Row],[Mitigations Utility (unclipped)]]&lt;0,0, Table1[[#This Row],[Mitigations Utility (unclipped)]]) )</f>
        <v>0.47272727272727272</v>
      </c>
      <c r="Z419">
        <f>SUM(Table1[[#This Row],[Num. CAR]:[Num. Splunk]])</f>
        <v>6</v>
      </c>
      <c r="AA419">
        <f>(Table1[[#This Row],[Total Detections]]-parameters!$D$4)/(parameters!$D$5-parameters!$D$4)</f>
        <v>0.06</v>
      </c>
      <c r="AB419">
        <f>IF(Table1[[#This Row],[Detections Utility (unclipped)]]&gt;1,1, IF(Table1[[#This Row],[Detections Utility (unclipped)]]&lt;0,0, Table1[[#This Row],[Detections Utility (unclipped)]]) )</f>
        <v>0.06</v>
      </c>
      <c r="AC419"/>
      <c r="AD419" s="85" t="s">
        <v>1526</v>
      </c>
      <c r="AE419" s="30" t="str" cm="1">
        <f t="array" ref="AE419">IF(SUMPRODUCT(--(NOT(ISERR(SEARCH({"Process","Command","Script","WMI","Module","Pipe","Service"},AD419)))))&gt;0,"1","0")</f>
        <v>1</v>
      </c>
      <c r="AF419" s="30">
        <f>IF(AE419="1",'TOP 10 TECHNIQUES'!C$15,0)</f>
        <v>0</v>
      </c>
      <c r="AG419" s="30" t="str" cm="1">
        <f t="array" ref="AG419">IF(SUMPRODUCT(--(NOT(ISERR(SEARCH({"Network","Firewall"},AD419)))))&gt;0,"1","0")</f>
        <v>0</v>
      </c>
      <c r="AH419" s="30">
        <f>IF(AG419="1",'TOP 10 TECHNIQUES'!C$16,0)</f>
        <v>0</v>
      </c>
      <c r="AI419" s="30" t="str" cm="1">
        <f t="array" ref="AI419">IF(SUMPRODUCT(--(NOT(ISERR(SEARCH({"File","Group","Logon","Schedule","User","Registry","Active","Application"},AD419)))))&gt;0,"1","0")</f>
        <v>0</v>
      </c>
      <c r="AJ419" s="30">
        <f>IF(AI419="1",'TOP 10 TECHNIQUES'!C$17,0)</f>
        <v>0</v>
      </c>
      <c r="AK419" s="30" t="str" cm="1">
        <f t="array" ref="AK419">IF(SUMPRODUCT(--(NOT(ISERR(SEARCH({"Cloud","Cluster","Container","Image","Instance","Pod","Snapshot","Volume"},AD419)))))&gt;0,"1","0")</f>
        <v>0</v>
      </c>
      <c r="AL419" s="30">
        <f>IF(AK419="1",'TOP 10 TECHNIQUES'!C$18,0)</f>
        <v>0</v>
      </c>
      <c r="AM419" s="30" t="str" cm="1">
        <f t="array" ref="AM419">IF(SUMPRODUCT(--(NOT(ISERR(SEARCH({"Drive","Firmware","Host","Kernel"},AD419)))))&gt;0,"1","0")</f>
        <v>0</v>
      </c>
      <c r="AN419" s="30">
        <f>IF(AM419="1",'TOP 10 TECHNIQUES'!C$19,0)</f>
        <v>0</v>
      </c>
      <c r="AO419" s="61">
        <v>0</v>
      </c>
      <c r="AP419" s="30">
        <f>parameters!$J$21*Table1[[#This Row],[TAT Utility]]+parameters!$J$22*Table1[[#This Row],[Count Utility]]</f>
        <v>5.9180168619047624E-2</v>
      </c>
      <c r="AQ419" s="30">
        <f>(Table1[[#This Row],[Total Top Att&amp;ck Score ]]-parameters!$D$19)/(parameters!$D$20-parameters!$D$19)</f>
        <v>0.19726722873015876</v>
      </c>
      <c r="AR419" s="30">
        <f>IF(Table1[[#This Row],[TAT Utility (unclipped)]]&gt;1,1, IF(Table1[[#This Row],[TAT Utility (unclipped)]]&lt;0,0, Table1[[#This Row],[TAT Utility (unclipped)]]) )</f>
        <v>0.19726722873015876</v>
      </c>
      <c r="AS419" s="30">
        <f>(Table1[[#This Row],[Ransomware (Total '# of ATT&amp;CK Observations)]]-parameters!$D$21)/(parameters!$D$22-parameters!$D$21)</f>
        <v>0</v>
      </c>
      <c r="AT419" s="30">
        <f>IF(Table1[[#This Row],[Count Utility (unclipped)]]&gt;1,1, IF(Table1[[#This Row],[Count Utility (unclipped)]]&lt;0,0, Table1[[#This Row],[Count Utility (unclipped)]]) )</f>
        <v>0</v>
      </c>
      <c r="AU41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0" spans="1:47" ht="15.75">
      <c r="A420" s="30">
        <f>parameters!$J$21*Table1[[#This Row],[TAT Utility]]+parameters!$J$22*Table1[[#This Row],[Count Utility]]</f>
        <v>2.4285714285714285E-2</v>
      </c>
      <c r="B420" s="30">
        <f t="shared" si="6"/>
        <v>0.24285714285714285</v>
      </c>
      <c r="C420" s="30" t="s">
        <v>1527</v>
      </c>
      <c r="D420" s="30" t="s">
        <v>1523</v>
      </c>
      <c r="E420" s="30" t="s">
        <v>1528</v>
      </c>
      <c r="F420" s="30">
        <v>1</v>
      </c>
      <c r="G420" s="30">
        <v>1</v>
      </c>
      <c r="H420" s="30">
        <f>parameters!$J$10*Table1[[#This Row],[Before Utility]]+parameters!$J$11*Table1[[#This Row],[After Utility]]</f>
        <v>0.1</v>
      </c>
      <c r="I420">
        <f>(Table1[[#This Row],[Num. TID Before]]-parameters!$D$8)/(parameters!$D$9-parameters!$D$8)</f>
        <v>0.1</v>
      </c>
      <c r="J420">
        <f>IF(Table1[[#This Row],[Before Utility (unclipped)]]&gt;1,1, IF(Table1[[#This Row],[Before Utility (unclipped)]]&lt;0,0, Table1[[#This Row],[Before Utility (unclipped)]]))</f>
        <v>0.1</v>
      </c>
      <c r="K420">
        <f>(Table1[[#This Row],[Num. TID After]]-parameters!$D$10)/(parameters!$D$11-parameters!$D$10)</f>
        <v>0.1</v>
      </c>
      <c r="L420">
        <f>IF(Table1[[#This Row],[After Utility (unclipped)]]&gt;1,1, IF(Table1[[#This Row],[After Utility (unclipped)]]&lt;0,0, Table1[[#This Row],[After Utility (unclipped)]]))</f>
        <v>0.1</v>
      </c>
      <c r="M420" s="30">
        <v>0</v>
      </c>
      <c r="N420" s="81">
        <v>1</v>
      </c>
      <c r="O420" s="81">
        <v>1</v>
      </c>
      <c r="P420" s="81">
        <v>0</v>
      </c>
      <c r="Q420" s="81">
        <v>0</v>
      </c>
      <c r="R420" s="34">
        <v>4.0999999999999996</v>
      </c>
      <c r="S420" s="32">
        <v>1</v>
      </c>
      <c r="T420" s="36" t="s">
        <v>1529</v>
      </c>
      <c r="U420" s="32">
        <v>13</v>
      </c>
      <c r="V420" s="30">
        <f>parameters!$J$4*Table1[[#This Row],[Mitigations Utility]] + parameters!$J$5*Table1[[#This Row],[Detections Utility]]</f>
        <v>0.14285714285714285</v>
      </c>
      <c r="W420">
        <f>SUM(Table1[[#This Row],[Num. 800-53 (r5)]],Table1[[#This Row],[Num. CIS Controls]])</f>
        <v>14</v>
      </c>
      <c r="X420">
        <f>(Table1[[#This Row],[Total Mitigations]]-parameters!$D$2)/(parameters!$D$3-parameters!$D$2)</f>
        <v>0.25454545454545452</v>
      </c>
      <c r="Y420">
        <f>IF(Table1[[#This Row],[Mitigations Utility (unclipped)]]&gt;1,1, IF(Table1[[#This Row],[Mitigations Utility (unclipped)]]&lt;0,0, Table1[[#This Row],[Mitigations Utility (unclipped)]]) )</f>
        <v>0.25454545454545452</v>
      </c>
      <c r="Z420">
        <f>SUM(Table1[[#This Row],[Num. CAR]:[Num. Splunk]])</f>
        <v>2</v>
      </c>
      <c r="AA420">
        <f>(Table1[[#This Row],[Total Detections]]-parameters!$D$4)/(parameters!$D$5-parameters!$D$4)</f>
        <v>0.02</v>
      </c>
      <c r="AB420">
        <f>IF(Table1[[#This Row],[Detections Utility (unclipped)]]&gt;1,1, IF(Table1[[#This Row],[Detections Utility (unclipped)]]&lt;0,0, Table1[[#This Row],[Detections Utility (unclipped)]]) )</f>
        <v>0.02</v>
      </c>
      <c r="AC420"/>
      <c r="AD420" s="85" t="s">
        <v>1530</v>
      </c>
      <c r="AE420" s="30" t="str" cm="1">
        <f t="array" ref="AE420">IF(SUMPRODUCT(--(NOT(ISERR(SEARCH({"Process","Command","Script","WMI","Module","Pipe","Service"},AD420)))))&gt;0,"1","0")</f>
        <v>1</v>
      </c>
      <c r="AF420" s="30">
        <f>IF(AE420="1",'TOP 10 TECHNIQUES'!C$15,0)</f>
        <v>0</v>
      </c>
      <c r="AG420" s="30" t="str" cm="1">
        <f t="array" ref="AG420">IF(SUMPRODUCT(--(NOT(ISERR(SEARCH({"Network","Firewall"},AD420)))))&gt;0,"1","0")</f>
        <v>0</v>
      </c>
      <c r="AH420" s="30">
        <f>IF(AG420="1",'TOP 10 TECHNIQUES'!C$16,0)</f>
        <v>0</v>
      </c>
      <c r="AI420" s="30" t="str" cm="1">
        <f t="array" ref="AI420">IF(SUMPRODUCT(--(NOT(ISERR(SEARCH({"File","Group","Logon","Schedule","User","Registry","Active","Application"},AD420)))))&gt;0,"1","0")</f>
        <v>0</v>
      </c>
      <c r="AJ420" s="30">
        <f>IF(AI420="1",'TOP 10 TECHNIQUES'!C$17,0)</f>
        <v>0</v>
      </c>
      <c r="AK420" s="30" t="str" cm="1">
        <f t="array" ref="AK420">IF(SUMPRODUCT(--(NOT(ISERR(SEARCH({"Cloud","Cluster","Container","Image","Instance","Pod","Snapshot","Volume"},AD420)))))&gt;0,"1","0")</f>
        <v>0</v>
      </c>
      <c r="AL420" s="30">
        <f>IF(AK420="1",'TOP 10 TECHNIQUES'!C$18,0)</f>
        <v>0</v>
      </c>
      <c r="AM420" s="30" t="str" cm="1">
        <f t="array" ref="AM420">IF(SUMPRODUCT(--(NOT(ISERR(SEARCH({"Drive","Firmware","Host","Kernel"},AD420)))))&gt;0,"1","0")</f>
        <v>0</v>
      </c>
      <c r="AN420" s="30">
        <f>IF(AM420="1",'TOP 10 TECHNIQUES'!C$19,0)</f>
        <v>0</v>
      </c>
      <c r="AO420" s="62">
        <v>0</v>
      </c>
      <c r="AP420" s="30">
        <f>parameters!$J$21*Table1[[#This Row],[TAT Utility]]+parameters!$J$22*Table1[[#This Row],[Count Utility]]</f>
        <v>2.4285714285714285E-2</v>
      </c>
      <c r="AQ420" s="30">
        <f>(Table1[[#This Row],[Total Top Att&amp;ck Score ]]-parameters!$D$19)/(parameters!$D$20-parameters!$D$19)</f>
        <v>8.0952380952380956E-2</v>
      </c>
      <c r="AR420" s="30">
        <f>IF(Table1[[#This Row],[TAT Utility (unclipped)]]&gt;1,1, IF(Table1[[#This Row],[TAT Utility (unclipped)]]&lt;0,0, Table1[[#This Row],[TAT Utility (unclipped)]]) )</f>
        <v>8.0952380952380956E-2</v>
      </c>
      <c r="AS420" s="30">
        <f>(Table1[[#This Row],[Ransomware (Total '# of ATT&amp;CK Observations)]]-parameters!$D$21)/(parameters!$D$22-parameters!$D$21)</f>
        <v>0</v>
      </c>
      <c r="AT420" s="30">
        <f>IF(Table1[[#This Row],[Count Utility (unclipped)]]&gt;1,1, IF(Table1[[#This Row],[Count Utility (unclipped)]]&lt;0,0, Table1[[#This Row],[Count Utility (unclipped)]]) )</f>
        <v>0</v>
      </c>
      <c r="AU42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1" spans="1:47" ht="15.75">
      <c r="A421" s="30">
        <f>parameters!$J$21*Table1[[#This Row],[TAT Utility]]+parameters!$J$22*Table1[[#This Row],[Count Utility]]</f>
        <v>3.0000000000000006E-2</v>
      </c>
      <c r="B421" s="30">
        <f t="shared" si="6"/>
        <v>0.30000000000000004</v>
      </c>
      <c r="C421" s="30" t="s">
        <v>1531</v>
      </c>
      <c r="D421" s="30" t="s">
        <v>1523</v>
      </c>
      <c r="E421" s="30" t="s">
        <v>1532</v>
      </c>
      <c r="F421" s="30">
        <v>1</v>
      </c>
      <c r="G421" s="30">
        <v>1</v>
      </c>
      <c r="H421" s="30">
        <f>parameters!$J$10*Table1[[#This Row],[Before Utility]]+parameters!$J$11*Table1[[#This Row],[After Utility]]</f>
        <v>0.1</v>
      </c>
      <c r="I421">
        <f>(Table1[[#This Row],[Num. TID Before]]-parameters!$D$8)/(parameters!$D$9-parameters!$D$8)</f>
        <v>0.1</v>
      </c>
      <c r="J421">
        <f>IF(Table1[[#This Row],[Before Utility (unclipped)]]&gt;1,1, IF(Table1[[#This Row],[Before Utility (unclipped)]]&lt;0,0, Table1[[#This Row],[Before Utility (unclipped)]]))</f>
        <v>0.1</v>
      </c>
      <c r="K421">
        <f>(Table1[[#This Row],[Num. TID After]]-parameters!$D$10)/(parameters!$D$11-parameters!$D$10)</f>
        <v>0.1</v>
      </c>
      <c r="L421">
        <f>IF(Table1[[#This Row],[After Utility (unclipped)]]&gt;1,1, IF(Table1[[#This Row],[After Utility (unclipped)]]&lt;0,0, Table1[[#This Row],[After Utility (unclipped)]]))</f>
        <v>0.1</v>
      </c>
      <c r="M421" s="30">
        <v>0</v>
      </c>
      <c r="N421" s="81">
        <v>0</v>
      </c>
      <c r="O421" s="81">
        <v>0</v>
      </c>
      <c r="P421" s="81">
        <v>0</v>
      </c>
      <c r="Q421" s="81">
        <v>0</v>
      </c>
      <c r="R421" s="36" t="s">
        <v>1524</v>
      </c>
      <c r="S421" s="32">
        <v>7</v>
      </c>
      <c r="T421" s="36" t="s">
        <v>1533</v>
      </c>
      <c r="U421" s="32">
        <v>14</v>
      </c>
      <c r="V421" s="30">
        <f>parameters!$J$4*Table1[[#This Row],[Mitigations Utility]] + parameters!$J$5*Table1[[#This Row],[Detections Utility]]</f>
        <v>0.2</v>
      </c>
      <c r="W421">
        <f>SUM(Table1[[#This Row],[Num. 800-53 (r5)]],Table1[[#This Row],[Num. CIS Controls]])</f>
        <v>21</v>
      </c>
      <c r="X421">
        <f>(Table1[[#This Row],[Total Mitigations]]-parameters!$D$2)/(parameters!$D$3-parameters!$D$2)</f>
        <v>0.38181818181818183</v>
      </c>
      <c r="Y421">
        <f>IF(Table1[[#This Row],[Mitigations Utility (unclipped)]]&gt;1,1, IF(Table1[[#This Row],[Mitigations Utility (unclipped)]]&lt;0,0, Table1[[#This Row],[Mitigations Utility (unclipped)]]) )</f>
        <v>0.38181818181818183</v>
      </c>
      <c r="Z421">
        <f>SUM(Table1[[#This Row],[Num. CAR]:[Num. Splunk]])</f>
        <v>0</v>
      </c>
      <c r="AA421">
        <f>(Table1[[#This Row],[Total Detections]]-parameters!$D$4)/(parameters!$D$5-parameters!$D$4)</f>
        <v>0</v>
      </c>
      <c r="AB421">
        <f>IF(Table1[[#This Row],[Detections Utility (unclipped)]]&gt;1,1, IF(Table1[[#This Row],[Detections Utility (unclipped)]]&lt;0,0, Table1[[#This Row],[Detections Utility (unclipped)]]) )</f>
        <v>0</v>
      </c>
      <c r="AC421"/>
      <c r="AD421" s="85" t="s">
        <v>1530</v>
      </c>
      <c r="AE421" s="30" t="str" cm="1">
        <f t="array" ref="AE421">IF(SUMPRODUCT(--(NOT(ISERR(SEARCH({"Process","Command","Script","WMI","Module","Pipe","Service"},AD421)))))&gt;0,"1","0")</f>
        <v>1</v>
      </c>
      <c r="AF421" s="30">
        <f>IF(AE421="1",'TOP 10 TECHNIQUES'!C$15,0)</f>
        <v>0</v>
      </c>
      <c r="AG421" s="30" t="str" cm="1">
        <f t="array" ref="AG421">IF(SUMPRODUCT(--(NOT(ISERR(SEARCH({"Network","Firewall"},AD421)))))&gt;0,"1","0")</f>
        <v>0</v>
      </c>
      <c r="AH421" s="30">
        <f>IF(AG421="1",'TOP 10 TECHNIQUES'!C$16,0)</f>
        <v>0</v>
      </c>
      <c r="AI421" s="30" t="str" cm="1">
        <f t="array" ref="AI421">IF(SUMPRODUCT(--(NOT(ISERR(SEARCH({"File","Group","Logon","Schedule","User","Registry","Active","Application"},AD421)))))&gt;0,"1","0")</f>
        <v>0</v>
      </c>
      <c r="AJ421" s="30">
        <f>IF(AI421="1",'TOP 10 TECHNIQUES'!C$17,0)</f>
        <v>0</v>
      </c>
      <c r="AK421" s="30" t="str" cm="1">
        <f t="array" ref="AK421">IF(SUMPRODUCT(--(NOT(ISERR(SEARCH({"Cloud","Cluster","Container","Image","Instance","Pod","Snapshot","Volume"},AD421)))))&gt;0,"1","0")</f>
        <v>0</v>
      </c>
      <c r="AL421" s="30">
        <f>IF(AK421="1",'TOP 10 TECHNIQUES'!C$18,0)</f>
        <v>0</v>
      </c>
      <c r="AM421" s="30" t="str" cm="1">
        <f t="array" ref="AM421">IF(SUMPRODUCT(--(NOT(ISERR(SEARCH({"Drive","Firmware","Host","Kernel"},AD421)))))&gt;0,"1","0")</f>
        <v>0</v>
      </c>
      <c r="AN421" s="30">
        <f>IF(AM421="1",'TOP 10 TECHNIQUES'!C$19,0)</f>
        <v>0</v>
      </c>
      <c r="AO421" s="61">
        <v>0</v>
      </c>
      <c r="AP421" s="30">
        <f>parameters!$J$21*Table1[[#This Row],[TAT Utility]]+parameters!$J$22*Table1[[#This Row],[Count Utility]]</f>
        <v>3.0000000000000006E-2</v>
      </c>
      <c r="AQ421" s="30">
        <f>(Table1[[#This Row],[Total Top Att&amp;ck Score ]]-parameters!$D$19)/(parameters!$D$20-parameters!$D$19)</f>
        <v>0.10000000000000002</v>
      </c>
      <c r="AR421" s="30">
        <f>IF(Table1[[#This Row],[TAT Utility (unclipped)]]&gt;1,1, IF(Table1[[#This Row],[TAT Utility (unclipped)]]&lt;0,0, Table1[[#This Row],[TAT Utility (unclipped)]]) )</f>
        <v>0.10000000000000002</v>
      </c>
      <c r="AS421" s="30">
        <f>(Table1[[#This Row],[Ransomware (Total '# of ATT&amp;CK Observations)]]-parameters!$D$21)/(parameters!$D$22-parameters!$D$21)</f>
        <v>0</v>
      </c>
      <c r="AT421" s="30">
        <f>IF(Table1[[#This Row],[Count Utility (unclipped)]]&gt;1,1, IF(Table1[[#This Row],[Count Utility (unclipped)]]&lt;0,0, Table1[[#This Row],[Count Utility (unclipped)]]) )</f>
        <v>0</v>
      </c>
      <c r="AU42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2" spans="1:47" ht="15.75">
      <c r="A422" s="30">
        <f>parameters!$J$21*Table1[[#This Row],[TAT Utility]]+parameters!$J$22*Table1[[#This Row],[Count Utility]]</f>
        <v>0.11476190476190476</v>
      </c>
      <c r="B422" s="30">
        <f>SUM(H422,M422,V422)*(1+SUM(AF422,AH422,AJ422,AL422,AN422))</f>
        <v>1.1476190476190478</v>
      </c>
      <c r="C422" s="75" t="s">
        <v>1534</v>
      </c>
      <c r="D422" s="75" t="s">
        <v>1523</v>
      </c>
      <c r="E422" s="75" t="s">
        <v>1535</v>
      </c>
      <c r="F422" s="30">
        <v>1</v>
      </c>
      <c r="G422" s="30">
        <v>1</v>
      </c>
      <c r="H422" s="30">
        <f>parameters!$J$10*Table1[[#This Row],[Before Utility]]+parameters!$J$11*Table1[[#This Row],[After Utility]]</f>
        <v>0.1</v>
      </c>
      <c r="I422">
        <f>(Table1[[#This Row],[Num. TID Before]]-parameters!$D$8)/(parameters!$D$9-parameters!$D$8)</f>
        <v>0.1</v>
      </c>
      <c r="J422">
        <f>IF(Table1[[#This Row],[Before Utility (unclipped)]]&gt;1,1, IF(Table1[[#This Row],[Before Utility (unclipped)]]&lt;0,0, Table1[[#This Row],[Before Utility (unclipped)]]))</f>
        <v>0.1</v>
      </c>
      <c r="K422">
        <f>(Table1[[#This Row],[Num. TID After]]-parameters!$D$10)/(parameters!$D$11-parameters!$D$10)</f>
        <v>0.1</v>
      </c>
      <c r="L422">
        <f>IF(Table1[[#This Row],[After Utility (unclipped)]]&gt;1,1, IF(Table1[[#This Row],[After Utility (unclipped)]]&lt;0,0, Table1[[#This Row],[After Utility (unclipped)]]))</f>
        <v>0.1</v>
      </c>
      <c r="M422" s="30">
        <v>1</v>
      </c>
      <c r="N422" s="81">
        <v>0</v>
      </c>
      <c r="O422" s="81">
        <v>2</v>
      </c>
      <c r="P422" s="81">
        <v>2</v>
      </c>
      <c r="Q422" s="81">
        <v>6</v>
      </c>
      <c r="R422" s="36"/>
      <c r="T422" s="36"/>
      <c r="V422" s="41">
        <f>parameters!$J$4*Table1[[#This Row],[Mitigations Utility]] + parameters!$J$5*Table1[[#This Row],[Detections Utility]]</f>
        <v>4.7619047619047616E-2</v>
      </c>
      <c r="W422" s="30">
        <f>SUM(Table1[[#This Row],[Num. 800-53 (r5)]],Table1[[#This Row],[Num. CIS Controls]])</f>
        <v>0</v>
      </c>
      <c r="X422" s="30">
        <f>(Table1[[#This Row],[Total Mitigations]]-parameters!$D$2)/(parameters!$D$3-parameters!$D$2)</f>
        <v>0</v>
      </c>
      <c r="Y422" s="30">
        <f>IF(Table1[[#This Row],[Mitigations Utility (unclipped)]]&gt;1,1, IF(Table1[[#This Row],[Mitigations Utility (unclipped)]]&lt;0,0, Table1[[#This Row],[Mitigations Utility (unclipped)]]) )</f>
        <v>0</v>
      </c>
      <c r="Z422" s="30">
        <f>SUM(Table1[[#This Row],[Num. CAR]:[Num. Splunk]])</f>
        <v>10</v>
      </c>
      <c r="AA422" s="30">
        <f>(Table1[[#This Row],[Total Detections]]-parameters!$D$4)/(parameters!$D$5-parameters!$D$4)</f>
        <v>0.1</v>
      </c>
      <c r="AB422" s="30">
        <f>IF(Table1[[#This Row],[Detections Utility (unclipped)]]&gt;1,1, IF(Table1[[#This Row],[Detections Utility (unclipped)]]&lt;0,0, Table1[[#This Row],[Detections Utility (unclipped)]]) )</f>
        <v>0.1</v>
      </c>
      <c r="AC422"/>
      <c r="AD422" s="85" t="s">
        <v>1536</v>
      </c>
      <c r="AE422" s="30" t="str" cm="1">
        <f t="array" ref="AE422">IF(SUMPRODUCT(--(NOT(ISERR(SEARCH({"Process","Command","Script","WMI","Module","Pipe","Service"},AD422)))))&gt;0,"1","0")</f>
        <v>1</v>
      </c>
      <c r="AF422" s="30">
        <f>IF(AE422="1",'TOP 10 TECHNIQUES'!C$15,0)</f>
        <v>0</v>
      </c>
      <c r="AG422" s="30" t="str" cm="1">
        <f t="array" ref="AG422">IF(SUMPRODUCT(--(NOT(ISERR(SEARCH({"Network","Firewall"},AD422)))))&gt;0,"1","0")</f>
        <v>0</v>
      </c>
      <c r="AH422" s="30">
        <f>IF(AG422="1",'TOP 10 TECHNIQUES'!C$16,0)</f>
        <v>0</v>
      </c>
      <c r="AI422" s="30" t="str" cm="1">
        <f t="array" ref="AI422">IF(SUMPRODUCT(--(NOT(ISERR(SEARCH({"File","Group","Logon","Schedule","User","Registry","Active","Application"},AD422)))))&gt;0,"1","0")</f>
        <v>0</v>
      </c>
      <c r="AJ422" s="30">
        <f>IF(AI422="1",'TOP 10 TECHNIQUES'!C$17,0)</f>
        <v>0</v>
      </c>
      <c r="AK422" s="30" t="str" cm="1">
        <f t="array" ref="AK422">IF(SUMPRODUCT(--(NOT(ISERR(SEARCH({"Cloud","Cluster","Container","Image","Instance","Pod","Snapshot","Volume"},AD422)))))&gt;0,"1","0")</f>
        <v>0</v>
      </c>
      <c r="AL422" s="30">
        <f>IF(AK422="1",'TOP 10 TECHNIQUES'!C$18,0)</f>
        <v>0</v>
      </c>
      <c r="AM422" s="30" t="str" cm="1">
        <f t="array" ref="AM422">IF(SUMPRODUCT(--(NOT(ISERR(SEARCH({"Drive","Firmware","Host","Kernel"},AD422)))))&gt;0,"1","0")</f>
        <v>0</v>
      </c>
      <c r="AN422" s="30">
        <f>IF(AM422="1",'TOP 10 TECHNIQUES'!C$19,0)</f>
        <v>0</v>
      </c>
      <c r="AO422" s="61"/>
      <c r="AP422" s="30">
        <f>parameters!$J$21*Table1[[#This Row],[TAT Utility]]+parameters!$J$22*Table1[[#This Row],[Count Utility]]</f>
        <v>0.11476190476190476</v>
      </c>
      <c r="AQ422" s="30">
        <f>(Table1[[#This Row],[Total Top Att&amp;ck Score ]]-parameters!$D$19)/(parameters!$D$20-parameters!$D$19)</f>
        <v>0.38253968253968257</v>
      </c>
      <c r="AR422" s="30">
        <f>IF(Table1[[#This Row],[TAT Utility (unclipped)]]&gt;1,1, IF(Table1[[#This Row],[TAT Utility (unclipped)]]&lt;0,0, Table1[[#This Row],[TAT Utility (unclipped)]]) )</f>
        <v>0.38253968253968257</v>
      </c>
      <c r="AS422" s="30">
        <f>(Table1[[#This Row],[Ransomware (Total '# of ATT&amp;CK Observations)]]-parameters!$D$21)/(parameters!$D$22-parameters!$D$21)</f>
        <v>0</v>
      </c>
      <c r="AT422" s="30">
        <f>IF(Table1[[#This Row],[Count Utility (unclipped)]]&gt;1,1, IF(Table1[[#This Row],[Count Utility (unclipped)]]&lt;0,0, Table1[[#This Row],[Count Utility (unclipped)]]) )</f>
        <v>0</v>
      </c>
      <c r="AU42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3" spans="1:47" ht="15.75">
      <c r="A423" s="30">
        <f>parameters!$J$21*Table1[[#This Row],[TAT Utility]]+parameters!$J$22*Table1[[#This Row],[Count Utility]]</f>
        <v>0.14867003798514286</v>
      </c>
      <c r="B423" s="30">
        <f t="shared" si="6"/>
        <v>0.82003371318476193</v>
      </c>
      <c r="C423" s="30" t="s">
        <v>1537</v>
      </c>
      <c r="D423" s="30" t="s">
        <v>1538</v>
      </c>
      <c r="E423" s="30" t="s">
        <v>72</v>
      </c>
      <c r="F423" s="30">
        <v>1</v>
      </c>
      <c r="G423" s="30">
        <v>1</v>
      </c>
      <c r="H423" s="30">
        <f>parameters!$J$10*Table1[[#This Row],[Before Utility]]+parameters!$J$11*Table1[[#This Row],[After Utility]]</f>
        <v>0.1</v>
      </c>
      <c r="I423">
        <f>(Table1[[#This Row],[Num. TID Before]]-parameters!$D$8)/(parameters!$D$9-parameters!$D$8)</f>
        <v>0.1</v>
      </c>
      <c r="J423">
        <f>IF(Table1[[#This Row],[Before Utility (unclipped)]]&gt;1,1, IF(Table1[[#This Row],[Before Utility (unclipped)]]&lt;0,0, Table1[[#This Row],[Before Utility (unclipped)]]))</f>
        <v>0.1</v>
      </c>
      <c r="K423">
        <f>(Table1[[#This Row],[Num. TID After]]-parameters!$D$10)/(parameters!$D$11-parameters!$D$10)</f>
        <v>0.1</v>
      </c>
      <c r="L423">
        <f>IF(Table1[[#This Row],[After Utility (unclipped)]]&gt;1,1, IF(Table1[[#This Row],[After Utility (unclipped)]]&lt;0,0, Table1[[#This Row],[After Utility (unclipped)]]))</f>
        <v>0.1</v>
      </c>
      <c r="M423" s="57">
        <v>0.37974036</v>
      </c>
      <c r="N423" s="81">
        <v>1</v>
      </c>
      <c r="O423" s="81">
        <v>12</v>
      </c>
      <c r="P423" s="81">
        <v>2</v>
      </c>
      <c r="Q423" s="81">
        <v>6</v>
      </c>
      <c r="R423" s="36" t="s">
        <v>1539</v>
      </c>
      <c r="S423" s="32">
        <v>6</v>
      </c>
      <c r="T423" s="36" t="s">
        <v>1540</v>
      </c>
      <c r="U423" s="32">
        <v>5</v>
      </c>
      <c r="V423" s="30">
        <f>parameters!$J$4*Table1[[#This Row],[Mitigations Utility]] + parameters!$J$5*Table1[[#This Row],[Detections Utility]]</f>
        <v>0.20476190476190476</v>
      </c>
      <c r="W423">
        <f>SUM(Table1[[#This Row],[Num. 800-53 (r5)]],Table1[[#This Row],[Num. CIS Controls]])</f>
        <v>11</v>
      </c>
      <c r="X423">
        <f>(Table1[[#This Row],[Total Mitigations]]-parameters!$D$2)/(parameters!$D$3-parameters!$D$2)</f>
        <v>0.2</v>
      </c>
      <c r="Y423">
        <f>IF(Table1[[#This Row],[Mitigations Utility (unclipped)]]&gt;1,1, IF(Table1[[#This Row],[Mitigations Utility (unclipped)]]&lt;0,0, Table1[[#This Row],[Mitigations Utility (unclipped)]]) )</f>
        <v>0.2</v>
      </c>
      <c r="Z423">
        <f>SUM(Table1[[#This Row],[Num. CAR]:[Num. Splunk]])</f>
        <v>21</v>
      </c>
      <c r="AA423">
        <f>(Table1[[#This Row],[Total Detections]]-parameters!$D$4)/(parameters!$D$5-parameters!$D$4)</f>
        <v>0.21</v>
      </c>
      <c r="AB423">
        <f>IF(Table1[[#This Row],[Detections Utility (unclipped)]]&gt;1,1, IF(Table1[[#This Row],[Detections Utility (unclipped)]]&lt;0,0, Table1[[#This Row],[Detections Utility (unclipped)]]) )</f>
        <v>0.21</v>
      </c>
      <c r="AC423"/>
      <c r="AD423" s="85" t="s">
        <v>1541</v>
      </c>
      <c r="AE423" s="30" t="str" cm="1">
        <f t="array" ref="AE423">IF(SUMPRODUCT(--(NOT(ISERR(SEARCH({"Process","Command","Script","WMI","Module","Pipe","Service"},AD423)))))&gt;0,"1","0")</f>
        <v>1</v>
      </c>
      <c r="AF423" s="30">
        <f>IF(AE423="1",'TOP 10 TECHNIQUES'!C$15,0)</f>
        <v>0</v>
      </c>
      <c r="AG423" s="30" t="str" cm="1">
        <f t="array" ref="AG423">IF(SUMPRODUCT(--(NOT(ISERR(SEARCH({"Network","Firewall"},AD423)))))&gt;0,"1","0")</f>
        <v>0</v>
      </c>
      <c r="AH423" s="30">
        <f>IF(AG423="1",'TOP 10 TECHNIQUES'!C$16,0)</f>
        <v>0</v>
      </c>
      <c r="AI423" s="30" t="str" cm="1">
        <f t="array" ref="AI423">IF(SUMPRODUCT(--(NOT(ISERR(SEARCH({"File","Group","Logon","Schedule","User","Registry","Active","Application"},AD423)))))&gt;0,"1","0")</f>
        <v>1</v>
      </c>
      <c r="AJ423" s="30">
        <f>IF(AI423="1",'TOP 10 TECHNIQUES'!C$17,0)</f>
        <v>0.19800000000000001</v>
      </c>
      <c r="AK423" s="30" t="str" cm="1">
        <f t="array" ref="AK423">IF(SUMPRODUCT(--(NOT(ISERR(SEARCH({"Cloud","Cluster","Container","Image","Instance","Pod","Snapshot","Volume"},AD423)))))&gt;0,"1","0")</f>
        <v>0</v>
      </c>
      <c r="AL423" s="30">
        <f>IF(AK423="1",'TOP 10 TECHNIQUES'!C$18,0)</f>
        <v>0</v>
      </c>
      <c r="AM423" s="30" t="str" cm="1">
        <f t="array" ref="AM423">IF(SUMPRODUCT(--(NOT(ISERR(SEARCH({"Drive","Firmware","Host","Kernel"},AD423)))))&gt;0,"1","0")</f>
        <v>0</v>
      </c>
      <c r="AN423" s="30">
        <f>IF(AM423="1",'TOP 10 TECHNIQUES'!C$19,0)</f>
        <v>0</v>
      </c>
      <c r="AO423" s="62">
        <v>2</v>
      </c>
      <c r="AP423" s="30">
        <f>parameters!$J$21*Table1[[#This Row],[TAT Utility]]+parameters!$J$22*Table1[[#This Row],[Count Utility]]</f>
        <v>0.14867003798514286</v>
      </c>
      <c r="AQ423" s="30">
        <f>(Table1[[#This Row],[Total Top Att&amp;ck Score ]]-parameters!$D$19)/(parameters!$D$20-parameters!$D$19)</f>
        <v>0.27334457106158733</v>
      </c>
      <c r="AR423" s="30">
        <f>IF(Table1[[#This Row],[TAT Utility (unclipped)]]&gt;1,1, IF(Table1[[#This Row],[TAT Utility (unclipped)]]&lt;0,0, Table1[[#This Row],[TAT Utility (unclipped)]]) )</f>
        <v>0.27334457106158733</v>
      </c>
      <c r="AS423" s="30">
        <f>(Table1[[#This Row],[Ransomware (Total '# of ATT&amp;CK Observations)]]-parameters!$D$21)/(parameters!$D$22-parameters!$D$21)</f>
        <v>9.5238095238095233E-2</v>
      </c>
      <c r="AT423" s="30">
        <f>IF(Table1[[#This Row],[Count Utility (unclipped)]]&gt;1,1, IF(Table1[[#This Row],[Count Utility (unclipped)]]&lt;0,0, Table1[[#This Row],[Count Utility (unclipped)]]) )</f>
        <v>9.5238095238095233E-2</v>
      </c>
      <c r="AU42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6.063545576483749E-2</v>
      </c>
    </row>
    <row r="424" spans="1:47" ht="15.75">
      <c r="A424" s="30">
        <f>parameters!$J$21*Table1[[#This Row],[TAT Utility]]+parameters!$J$22*Table1[[#This Row],[Count Utility]]</f>
        <v>5.7863809523809526E-2</v>
      </c>
      <c r="B424" s="30">
        <f t="shared" si="6"/>
        <v>0.24530476190476191</v>
      </c>
      <c r="C424" s="30" t="s">
        <v>1542</v>
      </c>
      <c r="D424" s="30" t="s">
        <v>1538</v>
      </c>
      <c r="E424" s="30" t="s">
        <v>1543</v>
      </c>
      <c r="F424" s="30">
        <v>1</v>
      </c>
      <c r="G424" s="30">
        <v>1</v>
      </c>
      <c r="H424" s="30">
        <f>parameters!$J$10*Table1[[#This Row],[Before Utility]]+parameters!$J$11*Table1[[#This Row],[After Utility]]</f>
        <v>0.1</v>
      </c>
      <c r="I424">
        <f>(Table1[[#This Row],[Num. TID Before]]-parameters!$D$8)/(parameters!$D$9-parameters!$D$8)</f>
        <v>0.1</v>
      </c>
      <c r="J424">
        <f>IF(Table1[[#This Row],[Before Utility (unclipped)]]&gt;1,1, IF(Table1[[#This Row],[Before Utility (unclipped)]]&lt;0,0, Table1[[#This Row],[Before Utility (unclipped)]]))</f>
        <v>0.1</v>
      </c>
      <c r="K424">
        <f>(Table1[[#This Row],[Num. TID After]]-parameters!$D$10)/(parameters!$D$11-parameters!$D$10)</f>
        <v>0.1</v>
      </c>
      <c r="L424">
        <f>IF(Table1[[#This Row],[After Utility (unclipped)]]&gt;1,1, IF(Table1[[#This Row],[After Utility (unclipped)]]&lt;0,0, Table1[[#This Row],[After Utility (unclipped)]]))</f>
        <v>0.1</v>
      </c>
      <c r="M424" s="30">
        <v>0</v>
      </c>
      <c r="N424" s="81">
        <v>0</v>
      </c>
      <c r="O424" s="81">
        <v>0</v>
      </c>
      <c r="P424" s="81">
        <v>0</v>
      </c>
      <c r="Q424" s="81">
        <v>0</v>
      </c>
      <c r="R424" s="36" t="s">
        <v>1539</v>
      </c>
      <c r="S424" s="32">
        <v>6</v>
      </c>
      <c r="T424" s="36" t="s">
        <v>1540</v>
      </c>
      <c r="U424" s="32">
        <v>5</v>
      </c>
      <c r="V424" s="30">
        <f>parameters!$J$4*Table1[[#This Row],[Mitigations Utility]] + parameters!$J$5*Table1[[#This Row],[Detections Utility]]</f>
        <v>0.10476190476190478</v>
      </c>
      <c r="W424">
        <f>SUM(Table1[[#This Row],[Num. 800-53 (r5)]],Table1[[#This Row],[Num. CIS Controls]])</f>
        <v>11</v>
      </c>
      <c r="X424">
        <f>(Table1[[#This Row],[Total Mitigations]]-parameters!$D$2)/(parameters!$D$3-parameters!$D$2)</f>
        <v>0.2</v>
      </c>
      <c r="Y424">
        <f>IF(Table1[[#This Row],[Mitigations Utility (unclipped)]]&gt;1,1, IF(Table1[[#This Row],[Mitigations Utility (unclipped)]]&lt;0,0, Table1[[#This Row],[Mitigations Utility (unclipped)]]) )</f>
        <v>0.2</v>
      </c>
      <c r="Z424">
        <f>SUM(Table1[[#This Row],[Num. CAR]:[Num. Splunk]])</f>
        <v>0</v>
      </c>
      <c r="AA424">
        <f>(Table1[[#This Row],[Total Detections]]-parameters!$D$4)/(parameters!$D$5-parameters!$D$4)</f>
        <v>0</v>
      </c>
      <c r="AB424">
        <f>IF(Table1[[#This Row],[Detections Utility (unclipped)]]&gt;1,1, IF(Table1[[#This Row],[Detections Utility (unclipped)]]&lt;0,0, Table1[[#This Row],[Detections Utility (unclipped)]]) )</f>
        <v>0</v>
      </c>
      <c r="AC424"/>
      <c r="AD424" s="85" t="s">
        <v>962</v>
      </c>
      <c r="AE424" s="30" t="str" cm="1">
        <f t="array" ref="AE424">IF(SUMPRODUCT(--(NOT(ISERR(SEARCH({"Process","Command","Script","WMI","Module","Pipe","Service"},AD424)))))&gt;0,"1","0")</f>
        <v>1</v>
      </c>
      <c r="AF424" s="30">
        <f>IF(AE424="1",'TOP 10 TECHNIQUES'!C$15,0)</f>
        <v>0</v>
      </c>
      <c r="AG424" s="30" t="str" cm="1">
        <f t="array" ref="AG424">IF(SUMPRODUCT(--(NOT(ISERR(SEARCH({"Network","Firewall"},AD424)))))&gt;0,"1","0")</f>
        <v>0</v>
      </c>
      <c r="AH424" s="30">
        <f>IF(AG424="1",'TOP 10 TECHNIQUES'!C$16,0)</f>
        <v>0</v>
      </c>
      <c r="AI424" s="30" t="str" cm="1">
        <f t="array" ref="AI424">IF(SUMPRODUCT(--(NOT(ISERR(SEARCH({"File","Group","Logon","Schedule","User","Registry","Active","Application"},AD424)))))&gt;0,"1","0")</f>
        <v>1</v>
      </c>
      <c r="AJ424" s="30">
        <f>IF(AI424="1",'TOP 10 TECHNIQUES'!C$17,0)</f>
        <v>0.19800000000000001</v>
      </c>
      <c r="AK424" s="30" t="str" cm="1">
        <f t="array" ref="AK424">IF(SUMPRODUCT(--(NOT(ISERR(SEARCH({"Cloud","Cluster","Container","Image","Instance","Pod","Snapshot","Volume"},AD424)))))&gt;0,"1","0")</f>
        <v>0</v>
      </c>
      <c r="AL424" s="30">
        <f>IF(AK424="1",'TOP 10 TECHNIQUES'!C$18,0)</f>
        <v>0</v>
      </c>
      <c r="AM424" s="30" t="str" cm="1">
        <f t="array" ref="AM424">IF(SUMPRODUCT(--(NOT(ISERR(SEARCH({"Drive","Firmware","Host","Kernel"},AD424)))))&gt;0,"1","0")</f>
        <v>0</v>
      </c>
      <c r="AN424" s="30">
        <f>IF(AM424="1",'TOP 10 TECHNIQUES'!C$19,0)</f>
        <v>0</v>
      </c>
      <c r="AO424" s="61">
        <v>1</v>
      </c>
      <c r="AP424" s="30">
        <f>parameters!$J$21*Table1[[#This Row],[TAT Utility]]+parameters!$J$22*Table1[[#This Row],[Count Utility]]</f>
        <v>5.7863809523809526E-2</v>
      </c>
      <c r="AQ424" s="30">
        <f>(Table1[[#This Row],[Total Top Att&amp;ck Score ]]-parameters!$D$19)/(parameters!$D$20-parameters!$D$19)</f>
        <v>8.1768253968253976E-2</v>
      </c>
      <c r="AR424" s="30">
        <f>IF(Table1[[#This Row],[TAT Utility (unclipped)]]&gt;1,1, IF(Table1[[#This Row],[TAT Utility (unclipped)]]&lt;0,0, Table1[[#This Row],[TAT Utility (unclipped)]]) )</f>
        <v>8.1768253968253976E-2</v>
      </c>
      <c r="AS424" s="30">
        <f>(Table1[[#This Row],[Ransomware (Total '# of ATT&amp;CK Observations)]]-parameters!$D$21)/(parameters!$D$22-parameters!$D$21)</f>
        <v>4.7619047619047616E-2</v>
      </c>
      <c r="AT424" s="30">
        <f>IF(Table1[[#This Row],[Count Utility (unclipped)]]&gt;1,1, IF(Table1[[#This Row],[Count Utility (unclipped)]]&lt;0,0, Table1[[#This Row],[Count Utility (unclipped)]]) )</f>
        <v>4.7619047619047616E-2</v>
      </c>
      <c r="AU42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2.5756386999244141E-2</v>
      </c>
    </row>
    <row r="425" spans="1:47" ht="15.75">
      <c r="A425" s="30">
        <f>parameters!$J$21*Table1[[#This Row],[TAT Utility]]+parameters!$J$22*Table1[[#This Row],[Count Utility]]</f>
        <v>4.531333333333333E-2</v>
      </c>
      <c r="B425" s="30">
        <f t="shared" si="6"/>
        <v>0.1198</v>
      </c>
      <c r="C425" s="30" t="s">
        <v>1544</v>
      </c>
      <c r="D425" s="30" t="s">
        <v>1538</v>
      </c>
      <c r="E425" s="30" t="s">
        <v>1545</v>
      </c>
      <c r="F425" s="30">
        <v>1</v>
      </c>
      <c r="G425" s="30">
        <v>1</v>
      </c>
      <c r="H425" s="30">
        <f>parameters!$J$10*Table1[[#This Row],[Before Utility]]+parameters!$J$11*Table1[[#This Row],[After Utility]]</f>
        <v>0.1</v>
      </c>
      <c r="I425">
        <f>(Table1[[#This Row],[Num. TID Before]]-parameters!$D$8)/(parameters!$D$9-parameters!$D$8)</f>
        <v>0.1</v>
      </c>
      <c r="J425">
        <f>IF(Table1[[#This Row],[Before Utility (unclipped)]]&gt;1,1, IF(Table1[[#This Row],[Before Utility (unclipped)]]&lt;0,0, Table1[[#This Row],[Before Utility (unclipped)]]))</f>
        <v>0.1</v>
      </c>
      <c r="K425">
        <f>(Table1[[#This Row],[Num. TID After]]-parameters!$D$10)/(parameters!$D$11-parameters!$D$10)</f>
        <v>0.1</v>
      </c>
      <c r="L425">
        <f>IF(Table1[[#This Row],[After Utility (unclipped)]]&gt;1,1, IF(Table1[[#This Row],[After Utility (unclipped)]]&lt;0,0, Table1[[#This Row],[After Utility (unclipped)]]))</f>
        <v>0.1</v>
      </c>
      <c r="M425" s="30">
        <v>0</v>
      </c>
      <c r="N425" s="81">
        <v>0</v>
      </c>
      <c r="O425" s="81">
        <v>0</v>
      </c>
      <c r="P425" s="81">
        <v>0</v>
      </c>
      <c r="Q425" s="81">
        <v>0</v>
      </c>
      <c r="R425" s="34"/>
      <c r="S425" s="32">
        <v>0</v>
      </c>
      <c r="T425" s="34"/>
      <c r="U425" s="32">
        <v>0</v>
      </c>
      <c r="V425" s="30">
        <f>parameters!$J$4*Table1[[#This Row],[Mitigations Utility]] + parameters!$J$5*Table1[[#This Row],[Detections Utility]]</f>
        <v>0</v>
      </c>
      <c r="W425">
        <f>SUM(Table1[[#This Row],[Num. 800-53 (r5)]],Table1[[#This Row],[Num. CIS Controls]])</f>
        <v>0</v>
      </c>
      <c r="X425">
        <f>(Table1[[#This Row],[Total Mitigations]]-parameters!$D$2)/(parameters!$D$3-parameters!$D$2)</f>
        <v>0</v>
      </c>
      <c r="Y425">
        <f>IF(Table1[[#This Row],[Mitigations Utility (unclipped)]]&gt;1,1, IF(Table1[[#This Row],[Mitigations Utility (unclipped)]]&lt;0,0, Table1[[#This Row],[Mitigations Utility (unclipped)]]) )</f>
        <v>0</v>
      </c>
      <c r="Z425">
        <f>SUM(Table1[[#This Row],[Num. CAR]:[Num. Splunk]])</f>
        <v>0</v>
      </c>
      <c r="AA425">
        <f>(Table1[[#This Row],[Total Detections]]-parameters!$D$4)/(parameters!$D$5-parameters!$D$4)</f>
        <v>0</v>
      </c>
      <c r="AB425">
        <f>IF(Table1[[#This Row],[Detections Utility (unclipped)]]&gt;1,1, IF(Table1[[#This Row],[Detections Utility (unclipped)]]&lt;0,0, Table1[[#This Row],[Detections Utility (unclipped)]]) )</f>
        <v>0</v>
      </c>
      <c r="AC425"/>
      <c r="AD425" s="85" t="s">
        <v>1546</v>
      </c>
      <c r="AE425" s="30" t="str" cm="1">
        <f t="array" ref="AE425">IF(SUMPRODUCT(--(NOT(ISERR(SEARCH({"Process","Command","Script","WMI","Module","Pipe","Service"},AD425)))))&gt;0,"1","0")</f>
        <v>1</v>
      </c>
      <c r="AF425" s="30">
        <f>IF(AE425="1",'TOP 10 TECHNIQUES'!C$15,0)</f>
        <v>0</v>
      </c>
      <c r="AG425" s="30" t="str" cm="1">
        <f t="array" ref="AG425">IF(SUMPRODUCT(--(NOT(ISERR(SEARCH({"Network","Firewall"},AD425)))))&gt;0,"1","0")</f>
        <v>0</v>
      </c>
      <c r="AH425" s="30">
        <f>IF(AG425="1",'TOP 10 TECHNIQUES'!C$16,0)</f>
        <v>0</v>
      </c>
      <c r="AI425" s="30" t="str" cm="1">
        <f t="array" ref="AI425">IF(SUMPRODUCT(--(NOT(ISERR(SEARCH({"File","Group","Logon","Schedule","User","Registry","Active","Application"},AD425)))))&gt;0,"1","0")</f>
        <v>1</v>
      </c>
      <c r="AJ425" s="30">
        <f>IF(AI425="1",'TOP 10 TECHNIQUES'!C$17,0)</f>
        <v>0.19800000000000001</v>
      </c>
      <c r="AK425" s="30" t="str" cm="1">
        <f t="array" ref="AK425">IF(SUMPRODUCT(--(NOT(ISERR(SEARCH({"Cloud","Cluster","Container","Image","Instance","Pod","Snapshot","Volume"},AD425)))))&gt;0,"1","0")</f>
        <v>0</v>
      </c>
      <c r="AL425" s="30">
        <f>IF(AK425="1",'TOP 10 TECHNIQUES'!C$18,0)</f>
        <v>0</v>
      </c>
      <c r="AM425" s="30" t="str" cm="1">
        <f t="array" ref="AM425">IF(SUMPRODUCT(--(NOT(ISERR(SEARCH({"Drive","Firmware","Host","Kernel"},AD425)))))&gt;0,"1","0")</f>
        <v>0</v>
      </c>
      <c r="AN425" s="30">
        <f>IF(AM425="1",'TOP 10 TECHNIQUES'!C$19,0)</f>
        <v>0</v>
      </c>
      <c r="AO425" s="62">
        <v>1</v>
      </c>
      <c r="AP425" s="30">
        <f>parameters!$J$21*Table1[[#This Row],[TAT Utility]]+parameters!$J$22*Table1[[#This Row],[Count Utility]]</f>
        <v>4.531333333333333E-2</v>
      </c>
      <c r="AQ425" s="30">
        <f>(Table1[[#This Row],[Total Top Att&amp;ck Score ]]-parameters!$D$19)/(parameters!$D$20-parameters!$D$19)</f>
        <v>3.9933333333333335E-2</v>
      </c>
      <c r="AR425" s="30">
        <f>IF(Table1[[#This Row],[TAT Utility (unclipped)]]&gt;1,1, IF(Table1[[#This Row],[TAT Utility (unclipped)]]&lt;0,0, Table1[[#This Row],[TAT Utility (unclipped)]]) )</f>
        <v>3.9933333333333335E-2</v>
      </c>
      <c r="AS425" s="30">
        <f>(Table1[[#This Row],[Ransomware (Total '# of ATT&amp;CK Observations)]]-parameters!$D$21)/(parameters!$D$22-parameters!$D$21)</f>
        <v>4.7619047619047616E-2</v>
      </c>
      <c r="AT425" s="30">
        <f>IF(Table1[[#This Row],[Count Utility (unclipped)]]&gt;1,1, IF(Table1[[#This Row],[Count Utility (unclipped)]]&lt;0,0, Table1[[#This Row],[Count Utility (unclipped)]]) )</f>
        <v>4.7619047619047616E-2</v>
      </c>
      <c r="AU42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2.4760317460317458E-2</v>
      </c>
    </row>
    <row r="426" spans="1:47" ht="15.75">
      <c r="A426" s="30">
        <f>parameters!$J$21*Table1[[#This Row],[TAT Utility]]+parameters!$J$22*Table1[[#This Row],[Count Utility]]</f>
        <v>4.6454285714285712E-2</v>
      </c>
      <c r="B426" s="30">
        <f t="shared" si="6"/>
        <v>0.1312095238095238</v>
      </c>
      <c r="C426" s="30" t="s">
        <v>1547</v>
      </c>
      <c r="D426" s="30" t="s">
        <v>1538</v>
      </c>
      <c r="E426" s="30" t="s">
        <v>1548</v>
      </c>
      <c r="F426" s="30">
        <v>1</v>
      </c>
      <c r="G426" s="30">
        <v>1</v>
      </c>
      <c r="H426" s="30">
        <f>parameters!$J$10*Table1[[#This Row],[Before Utility]]+parameters!$J$11*Table1[[#This Row],[After Utility]]</f>
        <v>0.1</v>
      </c>
      <c r="I426">
        <f>(Table1[[#This Row],[Num. TID Before]]-parameters!$D$8)/(parameters!$D$9-parameters!$D$8)</f>
        <v>0.1</v>
      </c>
      <c r="J426">
        <f>IF(Table1[[#This Row],[Before Utility (unclipped)]]&gt;1,1, IF(Table1[[#This Row],[Before Utility (unclipped)]]&lt;0,0, Table1[[#This Row],[Before Utility (unclipped)]]))</f>
        <v>0.1</v>
      </c>
      <c r="K426">
        <f>(Table1[[#This Row],[Num. TID After]]-parameters!$D$10)/(parameters!$D$11-parameters!$D$10)</f>
        <v>0.1</v>
      </c>
      <c r="L426">
        <f>IF(Table1[[#This Row],[After Utility (unclipped)]]&gt;1,1, IF(Table1[[#This Row],[After Utility (unclipped)]]&lt;0,0, Table1[[#This Row],[After Utility (unclipped)]]))</f>
        <v>0.1</v>
      </c>
      <c r="M426" s="30">
        <v>0</v>
      </c>
      <c r="N426" s="81">
        <v>0</v>
      </c>
      <c r="O426" s="81">
        <v>0</v>
      </c>
      <c r="P426" s="81">
        <v>0</v>
      </c>
      <c r="Q426" s="81">
        <v>2</v>
      </c>
      <c r="R426" s="34"/>
      <c r="S426" s="32">
        <v>0</v>
      </c>
      <c r="T426" s="34"/>
      <c r="U426" s="32">
        <v>0</v>
      </c>
      <c r="V426" s="30">
        <f>parameters!$J$4*Table1[[#This Row],[Mitigations Utility]] + parameters!$J$5*Table1[[#This Row],[Detections Utility]]</f>
        <v>9.5238095238095229E-3</v>
      </c>
      <c r="W426">
        <f>SUM(Table1[[#This Row],[Num. 800-53 (r5)]],Table1[[#This Row],[Num. CIS Controls]])</f>
        <v>0</v>
      </c>
      <c r="X426">
        <f>(Table1[[#This Row],[Total Mitigations]]-parameters!$D$2)/(parameters!$D$3-parameters!$D$2)</f>
        <v>0</v>
      </c>
      <c r="Y426">
        <f>IF(Table1[[#This Row],[Mitigations Utility (unclipped)]]&gt;1,1, IF(Table1[[#This Row],[Mitigations Utility (unclipped)]]&lt;0,0, Table1[[#This Row],[Mitigations Utility (unclipped)]]) )</f>
        <v>0</v>
      </c>
      <c r="Z426">
        <f>SUM(Table1[[#This Row],[Num. CAR]:[Num. Splunk]])</f>
        <v>2</v>
      </c>
      <c r="AA426">
        <f>(Table1[[#This Row],[Total Detections]]-parameters!$D$4)/(parameters!$D$5-parameters!$D$4)</f>
        <v>0.02</v>
      </c>
      <c r="AB426">
        <f>IF(Table1[[#This Row],[Detections Utility (unclipped)]]&gt;1,1, IF(Table1[[#This Row],[Detections Utility (unclipped)]]&lt;0,0, Table1[[#This Row],[Detections Utility (unclipped)]]) )</f>
        <v>0.02</v>
      </c>
      <c r="AC426"/>
      <c r="AD426" s="85" t="s">
        <v>1546</v>
      </c>
      <c r="AE426" s="30" t="str" cm="1">
        <f t="array" ref="AE426">IF(SUMPRODUCT(--(NOT(ISERR(SEARCH({"Process","Command","Script","WMI","Module","Pipe","Service"},AD426)))))&gt;0,"1","0")</f>
        <v>1</v>
      </c>
      <c r="AF426" s="30">
        <f>IF(AE426="1",'TOP 10 TECHNIQUES'!C$15,0)</f>
        <v>0</v>
      </c>
      <c r="AG426" s="30" t="str" cm="1">
        <f t="array" ref="AG426">IF(SUMPRODUCT(--(NOT(ISERR(SEARCH({"Network","Firewall"},AD426)))))&gt;0,"1","0")</f>
        <v>0</v>
      </c>
      <c r="AH426" s="30">
        <f>IF(AG426="1",'TOP 10 TECHNIQUES'!C$16,0)</f>
        <v>0</v>
      </c>
      <c r="AI426" s="30" t="str" cm="1">
        <f t="array" ref="AI426">IF(SUMPRODUCT(--(NOT(ISERR(SEARCH({"File","Group","Logon","Schedule","User","Registry","Active","Application"},AD426)))))&gt;0,"1","0")</f>
        <v>1</v>
      </c>
      <c r="AJ426" s="30">
        <f>IF(AI426="1",'TOP 10 TECHNIQUES'!C$17,0)</f>
        <v>0.19800000000000001</v>
      </c>
      <c r="AK426" s="30" t="str" cm="1">
        <f t="array" ref="AK426">IF(SUMPRODUCT(--(NOT(ISERR(SEARCH({"Cloud","Cluster","Container","Image","Instance","Pod","Snapshot","Volume"},AD426)))))&gt;0,"1","0")</f>
        <v>0</v>
      </c>
      <c r="AL426" s="30">
        <f>IF(AK426="1",'TOP 10 TECHNIQUES'!C$18,0)</f>
        <v>0</v>
      </c>
      <c r="AM426" s="30" t="str" cm="1">
        <f t="array" ref="AM426">IF(SUMPRODUCT(--(NOT(ISERR(SEARCH({"Drive","Firmware","Host","Kernel"},AD426)))))&gt;0,"1","0")</f>
        <v>0</v>
      </c>
      <c r="AN426" s="30">
        <f>IF(AM426="1",'TOP 10 TECHNIQUES'!C$19,0)</f>
        <v>0</v>
      </c>
      <c r="AO426" s="61">
        <v>1</v>
      </c>
      <c r="AP426" s="30">
        <f>parameters!$J$21*Table1[[#This Row],[TAT Utility]]+parameters!$J$22*Table1[[#This Row],[Count Utility]]</f>
        <v>4.6454285714285712E-2</v>
      </c>
      <c r="AQ426" s="30">
        <f>(Table1[[#This Row],[Total Top Att&amp;ck Score ]]-parameters!$D$19)/(parameters!$D$20-parameters!$D$19)</f>
        <v>4.3736507936507935E-2</v>
      </c>
      <c r="AR426" s="30">
        <f>IF(Table1[[#This Row],[TAT Utility (unclipped)]]&gt;1,1, IF(Table1[[#This Row],[TAT Utility (unclipped)]]&lt;0,0, Table1[[#This Row],[TAT Utility (unclipped)]]) )</f>
        <v>4.3736507936507935E-2</v>
      </c>
      <c r="AS426" s="30">
        <f>(Table1[[#This Row],[Ransomware (Total '# of ATT&amp;CK Observations)]]-parameters!$D$21)/(parameters!$D$22-parameters!$D$21)</f>
        <v>4.7619047619047616E-2</v>
      </c>
      <c r="AT426" s="30">
        <f>IF(Table1[[#This Row],[Count Utility (unclipped)]]&gt;1,1, IF(Table1[[#This Row],[Count Utility (unclipped)]]&lt;0,0, Table1[[#This Row],[Count Utility (unclipped)]]) )</f>
        <v>4.7619047619047616E-2</v>
      </c>
      <c r="AU42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2.4850869236583521E-2</v>
      </c>
    </row>
    <row r="427" spans="1:47" ht="15.75">
      <c r="A427" s="30">
        <f>parameters!$J$21*Table1[[#This Row],[TAT Utility]]+parameters!$J$22*Table1[[#This Row],[Count Utility]]</f>
        <v>2.2942312761904764E-2</v>
      </c>
      <c r="B427" s="30">
        <f t="shared" si="6"/>
        <v>0.22942312761904762</v>
      </c>
      <c r="C427" s="30" t="s">
        <v>1549</v>
      </c>
      <c r="D427" s="30" t="s">
        <v>1550</v>
      </c>
      <c r="E427" s="30" t="s">
        <v>72</v>
      </c>
      <c r="F427" s="30">
        <v>1</v>
      </c>
      <c r="G427" s="30">
        <v>0</v>
      </c>
      <c r="H427" s="30">
        <f>parameters!$J$10*Table1[[#This Row],[Before Utility]]+parameters!$J$11*Table1[[#This Row],[After Utility]]</f>
        <v>0.05</v>
      </c>
      <c r="I427">
        <f>(Table1[[#This Row],[Num. TID Before]]-parameters!$D$8)/(parameters!$D$9-parameters!$D$8)</f>
        <v>0.1</v>
      </c>
      <c r="J427">
        <f>IF(Table1[[#This Row],[Before Utility (unclipped)]]&gt;1,1, IF(Table1[[#This Row],[Before Utility (unclipped)]]&lt;0,0, Table1[[#This Row],[Before Utility (unclipped)]]))</f>
        <v>0.1</v>
      </c>
      <c r="K427">
        <f>(Table1[[#This Row],[Num. TID After]]-parameters!$D$10)/(parameters!$D$11-parameters!$D$10)</f>
        <v>0</v>
      </c>
      <c r="L427">
        <f>IF(Table1[[#This Row],[After Utility (unclipped)]]&gt;1,1, IF(Table1[[#This Row],[After Utility (unclipped)]]&lt;0,0, Table1[[#This Row],[After Utility (unclipped)]]))</f>
        <v>0</v>
      </c>
      <c r="M427" s="57">
        <v>3.1804079999999998E-2</v>
      </c>
      <c r="N427" s="81">
        <v>0</v>
      </c>
      <c r="O427" s="81">
        <v>1</v>
      </c>
      <c r="P427" s="81">
        <v>0</v>
      </c>
      <c r="Q427" s="81">
        <v>0</v>
      </c>
      <c r="R427" s="36" t="s">
        <v>1044</v>
      </c>
      <c r="S427" s="32">
        <v>5</v>
      </c>
      <c r="T427" s="36" t="s">
        <v>1045</v>
      </c>
      <c r="U427" s="32">
        <v>10</v>
      </c>
      <c r="V427" s="30">
        <f>parameters!$J$4*Table1[[#This Row],[Mitigations Utility]] + parameters!$J$5*Table1[[#This Row],[Detections Utility]]</f>
        <v>0.14761904761904762</v>
      </c>
      <c r="W427">
        <f>SUM(Table1[[#This Row],[Num. 800-53 (r5)]],Table1[[#This Row],[Num. CIS Controls]])</f>
        <v>15</v>
      </c>
      <c r="X427">
        <f>(Table1[[#This Row],[Total Mitigations]]-parameters!$D$2)/(parameters!$D$3-parameters!$D$2)</f>
        <v>0.27272727272727271</v>
      </c>
      <c r="Y427">
        <f>IF(Table1[[#This Row],[Mitigations Utility (unclipped)]]&gt;1,1, IF(Table1[[#This Row],[Mitigations Utility (unclipped)]]&lt;0,0, Table1[[#This Row],[Mitigations Utility (unclipped)]]) )</f>
        <v>0.27272727272727271</v>
      </c>
      <c r="Z427">
        <f>SUM(Table1[[#This Row],[Num. CAR]:[Num. Splunk]])</f>
        <v>1</v>
      </c>
      <c r="AA427">
        <f>(Table1[[#This Row],[Total Detections]]-parameters!$D$4)/(parameters!$D$5-parameters!$D$4)</f>
        <v>0.01</v>
      </c>
      <c r="AB427">
        <f>IF(Table1[[#This Row],[Detections Utility (unclipped)]]&gt;1,1, IF(Table1[[#This Row],[Detections Utility (unclipped)]]&lt;0,0, Table1[[#This Row],[Detections Utility (unclipped)]]) )</f>
        <v>0.01</v>
      </c>
      <c r="AC427"/>
      <c r="AD427" s="85" t="s">
        <v>1551</v>
      </c>
      <c r="AE427" s="30" t="str" cm="1">
        <f t="array" ref="AE427">IF(SUMPRODUCT(--(NOT(ISERR(SEARCH({"Process","Command","Script","WMI","Module","Pipe","Service"},AD427)))))&gt;0,"1","0")</f>
        <v>1</v>
      </c>
      <c r="AF427" s="30">
        <f>IF(AE427="1",'TOP 10 TECHNIQUES'!C$15,0)</f>
        <v>0</v>
      </c>
      <c r="AG427" s="30" t="str" cm="1">
        <f t="array" ref="AG427">IF(SUMPRODUCT(--(NOT(ISERR(SEARCH({"Network","Firewall"},AD427)))))&gt;0,"1","0")</f>
        <v>0</v>
      </c>
      <c r="AH427" s="30">
        <f>IF(AG427="1",'TOP 10 TECHNIQUES'!C$16,0)</f>
        <v>0</v>
      </c>
      <c r="AI427" s="30" t="str" cm="1">
        <f t="array" ref="AI427">IF(SUMPRODUCT(--(NOT(ISERR(SEARCH({"File","Group","Logon","Schedule","User","Registry","Active","Application"},AD427)))))&gt;0,"1","0")</f>
        <v>0</v>
      </c>
      <c r="AJ427" s="30">
        <f>IF(AI427="1",'TOP 10 TECHNIQUES'!C$17,0)</f>
        <v>0</v>
      </c>
      <c r="AK427" s="30" t="str" cm="1">
        <f t="array" ref="AK427">IF(SUMPRODUCT(--(NOT(ISERR(SEARCH({"Cloud","Cluster","Container","Image","Instance","Pod","Snapshot","Volume"},AD427)))))&gt;0,"1","0")</f>
        <v>0</v>
      </c>
      <c r="AL427" s="30">
        <f>IF(AK427="1",'TOP 10 TECHNIQUES'!C$18,0)</f>
        <v>0</v>
      </c>
      <c r="AM427" s="30" t="str" cm="1">
        <f t="array" ref="AM427">IF(SUMPRODUCT(--(NOT(ISERR(SEARCH({"Drive","Firmware","Host","Kernel"},AD427)))))&gt;0,"1","0")</f>
        <v>1</v>
      </c>
      <c r="AN427" s="30">
        <f>IF(AM427="1",'TOP 10 TECHNIQUES'!C$19,0)</f>
        <v>0</v>
      </c>
      <c r="AO427" s="62">
        <v>0</v>
      </c>
      <c r="AP427" s="30">
        <f>parameters!$J$21*Table1[[#This Row],[TAT Utility]]+parameters!$J$22*Table1[[#This Row],[Count Utility]]</f>
        <v>2.2942312761904764E-2</v>
      </c>
      <c r="AQ427" s="30">
        <f>(Table1[[#This Row],[Total Top Att&amp;ck Score ]]-parameters!$D$19)/(parameters!$D$20-parameters!$D$19)</f>
        <v>7.6474375873015879E-2</v>
      </c>
      <c r="AR427" s="30">
        <f>IF(Table1[[#This Row],[TAT Utility (unclipped)]]&gt;1,1, IF(Table1[[#This Row],[TAT Utility (unclipped)]]&lt;0,0, Table1[[#This Row],[TAT Utility (unclipped)]]) )</f>
        <v>7.6474375873015879E-2</v>
      </c>
      <c r="AS427" s="30">
        <f>(Table1[[#This Row],[Ransomware (Total '# of ATT&amp;CK Observations)]]-parameters!$D$21)/(parameters!$D$22-parameters!$D$21)</f>
        <v>0</v>
      </c>
      <c r="AT427" s="30">
        <f>IF(Table1[[#This Row],[Count Utility (unclipped)]]&gt;1,1, IF(Table1[[#This Row],[Count Utility (unclipped)]]&lt;0,0, Table1[[#This Row],[Count Utility (unclipped)]]) )</f>
        <v>0</v>
      </c>
      <c r="AU42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8" spans="1:47" ht="15.75">
      <c r="A428" s="30">
        <f>parameters!$J$21*Table1[[#This Row],[TAT Utility]]+parameters!$J$22*Table1[[#This Row],[Count Utility]]</f>
        <v>2.0714285714285709E-2</v>
      </c>
      <c r="B428" s="30">
        <f t="shared" si="6"/>
        <v>0.20714285714285713</v>
      </c>
      <c r="C428" s="30" t="s">
        <v>1552</v>
      </c>
      <c r="D428" s="30" t="s">
        <v>1550</v>
      </c>
      <c r="E428" s="30" t="s">
        <v>1553</v>
      </c>
      <c r="F428" s="30">
        <v>1</v>
      </c>
      <c r="G428" s="30">
        <v>0</v>
      </c>
      <c r="H428" s="30">
        <f>parameters!$J$10*Table1[[#This Row],[Before Utility]]+parameters!$J$11*Table1[[#This Row],[After Utility]]</f>
        <v>0.05</v>
      </c>
      <c r="I428">
        <f>(Table1[[#This Row],[Num. TID Before]]-parameters!$D$8)/(parameters!$D$9-parameters!$D$8)</f>
        <v>0.1</v>
      </c>
      <c r="J428">
        <f>IF(Table1[[#This Row],[Before Utility (unclipped)]]&gt;1,1, IF(Table1[[#This Row],[Before Utility (unclipped)]]&lt;0,0, Table1[[#This Row],[Before Utility (unclipped)]]))</f>
        <v>0.1</v>
      </c>
      <c r="K428">
        <f>(Table1[[#This Row],[Num. TID After]]-parameters!$D$10)/(parameters!$D$11-parameters!$D$10)</f>
        <v>0</v>
      </c>
      <c r="L428">
        <f>IF(Table1[[#This Row],[After Utility (unclipped)]]&gt;1,1, IF(Table1[[#This Row],[After Utility (unclipped)]]&lt;0,0, Table1[[#This Row],[After Utility (unclipped)]]))</f>
        <v>0</v>
      </c>
      <c r="M428" s="30">
        <v>0</v>
      </c>
      <c r="N428" s="81">
        <v>0</v>
      </c>
      <c r="O428" s="81">
        <v>1</v>
      </c>
      <c r="P428" s="81">
        <v>0</v>
      </c>
      <c r="Q428" s="81">
        <v>2</v>
      </c>
      <c r="R428" s="36" t="s">
        <v>1044</v>
      </c>
      <c r="S428" s="32">
        <v>5</v>
      </c>
      <c r="T428" s="36" t="s">
        <v>1045</v>
      </c>
      <c r="U428" s="32">
        <v>10</v>
      </c>
      <c r="V428" s="30">
        <f>parameters!$J$4*Table1[[#This Row],[Mitigations Utility]] + parameters!$J$5*Table1[[#This Row],[Detections Utility]]</f>
        <v>0.15714285714285714</v>
      </c>
      <c r="W428">
        <f>SUM(Table1[[#This Row],[Num. 800-53 (r5)]],Table1[[#This Row],[Num. CIS Controls]])</f>
        <v>15</v>
      </c>
      <c r="X428">
        <f>(Table1[[#This Row],[Total Mitigations]]-parameters!$D$2)/(parameters!$D$3-parameters!$D$2)</f>
        <v>0.27272727272727271</v>
      </c>
      <c r="Y428">
        <f>IF(Table1[[#This Row],[Mitigations Utility (unclipped)]]&gt;1,1, IF(Table1[[#This Row],[Mitigations Utility (unclipped)]]&lt;0,0, Table1[[#This Row],[Mitigations Utility (unclipped)]]) )</f>
        <v>0.27272727272727271</v>
      </c>
      <c r="Z428">
        <f>SUM(Table1[[#This Row],[Num. CAR]:[Num. Splunk]])</f>
        <v>3</v>
      </c>
      <c r="AA428">
        <f>(Table1[[#This Row],[Total Detections]]-parameters!$D$4)/(parameters!$D$5-parameters!$D$4)</f>
        <v>0.03</v>
      </c>
      <c r="AB428">
        <f>IF(Table1[[#This Row],[Detections Utility (unclipped)]]&gt;1,1, IF(Table1[[#This Row],[Detections Utility (unclipped)]]&lt;0,0, Table1[[#This Row],[Detections Utility (unclipped)]]) )</f>
        <v>0.03</v>
      </c>
      <c r="AC428"/>
      <c r="AD428" s="85" t="s">
        <v>1551</v>
      </c>
      <c r="AE428" s="30" t="str" cm="1">
        <f t="array" ref="AE428">IF(SUMPRODUCT(--(NOT(ISERR(SEARCH({"Process","Command","Script","WMI","Module","Pipe","Service"},AD428)))))&gt;0,"1","0")</f>
        <v>1</v>
      </c>
      <c r="AF428" s="30">
        <f>IF(AE428="1",'TOP 10 TECHNIQUES'!C$15,0)</f>
        <v>0</v>
      </c>
      <c r="AG428" s="30" t="str" cm="1">
        <f t="array" ref="AG428">IF(SUMPRODUCT(--(NOT(ISERR(SEARCH({"Network","Firewall"},AD428)))))&gt;0,"1","0")</f>
        <v>0</v>
      </c>
      <c r="AH428" s="30">
        <f>IF(AG428="1",'TOP 10 TECHNIQUES'!C$16,0)</f>
        <v>0</v>
      </c>
      <c r="AI428" s="30" t="str" cm="1">
        <f t="array" ref="AI428">IF(SUMPRODUCT(--(NOT(ISERR(SEARCH({"File","Group","Logon","Schedule","User","Registry","Active","Application"},AD428)))))&gt;0,"1","0")</f>
        <v>0</v>
      </c>
      <c r="AJ428" s="30">
        <f>IF(AI428="1",'TOP 10 TECHNIQUES'!C$17,0)</f>
        <v>0</v>
      </c>
      <c r="AK428" s="30" t="str" cm="1">
        <f t="array" ref="AK428">IF(SUMPRODUCT(--(NOT(ISERR(SEARCH({"Cloud","Cluster","Container","Image","Instance","Pod","Snapshot","Volume"},AD428)))))&gt;0,"1","0")</f>
        <v>0</v>
      </c>
      <c r="AL428" s="30">
        <f>IF(AK428="1",'TOP 10 TECHNIQUES'!C$18,0)</f>
        <v>0</v>
      </c>
      <c r="AM428" s="30" t="str" cm="1">
        <f t="array" ref="AM428">IF(SUMPRODUCT(--(NOT(ISERR(SEARCH({"Drive","Firmware","Host","Kernel"},AD428)))))&gt;0,"1","0")</f>
        <v>1</v>
      </c>
      <c r="AN428" s="30">
        <f>IF(AM428="1",'TOP 10 TECHNIQUES'!C$19,0)</f>
        <v>0</v>
      </c>
      <c r="AO428" s="61">
        <v>0</v>
      </c>
      <c r="AP428" s="30">
        <f>parameters!$J$21*Table1[[#This Row],[TAT Utility]]+parameters!$J$22*Table1[[#This Row],[Count Utility]]</f>
        <v>2.0714285714285709E-2</v>
      </c>
      <c r="AQ428" s="30">
        <f>(Table1[[#This Row],[Total Top Att&amp;ck Score ]]-parameters!$D$19)/(parameters!$D$20-parameters!$D$19)</f>
        <v>6.9047619047619038E-2</v>
      </c>
      <c r="AR428" s="30">
        <f>IF(Table1[[#This Row],[TAT Utility (unclipped)]]&gt;1,1, IF(Table1[[#This Row],[TAT Utility (unclipped)]]&lt;0,0, Table1[[#This Row],[TAT Utility (unclipped)]]) )</f>
        <v>6.9047619047619038E-2</v>
      </c>
      <c r="AS428" s="30">
        <f>(Table1[[#This Row],[Ransomware (Total '# of ATT&amp;CK Observations)]]-parameters!$D$21)/(parameters!$D$22-parameters!$D$21)</f>
        <v>0</v>
      </c>
      <c r="AT428" s="30">
        <f>IF(Table1[[#This Row],[Count Utility (unclipped)]]&gt;1,1, IF(Table1[[#This Row],[Count Utility (unclipped)]]&lt;0,0, Table1[[#This Row],[Count Utility (unclipped)]]) )</f>
        <v>0</v>
      </c>
      <c r="AU42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9" spans="1:47" ht="15.75">
      <c r="A429" s="30">
        <f>parameters!$J$21*Table1[[#This Row],[TAT Utility]]+parameters!$J$22*Table1[[#This Row],[Count Utility]]</f>
        <v>6.6904761904761911E-2</v>
      </c>
      <c r="B429" s="30">
        <f t="shared" si="6"/>
        <v>0.66904761904761911</v>
      </c>
      <c r="C429" s="30" t="s">
        <v>1554</v>
      </c>
      <c r="D429" s="30" t="s">
        <v>1550</v>
      </c>
      <c r="E429" s="30" t="s">
        <v>1555</v>
      </c>
      <c r="F429" s="30">
        <v>1</v>
      </c>
      <c r="G429" s="30">
        <v>0</v>
      </c>
      <c r="H429" s="30">
        <f>parameters!$J$10*Table1[[#This Row],[Before Utility]]+parameters!$J$11*Table1[[#This Row],[After Utility]]</f>
        <v>0.05</v>
      </c>
      <c r="I429">
        <f>(Table1[[#This Row],[Num. TID Before]]-parameters!$D$8)/(parameters!$D$9-parameters!$D$8)</f>
        <v>0.1</v>
      </c>
      <c r="J429">
        <f>IF(Table1[[#This Row],[Before Utility (unclipped)]]&gt;1,1, IF(Table1[[#This Row],[Before Utility (unclipped)]]&lt;0,0, Table1[[#This Row],[Before Utility (unclipped)]]))</f>
        <v>0.1</v>
      </c>
      <c r="K429">
        <f>(Table1[[#This Row],[Num. TID After]]-parameters!$D$10)/(parameters!$D$11-parameters!$D$10)</f>
        <v>0</v>
      </c>
      <c r="L429">
        <f>IF(Table1[[#This Row],[After Utility (unclipped)]]&gt;1,1, IF(Table1[[#This Row],[After Utility (unclipped)]]&lt;0,0, Table1[[#This Row],[After Utility (unclipped)]]))</f>
        <v>0</v>
      </c>
      <c r="M429" s="30">
        <v>0</v>
      </c>
      <c r="N429" s="81">
        <v>0</v>
      </c>
      <c r="O429" s="81">
        <v>17</v>
      </c>
      <c r="P429" s="81">
        <v>77</v>
      </c>
      <c r="Q429" s="81">
        <v>62</v>
      </c>
      <c r="R429" s="36" t="s">
        <v>1044</v>
      </c>
      <c r="S429" s="32">
        <v>5</v>
      </c>
      <c r="T429" s="36" t="s">
        <v>1045</v>
      </c>
      <c r="U429" s="32">
        <v>10</v>
      </c>
      <c r="V429" s="30">
        <f>parameters!$J$4*Table1[[#This Row],[Mitigations Utility]] + parameters!$J$5*Table1[[#This Row],[Detections Utility]]</f>
        <v>0.61904761904761907</v>
      </c>
      <c r="W429">
        <f>SUM(Table1[[#This Row],[Num. 800-53 (r5)]],Table1[[#This Row],[Num. CIS Controls]])</f>
        <v>15</v>
      </c>
      <c r="X429">
        <f>(Table1[[#This Row],[Total Mitigations]]-parameters!$D$2)/(parameters!$D$3-parameters!$D$2)</f>
        <v>0.27272727272727271</v>
      </c>
      <c r="Y429">
        <f>IF(Table1[[#This Row],[Mitigations Utility (unclipped)]]&gt;1,1, IF(Table1[[#This Row],[Mitigations Utility (unclipped)]]&lt;0,0, Table1[[#This Row],[Mitigations Utility (unclipped)]]) )</f>
        <v>0.27272727272727271</v>
      </c>
      <c r="Z429">
        <f>SUM(Table1[[#This Row],[Num. CAR]:[Num. Splunk]])</f>
        <v>156</v>
      </c>
      <c r="AA429">
        <f>(Table1[[#This Row],[Total Detections]]-parameters!$D$4)/(parameters!$D$5-parameters!$D$4)</f>
        <v>1.56</v>
      </c>
      <c r="AB429">
        <f>IF(Table1[[#This Row],[Detections Utility (unclipped)]]&gt;1,1, IF(Table1[[#This Row],[Detections Utility (unclipped)]]&lt;0,0, Table1[[#This Row],[Detections Utility (unclipped)]]) )</f>
        <v>1</v>
      </c>
      <c r="AC429"/>
      <c r="AD429" s="85" t="s">
        <v>1551</v>
      </c>
      <c r="AE429" s="30" t="str" cm="1">
        <f t="array" ref="AE429">IF(SUMPRODUCT(--(NOT(ISERR(SEARCH({"Process","Command","Script","WMI","Module","Pipe","Service"},AD429)))))&gt;0,"1","0")</f>
        <v>1</v>
      </c>
      <c r="AF429" s="30">
        <f>IF(AE429="1",'TOP 10 TECHNIQUES'!C$15,0)</f>
        <v>0</v>
      </c>
      <c r="AG429" s="30" t="str" cm="1">
        <f t="array" ref="AG429">IF(SUMPRODUCT(--(NOT(ISERR(SEARCH({"Network","Firewall"},AD429)))))&gt;0,"1","0")</f>
        <v>0</v>
      </c>
      <c r="AH429" s="30">
        <f>IF(AG429="1",'TOP 10 TECHNIQUES'!C$16,0)</f>
        <v>0</v>
      </c>
      <c r="AI429" s="30" t="str" cm="1">
        <f t="array" ref="AI429">IF(SUMPRODUCT(--(NOT(ISERR(SEARCH({"File","Group","Logon","Schedule","User","Registry","Active","Application"},AD429)))))&gt;0,"1","0")</f>
        <v>0</v>
      </c>
      <c r="AJ429" s="30">
        <f>IF(AI429="1",'TOP 10 TECHNIQUES'!C$17,0)</f>
        <v>0</v>
      </c>
      <c r="AK429" s="30" t="str" cm="1">
        <f t="array" ref="AK429">IF(SUMPRODUCT(--(NOT(ISERR(SEARCH({"Cloud","Cluster","Container","Image","Instance","Pod","Snapshot","Volume"},AD429)))))&gt;0,"1","0")</f>
        <v>0</v>
      </c>
      <c r="AL429" s="30">
        <f>IF(AK429="1",'TOP 10 TECHNIQUES'!C$18,0)</f>
        <v>0</v>
      </c>
      <c r="AM429" s="30" t="str" cm="1">
        <f t="array" ref="AM429">IF(SUMPRODUCT(--(NOT(ISERR(SEARCH({"Drive","Firmware","Host","Kernel"},AD429)))))&gt;0,"1","0")</f>
        <v>1</v>
      </c>
      <c r="AN429" s="30">
        <f>IF(AM429="1",'TOP 10 TECHNIQUES'!C$19,0)</f>
        <v>0</v>
      </c>
      <c r="AO429" s="62">
        <v>0</v>
      </c>
      <c r="AP429" s="30">
        <f>parameters!$J$21*Table1[[#This Row],[TAT Utility]]+parameters!$J$22*Table1[[#This Row],[Count Utility]]</f>
        <v>6.6904761904761911E-2</v>
      </c>
      <c r="AQ429" s="30">
        <f>(Table1[[#This Row],[Total Top Att&amp;ck Score ]]-parameters!$D$19)/(parameters!$D$20-parameters!$D$19)</f>
        <v>0.22301587301587303</v>
      </c>
      <c r="AR429" s="30">
        <f>IF(Table1[[#This Row],[TAT Utility (unclipped)]]&gt;1,1, IF(Table1[[#This Row],[TAT Utility (unclipped)]]&lt;0,0, Table1[[#This Row],[TAT Utility (unclipped)]]) )</f>
        <v>0.22301587301587303</v>
      </c>
      <c r="AS429" s="30">
        <f>(Table1[[#This Row],[Ransomware (Total '# of ATT&amp;CK Observations)]]-parameters!$D$21)/(parameters!$D$22-parameters!$D$21)</f>
        <v>0</v>
      </c>
      <c r="AT429" s="30">
        <f>IF(Table1[[#This Row],[Count Utility (unclipped)]]&gt;1,1, IF(Table1[[#This Row],[Count Utility (unclipped)]]&lt;0,0, Table1[[#This Row],[Count Utility (unclipped)]]) )</f>
        <v>0</v>
      </c>
      <c r="AU42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0" spans="1:47" ht="15.75">
      <c r="A430" s="30">
        <f>parameters!$J$21*Table1[[#This Row],[TAT Utility]]+parameters!$J$22*Table1[[#This Row],[Count Utility]]</f>
        <v>0.41861142857142858</v>
      </c>
      <c r="B430" s="30">
        <f t="shared" si="6"/>
        <v>2.5194476190476189</v>
      </c>
      <c r="C430" s="30" t="s">
        <v>1556</v>
      </c>
      <c r="D430" s="30" t="s">
        <v>1557</v>
      </c>
      <c r="E430" s="30" t="s">
        <v>72</v>
      </c>
      <c r="F430" s="30">
        <v>1</v>
      </c>
      <c r="G430" s="30">
        <v>1</v>
      </c>
      <c r="H430" s="30">
        <f>parameters!$J$10*Table1[[#This Row],[Before Utility]]+parameters!$J$11*Table1[[#This Row],[After Utility]]</f>
        <v>0.1</v>
      </c>
      <c r="I430">
        <f>(Table1[[#This Row],[Num. TID Before]]-parameters!$D$8)/(parameters!$D$9-parameters!$D$8)</f>
        <v>0.1</v>
      </c>
      <c r="J430">
        <f>IF(Table1[[#This Row],[Before Utility (unclipped)]]&gt;1,1, IF(Table1[[#This Row],[Before Utility (unclipped)]]&lt;0,0, Table1[[#This Row],[Before Utility (unclipped)]]))</f>
        <v>0.1</v>
      </c>
      <c r="K430">
        <f>(Table1[[#This Row],[Num. TID After]]-parameters!$D$10)/(parameters!$D$11-parameters!$D$10)</f>
        <v>0.1</v>
      </c>
      <c r="L430">
        <f>IF(Table1[[#This Row],[After Utility (unclipped)]]&gt;1,1, IF(Table1[[#This Row],[After Utility (unclipped)]]&lt;0,0, Table1[[#This Row],[After Utility (unclipped)]]))</f>
        <v>0.1</v>
      </c>
      <c r="M430" s="57">
        <v>1</v>
      </c>
      <c r="N430" s="81">
        <v>3</v>
      </c>
      <c r="O430" s="81">
        <v>74</v>
      </c>
      <c r="P430" s="81">
        <v>39</v>
      </c>
      <c r="Q430" s="81">
        <v>45</v>
      </c>
      <c r="R430" s="36" t="s">
        <v>367</v>
      </c>
      <c r="S430" s="32">
        <v>8</v>
      </c>
      <c r="T430" s="36" t="s">
        <v>1558</v>
      </c>
      <c r="U430" s="32">
        <v>16</v>
      </c>
      <c r="V430" s="30">
        <f>parameters!$J$4*Table1[[#This Row],[Mitigations Utility]] + parameters!$J$5*Table1[[#This Row],[Detections Utility]]</f>
        <v>0.7047619047619047</v>
      </c>
      <c r="W430">
        <f>SUM(Table1[[#This Row],[Num. 800-53 (r5)]],Table1[[#This Row],[Num. CIS Controls]])</f>
        <v>24</v>
      </c>
      <c r="X430">
        <f>(Table1[[#This Row],[Total Mitigations]]-parameters!$D$2)/(parameters!$D$3-parameters!$D$2)</f>
        <v>0.43636363636363634</v>
      </c>
      <c r="Y430">
        <f>IF(Table1[[#This Row],[Mitigations Utility (unclipped)]]&gt;1,1, IF(Table1[[#This Row],[Mitigations Utility (unclipped)]]&lt;0,0, Table1[[#This Row],[Mitigations Utility (unclipped)]]) )</f>
        <v>0.43636363636363634</v>
      </c>
      <c r="Z430">
        <f>SUM(Table1[[#This Row],[Num. CAR]:[Num. Splunk]])</f>
        <v>161</v>
      </c>
      <c r="AA430">
        <f>(Table1[[#This Row],[Total Detections]]-parameters!$D$4)/(parameters!$D$5-parameters!$D$4)</f>
        <v>1.61</v>
      </c>
      <c r="AB430">
        <f>IF(Table1[[#This Row],[Detections Utility (unclipped)]]&gt;1,1, IF(Table1[[#This Row],[Detections Utility (unclipped)]]&lt;0,0, Table1[[#This Row],[Detections Utility (unclipped)]]) )</f>
        <v>1</v>
      </c>
      <c r="AC430"/>
      <c r="AD430" s="85" t="s">
        <v>1559</v>
      </c>
      <c r="AE430" s="30" t="str" cm="1">
        <f t="array" ref="AE430">IF(SUMPRODUCT(--(NOT(ISERR(SEARCH({"Process","Command","Script","WMI","Module","Pipe","Service"},AD430)))))&gt;0,"1","0")</f>
        <v>1</v>
      </c>
      <c r="AF430" s="30">
        <f>IF(AE430="1",'TOP 10 TECHNIQUES'!C$15,0)</f>
        <v>0</v>
      </c>
      <c r="AG430" s="30" t="str" cm="1">
        <f t="array" ref="AG430">IF(SUMPRODUCT(--(NOT(ISERR(SEARCH({"Network","Firewall"},AD430)))))&gt;0,"1","0")</f>
        <v>1</v>
      </c>
      <c r="AH430" s="30">
        <f>IF(AG430="1",'TOP 10 TECHNIQUES'!C$16,0)</f>
        <v>0</v>
      </c>
      <c r="AI430" s="30" t="str" cm="1">
        <f t="array" ref="AI430">IF(SUMPRODUCT(--(NOT(ISERR(SEARCH({"File","Group","Logon","Schedule","User","Registry","Active","Application"},AD430)))))&gt;0,"1","0")</f>
        <v>1</v>
      </c>
      <c r="AJ430" s="30">
        <f>IF(AI430="1",'TOP 10 TECHNIQUES'!C$17,0)</f>
        <v>0.19800000000000001</v>
      </c>
      <c r="AK430" s="30" t="str" cm="1">
        <f t="array" ref="AK430">IF(SUMPRODUCT(--(NOT(ISERR(SEARCH({"Cloud","Cluster","Container","Image","Instance","Pod","Snapshot","Volume"},AD430)))))&gt;0,"1","0")</f>
        <v>1</v>
      </c>
      <c r="AL430" s="30">
        <f>IF(AK430="1",'TOP 10 TECHNIQUES'!C$18,0)</f>
        <v>0.19800000000000001</v>
      </c>
      <c r="AM430" s="30" t="str" cm="1">
        <f t="array" ref="AM430">IF(SUMPRODUCT(--(NOT(ISERR(SEARCH({"Drive","Firmware","Host","Kernel"},AD430)))))&gt;0,"1","0")</f>
        <v>1</v>
      </c>
      <c r="AN430" s="30">
        <f>IF(AM430="1",'TOP 10 TECHNIQUES'!C$19,0)</f>
        <v>0</v>
      </c>
      <c r="AO430" s="61">
        <v>5</v>
      </c>
      <c r="AP430" s="30">
        <f>parameters!$J$21*Table1[[#This Row],[TAT Utility]]+parameters!$J$22*Table1[[#This Row],[Count Utility]]</f>
        <v>0.41861142857142858</v>
      </c>
      <c r="AQ430" s="30">
        <f>(Table1[[#This Row],[Total Top Att&amp;ck Score ]]-parameters!$D$19)/(parameters!$D$20-parameters!$D$19)</f>
        <v>0.83981587301587302</v>
      </c>
      <c r="AR430" s="30">
        <f>IF(Table1[[#This Row],[TAT Utility (unclipped)]]&gt;1,1, IF(Table1[[#This Row],[TAT Utility (unclipped)]]&lt;0,0, Table1[[#This Row],[TAT Utility (unclipped)]]) )</f>
        <v>0.83981587301587302</v>
      </c>
      <c r="AS430" s="30">
        <f>(Table1[[#This Row],[Ransomware (Total '# of ATT&amp;CK Observations)]]-parameters!$D$21)/(parameters!$D$22-parameters!$D$21)</f>
        <v>0.23809523809523808</v>
      </c>
      <c r="AT430" s="30">
        <f>IF(Table1[[#This Row],[Count Utility (unclipped)]]&gt;1,1, IF(Table1[[#This Row],[Count Utility (unclipped)]]&lt;0,0, Table1[[#This Row],[Count Utility (unclipped)]]) )</f>
        <v>0.23809523809523808</v>
      </c>
      <c r="AU43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0.2190256991685563</v>
      </c>
    </row>
    <row r="431" spans="1:47" ht="15.75">
      <c r="A431" s="30">
        <f>parameters!$J$21*Table1[[#This Row],[TAT Utility]]+parameters!$J$22*Table1[[#This Row],[Count Utility]]</f>
        <v>0.37783047619047622</v>
      </c>
      <c r="B431" s="30">
        <f t="shared" si="6"/>
        <v>0.44497142857142857</v>
      </c>
      <c r="C431" s="30" t="s">
        <v>1560</v>
      </c>
      <c r="D431" s="30" t="s">
        <v>1557</v>
      </c>
      <c r="E431" s="30" t="s">
        <v>1561</v>
      </c>
      <c r="F431" s="30">
        <v>1</v>
      </c>
      <c r="G431" s="30">
        <v>1</v>
      </c>
      <c r="H431" s="30">
        <f>parameters!$J$10*Table1[[#This Row],[Before Utility]]+parameters!$J$11*Table1[[#This Row],[After Utility]]</f>
        <v>0.1</v>
      </c>
      <c r="I431">
        <f>(Table1[[#This Row],[Num. TID Before]]-parameters!$D$8)/(parameters!$D$9-parameters!$D$8)</f>
        <v>0.1</v>
      </c>
      <c r="J431">
        <f>IF(Table1[[#This Row],[Before Utility (unclipped)]]&gt;1,1, IF(Table1[[#This Row],[Before Utility (unclipped)]]&lt;0,0, Table1[[#This Row],[Before Utility (unclipped)]]))</f>
        <v>0.1</v>
      </c>
      <c r="K431">
        <f>(Table1[[#This Row],[Num. TID After]]-parameters!$D$10)/(parameters!$D$11-parameters!$D$10)</f>
        <v>0.1</v>
      </c>
      <c r="L431">
        <f>IF(Table1[[#This Row],[After Utility (unclipped)]]&gt;1,1, IF(Table1[[#This Row],[After Utility (unclipped)]]&lt;0,0, Table1[[#This Row],[After Utility (unclipped)]]))</f>
        <v>0.1</v>
      </c>
      <c r="M431" s="30">
        <v>0</v>
      </c>
      <c r="N431" s="81">
        <v>1</v>
      </c>
      <c r="O431" s="81">
        <v>12</v>
      </c>
      <c r="P431" s="81">
        <v>2</v>
      </c>
      <c r="Q431" s="81">
        <v>0</v>
      </c>
      <c r="R431" s="36" t="s">
        <v>367</v>
      </c>
      <c r="S431" s="32">
        <v>8</v>
      </c>
      <c r="T431" s="36" t="s">
        <v>1562</v>
      </c>
      <c r="U431" s="32">
        <v>13</v>
      </c>
      <c r="V431" s="30">
        <f>parameters!$J$4*Table1[[#This Row],[Mitigations Utility]] + parameters!$J$5*Table1[[#This Row],[Detections Utility]]</f>
        <v>0.27142857142857146</v>
      </c>
      <c r="W431">
        <f>SUM(Table1[[#This Row],[Num. 800-53 (r5)]],Table1[[#This Row],[Num. CIS Controls]])</f>
        <v>21</v>
      </c>
      <c r="X431">
        <f>(Table1[[#This Row],[Total Mitigations]]-parameters!$D$2)/(parameters!$D$3-parameters!$D$2)</f>
        <v>0.38181818181818183</v>
      </c>
      <c r="Y431">
        <f>IF(Table1[[#This Row],[Mitigations Utility (unclipped)]]&gt;1,1, IF(Table1[[#This Row],[Mitigations Utility (unclipped)]]&lt;0,0, Table1[[#This Row],[Mitigations Utility (unclipped)]]) )</f>
        <v>0.38181818181818183</v>
      </c>
      <c r="Z431">
        <f>SUM(Table1[[#This Row],[Num. CAR]:[Num. Splunk]])</f>
        <v>15</v>
      </c>
      <c r="AA431">
        <f>(Table1[[#This Row],[Total Detections]]-parameters!$D$4)/(parameters!$D$5-parameters!$D$4)</f>
        <v>0.15</v>
      </c>
      <c r="AB431">
        <f>IF(Table1[[#This Row],[Detections Utility (unclipped)]]&gt;1,1, IF(Table1[[#This Row],[Detections Utility (unclipped)]]&lt;0,0, Table1[[#This Row],[Detections Utility (unclipped)]]) )</f>
        <v>0.15</v>
      </c>
      <c r="AC431"/>
      <c r="AD431" s="85" t="s">
        <v>1563</v>
      </c>
      <c r="AE431" s="30" t="str" cm="1">
        <f t="array" ref="AE431">IF(SUMPRODUCT(--(NOT(ISERR(SEARCH({"Process","Command","Script","WMI","Module","Pipe","Service"},AD431)))))&gt;0,"1","0")</f>
        <v>1</v>
      </c>
      <c r="AF431" s="30">
        <f>IF(AE431="1",'TOP 10 TECHNIQUES'!C$15,0)</f>
        <v>0</v>
      </c>
      <c r="AG431" s="30" t="str" cm="1">
        <f t="array" ref="AG431">IF(SUMPRODUCT(--(NOT(ISERR(SEARCH({"Network","Firewall"},AD431)))))&gt;0,"1","0")</f>
        <v>0</v>
      </c>
      <c r="AH431" s="30">
        <f>IF(AG431="1",'TOP 10 TECHNIQUES'!C$16,0)</f>
        <v>0</v>
      </c>
      <c r="AI431" s="30" t="str" cm="1">
        <f t="array" ref="AI431">IF(SUMPRODUCT(--(NOT(ISERR(SEARCH({"File","Group","Logon","Schedule","User","Registry","Active","Application"},AD431)))))&gt;0,"1","0")</f>
        <v>1</v>
      </c>
      <c r="AJ431" s="30">
        <f>IF(AI431="1",'TOP 10 TECHNIQUES'!C$17,0)</f>
        <v>0.19800000000000001</v>
      </c>
      <c r="AK431" s="30" t="str" cm="1">
        <f t="array" ref="AK431">IF(SUMPRODUCT(--(NOT(ISERR(SEARCH({"Cloud","Cluster","Container","Image","Instance","Pod","Snapshot","Volume"},AD431)))))&gt;0,"1","0")</f>
        <v>0</v>
      </c>
      <c r="AL431" s="30">
        <f>IF(AK431="1",'TOP 10 TECHNIQUES'!C$18,0)</f>
        <v>0</v>
      </c>
      <c r="AM431" s="30" t="str" cm="1">
        <f t="array" ref="AM431">IF(SUMPRODUCT(--(NOT(ISERR(SEARCH({"Drive","Firmware","Host","Kernel"},AD431)))))&gt;0,"1","0")</f>
        <v>1</v>
      </c>
      <c r="AN431" s="30">
        <f>IF(AM431="1",'TOP 10 TECHNIQUES'!C$19,0)</f>
        <v>0</v>
      </c>
      <c r="AO431" s="61">
        <v>10</v>
      </c>
      <c r="AP431" s="30">
        <f>parameters!$J$21*Table1[[#This Row],[TAT Utility]]+parameters!$J$22*Table1[[#This Row],[Count Utility]]</f>
        <v>0.37783047619047622</v>
      </c>
      <c r="AQ431" s="30">
        <f>(Table1[[#This Row],[Total Top Att&amp;ck Score ]]-parameters!$D$19)/(parameters!$D$20-parameters!$D$19)</f>
        <v>0.14832380952380952</v>
      </c>
      <c r="AR431" s="30">
        <f>IF(Table1[[#This Row],[TAT Utility (unclipped)]]&gt;1,1, IF(Table1[[#This Row],[TAT Utility (unclipped)]]&lt;0,0, Table1[[#This Row],[TAT Utility (unclipped)]]) )</f>
        <v>0.14832380952380952</v>
      </c>
      <c r="AS431" s="30">
        <f>(Table1[[#This Row],[Ransomware (Total '# of ATT&amp;CK Observations)]]-parameters!$D$21)/(parameters!$D$22-parameters!$D$21)</f>
        <v>0.47619047619047616</v>
      </c>
      <c r="AT431" s="30">
        <f>IF(Table1[[#This Row],[Count Utility (unclipped)]]&gt;1,1, IF(Table1[[#This Row],[Count Utility (unclipped)]]&lt;0,0, Table1[[#This Row],[Count Utility (unclipped)]]) )</f>
        <v>0.47619047619047616</v>
      </c>
      <c r="AU43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0.27341043083900224</v>
      </c>
    </row>
    <row r="432" spans="1:47" ht="15.75">
      <c r="A432" s="30">
        <f>parameters!$J$21*Table1[[#This Row],[TAT Utility]]+parameters!$J$22*Table1[[#This Row],[Count Utility]]</f>
        <v>6.927333333333334E-2</v>
      </c>
      <c r="B432" s="30">
        <f t="shared" si="6"/>
        <v>0.35940000000000005</v>
      </c>
      <c r="C432" s="30" t="s">
        <v>1564</v>
      </c>
      <c r="D432" s="30" t="s">
        <v>1557</v>
      </c>
      <c r="E432" s="30" t="s">
        <v>1565</v>
      </c>
      <c r="F432" s="30">
        <v>1</v>
      </c>
      <c r="G432" s="30">
        <v>1</v>
      </c>
      <c r="H432" s="30">
        <f>parameters!$J$10*Table1[[#This Row],[Before Utility]]+parameters!$J$11*Table1[[#This Row],[After Utility]]</f>
        <v>0.1</v>
      </c>
      <c r="I432">
        <f>(Table1[[#This Row],[Num. TID Before]]-parameters!$D$8)/(parameters!$D$9-parameters!$D$8)</f>
        <v>0.1</v>
      </c>
      <c r="J432">
        <f>IF(Table1[[#This Row],[Before Utility (unclipped)]]&gt;1,1, IF(Table1[[#This Row],[Before Utility (unclipped)]]&lt;0,0, Table1[[#This Row],[Before Utility (unclipped)]]))</f>
        <v>0.1</v>
      </c>
      <c r="K432">
        <f>(Table1[[#This Row],[Num. TID After]]-parameters!$D$10)/(parameters!$D$11-parameters!$D$10)</f>
        <v>0.1</v>
      </c>
      <c r="L432">
        <f>IF(Table1[[#This Row],[After Utility (unclipped)]]&gt;1,1, IF(Table1[[#This Row],[After Utility (unclipped)]]&lt;0,0, Table1[[#This Row],[After Utility (unclipped)]]))</f>
        <v>0.1</v>
      </c>
      <c r="M432" s="30">
        <v>0</v>
      </c>
      <c r="N432" s="81">
        <v>0</v>
      </c>
      <c r="O432" s="81">
        <v>0</v>
      </c>
      <c r="P432" s="81">
        <v>0</v>
      </c>
      <c r="Q432" s="81">
        <v>0</v>
      </c>
      <c r="R432" s="36" t="s">
        <v>367</v>
      </c>
      <c r="S432" s="32">
        <v>8</v>
      </c>
      <c r="T432" s="36" t="s">
        <v>1562</v>
      </c>
      <c r="U432" s="32">
        <v>13</v>
      </c>
      <c r="V432" s="30">
        <f>parameters!$J$4*Table1[[#This Row],[Mitigations Utility]] + parameters!$J$5*Table1[[#This Row],[Detections Utility]]</f>
        <v>0.2</v>
      </c>
      <c r="W432">
        <f>SUM(Table1[[#This Row],[Num. 800-53 (r5)]],Table1[[#This Row],[Num. CIS Controls]])</f>
        <v>21</v>
      </c>
      <c r="X432">
        <f>(Table1[[#This Row],[Total Mitigations]]-parameters!$D$2)/(parameters!$D$3-parameters!$D$2)</f>
        <v>0.38181818181818183</v>
      </c>
      <c r="Y432">
        <f>IF(Table1[[#This Row],[Mitigations Utility (unclipped)]]&gt;1,1, IF(Table1[[#This Row],[Mitigations Utility (unclipped)]]&lt;0,0, Table1[[#This Row],[Mitigations Utility (unclipped)]]) )</f>
        <v>0.38181818181818183</v>
      </c>
      <c r="Z432">
        <f>SUM(Table1[[#This Row],[Num. CAR]:[Num. Splunk]])</f>
        <v>0</v>
      </c>
      <c r="AA432">
        <f>(Table1[[#This Row],[Total Detections]]-parameters!$D$4)/(parameters!$D$5-parameters!$D$4)</f>
        <v>0</v>
      </c>
      <c r="AB432">
        <f>IF(Table1[[#This Row],[Detections Utility (unclipped)]]&gt;1,1, IF(Table1[[#This Row],[Detections Utility (unclipped)]]&lt;0,0, Table1[[#This Row],[Detections Utility (unclipped)]]) )</f>
        <v>0</v>
      </c>
      <c r="AC432"/>
      <c r="AD432" s="85" t="s">
        <v>1566</v>
      </c>
      <c r="AE432" s="30" t="str" cm="1">
        <f t="array" ref="AE432">IF(SUMPRODUCT(--(NOT(ISERR(SEARCH({"Process","Command","Script","WMI","Module","Pipe","Service"},AD432)))))&gt;0,"1","0")</f>
        <v>1</v>
      </c>
      <c r="AF432" s="30">
        <f>IF(AE432="1",'TOP 10 TECHNIQUES'!C$15,0)</f>
        <v>0</v>
      </c>
      <c r="AG432" s="30" t="str" cm="1">
        <f t="array" ref="AG432">IF(SUMPRODUCT(--(NOT(ISERR(SEARCH({"Network","Firewall"},AD432)))))&gt;0,"1","0")</f>
        <v>0</v>
      </c>
      <c r="AH432" s="30">
        <f>IF(AG432="1",'TOP 10 TECHNIQUES'!C$16,0)</f>
        <v>0</v>
      </c>
      <c r="AI432" s="30" t="str" cm="1">
        <f t="array" ref="AI432">IF(SUMPRODUCT(--(NOT(ISERR(SEARCH({"File","Group","Logon","Schedule","User","Registry","Active","Application"},AD432)))))&gt;0,"1","0")</f>
        <v>1</v>
      </c>
      <c r="AJ432" s="30">
        <f>IF(AI432="1",'TOP 10 TECHNIQUES'!C$17,0)</f>
        <v>0.19800000000000001</v>
      </c>
      <c r="AK432" s="30" t="str" cm="1">
        <f t="array" ref="AK432">IF(SUMPRODUCT(--(NOT(ISERR(SEARCH({"Cloud","Cluster","Container","Image","Instance","Pod","Snapshot","Volume"},AD432)))))&gt;0,"1","0")</f>
        <v>0</v>
      </c>
      <c r="AL432" s="30">
        <f>IF(AK432="1",'TOP 10 TECHNIQUES'!C$18,0)</f>
        <v>0</v>
      </c>
      <c r="AM432" s="30" t="str" cm="1">
        <f t="array" ref="AM432">IF(SUMPRODUCT(--(NOT(ISERR(SEARCH({"Drive","Firmware","Host","Kernel"},AD432)))))&gt;0,"1","0")</f>
        <v>1</v>
      </c>
      <c r="AN432" s="30">
        <f>IF(AM432="1",'TOP 10 TECHNIQUES'!C$19,0)</f>
        <v>0</v>
      </c>
      <c r="AO432" s="61">
        <v>1</v>
      </c>
      <c r="AP432" s="30">
        <f>parameters!$J$21*Table1[[#This Row],[TAT Utility]]+parameters!$J$22*Table1[[#This Row],[Count Utility]]</f>
        <v>6.927333333333334E-2</v>
      </c>
      <c r="AQ432" s="30">
        <f>(Table1[[#This Row],[Total Top Att&amp;ck Score ]]-parameters!$D$19)/(parameters!$D$20-parameters!$D$19)</f>
        <v>0.11980000000000002</v>
      </c>
      <c r="AR432" s="30">
        <f>IF(Table1[[#This Row],[TAT Utility (unclipped)]]&gt;1,1, IF(Table1[[#This Row],[TAT Utility (unclipped)]]&lt;0,0, Table1[[#This Row],[TAT Utility (unclipped)]]) )</f>
        <v>0.11980000000000002</v>
      </c>
      <c r="AS432" s="30">
        <f>(Table1[[#This Row],[Ransomware (Total '# of ATT&amp;CK Observations)]]-parameters!$D$21)/(parameters!$D$22-parameters!$D$21)</f>
        <v>4.7619047619047616E-2</v>
      </c>
      <c r="AT432" s="30">
        <f>IF(Table1[[#This Row],[Count Utility (unclipped)]]&gt;1,1, IF(Table1[[#This Row],[Count Utility (unclipped)]]&lt;0,0, Table1[[#This Row],[Count Utility (unclipped)]]) )</f>
        <v>4.7619047619047616E-2</v>
      </c>
      <c r="AU43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2.6661904761904762E-2</v>
      </c>
    </row>
    <row r="433" spans="1:47" ht="15.75">
      <c r="A433" s="30">
        <f>parameters!$J$21*Table1[[#This Row],[TAT Utility]]+parameters!$J$22*Table1[[#This Row],[Count Utility]]</f>
        <v>2.7142857142857146E-2</v>
      </c>
      <c r="B433" s="30">
        <f t="shared" si="6"/>
        <v>0.27142857142857146</v>
      </c>
      <c r="C433" s="30" t="s">
        <v>1567</v>
      </c>
      <c r="D433" s="30" t="s">
        <v>1557</v>
      </c>
      <c r="E433" s="30" t="s">
        <v>1568</v>
      </c>
      <c r="F433" s="30">
        <v>1</v>
      </c>
      <c r="G433" s="30">
        <v>1</v>
      </c>
      <c r="H433" s="30">
        <f>parameters!$J$10*Table1[[#This Row],[Before Utility]]+parameters!$J$11*Table1[[#This Row],[After Utility]]</f>
        <v>0.1</v>
      </c>
      <c r="I433">
        <f>(Table1[[#This Row],[Num. TID Before]]-parameters!$D$8)/(parameters!$D$9-parameters!$D$8)</f>
        <v>0.1</v>
      </c>
      <c r="J433">
        <f>IF(Table1[[#This Row],[Before Utility (unclipped)]]&gt;1,1, IF(Table1[[#This Row],[Before Utility (unclipped)]]&lt;0,0, Table1[[#This Row],[Before Utility (unclipped)]]))</f>
        <v>0.1</v>
      </c>
      <c r="K433">
        <f>(Table1[[#This Row],[Num. TID After]]-parameters!$D$10)/(parameters!$D$11-parameters!$D$10)</f>
        <v>0.1</v>
      </c>
      <c r="L433">
        <f>IF(Table1[[#This Row],[After Utility (unclipped)]]&gt;1,1, IF(Table1[[#This Row],[After Utility (unclipped)]]&lt;0,0, Table1[[#This Row],[After Utility (unclipped)]]))</f>
        <v>0.1</v>
      </c>
      <c r="M433" s="30">
        <v>0</v>
      </c>
      <c r="N433" s="81">
        <v>0</v>
      </c>
      <c r="O433" s="81">
        <v>13</v>
      </c>
      <c r="P433" s="81">
        <v>4</v>
      </c>
      <c r="Q433" s="81">
        <v>5</v>
      </c>
      <c r="R433" s="36" t="s">
        <v>142</v>
      </c>
      <c r="S433" s="32">
        <v>3</v>
      </c>
      <c r="T433" s="36" t="s">
        <v>1569</v>
      </c>
      <c r="U433" s="32">
        <v>4</v>
      </c>
      <c r="V433" s="30">
        <f>parameters!$J$4*Table1[[#This Row],[Mitigations Utility]] + parameters!$J$5*Table1[[#This Row],[Detections Utility]]</f>
        <v>0.17142857142857143</v>
      </c>
      <c r="W433">
        <f>SUM(Table1[[#This Row],[Num. 800-53 (r5)]],Table1[[#This Row],[Num. CIS Controls]])</f>
        <v>7</v>
      </c>
      <c r="X433">
        <f>(Table1[[#This Row],[Total Mitigations]]-parameters!$D$2)/(parameters!$D$3-parameters!$D$2)</f>
        <v>0.12727272727272726</v>
      </c>
      <c r="Y433">
        <f>IF(Table1[[#This Row],[Mitigations Utility (unclipped)]]&gt;1,1, IF(Table1[[#This Row],[Mitigations Utility (unclipped)]]&lt;0,0, Table1[[#This Row],[Mitigations Utility (unclipped)]]) )</f>
        <v>0.12727272727272726</v>
      </c>
      <c r="Z433">
        <f>SUM(Table1[[#This Row],[Num. CAR]:[Num. Splunk]])</f>
        <v>22</v>
      </c>
      <c r="AA433">
        <f>(Table1[[#This Row],[Total Detections]]-parameters!$D$4)/(parameters!$D$5-parameters!$D$4)</f>
        <v>0.22</v>
      </c>
      <c r="AB433">
        <f>IF(Table1[[#This Row],[Detections Utility (unclipped)]]&gt;1,1, IF(Table1[[#This Row],[Detections Utility (unclipped)]]&lt;0,0, Table1[[#This Row],[Detections Utility (unclipped)]]) )</f>
        <v>0.22</v>
      </c>
      <c r="AC433"/>
      <c r="AD433" s="85" t="s">
        <v>1570</v>
      </c>
      <c r="AE433" s="30" t="str" cm="1">
        <f t="array" ref="AE433">IF(SUMPRODUCT(--(NOT(ISERR(SEARCH({"Process","Command","Script","WMI","Module","Pipe","Service"},AD433)))))&gt;0,"1","0")</f>
        <v>1</v>
      </c>
      <c r="AF433" s="30">
        <f>IF(AE433="1",'TOP 10 TECHNIQUES'!C$15,0)</f>
        <v>0</v>
      </c>
      <c r="AG433" s="30" t="str" cm="1">
        <f t="array" ref="AG433">IF(SUMPRODUCT(--(NOT(ISERR(SEARCH({"Network","Firewall"},AD433)))))&gt;0,"1","0")</f>
        <v>0</v>
      </c>
      <c r="AH433" s="30">
        <f>IF(AG433="1",'TOP 10 TECHNIQUES'!C$16,0)</f>
        <v>0</v>
      </c>
      <c r="AI433" s="30" t="str" cm="1">
        <f t="array" ref="AI433">IF(SUMPRODUCT(--(NOT(ISERR(SEARCH({"File","Group","Logon","Schedule","User","Registry","Active","Application"},AD433)))))&gt;0,"1","0")</f>
        <v>0</v>
      </c>
      <c r="AJ433" s="30">
        <f>IF(AI433="1",'TOP 10 TECHNIQUES'!C$17,0)</f>
        <v>0</v>
      </c>
      <c r="AK433" s="30" t="str" cm="1">
        <f t="array" ref="AK433">IF(SUMPRODUCT(--(NOT(ISERR(SEARCH({"Cloud","Cluster","Container","Image","Instance","Pod","Snapshot","Volume"},AD433)))))&gt;0,"1","0")</f>
        <v>0</v>
      </c>
      <c r="AL433" s="30">
        <f>IF(AK433="1",'TOP 10 TECHNIQUES'!C$18,0)</f>
        <v>0</v>
      </c>
      <c r="AM433" s="30" t="str" cm="1">
        <f t="array" ref="AM433">IF(SUMPRODUCT(--(NOT(ISERR(SEARCH({"Drive","Firmware","Host","Kernel"},AD433)))))&gt;0,"1","0")</f>
        <v>1</v>
      </c>
      <c r="AN433" s="30">
        <f>IF(AM433="1",'TOP 10 TECHNIQUES'!C$19,0)</f>
        <v>0</v>
      </c>
      <c r="AO433" s="62">
        <v>0</v>
      </c>
      <c r="AP433" s="30">
        <f>parameters!$J$21*Table1[[#This Row],[TAT Utility]]+parameters!$J$22*Table1[[#This Row],[Count Utility]]</f>
        <v>2.7142857142857146E-2</v>
      </c>
      <c r="AQ433" s="30">
        <f>(Table1[[#This Row],[Total Top Att&amp;ck Score ]]-parameters!$D$19)/(parameters!$D$20-parameters!$D$19)</f>
        <v>9.0476190476190488E-2</v>
      </c>
      <c r="AR433" s="30">
        <f>IF(Table1[[#This Row],[TAT Utility (unclipped)]]&gt;1,1, IF(Table1[[#This Row],[TAT Utility (unclipped)]]&lt;0,0, Table1[[#This Row],[TAT Utility (unclipped)]]) )</f>
        <v>9.0476190476190488E-2</v>
      </c>
      <c r="AS433" s="30">
        <f>(Table1[[#This Row],[Ransomware (Total '# of ATT&amp;CK Observations)]]-parameters!$D$21)/(parameters!$D$22-parameters!$D$21)</f>
        <v>0</v>
      </c>
      <c r="AT433" s="30">
        <f>IF(Table1[[#This Row],[Count Utility (unclipped)]]&gt;1,1, IF(Table1[[#This Row],[Count Utility (unclipped)]]&lt;0,0, Table1[[#This Row],[Count Utility (unclipped)]]) )</f>
        <v>0</v>
      </c>
      <c r="AU43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4" spans="1:47" ht="15.75">
      <c r="A434" s="30">
        <f>parameters!$J$21*Table1[[#This Row],[TAT Utility]]+parameters!$J$22*Table1[[#This Row],[Count Utility]]</f>
        <v>4.16447619047619E-2</v>
      </c>
      <c r="B434" s="30">
        <f t="shared" si="6"/>
        <v>0.41644761904761901</v>
      </c>
      <c r="C434" s="30" t="s">
        <v>1571</v>
      </c>
      <c r="D434" s="30" t="s">
        <v>1557</v>
      </c>
      <c r="E434" s="30" t="s">
        <v>1572</v>
      </c>
      <c r="F434" s="30">
        <v>1</v>
      </c>
      <c r="G434" s="30">
        <v>1</v>
      </c>
      <c r="H434" s="30">
        <f>parameters!$J$10*Table1[[#This Row],[Before Utility]]+parameters!$J$11*Table1[[#This Row],[After Utility]]</f>
        <v>0.1</v>
      </c>
      <c r="I434">
        <f>(Table1[[#This Row],[Num. TID Before]]-parameters!$D$8)/(parameters!$D$9-parameters!$D$8)</f>
        <v>0.1</v>
      </c>
      <c r="J434">
        <f>IF(Table1[[#This Row],[Before Utility (unclipped)]]&gt;1,1, IF(Table1[[#This Row],[Before Utility (unclipped)]]&lt;0,0, Table1[[#This Row],[Before Utility (unclipped)]]))</f>
        <v>0.1</v>
      </c>
      <c r="K434">
        <f>(Table1[[#This Row],[Num. TID After]]-parameters!$D$10)/(parameters!$D$11-parameters!$D$10)</f>
        <v>0.1</v>
      </c>
      <c r="L434">
        <f>IF(Table1[[#This Row],[After Utility (unclipped)]]&gt;1,1, IF(Table1[[#This Row],[After Utility (unclipped)]]&lt;0,0, Table1[[#This Row],[After Utility (unclipped)]]))</f>
        <v>0.1</v>
      </c>
      <c r="M434" s="30">
        <v>0</v>
      </c>
      <c r="N434" s="81">
        <v>2</v>
      </c>
      <c r="O434" s="81">
        <v>4</v>
      </c>
      <c r="P434" s="81">
        <v>3</v>
      </c>
      <c r="Q434" s="81">
        <v>1</v>
      </c>
      <c r="R434" s="36" t="s">
        <v>367</v>
      </c>
      <c r="S434" s="32">
        <v>8</v>
      </c>
      <c r="T434" s="36" t="s">
        <v>1562</v>
      </c>
      <c r="U434" s="32">
        <v>13</v>
      </c>
      <c r="V434" s="30">
        <f>parameters!$J$4*Table1[[#This Row],[Mitigations Utility]] + parameters!$J$5*Table1[[#This Row],[Detections Utility]]</f>
        <v>0.24761904761904763</v>
      </c>
      <c r="W434">
        <f>SUM(Table1[[#This Row],[Num. 800-53 (r5)]],Table1[[#This Row],[Num. CIS Controls]])</f>
        <v>21</v>
      </c>
      <c r="X434">
        <f>(Table1[[#This Row],[Total Mitigations]]-parameters!$D$2)/(parameters!$D$3-parameters!$D$2)</f>
        <v>0.38181818181818183</v>
      </c>
      <c r="Y434">
        <f>IF(Table1[[#This Row],[Mitigations Utility (unclipped)]]&gt;1,1, IF(Table1[[#This Row],[Mitigations Utility (unclipped)]]&lt;0,0, Table1[[#This Row],[Mitigations Utility (unclipped)]]) )</f>
        <v>0.38181818181818183</v>
      </c>
      <c r="Z434">
        <f>SUM(Table1[[#This Row],[Num. CAR]:[Num. Splunk]])</f>
        <v>10</v>
      </c>
      <c r="AA434">
        <f>(Table1[[#This Row],[Total Detections]]-parameters!$D$4)/(parameters!$D$5-parameters!$D$4)</f>
        <v>0.1</v>
      </c>
      <c r="AB434">
        <f>IF(Table1[[#This Row],[Detections Utility (unclipped)]]&gt;1,1, IF(Table1[[#This Row],[Detections Utility (unclipped)]]&lt;0,0, Table1[[#This Row],[Detections Utility (unclipped)]]) )</f>
        <v>0.1</v>
      </c>
      <c r="AC434"/>
      <c r="AD434" s="85" t="s">
        <v>1573</v>
      </c>
      <c r="AE434" s="30" t="str" cm="1">
        <f t="array" ref="AE434">IF(SUMPRODUCT(--(NOT(ISERR(SEARCH({"Process","Command","Script","WMI","Module","Pipe","Service"},AD434)))))&gt;0,"1","0")</f>
        <v>1</v>
      </c>
      <c r="AF434" s="30">
        <f>IF(AE434="1",'TOP 10 TECHNIQUES'!C$15,0)</f>
        <v>0</v>
      </c>
      <c r="AG434" s="30" t="str" cm="1">
        <f t="array" ref="AG434">IF(SUMPRODUCT(--(NOT(ISERR(SEARCH({"Network","Firewall"},AD434)))))&gt;0,"1","0")</f>
        <v>1</v>
      </c>
      <c r="AH434" s="30">
        <f>IF(AG434="1",'TOP 10 TECHNIQUES'!C$16,0)</f>
        <v>0</v>
      </c>
      <c r="AI434" s="30" t="str" cm="1">
        <f t="array" ref="AI434">IF(SUMPRODUCT(--(NOT(ISERR(SEARCH({"File","Group","Logon","Schedule","User","Registry","Active","Application"},AD434)))))&gt;0,"1","0")</f>
        <v>1</v>
      </c>
      <c r="AJ434" s="30">
        <f>IF(AI434="1",'TOP 10 TECHNIQUES'!C$17,0)</f>
        <v>0.19800000000000001</v>
      </c>
      <c r="AK434" s="30" t="str" cm="1">
        <f t="array" ref="AK434">IF(SUMPRODUCT(--(NOT(ISERR(SEARCH({"Cloud","Cluster","Container","Image","Instance","Pod","Snapshot","Volume"},AD434)))))&gt;0,"1","0")</f>
        <v>0</v>
      </c>
      <c r="AL434" s="30">
        <f>IF(AK434="1",'TOP 10 TECHNIQUES'!C$18,0)</f>
        <v>0</v>
      </c>
      <c r="AM434" s="30" t="str" cm="1">
        <f t="array" ref="AM434">IF(SUMPRODUCT(--(NOT(ISERR(SEARCH({"Drive","Firmware","Host","Kernel"},AD434)))))&gt;0,"1","0")</f>
        <v>0</v>
      </c>
      <c r="AN434" s="30">
        <f>IF(AM434="1",'TOP 10 TECHNIQUES'!C$19,0)</f>
        <v>0</v>
      </c>
      <c r="AO434" s="62">
        <v>0</v>
      </c>
      <c r="AP434" s="30">
        <f>parameters!$J$21*Table1[[#This Row],[TAT Utility]]+parameters!$J$22*Table1[[#This Row],[Count Utility]]</f>
        <v>4.16447619047619E-2</v>
      </c>
      <c r="AQ434" s="30">
        <f>(Table1[[#This Row],[Total Top Att&amp;ck Score ]]-parameters!$D$19)/(parameters!$D$20-parameters!$D$19)</f>
        <v>0.138815873015873</v>
      </c>
      <c r="AR434" s="30">
        <f>IF(Table1[[#This Row],[TAT Utility (unclipped)]]&gt;1,1, IF(Table1[[#This Row],[TAT Utility (unclipped)]]&lt;0,0, Table1[[#This Row],[TAT Utility (unclipped)]]) )</f>
        <v>0.138815873015873</v>
      </c>
      <c r="AS434" s="30">
        <f>(Table1[[#This Row],[Ransomware (Total '# of ATT&amp;CK Observations)]]-parameters!$D$21)/(parameters!$D$22-parameters!$D$21)</f>
        <v>0</v>
      </c>
      <c r="AT434" s="30">
        <f>IF(Table1[[#This Row],[Count Utility (unclipped)]]&gt;1,1, IF(Table1[[#This Row],[Count Utility (unclipped)]]&lt;0,0, Table1[[#This Row],[Count Utility (unclipped)]]) )</f>
        <v>0</v>
      </c>
      <c r="AU43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5" spans="1:47" ht="15.75">
      <c r="A435" s="30">
        <f>parameters!$J$21*Table1[[#This Row],[TAT Utility]]+parameters!$J$22*Table1[[#This Row],[Count Utility]]</f>
        <v>8.2394285714285712E-2</v>
      </c>
      <c r="B435" s="30">
        <f t="shared" si="6"/>
        <v>0.49060952380952377</v>
      </c>
      <c r="C435" s="30" t="s">
        <v>1574</v>
      </c>
      <c r="D435" s="30" t="s">
        <v>1557</v>
      </c>
      <c r="E435" s="30" t="s">
        <v>1575</v>
      </c>
      <c r="F435" s="30">
        <v>1</v>
      </c>
      <c r="G435" s="30">
        <v>1</v>
      </c>
      <c r="H435" s="30">
        <f>parameters!$J$10*Table1[[#This Row],[Before Utility]]+parameters!$J$11*Table1[[#This Row],[After Utility]]</f>
        <v>0.1</v>
      </c>
      <c r="I435">
        <f>(Table1[[#This Row],[Num. TID Before]]-parameters!$D$8)/(parameters!$D$9-parameters!$D$8)</f>
        <v>0.1</v>
      </c>
      <c r="J435">
        <f>IF(Table1[[#This Row],[Before Utility (unclipped)]]&gt;1,1, IF(Table1[[#This Row],[Before Utility (unclipped)]]&lt;0,0, Table1[[#This Row],[Before Utility (unclipped)]]))</f>
        <v>0.1</v>
      </c>
      <c r="K435">
        <f>(Table1[[#This Row],[Num. TID After]]-parameters!$D$10)/(parameters!$D$11-parameters!$D$10)</f>
        <v>0.1</v>
      </c>
      <c r="L435">
        <f>IF(Table1[[#This Row],[After Utility (unclipped)]]&gt;1,1, IF(Table1[[#This Row],[After Utility (unclipped)]]&lt;0,0, Table1[[#This Row],[After Utility (unclipped)]]))</f>
        <v>0.1</v>
      </c>
      <c r="M435" s="30">
        <v>0</v>
      </c>
      <c r="N435" s="81">
        <v>0</v>
      </c>
      <c r="O435" s="81">
        <v>0</v>
      </c>
      <c r="P435" s="81">
        <v>3</v>
      </c>
      <c r="Q435" s="81">
        <v>6</v>
      </c>
      <c r="R435" s="36" t="s">
        <v>1576</v>
      </c>
      <c r="S435" s="32">
        <v>11</v>
      </c>
      <c r="T435" s="36" t="s">
        <v>1577</v>
      </c>
      <c r="U435" s="32">
        <v>17</v>
      </c>
      <c r="V435" s="30">
        <f>parameters!$J$4*Table1[[#This Row],[Mitigations Utility]] + parameters!$J$5*Table1[[#This Row],[Detections Utility]]</f>
        <v>0.30952380952380953</v>
      </c>
      <c r="W435">
        <f>SUM(Table1[[#This Row],[Num. 800-53 (r5)]],Table1[[#This Row],[Num. CIS Controls]])</f>
        <v>28</v>
      </c>
      <c r="X435">
        <f>(Table1[[#This Row],[Total Mitigations]]-parameters!$D$2)/(parameters!$D$3-parameters!$D$2)</f>
        <v>0.50909090909090904</v>
      </c>
      <c r="Y435">
        <f>IF(Table1[[#This Row],[Mitigations Utility (unclipped)]]&gt;1,1, IF(Table1[[#This Row],[Mitigations Utility (unclipped)]]&lt;0,0, Table1[[#This Row],[Mitigations Utility (unclipped)]]) )</f>
        <v>0.50909090909090904</v>
      </c>
      <c r="Z435">
        <f>SUM(Table1[[#This Row],[Num. CAR]:[Num. Splunk]])</f>
        <v>9</v>
      </c>
      <c r="AA435">
        <f>(Table1[[#This Row],[Total Detections]]-parameters!$D$4)/(parameters!$D$5-parameters!$D$4)</f>
        <v>0.09</v>
      </c>
      <c r="AB435">
        <f>IF(Table1[[#This Row],[Detections Utility (unclipped)]]&gt;1,1, IF(Table1[[#This Row],[Detections Utility (unclipped)]]&lt;0,0, Table1[[#This Row],[Detections Utility (unclipped)]]) )</f>
        <v>0.09</v>
      </c>
      <c r="AC435"/>
      <c r="AD435" s="85" t="s">
        <v>1578</v>
      </c>
      <c r="AE435" s="30" t="str" cm="1">
        <f t="array" ref="AE435">IF(SUMPRODUCT(--(NOT(ISERR(SEARCH({"Process","Command","Script","WMI","Module","Pipe","Service"},AD435)))))&gt;0,"1","0")</f>
        <v>1</v>
      </c>
      <c r="AF435" s="30">
        <f>IF(AE435="1",'TOP 10 TECHNIQUES'!C$15,0)</f>
        <v>0</v>
      </c>
      <c r="AG435" s="30" t="str" cm="1">
        <f t="array" ref="AG435">IF(SUMPRODUCT(--(NOT(ISERR(SEARCH({"Network","Firewall"},AD435)))))&gt;0,"1","0")</f>
        <v>0</v>
      </c>
      <c r="AH435" s="30">
        <f>IF(AG435="1",'TOP 10 TECHNIQUES'!C$16,0)</f>
        <v>0</v>
      </c>
      <c r="AI435" s="30" t="str" cm="1">
        <f t="array" ref="AI435">IF(SUMPRODUCT(--(NOT(ISERR(SEARCH({"File","Group","Logon","Schedule","User","Registry","Active","Application"},AD435)))))&gt;0,"1","0")</f>
        <v>1</v>
      </c>
      <c r="AJ435" s="30">
        <f>IF(AI435="1",'TOP 10 TECHNIQUES'!C$17,0)</f>
        <v>0.19800000000000001</v>
      </c>
      <c r="AK435" s="30" t="str" cm="1">
        <f t="array" ref="AK435">IF(SUMPRODUCT(--(NOT(ISERR(SEARCH({"Cloud","Cluster","Container","Image","Instance","Pod","Snapshot","Volume"},AD435)))))&gt;0,"1","0")</f>
        <v>0</v>
      </c>
      <c r="AL435" s="30">
        <f>IF(AK435="1",'TOP 10 TECHNIQUES'!C$18,0)</f>
        <v>0</v>
      </c>
      <c r="AM435" s="30" t="str" cm="1">
        <f t="array" ref="AM435">IF(SUMPRODUCT(--(NOT(ISERR(SEARCH({"Drive","Firmware","Host","Kernel"},AD435)))))&gt;0,"1","0")</f>
        <v>1</v>
      </c>
      <c r="AN435" s="30">
        <f>IF(AM435="1",'TOP 10 TECHNIQUES'!C$19,0)</f>
        <v>0</v>
      </c>
      <c r="AO435" s="61">
        <v>1</v>
      </c>
      <c r="AP435" s="30">
        <f>parameters!$J$21*Table1[[#This Row],[TAT Utility]]+parameters!$J$22*Table1[[#This Row],[Count Utility]]</f>
        <v>8.2394285714285712E-2</v>
      </c>
      <c r="AQ435" s="30">
        <f>(Table1[[#This Row],[Total Top Att&amp;ck Score ]]-parameters!$D$19)/(parameters!$D$20-parameters!$D$19)</f>
        <v>0.16353650793650792</v>
      </c>
      <c r="AR435" s="30">
        <f>IF(Table1[[#This Row],[TAT Utility (unclipped)]]&gt;1,1, IF(Table1[[#This Row],[TAT Utility (unclipped)]]&lt;0,0, Table1[[#This Row],[TAT Utility (unclipped)]]) )</f>
        <v>0.16353650793650792</v>
      </c>
      <c r="AS435" s="30">
        <f>(Table1[[#This Row],[Ransomware (Total '# of ATT&amp;CK Observations)]]-parameters!$D$21)/(parameters!$D$22-parameters!$D$21)</f>
        <v>4.7619047619047616E-2</v>
      </c>
      <c r="AT435" s="30">
        <f>IF(Table1[[#This Row],[Count Utility (unclipped)]]&gt;1,1, IF(Table1[[#This Row],[Count Utility (unclipped)]]&lt;0,0, Table1[[#This Row],[Count Utility (unclipped)]]) )</f>
        <v>4.7619047619047616E-2</v>
      </c>
      <c r="AU43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2.7703250188964475E-2</v>
      </c>
    </row>
    <row r="436" spans="1:47" ht="15.75">
      <c r="A436" s="30">
        <f>parameters!$J$21*Table1[[#This Row],[TAT Utility]]+parameters!$J$22*Table1[[#This Row],[Count Utility]]</f>
        <v>2.8095238095238093E-2</v>
      </c>
      <c r="B436" s="30">
        <f t="shared" si="6"/>
        <v>0.28095238095238095</v>
      </c>
      <c r="C436" s="30" t="s">
        <v>1579</v>
      </c>
      <c r="D436" s="30" t="s">
        <v>1557</v>
      </c>
      <c r="E436" s="30" t="s">
        <v>1580</v>
      </c>
      <c r="F436" s="30">
        <v>1</v>
      </c>
      <c r="G436" s="30">
        <v>1</v>
      </c>
      <c r="H436" s="30">
        <f>parameters!$J$10*Table1[[#This Row],[Before Utility]]+parameters!$J$11*Table1[[#This Row],[After Utility]]</f>
        <v>0.1</v>
      </c>
      <c r="I436">
        <f>(Table1[[#This Row],[Num. TID Before]]-parameters!$D$8)/(parameters!$D$9-parameters!$D$8)</f>
        <v>0.1</v>
      </c>
      <c r="J436">
        <f>IF(Table1[[#This Row],[Before Utility (unclipped)]]&gt;1,1, IF(Table1[[#This Row],[Before Utility (unclipped)]]&lt;0,0, Table1[[#This Row],[Before Utility (unclipped)]]))</f>
        <v>0.1</v>
      </c>
      <c r="K436">
        <f>(Table1[[#This Row],[Num. TID After]]-parameters!$D$10)/(parameters!$D$11-parameters!$D$10)</f>
        <v>0.1</v>
      </c>
      <c r="L436">
        <f>IF(Table1[[#This Row],[After Utility (unclipped)]]&gt;1,1, IF(Table1[[#This Row],[After Utility (unclipped)]]&lt;0,0, Table1[[#This Row],[After Utility (unclipped)]]))</f>
        <v>0.1</v>
      </c>
      <c r="M436" s="30">
        <v>0</v>
      </c>
      <c r="N436" s="81">
        <v>0</v>
      </c>
      <c r="O436" s="81">
        <v>0</v>
      </c>
      <c r="P436" s="81">
        <v>0</v>
      </c>
      <c r="Q436" s="81">
        <v>6</v>
      </c>
      <c r="R436" s="36" t="s">
        <v>601</v>
      </c>
      <c r="S436" s="32">
        <v>10</v>
      </c>
      <c r="T436" s="36" t="s">
        <v>1581</v>
      </c>
      <c r="U436" s="32">
        <v>6</v>
      </c>
      <c r="V436" s="30">
        <f>parameters!$J$4*Table1[[#This Row],[Mitigations Utility]] + parameters!$J$5*Table1[[#This Row],[Detections Utility]]</f>
        <v>0.18095238095238098</v>
      </c>
      <c r="W436">
        <f>SUM(Table1[[#This Row],[Num. 800-53 (r5)]],Table1[[#This Row],[Num. CIS Controls]])</f>
        <v>16</v>
      </c>
      <c r="X436">
        <f>(Table1[[#This Row],[Total Mitigations]]-parameters!$D$2)/(parameters!$D$3-parameters!$D$2)</f>
        <v>0.29090909090909089</v>
      </c>
      <c r="Y436">
        <f>IF(Table1[[#This Row],[Mitigations Utility (unclipped)]]&gt;1,1, IF(Table1[[#This Row],[Mitigations Utility (unclipped)]]&lt;0,0, Table1[[#This Row],[Mitigations Utility (unclipped)]]) )</f>
        <v>0.29090909090909089</v>
      </c>
      <c r="Z436">
        <f>SUM(Table1[[#This Row],[Num. CAR]:[Num. Splunk]])</f>
        <v>6</v>
      </c>
      <c r="AA436">
        <f>(Table1[[#This Row],[Total Detections]]-parameters!$D$4)/(parameters!$D$5-parameters!$D$4)</f>
        <v>0.06</v>
      </c>
      <c r="AB436">
        <f>IF(Table1[[#This Row],[Detections Utility (unclipped)]]&gt;1,1, IF(Table1[[#This Row],[Detections Utility (unclipped)]]&lt;0,0, Table1[[#This Row],[Detections Utility (unclipped)]]) )</f>
        <v>0.06</v>
      </c>
      <c r="AC436"/>
      <c r="AD436" s="85" t="s">
        <v>1582</v>
      </c>
      <c r="AE436" s="30" t="str" cm="1">
        <f t="array" ref="AE436">IF(SUMPRODUCT(--(NOT(ISERR(SEARCH({"Process","Command","Script","WMI","Module","Pipe","Service"},AD436)))))&gt;0,"1","0")</f>
        <v>0</v>
      </c>
      <c r="AF436" s="30">
        <f>IF(AE436="1",'TOP 10 TECHNIQUES'!C$15,0)</f>
        <v>0</v>
      </c>
      <c r="AG436" s="30" t="str" cm="1">
        <f t="array" ref="AG436">IF(SUMPRODUCT(--(NOT(ISERR(SEARCH({"Network","Firewall"},AD436)))))&gt;0,"1","0")</f>
        <v>1</v>
      </c>
      <c r="AH436" s="30">
        <f>IF(AG436="1",'TOP 10 TECHNIQUES'!C$16,0)</f>
        <v>0</v>
      </c>
      <c r="AI436" s="30" t="str" cm="1">
        <f t="array" ref="AI436">IF(SUMPRODUCT(--(NOT(ISERR(SEARCH({"File","Group","Logon","Schedule","User","Registry","Active","Application"},AD436)))))&gt;0,"1","0")</f>
        <v>0</v>
      </c>
      <c r="AJ436" s="30">
        <f>IF(AI436="1",'TOP 10 TECHNIQUES'!C$17,0)</f>
        <v>0</v>
      </c>
      <c r="AK436" s="30" t="str" cm="1">
        <f t="array" ref="AK436">IF(SUMPRODUCT(--(NOT(ISERR(SEARCH({"Cloud","Cluster","Container","Image","Instance","Pod","Snapshot","Volume"},AD436)))))&gt;0,"1","0")</f>
        <v>0</v>
      </c>
      <c r="AL436" s="30">
        <f>IF(AK436="1",'TOP 10 TECHNIQUES'!C$18,0)</f>
        <v>0</v>
      </c>
      <c r="AM436" s="30" t="str" cm="1">
        <f t="array" ref="AM436">IF(SUMPRODUCT(--(NOT(ISERR(SEARCH({"Drive","Firmware","Host","Kernel"},AD436)))))&gt;0,"1","0")</f>
        <v>0</v>
      </c>
      <c r="AN436" s="30">
        <f>IF(AM436="1",'TOP 10 TECHNIQUES'!C$19,0)</f>
        <v>0</v>
      </c>
      <c r="AO436" s="61">
        <v>0</v>
      </c>
      <c r="AP436" s="30">
        <f>parameters!$J$21*Table1[[#This Row],[TAT Utility]]+parameters!$J$22*Table1[[#This Row],[Count Utility]]</f>
        <v>2.8095238095238093E-2</v>
      </c>
      <c r="AQ436" s="30">
        <f>(Table1[[#This Row],[Total Top Att&amp;ck Score ]]-parameters!$D$19)/(parameters!$D$20-parameters!$D$19)</f>
        <v>9.3650793650793651E-2</v>
      </c>
      <c r="AR436" s="30">
        <f>IF(Table1[[#This Row],[TAT Utility (unclipped)]]&gt;1,1, IF(Table1[[#This Row],[TAT Utility (unclipped)]]&lt;0,0, Table1[[#This Row],[TAT Utility (unclipped)]]) )</f>
        <v>9.3650793650793651E-2</v>
      </c>
      <c r="AS436" s="30">
        <f>(Table1[[#This Row],[Ransomware (Total '# of ATT&amp;CK Observations)]]-parameters!$D$21)/(parameters!$D$22-parameters!$D$21)</f>
        <v>0</v>
      </c>
      <c r="AT436" s="30">
        <f>IF(Table1[[#This Row],[Count Utility (unclipped)]]&gt;1,1, IF(Table1[[#This Row],[Count Utility (unclipped)]]&lt;0,0, Table1[[#This Row],[Count Utility (unclipped)]]) )</f>
        <v>0</v>
      </c>
      <c r="AU43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7" spans="1:47" ht="15.75">
      <c r="A437" s="30">
        <f>parameters!$J$21*Table1[[#This Row],[TAT Utility]]+parameters!$J$22*Table1[[#This Row],[Count Utility]]</f>
        <v>3.0235238095238093E-2</v>
      </c>
      <c r="B437" s="30">
        <f t="shared" si="6"/>
        <v>0.30235238095238093</v>
      </c>
      <c r="C437" s="30" t="s">
        <v>1583</v>
      </c>
      <c r="D437" s="30" t="s">
        <v>1557</v>
      </c>
      <c r="E437" s="30" t="s">
        <v>1584</v>
      </c>
      <c r="F437" s="30">
        <v>1</v>
      </c>
      <c r="G437" s="30">
        <v>1</v>
      </c>
      <c r="H437" s="30">
        <f>parameters!$J$10*Table1[[#This Row],[Before Utility]]+parameters!$J$11*Table1[[#This Row],[After Utility]]</f>
        <v>0.1</v>
      </c>
      <c r="I437">
        <f>(Table1[[#This Row],[Num. TID Before]]-parameters!$D$8)/(parameters!$D$9-parameters!$D$8)</f>
        <v>0.1</v>
      </c>
      <c r="J437">
        <f>IF(Table1[[#This Row],[Before Utility (unclipped)]]&gt;1,1, IF(Table1[[#This Row],[Before Utility (unclipped)]]&lt;0,0, Table1[[#This Row],[Before Utility (unclipped)]]))</f>
        <v>0.1</v>
      </c>
      <c r="K437">
        <f>(Table1[[#This Row],[Num. TID After]]-parameters!$D$10)/(parameters!$D$11-parameters!$D$10)</f>
        <v>0.1</v>
      </c>
      <c r="L437">
        <f>IF(Table1[[#This Row],[After Utility (unclipped)]]&gt;1,1, IF(Table1[[#This Row],[After Utility (unclipped)]]&lt;0,0, Table1[[#This Row],[After Utility (unclipped)]]))</f>
        <v>0.1</v>
      </c>
      <c r="M437" s="30">
        <v>0</v>
      </c>
      <c r="N437" s="81">
        <v>0</v>
      </c>
      <c r="O437" s="81">
        <v>0</v>
      </c>
      <c r="P437" s="81">
        <v>0</v>
      </c>
      <c r="Q437" s="81">
        <v>0</v>
      </c>
      <c r="R437" s="36" t="s">
        <v>1585</v>
      </c>
      <c r="S437" s="32">
        <v>10</v>
      </c>
      <c r="T437" s="36" t="s">
        <v>1581</v>
      </c>
      <c r="U437" s="32">
        <v>6</v>
      </c>
      <c r="V437" s="30">
        <f>parameters!$J$4*Table1[[#This Row],[Mitigations Utility]] + parameters!$J$5*Table1[[#This Row],[Detections Utility]]</f>
        <v>0.15238095238095239</v>
      </c>
      <c r="W437">
        <f>SUM(Table1[[#This Row],[Num. 800-53 (r5)]],Table1[[#This Row],[Num. CIS Controls]])</f>
        <v>16</v>
      </c>
      <c r="X437">
        <f>(Table1[[#This Row],[Total Mitigations]]-parameters!$D$2)/(parameters!$D$3-parameters!$D$2)</f>
        <v>0.29090909090909089</v>
      </c>
      <c r="Y437">
        <f>IF(Table1[[#This Row],[Mitigations Utility (unclipped)]]&gt;1,1, IF(Table1[[#This Row],[Mitigations Utility (unclipped)]]&lt;0,0, Table1[[#This Row],[Mitigations Utility (unclipped)]]) )</f>
        <v>0.29090909090909089</v>
      </c>
      <c r="Z437">
        <f>SUM(Table1[[#This Row],[Num. CAR]:[Num. Splunk]])</f>
        <v>0</v>
      </c>
      <c r="AA437">
        <f>(Table1[[#This Row],[Total Detections]]-parameters!$D$4)/(parameters!$D$5-parameters!$D$4)</f>
        <v>0</v>
      </c>
      <c r="AB437">
        <f>IF(Table1[[#This Row],[Detections Utility (unclipped)]]&gt;1,1, IF(Table1[[#This Row],[Detections Utility (unclipped)]]&lt;0,0, Table1[[#This Row],[Detections Utility (unclipped)]]) )</f>
        <v>0</v>
      </c>
      <c r="AC437"/>
      <c r="AD437" s="85" t="s">
        <v>1586</v>
      </c>
      <c r="AE437" s="30" t="str" cm="1">
        <f t="array" ref="AE437">IF(SUMPRODUCT(--(NOT(ISERR(SEARCH({"Process","Command","Script","WMI","Module","Pipe","Service"},AD437)))))&gt;0,"1","0")</f>
        <v>1</v>
      </c>
      <c r="AF437" s="30">
        <f>IF(AE437="1",'TOP 10 TECHNIQUES'!C$15,0)</f>
        <v>0</v>
      </c>
      <c r="AG437" s="30" t="str" cm="1">
        <f t="array" ref="AG437">IF(SUMPRODUCT(--(NOT(ISERR(SEARCH({"Network","Firewall"},AD437)))))&gt;0,"1","0")</f>
        <v>0</v>
      </c>
      <c r="AH437" s="30">
        <f>IF(AG437="1",'TOP 10 TECHNIQUES'!C$16,0)</f>
        <v>0</v>
      </c>
      <c r="AI437" s="30" t="str" cm="1">
        <f t="array" ref="AI437">IF(SUMPRODUCT(--(NOT(ISERR(SEARCH({"File","Group","Logon","Schedule","User","Registry","Active","Application"},AD437)))))&gt;0,"1","0")</f>
        <v>0</v>
      </c>
      <c r="AJ437" s="30">
        <f>IF(AI437="1",'TOP 10 TECHNIQUES'!C$17,0)</f>
        <v>0</v>
      </c>
      <c r="AK437" s="30" t="str" cm="1">
        <f t="array" ref="AK437">IF(SUMPRODUCT(--(NOT(ISERR(SEARCH({"Cloud","Cluster","Container","Image","Instance","Pod","Snapshot","Volume"},AD437)))))&gt;0,"1","0")</f>
        <v>1</v>
      </c>
      <c r="AL437" s="30">
        <f>IF(AK437="1",'TOP 10 TECHNIQUES'!C$18,0)</f>
        <v>0.19800000000000001</v>
      </c>
      <c r="AM437" s="30" t="str" cm="1">
        <f t="array" ref="AM437">IF(SUMPRODUCT(--(NOT(ISERR(SEARCH({"Drive","Firmware","Host","Kernel"},AD437)))))&gt;0,"1","0")</f>
        <v>0</v>
      </c>
      <c r="AN437" s="30">
        <f>IF(AM437="1",'TOP 10 TECHNIQUES'!C$19,0)</f>
        <v>0</v>
      </c>
      <c r="AO437" s="61">
        <v>0</v>
      </c>
      <c r="AP437" s="30">
        <f>parameters!$J$21*Table1[[#This Row],[TAT Utility]]+parameters!$J$22*Table1[[#This Row],[Count Utility]]</f>
        <v>3.0235238095238093E-2</v>
      </c>
      <c r="AQ437" s="30">
        <f>(Table1[[#This Row],[Total Top Att&amp;ck Score ]]-parameters!$D$19)/(parameters!$D$20-parameters!$D$19)</f>
        <v>0.10078412698412698</v>
      </c>
      <c r="AR437" s="30">
        <f>IF(Table1[[#This Row],[TAT Utility (unclipped)]]&gt;1,1, IF(Table1[[#This Row],[TAT Utility (unclipped)]]&lt;0,0, Table1[[#This Row],[TAT Utility (unclipped)]]) )</f>
        <v>0.10078412698412698</v>
      </c>
      <c r="AS437" s="30">
        <f>(Table1[[#This Row],[Ransomware (Total '# of ATT&amp;CK Observations)]]-parameters!$D$21)/(parameters!$D$22-parameters!$D$21)</f>
        <v>0</v>
      </c>
      <c r="AT437" s="30">
        <f>IF(Table1[[#This Row],[Count Utility (unclipped)]]&gt;1,1, IF(Table1[[#This Row],[Count Utility (unclipped)]]&lt;0,0, Table1[[#This Row],[Count Utility (unclipped)]]) )</f>
        <v>0</v>
      </c>
      <c r="AU43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8" spans="1:47" ht="15.75">
      <c r="A438" s="30">
        <f>parameters!$J$21*Table1[[#This Row],[TAT Utility]]+parameters!$J$22*Table1[[#This Row],[Count Utility]]</f>
        <v>4.5883809523809521E-2</v>
      </c>
      <c r="B438" s="30">
        <f t="shared" si="6"/>
        <v>0.1255047619047619</v>
      </c>
      <c r="C438" s="30" t="s">
        <v>1587</v>
      </c>
      <c r="D438" s="30" t="s">
        <v>1557</v>
      </c>
      <c r="E438" s="30" t="s">
        <v>1588</v>
      </c>
      <c r="F438" s="30">
        <v>1</v>
      </c>
      <c r="G438" s="30">
        <v>1</v>
      </c>
      <c r="H438" s="30">
        <f>parameters!$J$10*Table1[[#This Row],[Before Utility]]+parameters!$J$11*Table1[[#This Row],[After Utility]]</f>
        <v>0.1</v>
      </c>
      <c r="I438">
        <f>(Table1[[#This Row],[Num. TID Before]]-parameters!$D$8)/(parameters!$D$9-parameters!$D$8)</f>
        <v>0.1</v>
      </c>
      <c r="J438">
        <f>IF(Table1[[#This Row],[Before Utility (unclipped)]]&gt;1,1, IF(Table1[[#This Row],[Before Utility (unclipped)]]&lt;0,0, Table1[[#This Row],[Before Utility (unclipped)]]))</f>
        <v>0.1</v>
      </c>
      <c r="K438">
        <f>(Table1[[#This Row],[Num. TID After]]-parameters!$D$10)/(parameters!$D$11-parameters!$D$10)</f>
        <v>0.1</v>
      </c>
      <c r="L438">
        <f>IF(Table1[[#This Row],[After Utility (unclipped)]]&gt;1,1, IF(Table1[[#This Row],[After Utility (unclipped)]]&lt;0,0, Table1[[#This Row],[After Utility (unclipped)]]))</f>
        <v>0.1</v>
      </c>
      <c r="M438" s="30">
        <v>0</v>
      </c>
      <c r="N438" s="81">
        <v>0</v>
      </c>
      <c r="O438" s="81">
        <v>1</v>
      </c>
      <c r="P438" s="81">
        <v>0</v>
      </c>
      <c r="Q438" s="81">
        <v>0</v>
      </c>
      <c r="R438" s="34"/>
      <c r="S438" s="32">
        <v>0</v>
      </c>
      <c r="T438" s="36" t="s">
        <v>1589</v>
      </c>
      <c r="U438" s="32">
        <v>0</v>
      </c>
      <c r="V438" s="30">
        <f>parameters!$J$4*Table1[[#This Row],[Mitigations Utility]] + parameters!$J$5*Table1[[#This Row],[Detections Utility]]</f>
        <v>4.7619047619047615E-3</v>
      </c>
      <c r="W438">
        <f>SUM(Table1[[#This Row],[Num. 800-53 (r5)]],Table1[[#This Row],[Num. CIS Controls]])</f>
        <v>0</v>
      </c>
      <c r="X438">
        <f>(Table1[[#This Row],[Total Mitigations]]-parameters!$D$2)/(parameters!$D$3-parameters!$D$2)</f>
        <v>0</v>
      </c>
      <c r="Y438">
        <f>IF(Table1[[#This Row],[Mitigations Utility (unclipped)]]&gt;1,1, IF(Table1[[#This Row],[Mitigations Utility (unclipped)]]&lt;0,0, Table1[[#This Row],[Mitigations Utility (unclipped)]]) )</f>
        <v>0</v>
      </c>
      <c r="Z438">
        <f>SUM(Table1[[#This Row],[Num. CAR]:[Num. Splunk]])</f>
        <v>1</v>
      </c>
      <c r="AA438">
        <f>(Table1[[#This Row],[Total Detections]]-parameters!$D$4)/(parameters!$D$5-parameters!$D$4)</f>
        <v>0.01</v>
      </c>
      <c r="AB438">
        <f>IF(Table1[[#This Row],[Detections Utility (unclipped)]]&gt;1,1, IF(Table1[[#This Row],[Detections Utility (unclipped)]]&lt;0,0, Table1[[#This Row],[Detections Utility (unclipped)]]) )</f>
        <v>0.01</v>
      </c>
      <c r="AC438"/>
      <c r="AD438" s="85" t="s">
        <v>1331</v>
      </c>
      <c r="AE438" s="30" t="str" cm="1">
        <f t="array" ref="AE438">IF(SUMPRODUCT(--(NOT(ISERR(SEARCH({"Process","Command","Script","WMI","Module","Pipe","Service"},AD438)))))&gt;0,"1","0")</f>
        <v>1</v>
      </c>
      <c r="AF438" s="30">
        <f>IF(AE438="1",'TOP 10 TECHNIQUES'!C$15,0)</f>
        <v>0</v>
      </c>
      <c r="AG438" s="30" t="str" cm="1">
        <f t="array" ref="AG438">IF(SUMPRODUCT(--(NOT(ISERR(SEARCH({"Network","Firewall"},AD438)))))&gt;0,"1","0")</f>
        <v>0</v>
      </c>
      <c r="AH438" s="30">
        <f>IF(AG438="1",'TOP 10 TECHNIQUES'!C$16,0)</f>
        <v>0</v>
      </c>
      <c r="AI438" s="30" t="str" cm="1">
        <f t="array" ref="AI438">IF(SUMPRODUCT(--(NOT(ISERR(SEARCH({"File","Group","Logon","Schedule","User","Registry","Active","Application"},AD438)))))&gt;0,"1","0")</f>
        <v>1</v>
      </c>
      <c r="AJ438" s="30">
        <f>IF(AI438="1",'TOP 10 TECHNIQUES'!C$17,0)</f>
        <v>0.19800000000000001</v>
      </c>
      <c r="AK438" s="30" t="str" cm="1">
        <f t="array" ref="AK438">IF(SUMPRODUCT(--(NOT(ISERR(SEARCH({"Cloud","Cluster","Container","Image","Instance","Pod","Snapshot","Volume"},AD438)))))&gt;0,"1","0")</f>
        <v>0</v>
      </c>
      <c r="AL438" s="30">
        <f>IF(AK438="1",'TOP 10 TECHNIQUES'!C$18,0)</f>
        <v>0</v>
      </c>
      <c r="AM438" s="30" t="str" cm="1">
        <f t="array" ref="AM438">IF(SUMPRODUCT(--(NOT(ISERR(SEARCH({"Drive","Firmware","Host","Kernel"},AD438)))))&gt;0,"1","0")</f>
        <v>0</v>
      </c>
      <c r="AN438" s="30">
        <f>IF(AM438="1",'TOP 10 TECHNIQUES'!C$19,0)</f>
        <v>0</v>
      </c>
      <c r="AO438" s="61">
        <v>1</v>
      </c>
      <c r="AP438" s="30">
        <f>parameters!$J$21*Table1[[#This Row],[TAT Utility]]+parameters!$J$22*Table1[[#This Row],[Count Utility]]</f>
        <v>4.5883809523809521E-2</v>
      </c>
      <c r="AQ438" s="30">
        <f>(Table1[[#This Row],[Total Top Att&amp;ck Score ]]-parameters!$D$19)/(parameters!$D$20-parameters!$D$19)</f>
        <v>4.1834920634920635E-2</v>
      </c>
      <c r="AR438" s="30">
        <f>IF(Table1[[#This Row],[TAT Utility (unclipped)]]&gt;1,1, IF(Table1[[#This Row],[TAT Utility (unclipped)]]&lt;0,0, Table1[[#This Row],[TAT Utility (unclipped)]]) )</f>
        <v>4.1834920634920635E-2</v>
      </c>
      <c r="AS438" s="30">
        <f>(Table1[[#This Row],[Ransomware (Total '# of ATT&amp;CK Observations)]]-parameters!$D$21)/(parameters!$D$22-parameters!$D$21)</f>
        <v>4.7619047619047616E-2</v>
      </c>
      <c r="AT438" s="30">
        <f>IF(Table1[[#This Row],[Count Utility (unclipped)]]&gt;1,1, IF(Table1[[#This Row],[Count Utility (unclipped)]]&lt;0,0, Table1[[#This Row],[Count Utility (unclipped)]]) )</f>
        <v>4.7619047619047616E-2</v>
      </c>
      <c r="AU43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2.4805593348450491E-2</v>
      </c>
    </row>
    <row r="439" spans="1:47" ht="15.75">
      <c r="A439" s="30">
        <f>parameters!$J$21*Table1[[#This Row],[TAT Utility]]+parameters!$J$22*Table1[[#This Row],[Count Utility]]</f>
        <v>0.01</v>
      </c>
      <c r="B439" s="30">
        <f t="shared" si="6"/>
        <v>0.1</v>
      </c>
      <c r="C439" s="30" t="s">
        <v>1590</v>
      </c>
      <c r="D439" s="30" t="s">
        <v>1557</v>
      </c>
      <c r="E439" s="30" t="s">
        <v>1591</v>
      </c>
      <c r="F439" s="30">
        <v>1</v>
      </c>
      <c r="G439" s="30">
        <v>1</v>
      </c>
      <c r="H439" s="30">
        <f>parameters!$J$10*Table1[[#This Row],[Before Utility]]+parameters!$J$11*Table1[[#This Row],[After Utility]]</f>
        <v>0.1</v>
      </c>
      <c r="I439">
        <f>(Table1[[#This Row],[Num. TID Before]]-parameters!$D$8)/(parameters!$D$9-parameters!$D$8)</f>
        <v>0.1</v>
      </c>
      <c r="J439">
        <f>IF(Table1[[#This Row],[Before Utility (unclipped)]]&gt;1,1, IF(Table1[[#This Row],[Before Utility (unclipped)]]&lt;0,0, Table1[[#This Row],[Before Utility (unclipped)]]))</f>
        <v>0.1</v>
      </c>
      <c r="K439">
        <f>(Table1[[#This Row],[Num. TID After]]-parameters!$D$10)/(parameters!$D$11-parameters!$D$10)</f>
        <v>0.1</v>
      </c>
      <c r="L439">
        <f>IF(Table1[[#This Row],[After Utility (unclipped)]]&gt;1,1, IF(Table1[[#This Row],[After Utility (unclipped)]]&lt;0,0, Table1[[#This Row],[After Utility (unclipped)]]))</f>
        <v>0.1</v>
      </c>
      <c r="M439" s="30">
        <v>0</v>
      </c>
      <c r="N439" s="81">
        <v>0</v>
      </c>
      <c r="O439" s="81">
        <v>0</v>
      </c>
      <c r="P439" s="81">
        <v>0</v>
      </c>
      <c r="Q439" s="81">
        <v>0</v>
      </c>
      <c r="R439" s="34"/>
      <c r="S439" s="32">
        <v>0</v>
      </c>
      <c r="T439" s="36" t="s">
        <v>1592</v>
      </c>
      <c r="U439" s="32">
        <v>0</v>
      </c>
      <c r="V439" s="30">
        <f>parameters!$J$4*Table1[[#This Row],[Mitigations Utility]] + parameters!$J$5*Table1[[#This Row],[Detections Utility]]</f>
        <v>0</v>
      </c>
      <c r="W439">
        <f>SUM(Table1[[#This Row],[Num. 800-53 (r5)]],Table1[[#This Row],[Num. CIS Controls]])</f>
        <v>0</v>
      </c>
      <c r="X439">
        <f>(Table1[[#This Row],[Total Mitigations]]-parameters!$D$2)/(parameters!$D$3-parameters!$D$2)</f>
        <v>0</v>
      </c>
      <c r="Y439">
        <f>IF(Table1[[#This Row],[Mitigations Utility (unclipped)]]&gt;1,1, IF(Table1[[#This Row],[Mitigations Utility (unclipped)]]&lt;0,0, Table1[[#This Row],[Mitigations Utility (unclipped)]]) )</f>
        <v>0</v>
      </c>
      <c r="Z439">
        <f>SUM(Table1[[#This Row],[Num. CAR]:[Num. Splunk]])</f>
        <v>0</v>
      </c>
      <c r="AA439">
        <f>(Table1[[#This Row],[Total Detections]]-parameters!$D$4)/(parameters!$D$5-parameters!$D$4)</f>
        <v>0</v>
      </c>
      <c r="AB439">
        <f>IF(Table1[[#This Row],[Detections Utility (unclipped)]]&gt;1,1, IF(Table1[[#This Row],[Detections Utility (unclipped)]]&lt;0,0, Table1[[#This Row],[Detections Utility (unclipped)]]) )</f>
        <v>0</v>
      </c>
      <c r="AC439"/>
      <c r="AD439" s="85" t="s">
        <v>1593</v>
      </c>
      <c r="AE439" s="30" t="str" cm="1">
        <f t="array" ref="AE439">IF(SUMPRODUCT(--(NOT(ISERR(SEARCH({"Process","Command","Script","WMI","Module","Pipe","Service"},AD439)))))&gt;0,"1","0")</f>
        <v>1</v>
      </c>
      <c r="AF439" s="30">
        <f>IF(AE439="1",'TOP 10 TECHNIQUES'!C$15,0)</f>
        <v>0</v>
      </c>
      <c r="AG439" s="30" t="str" cm="1">
        <f t="array" ref="AG439">IF(SUMPRODUCT(--(NOT(ISERR(SEARCH({"Network","Firewall"},AD439)))))&gt;0,"1","0")</f>
        <v>0</v>
      </c>
      <c r="AH439" s="30">
        <f>IF(AG439="1",'TOP 10 TECHNIQUES'!C$16,0)</f>
        <v>0</v>
      </c>
      <c r="AI439" s="30" t="str" cm="1">
        <f t="array" ref="AI439">IF(SUMPRODUCT(--(NOT(ISERR(SEARCH({"File","Group","Logon","Schedule","User","Registry","Active","Application"},AD439)))))&gt;0,"1","0")</f>
        <v>0</v>
      </c>
      <c r="AJ439" s="30">
        <f>IF(AI439="1",'TOP 10 TECHNIQUES'!C$17,0)</f>
        <v>0</v>
      </c>
      <c r="AK439" s="30" t="str" cm="1">
        <f t="array" ref="AK439">IF(SUMPRODUCT(--(NOT(ISERR(SEARCH({"Cloud","Cluster","Container","Image","Instance","Pod","Snapshot","Volume"},AD439)))))&gt;0,"1","0")</f>
        <v>0</v>
      </c>
      <c r="AL439" s="30">
        <f>IF(AK439="1",'TOP 10 TECHNIQUES'!C$18,0)</f>
        <v>0</v>
      </c>
      <c r="AM439" s="30" t="str" cm="1">
        <f t="array" ref="AM439">IF(SUMPRODUCT(--(NOT(ISERR(SEARCH({"Drive","Firmware","Host","Kernel"},AD439)))))&gt;0,"1","0")</f>
        <v>0</v>
      </c>
      <c r="AN439" s="30">
        <f>IF(AM439="1",'TOP 10 TECHNIQUES'!C$19,0)</f>
        <v>0</v>
      </c>
      <c r="AO439" s="62">
        <v>0</v>
      </c>
      <c r="AP439" s="30">
        <f>parameters!$J$21*Table1[[#This Row],[TAT Utility]]+parameters!$J$22*Table1[[#This Row],[Count Utility]]</f>
        <v>0.01</v>
      </c>
      <c r="AQ439" s="30">
        <f>(Table1[[#This Row],[Total Top Att&amp;ck Score ]]-parameters!$D$19)/(parameters!$D$20-parameters!$D$19)</f>
        <v>3.3333333333333333E-2</v>
      </c>
      <c r="AR439" s="30">
        <f>IF(Table1[[#This Row],[TAT Utility (unclipped)]]&gt;1,1, IF(Table1[[#This Row],[TAT Utility (unclipped)]]&lt;0,0, Table1[[#This Row],[TAT Utility (unclipped)]]) )</f>
        <v>3.3333333333333333E-2</v>
      </c>
      <c r="AS439" s="30">
        <f>(Table1[[#This Row],[Ransomware (Total '# of ATT&amp;CK Observations)]]-parameters!$D$21)/(parameters!$D$22-parameters!$D$21)</f>
        <v>0</v>
      </c>
      <c r="AT439" s="30">
        <f>IF(Table1[[#This Row],[Count Utility (unclipped)]]&gt;1,1, IF(Table1[[#This Row],[Count Utility (unclipped)]]&lt;0,0, Table1[[#This Row],[Count Utility (unclipped)]]) )</f>
        <v>0</v>
      </c>
      <c r="AU43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0" spans="1:47" ht="15.75">
      <c r="A440" s="30">
        <f>parameters!$J$21*Table1[[#This Row],[TAT Utility]]+parameters!$J$22*Table1[[#This Row],[Count Utility]]</f>
        <v>8.7553912722571431E-2</v>
      </c>
      <c r="B440" s="30">
        <f t="shared" si="6"/>
        <v>0.54220579389238099</v>
      </c>
      <c r="C440" s="30" t="s">
        <v>1594</v>
      </c>
      <c r="D440" s="30" t="s">
        <v>1595</v>
      </c>
      <c r="E440" s="30" t="s">
        <v>72</v>
      </c>
      <c r="F440" s="30">
        <v>1</v>
      </c>
      <c r="G440" s="30">
        <v>1</v>
      </c>
      <c r="H440" s="30">
        <f>parameters!$J$10*Table1[[#This Row],[Before Utility]]+parameters!$J$11*Table1[[#This Row],[After Utility]]</f>
        <v>0.1</v>
      </c>
      <c r="I440">
        <f>(Table1[[#This Row],[Num. TID Before]]-parameters!$D$8)/(parameters!$D$9-parameters!$D$8)</f>
        <v>0.1</v>
      </c>
      <c r="J440">
        <f>IF(Table1[[#This Row],[Before Utility (unclipped)]]&gt;1,1, IF(Table1[[#This Row],[Before Utility (unclipped)]]&lt;0,0, Table1[[#This Row],[Before Utility (unclipped)]]))</f>
        <v>0.1</v>
      </c>
      <c r="K440">
        <f>(Table1[[#This Row],[Num. TID After]]-parameters!$D$10)/(parameters!$D$11-parameters!$D$10)</f>
        <v>0.1</v>
      </c>
      <c r="L440">
        <f>IF(Table1[[#This Row],[After Utility (unclipped)]]&gt;1,1, IF(Table1[[#This Row],[After Utility (unclipped)]]&lt;0,0, Table1[[#This Row],[After Utility (unclipped)]]))</f>
        <v>0.1</v>
      </c>
      <c r="M440" s="57">
        <v>2.1153E-4</v>
      </c>
      <c r="N440" s="81">
        <v>0</v>
      </c>
      <c r="O440" s="81">
        <v>0</v>
      </c>
      <c r="P440" s="81">
        <v>0</v>
      </c>
      <c r="Q440" s="81">
        <v>0</v>
      </c>
      <c r="R440" s="36" t="s">
        <v>1596</v>
      </c>
      <c r="S440" s="32">
        <v>18</v>
      </c>
      <c r="T440" s="36" t="s">
        <v>1597</v>
      </c>
      <c r="U440" s="32">
        <v>19</v>
      </c>
      <c r="V440" s="30">
        <f>parameters!$J$4*Table1[[#This Row],[Mitigations Utility]] + parameters!$J$5*Table1[[#This Row],[Detections Utility]]</f>
        <v>0.35238095238095241</v>
      </c>
      <c r="W440">
        <f>SUM(Table1[[#This Row],[Num. 800-53 (r5)]],Table1[[#This Row],[Num. CIS Controls]])</f>
        <v>37</v>
      </c>
      <c r="X440">
        <f>(Table1[[#This Row],[Total Mitigations]]-parameters!$D$2)/(parameters!$D$3-parameters!$D$2)</f>
        <v>0.67272727272727273</v>
      </c>
      <c r="Y440">
        <f>IF(Table1[[#This Row],[Mitigations Utility (unclipped)]]&gt;1,1, IF(Table1[[#This Row],[Mitigations Utility (unclipped)]]&lt;0,0, Table1[[#This Row],[Mitigations Utility (unclipped)]]) )</f>
        <v>0.67272727272727273</v>
      </c>
      <c r="Z440">
        <f>SUM(Table1[[#This Row],[Num. CAR]:[Num. Splunk]])</f>
        <v>0</v>
      </c>
      <c r="AA440">
        <f>(Table1[[#This Row],[Total Detections]]-parameters!$D$4)/(parameters!$D$5-parameters!$D$4)</f>
        <v>0</v>
      </c>
      <c r="AB440">
        <f>IF(Table1[[#This Row],[Detections Utility (unclipped)]]&gt;1,1, IF(Table1[[#This Row],[Detections Utility (unclipped)]]&lt;0,0, Table1[[#This Row],[Detections Utility (unclipped)]]) )</f>
        <v>0</v>
      </c>
      <c r="AC440"/>
      <c r="AD440" s="85" t="s">
        <v>1598</v>
      </c>
      <c r="AE440" s="30" t="str" cm="1">
        <f t="array" ref="AE440">IF(SUMPRODUCT(--(NOT(ISERR(SEARCH({"Process","Command","Script","WMI","Module","Pipe","Service"},AD440)))))&gt;0,"1","0")</f>
        <v>1</v>
      </c>
      <c r="AF440" s="30">
        <f>IF(AE440="1",'TOP 10 TECHNIQUES'!C$15,0)</f>
        <v>0</v>
      </c>
      <c r="AG440" s="30" t="str" cm="1">
        <f t="array" ref="AG440">IF(SUMPRODUCT(--(NOT(ISERR(SEARCH({"Network","Firewall"},AD440)))))&gt;0,"1","0")</f>
        <v>1</v>
      </c>
      <c r="AH440" s="30">
        <f>IF(AG440="1",'TOP 10 TECHNIQUES'!C$16,0)</f>
        <v>0</v>
      </c>
      <c r="AI440" s="30" t="str" cm="1">
        <f t="array" ref="AI440">IF(SUMPRODUCT(--(NOT(ISERR(SEARCH({"File","Group","Logon","Schedule","User","Registry","Active","Application"},AD440)))))&gt;0,"1","0")</f>
        <v>1</v>
      </c>
      <c r="AJ440" s="30">
        <f>IF(AI440="1",'TOP 10 TECHNIQUES'!C$17,0)</f>
        <v>0.19800000000000001</v>
      </c>
      <c r="AK440" s="30" t="str" cm="1">
        <f t="array" ref="AK440">IF(SUMPRODUCT(--(NOT(ISERR(SEARCH({"Cloud","Cluster","Container","Image","Instance","Pod","Snapshot","Volume"},AD440)))))&gt;0,"1","0")</f>
        <v>0</v>
      </c>
      <c r="AL440" s="30">
        <f>IF(AK440="1",'TOP 10 TECHNIQUES'!C$18,0)</f>
        <v>0</v>
      </c>
      <c r="AM440" s="30" t="str" cm="1">
        <f t="array" ref="AM440">IF(SUMPRODUCT(--(NOT(ISERR(SEARCH({"Drive","Firmware","Host","Kernel"},AD440)))))&gt;0,"1","0")</f>
        <v>0</v>
      </c>
      <c r="AN440" s="30">
        <f>IF(AM440="1",'TOP 10 TECHNIQUES'!C$19,0)</f>
        <v>0</v>
      </c>
      <c r="AO440" s="61">
        <v>1</v>
      </c>
      <c r="AP440" s="30">
        <f>parameters!$J$21*Table1[[#This Row],[TAT Utility]]+parameters!$J$22*Table1[[#This Row],[Count Utility]]</f>
        <v>8.7553912722571431E-2</v>
      </c>
      <c r="AQ440" s="30">
        <f>(Table1[[#This Row],[Total Top Att&amp;ck Score ]]-parameters!$D$19)/(parameters!$D$20-parameters!$D$19)</f>
        <v>0.18073526463079367</v>
      </c>
      <c r="AR440" s="30">
        <f>IF(Table1[[#This Row],[TAT Utility (unclipped)]]&gt;1,1, IF(Table1[[#This Row],[TAT Utility (unclipped)]]&lt;0,0, Table1[[#This Row],[TAT Utility (unclipped)]]) )</f>
        <v>0.18073526463079367</v>
      </c>
      <c r="AS440" s="30">
        <f>(Table1[[#This Row],[Ransomware (Total '# of ATT&amp;CK Observations)]]-parameters!$D$21)/(parameters!$D$22-parameters!$D$21)</f>
        <v>4.7619047619047616E-2</v>
      </c>
      <c r="AT440" s="30">
        <f>IF(Table1[[#This Row],[Count Utility (unclipped)]]&gt;1,1, IF(Table1[[#This Row],[Count Utility (unclipped)]]&lt;0,0, Table1[[#This Row],[Count Utility (unclipped)]]) )</f>
        <v>4.7619047619047616E-2</v>
      </c>
      <c r="AU44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2.8112744395971275E-2</v>
      </c>
    </row>
    <row r="441" spans="1:47" ht="15.75">
      <c r="A441" s="30">
        <f>parameters!$J$21*Table1[[#This Row],[TAT Utility]]+parameters!$J$22*Table1[[#This Row],[Count Utility]]</f>
        <v>4.8490476190476188E-2</v>
      </c>
      <c r="B441" s="30">
        <f t="shared" si="6"/>
        <v>0.48490476190476189</v>
      </c>
      <c r="C441" s="30" t="s">
        <v>1599</v>
      </c>
      <c r="D441" s="30" t="s">
        <v>1595</v>
      </c>
      <c r="E441" s="30" t="s">
        <v>1600</v>
      </c>
      <c r="F441" s="30">
        <v>1</v>
      </c>
      <c r="G441" s="30">
        <v>1</v>
      </c>
      <c r="H441" s="30">
        <f>parameters!$J$10*Table1[[#This Row],[Before Utility]]+parameters!$J$11*Table1[[#This Row],[After Utility]]</f>
        <v>0.1</v>
      </c>
      <c r="I441">
        <f>(Table1[[#This Row],[Num. TID Before]]-parameters!$D$8)/(parameters!$D$9-parameters!$D$8)</f>
        <v>0.1</v>
      </c>
      <c r="J441">
        <f>IF(Table1[[#This Row],[Before Utility (unclipped)]]&gt;1,1, IF(Table1[[#This Row],[Before Utility (unclipped)]]&lt;0,0, Table1[[#This Row],[Before Utility (unclipped)]]))</f>
        <v>0.1</v>
      </c>
      <c r="K441">
        <f>(Table1[[#This Row],[Num. TID After]]-parameters!$D$10)/(parameters!$D$11-parameters!$D$10)</f>
        <v>0.1</v>
      </c>
      <c r="L441">
        <f>IF(Table1[[#This Row],[After Utility (unclipped)]]&gt;1,1, IF(Table1[[#This Row],[After Utility (unclipped)]]&lt;0,0, Table1[[#This Row],[After Utility (unclipped)]]))</f>
        <v>0.1</v>
      </c>
      <c r="M441" s="30">
        <v>0</v>
      </c>
      <c r="N441" s="81">
        <v>0</v>
      </c>
      <c r="O441" s="81">
        <v>2</v>
      </c>
      <c r="P441" s="81">
        <v>0</v>
      </c>
      <c r="Q441" s="81">
        <v>0</v>
      </c>
      <c r="R441" s="36" t="s">
        <v>1601</v>
      </c>
      <c r="S441" s="32">
        <v>14</v>
      </c>
      <c r="T441" s="36" t="s">
        <v>1602</v>
      </c>
      <c r="U441" s="32">
        <v>17</v>
      </c>
      <c r="V441" s="30">
        <f>parameters!$J$4*Table1[[#This Row],[Mitigations Utility]] + parameters!$J$5*Table1[[#This Row],[Detections Utility]]</f>
        <v>0.30476190476190479</v>
      </c>
      <c r="W441">
        <f>SUM(Table1[[#This Row],[Num. 800-53 (r5)]],Table1[[#This Row],[Num. CIS Controls]])</f>
        <v>31</v>
      </c>
      <c r="X441">
        <f>(Table1[[#This Row],[Total Mitigations]]-parameters!$D$2)/(parameters!$D$3-parameters!$D$2)</f>
        <v>0.5636363636363636</v>
      </c>
      <c r="Y441">
        <f>IF(Table1[[#This Row],[Mitigations Utility (unclipped)]]&gt;1,1, IF(Table1[[#This Row],[Mitigations Utility (unclipped)]]&lt;0,0, Table1[[#This Row],[Mitigations Utility (unclipped)]]) )</f>
        <v>0.5636363636363636</v>
      </c>
      <c r="Z441">
        <f>SUM(Table1[[#This Row],[Num. CAR]:[Num. Splunk]])</f>
        <v>2</v>
      </c>
      <c r="AA441">
        <f>(Table1[[#This Row],[Total Detections]]-parameters!$D$4)/(parameters!$D$5-parameters!$D$4)</f>
        <v>0.02</v>
      </c>
      <c r="AB441">
        <f>IF(Table1[[#This Row],[Detections Utility (unclipped)]]&gt;1,1, IF(Table1[[#This Row],[Detections Utility (unclipped)]]&lt;0,0, Table1[[#This Row],[Detections Utility (unclipped)]]) )</f>
        <v>0.02</v>
      </c>
      <c r="AC441"/>
      <c r="AD441" s="85" t="s">
        <v>1598</v>
      </c>
      <c r="AE441" s="30" t="str" cm="1">
        <f t="array" ref="AE441">IF(SUMPRODUCT(--(NOT(ISERR(SEARCH({"Process","Command","Script","WMI","Module","Pipe","Service"},AD441)))))&gt;0,"1","0")</f>
        <v>1</v>
      </c>
      <c r="AF441" s="30">
        <f>IF(AE441="1",'TOP 10 TECHNIQUES'!C$15,0)</f>
        <v>0</v>
      </c>
      <c r="AG441" s="30" t="str" cm="1">
        <f t="array" ref="AG441">IF(SUMPRODUCT(--(NOT(ISERR(SEARCH({"Network","Firewall"},AD441)))))&gt;0,"1","0")</f>
        <v>1</v>
      </c>
      <c r="AH441" s="30">
        <f>IF(AG441="1",'TOP 10 TECHNIQUES'!C$16,0)</f>
        <v>0</v>
      </c>
      <c r="AI441" s="30" t="str" cm="1">
        <f t="array" ref="AI441">IF(SUMPRODUCT(--(NOT(ISERR(SEARCH({"File","Group","Logon","Schedule","User","Registry","Active","Application"},AD441)))))&gt;0,"1","0")</f>
        <v>1</v>
      </c>
      <c r="AJ441" s="30">
        <f>IF(AI441="1",'TOP 10 TECHNIQUES'!C$17,0)</f>
        <v>0.19800000000000001</v>
      </c>
      <c r="AK441" s="30" t="str" cm="1">
        <f t="array" ref="AK441">IF(SUMPRODUCT(--(NOT(ISERR(SEARCH({"Cloud","Cluster","Container","Image","Instance","Pod","Snapshot","Volume"},AD441)))))&gt;0,"1","0")</f>
        <v>0</v>
      </c>
      <c r="AL441" s="30">
        <f>IF(AK441="1",'TOP 10 TECHNIQUES'!C$18,0)</f>
        <v>0</v>
      </c>
      <c r="AM441" s="30" t="str" cm="1">
        <f t="array" ref="AM441">IF(SUMPRODUCT(--(NOT(ISERR(SEARCH({"Drive","Firmware","Host","Kernel"},AD441)))))&gt;0,"1","0")</f>
        <v>0</v>
      </c>
      <c r="AN441" s="30">
        <f>IF(AM441="1",'TOP 10 TECHNIQUES'!C$19,0)</f>
        <v>0</v>
      </c>
      <c r="AO441" s="62">
        <v>0</v>
      </c>
      <c r="AP441" s="30">
        <f>parameters!$J$21*Table1[[#This Row],[TAT Utility]]+parameters!$J$22*Table1[[#This Row],[Count Utility]]</f>
        <v>4.8490476190476188E-2</v>
      </c>
      <c r="AQ441" s="30">
        <f>(Table1[[#This Row],[Total Top Att&amp;ck Score ]]-parameters!$D$19)/(parameters!$D$20-parameters!$D$19)</f>
        <v>0.16163492063492063</v>
      </c>
      <c r="AR441" s="30">
        <f>IF(Table1[[#This Row],[TAT Utility (unclipped)]]&gt;1,1, IF(Table1[[#This Row],[TAT Utility (unclipped)]]&lt;0,0, Table1[[#This Row],[TAT Utility (unclipped)]]) )</f>
        <v>0.16163492063492063</v>
      </c>
      <c r="AS441" s="30">
        <f>(Table1[[#This Row],[Ransomware (Total '# of ATT&amp;CK Observations)]]-parameters!$D$21)/(parameters!$D$22-parameters!$D$21)</f>
        <v>0</v>
      </c>
      <c r="AT441" s="30">
        <f>IF(Table1[[#This Row],[Count Utility (unclipped)]]&gt;1,1, IF(Table1[[#This Row],[Count Utility (unclipped)]]&lt;0,0, Table1[[#This Row],[Count Utility (unclipped)]]) )</f>
        <v>0</v>
      </c>
      <c r="AU44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2" spans="1:47" ht="15.75">
      <c r="A442" s="30">
        <f>parameters!$J$21*Table1[[#This Row],[TAT Utility]]+parameters!$J$22*Table1[[#This Row],[Count Utility]]</f>
        <v>0.10007904761904762</v>
      </c>
      <c r="B442" s="30">
        <f t="shared" si="6"/>
        <v>0.66745714285714286</v>
      </c>
      <c r="C442" s="30" t="s">
        <v>1603</v>
      </c>
      <c r="D442" s="30" t="s">
        <v>1595</v>
      </c>
      <c r="E442" s="30" t="s">
        <v>1604</v>
      </c>
      <c r="F442" s="30">
        <v>1</v>
      </c>
      <c r="G442" s="30">
        <v>1</v>
      </c>
      <c r="H442" s="30">
        <f>parameters!$J$10*Table1[[#This Row],[Before Utility]]+parameters!$J$11*Table1[[#This Row],[After Utility]]</f>
        <v>0.1</v>
      </c>
      <c r="I442">
        <f>(Table1[[#This Row],[Num. TID Before]]-parameters!$D$8)/(parameters!$D$9-parameters!$D$8)</f>
        <v>0.1</v>
      </c>
      <c r="J442">
        <f>IF(Table1[[#This Row],[Before Utility (unclipped)]]&gt;1,1, IF(Table1[[#This Row],[Before Utility (unclipped)]]&lt;0,0, Table1[[#This Row],[Before Utility (unclipped)]]))</f>
        <v>0.1</v>
      </c>
      <c r="K442">
        <f>(Table1[[#This Row],[Num. TID After]]-parameters!$D$10)/(parameters!$D$11-parameters!$D$10)</f>
        <v>0.1</v>
      </c>
      <c r="L442">
        <f>IF(Table1[[#This Row],[After Utility (unclipped)]]&gt;1,1, IF(Table1[[#This Row],[After Utility (unclipped)]]&lt;0,0, Table1[[#This Row],[After Utility (unclipped)]]))</f>
        <v>0.1</v>
      </c>
      <c r="M442" s="30">
        <v>0</v>
      </c>
      <c r="N442" s="81">
        <v>0</v>
      </c>
      <c r="O442" s="81">
        <v>6</v>
      </c>
      <c r="P442" s="81">
        <v>7</v>
      </c>
      <c r="Q442" s="81">
        <v>1</v>
      </c>
      <c r="R442" s="36" t="s">
        <v>1605</v>
      </c>
      <c r="S442" s="32">
        <v>23</v>
      </c>
      <c r="T442" s="36" t="s">
        <v>1606</v>
      </c>
      <c r="U442" s="32">
        <v>18</v>
      </c>
      <c r="V442" s="30">
        <f>parameters!$J$4*Table1[[#This Row],[Mitigations Utility]] + parameters!$J$5*Table1[[#This Row],[Detections Utility]]</f>
        <v>0.45714285714285718</v>
      </c>
      <c r="W442">
        <f>SUM(Table1[[#This Row],[Num. 800-53 (r5)]],Table1[[#This Row],[Num. CIS Controls]])</f>
        <v>41</v>
      </c>
      <c r="X442">
        <f>(Table1[[#This Row],[Total Mitigations]]-parameters!$D$2)/(parameters!$D$3-parameters!$D$2)</f>
        <v>0.74545454545454548</v>
      </c>
      <c r="Y442">
        <f>IF(Table1[[#This Row],[Mitigations Utility (unclipped)]]&gt;1,1, IF(Table1[[#This Row],[Mitigations Utility (unclipped)]]&lt;0,0, Table1[[#This Row],[Mitigations Utility (unclipped)]]) )</f>
        <v>0.74545454545454548</v>
      </c>
      <c r="Z442">
        <f>SUM(Table1[[#This Row],[Num. CAR]:[Num. Splunk]])</f>
        <v>14</v>
      </c>
      <c r="AA442">
        <f>(Table1[[#This Row],[Total Detections]]-parameters!$D$4)/(parameters!$D$5-parameters!$D$4)</f>
        <v>0.14000000000000001</v>
      </c>
      <c r="AB442">
        <f>IF(Table1[[#This Row],[Detections Utility (unclipped)]]&gt;1,1, IF(Table1[[#This Row],[Detections Utility (unclipped)]]&lt;0,0, Table1[[#This Row],[Detections Utility (unclipped)]]) )</f>
        <v>0.14000000000000001</v>
      </c>
      <c r="AC442"/>
      <c r="AD442" s="85" t="s">
        <v>1598</v>
      </c>
      <c r="AE442" s="30" t="str" cm="1">
        <f t="array" ref="AE442">IF(SUMPRODUCT(--(NOT(ISERR(SEARCH({"Process","Command","Script","WMI","Module","Pipe","Service"},AD442)))))&gt;0,"1","0")</f>
        <v>1</v>
      </c>
      <c r="AF442" s="30">
        <f>IF(AE442="1",'TOP 10 TECHNIQUES'!C$15,0)</f>
        <v>0</v>
      </c>
      <c r="AG442" s="30" t="str" cm="1">
        <f t="array" ref="AG442">IF(SUMPRODUCT(--(NOT(ISERR(SEARCH({"Network","Firewall"},AD442)))))&gt;0,"1","0")</f>
        <v>1</v>
      </c>
      <c r="AH442" s="30">
        <f>IF(AG442="1",'TOP 10 TECHNIQUES'!C$16,0)</f>
        <v>0</v>
      </c>
      <c r="AI442" s="30" t="str" cm="1">
        <f t="array" ref="AI442">IF(SUMPRODUCT(--(NOT(ISERR(SEARCH({"File","Group","Logon","Schedule","User","Registry","Active","Application"},AD442)))))&gt;0,"1","0")</f>
        <v>1</v>
      </c>
      <c r="AJ442" s="30">
        <f>IF(AI442="1",'TOP 10 TECHNIQUES'!C$17,0)</f>
        <v>0.19800000000000001</v>
      </c>
      <c r="AK442" s="30" t="str" cm="1">
        <f t="array" ref="AK442">IF(SUMPRODUCT(--(NOT(ISERR(SEARCH({"Cloud","Cluster","Container","Image","Instance","Pod","Snapshot","Volume"},AD442)))))&gt;0,"1","0")</f>
        <v>0</v>
      </c>
      <c r="AL442" s="30">
        <f>IF(AK442="1",'TOP 10 TECHNIQUES'!C$18,0)</f>
        <v>0</v>
      </c>
      <c r="AM442" s="30" t="str" cm="1">
        <f t="array" ref="AM442">IF(SUMPRODUCT(--(NOT(ISERR(SEARCH({"Drive","Firmware","Host","Kernel"},AD442)))))&gt;0,"1","0")</f>
        <v>0</v>
      </c>
      <c r="AN442" s="30">
        <f>IF(AM442="1",'TOP 10 TECHNIQUES'!C$19,0)</f>
        <v>0</v>
      </c>
      <c r="AO442" s="61">
        <v>1</v>
      </c>
      <c r="AP442" s="30">
        <f>parameters!$J$21*Table1[[#This Row],[TAT Utility]]+parameters!$J$22*Table1[[#This Row],[Count Utility]]</f>
        <v>0.10007904761904762</v>
      </c>
      <c r="AQ442" s="30">
        <f>(Table1[[#This Row],[Total Top Att&amp;ck Score ]]-parameters!$D$19)/(parameters!$D$20-parameters!$D$19)</f>
        <v>0.22248571428571429</v>
      </c>
      <c r="AR442" s="30">
        <f>IF(Table1[[#This Row],[TAT Utility (unclipped)]]&gt;1,1, IF(Table1[[#This Row],[TAT Utility (unclipped)]]&lt;0,0, Table1[[#This Row],[TAT Utility (unclipped)]]) )</f>
        <v>0.22248571428571429</v>
      </c>
      <c r="AS442" s="30">
        <f>(Table1[[#This Row],[Ransomware (Total '# of ATT&amp;CK Observations)]]-parameters!$D$21)/(parameters!$D$22-parameters!$D$21)</f>
        <v>4.7619047619047616E-2</v>
      </c>
      <c r="AT442" s="30">
        <f>IF(Table1[[#This Row],[Count Utility (unclipped)]]&gt;1,1, IF(Table1[[#This Row],[Count Utility (unclipped)]]&lt;0,0, Table1[[#This Row],[Count Utility (unclipped)]]) )</f>
        <v>4.7619047619047616E-2</v>
      </c>
      <c r="AU44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2.9106802721088433E-2</v>
      </c>
    </row>
    <row r="443" spans="1:47" ht="15.75">
      <c r="A443" s="30">
        <f>parameters!$J$21*Table1[[#This Row],[TAT Utility]]+parameters!$J$22*Table1[[#This Row],[Count Utility]]</f>
        <v>0.10423152414914286</v>
      </c>
      <c r="B443" s="30">
        <f t="shared" si="6"/>
        <v>1.0423152414914285</v>
      </c>
      <c r="C443" s="30" t="s">
        <v>1607</v>
      </c>
      <c r="D443" s="30" t="s">
        <v>1608</v>
      </c>
      <c r="E443" s="30" t="s">
        <v>72</v>
      </c>
      <c r="F443" s="30">
        <v>1</v>
      </c>
      <c r="G443" s="30">
        <v>1</v>
      </c>
      <c r="H443" s="30">
        <f>parameters!$J$10*Table1[[#This Row],[Before Utility]]+parameters!$J$11*Table1[[#This Row],[After Utility]]</f>
        <v>0.1</v>
      </c>
      <c r="I443">
        <f>(Table1[[#This Row],[Num. TID Before]]-parameters!$D$8)/(parameters!$D$9-parameters!$D$8)</f>
        <v>0.1</v>
      </c>
      <c r="J443">
        <f>IF(Table1[[#This Row],[Before Utility (unclipped)]]&gt;1,1, IF(Table1[[#This Row],[Before Utility (unclipped)]]&lt;0,0, Table1[[#This Row],[Before Utility (unclipped)]]))</f>
        <v>0.1</v>
      </c>
      <c r="K443">
        <f>(Table1[[#This Row],[Num. TID After]]-parameters!$D$10)/(parameters!$D$11-parameters!$D$10)</f>
        <v>0.1</v>
      </c>
      <c r="L443">
        <f>IF(Table1[[#This Row],[After Utility (unclipped)]]&gt;1,1, IF(Table1[[#This Row],[After Utility (unclipped)]]&lt;0,0, Table1[[#This Row],[After Utility (unclipped)]]))</f>
        <v>0.1</v>
      </c>
      <c r="M443" s="57">
        <v>0.69861753999999998</v>
      </c>
      <c r="N443" s="81">
        <v>0</v>
      </c>
      <c r="O443" s="81">
        <v>8</v>
      </c>
      <c r="P443" s="81">
        <v>5</v>
      </c>
      <c r="Q443" s="81">
        <v>2</v>
      </c>
      <c r="R443" s="34"/>
      <c r="S443" s="32">
        <v>0</v>
      </c>
      <c r="T443" s="34"/>
      <c r="U443" s="32">
        <v>0</v>
      </c>
      <c r="V443" s="30">
        <f>parameters!$J$4*Table1[[#This Row],[Mitigations Utility]] + parameters!$J$5*Table1[[#This Row],[Detections Utility]]</f>
        <v>7.1428571428571425E-2</v>
      </c>
      <c r="W443">
        <f>SUM(Table1[[#This Row],[Num. 800-53 (r5)]],Table1[[#This Row],[Num. CIS Controls]])</f>
        <v>0</v>
      </c>
      <c r="X443">
        <f>(Table1[[#This Row],[Total Mitigations]]-parameters!$D$2)/(parameters!$D$3-parameters!$D$2)</f>
        <v>0</v>
      </c>
      <c r="Y443">
        <f>IF(Table1[[#This Row],[Mitigations Utility (unclipped)]]&gt;1,1, IF(Table1[[#This Row],[Mitigations Utility (unclipped)]]&lt;0,0, Table1[[#This Row],[Mitigations Utility (unclipped)]]) )</f>
        <v>0</v>
      </c>
      <c r="Z443">
        <f>SUM(Table1[[#This Row],[Num. CAR]:[Num. Splunk]])</f>
        <v>15</v>
      </c>
      <c r="AA443">
        <f>(Table1[[#This Row],[Total Detections]]-parameters!$D$4)/(parameters!$D$5-parameters!$D$4)</f>
        <v>0.15</v>
      </c>
      <c r="AB443">
        <f>IF(Table1[[#This Row],[Detections Utility (unclipped)]]&gt;1,1, IF(Table1[[#This Row],[Detections Utility (unclipped)]]&lt;0,0, Table1[[#This Row],[Detections Utility (unclipped)]]) )</f>
        <v>0.15</v>
      </c>
      <c r="AC443"/>
      <c r="AD443" s="85" t="s">
        <v>1609</v>
      </c>
      <c r="AE443" s="30" t="str" cm="1">
        <f t="array" ref="AE443">IF(SUMPRODUCT(--(NOT(ISERR(SEARCH({"Process","Command","Script","WMI","Module","Pipe","Service"},AD443)))))&gt;0,"1","0")</f>
        <v>1</v>
      </c>
      <c r="AF443" s="30">
        <f>IF(AE443="1",'TOP 10 TECHNIQUES'!C$15,0)</f>
        <v>0</v>
      </c>
      <c r="AG443" s="30" t="str" cm="1">
        <f t="array" ref="AG443">IF(SUMPRODUCT(--(NOT(ISERR(SEARCH({"Network","Firewall"},AD443)))))&gt;0,"1","0")</f>
        <v>0</v>
      </c>
      <c r="AH443" s="30">
        <f>IF(AG443="1",'TOP 10 TECHNIQUES'!C$16,0)</f>
        <v>0</v>
      </c>
      <c r="AI443" s="30" t="str" cm="1">
        <f t="array" ref="AI443">IF(SUMPRODUCT(--(NOT(ISERR(SEARCH({"File","Group","Logon","Schedule","User","Registry","Active","Application"},AD443)))))&gt;0,"1","0")</f>
        <v>1</v>
      </c>
      <c r="AJ443" s="30">
        <f>IF(AI443="1",'TOP 10 TECHNIQUES'!C$17,0)</f>
        <v>0.19800000000000001</v>
      </c>
      <c r="AK443" s="30" t="str" cm="1">
        <f t="array" ref="AK443">IF(SUMPRODUCT(--(NOT(ISERR(SEARCH({"Cloud","Cluster","Container","Image","Instance","Pod","Snapshot","Volume"},AD443)))))&gt;0,"1","0")</f>
        <v>0</v>
      </c>
      <c r="AL443" s="30">
        <f>IF(AK443="1",'TOP 10 TECHNIQUES'!C$18,0)</f>
        <v>0</v>
      </c>
      <c r="AM443" s="30" t="str" cm="1">
        <f t="array" ref="AM443">IF(SUMPRODUCT(--(NOT(ISERR(SEARCH({"Drive","Firmware","Host","Kernel"},AD443)))))&gt;0,"1","0")</f>
        <v>1</v>
      </c>
      <c r="AN443" s="30">
        <f>IF(AM443="1",'TOP 10 TECHNIQUES'!C$19,0)</f>
        <v>0</v>
      </c>
      <c r="AO443" s="62">
        <v>0</v>
      </c>
      <c r="AP443" s="30">
        <f>parameters!$J$21*Table1[[#This Row],[TAT Utility]]+parameters!$J$22*Table1[[#This Row],[Count Utility]]</f>
        <v>0.10423152414914286</v>
      </c>
      <c r="AQ443" s="30">
        <f>(Table1[[#This Row],[Total Top Att&amp;ck Score ]]-parameters!$D$19)/(parameters!$D$20-parameters!$D$19)</f>
        <v>0.34743841383047619</v>
      </c>
      <c r="AR443" s="30">
        <f>IF(Table1[[#This Row],[TAT Utility (unclipped)]]&gt;1,1, IF(Table1[[#This Row],[TAT Utility (unclipped)]]&lt;0,0, Table1[[#This Row],[TAT Utility (unclipped)]]) )</f>
        <v>0.34743841383047619</v>
      </c>
      <c r="AS443" s="30">
        <f>(Table1[[#This Row],[Ransomware (Total '# of ATT&amp;CK Observations)]]-parameters!$D$21)/(parameters!$D$22-parameters!$D$21)</f>
        <v>0</v>
      </c>
      <c r="AT443" s="30">
        <f>IF(Table1[[#This Row],[Count Utility (unclipped)]]&gt;1,1, IF(Table1[[#This Row],[Count Utility (unclipped)]]&lt;0,0, Table1[[#This Row],[Count Utility (unclipped)]]) )</f>
        <v>0</v>
      </c>
      <c r="AU44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4" spans="1:47" ht="15.75">
      <c r="A444" s="30">
        <f>parameters!$J$21*Table1[[#This Row],[TAT Utility]]+parameters!$J$22*Table1[[#This Row],[Count Utility]]</f>
        <v>4.7595238095238093E-2</v>
      </c>
      <c r="B444" s="30">
        <f t="shared" si="6"/>
        <v>0.14261904761904762</v>
      </c>
      <c r="C444" s="30" t="s">
        <v>1610</v>
      </c>
      <c r="D444" s="30" t="s">
        <v>1608</v>
      </c>
      <c r="E444" s="30" t="s">
        <v>1611</v>
      </c>
      <c r="F444" s="30">
        <v>1</v>
      </c>
      <c r="G444" s="30">
        <v>1</v>
      </c>
      <c r="H444" s="30">
        <f>parameters!$J$10*Table1[[#This Row],[Before Utility]]+parameters!$J$11*Table1[[#This Row],[After Utility]]</f>
        <v>0.1</v>
      </c>
      <c r="I444">
        <f>(Table1[[#This Row],[Num. TID Before]]-parameters!$D$8)/(parameters!$D$9-parameters!$D$8)</f>
        <v>0.1</v>
      </c>
      <c r="J444">
        <f>IF(Table1[[#This Row],[Before Utility (unclipped)]]&gt;1,1, IF(Table1[[#This Row],[Before Utility (unclipped)]]&lt;0,0, Table1[[#This Row],[Before Utility (unclipped)]]))</f>
        <v>0.1</v>
      </c>
      <c r="K444">
        <f>(Table1[[#This Row],[Num. TID After]]-parameters!$D$10)/(parameters!$D$11-parameters!$D$10)</f>
        <v>0.1</v>
      </c>
      <c r="L444">
        <f>IF(Table1[[#This Row],[After Utility (unclipped)]]&gt;1,1, IF(Table1[[#This Row],[After Utility (unclipped)]]&lt;0,0, Table1[[#This Row],[After Utility (unclipped)]]))</f>
        <v>0.1</v>
      </c>
      <c r="M444" s="30">
        <v>0</v>
      </c>
      <c r="N444" s="81">
        <v>0</v>
      </c>
      <c r="O444" s="81">
        <v>4</v>
      </c>
      <c r="P444" s="81">
        <v>0</v>
      </c>
      <c r="Q444" s="81">
        <v>0</v>
      </c>
      <c r="R444" s="34"/>
      <c r="S444" s="32">
        <v>0</v>
      </c>
      <c r="T444" s="34"/>
      <c r="U444" s="32">
        <v>0</v>
      </c>
      <c r="V444" s="30">
        <f>parameters!$J$4*Table1[[#This Row],[Mitigations Utility]] + parameters!$J$5*Table1[[#This Row],[Detections Utility]]</f>
        <v>1.9047619047619046E-2</v>
      </c>
      <c r="W444">
        <f>SUM(Table1[[#This Row],[Num. 800-53 (r5)]],Table1[[#This Row],[Num. CIS Controls]])</f>
        <v>0</v>
      </c>
      <c r="X444">
        <f>(Table1[[#This Row],[Total Mitigations]]-parameters!$D$2)/(parameters!$D$3-parameters!$D$2)</f>
        <v>0</v>
      </c>
      <c r="Y444">
        <f>IF(Table1[[#This Row],[Mitigations Utility (unclipped)]]&gt;1,1, IF(Table1[[#This Row],[Mitigations Utility (unclipped)]]&lt;0,0, Table1[[#This Row],[Mitigations Utility (unclipped)]]) )</f>
        <v>0</v>
      </c>
      <c r="Z444">
        <f>SUM(Table1[[#This Row],[Num. CAR]:[Num. Splunk]])</f>
        <v>4</v>
      </c>
      <c r="AA444">
        <f>(Table1[[#This Row],[Total Detections]]-parameters!$D$4)/(parameters!$D$5-parameters!$D$4)</f>
        <v>0.04</v>
      </c>
      <c r="AB444">
        <f>IF(Table1[[#This Row],[Detections Utility (unclipped)]]&gt;1,1, IF(Table1[[#This Row],[Detections Utility (unclipped)]]&lt;0,0, Table1[[#This Row],[Detections Utility (unclipped)]]) )</f>
        <v>0.04</v>
      </c>
      <c r="AC444"/>
      <c r="AD444" s="85" t="s">
        <v>211</v>
      </c>
      <c r="AE444" s="30" t="str" cm="1">
        <f t="array" ref="AE444">IF(SUMPRODUCT(--(NOT(ISERR(SEARCH({"Process","Command","Script","WMI","Module","Pipe","Service"},AD444)))))&gt;0,"1","0")</f>
        <v>1</v>
      </c>
      <c r="AF444" s="30">
        <f>IF(AE444="1",'TOP 10 TECHNIQUES'!C$15,0)</f>
        <v>0</v>
      </c>
      <c r="AG444" s="30" t="str" cm="1">
        <f t="array" ref="AG444">IF(SUMPRODUCT(--(NOT(ISERR(SEARCH({"Network","Firewall"},AD444)))))&gt;0,"1","0")</f>
        <v>0</v>
      </c>
      <c r="AH444" s="30">
        <f>IF(AG444="1",'TOP 10 TECHNIQUES'!C$16,0)</f>
        <v>0</v>
      </c>
      <c r="AI444" s="30" t="str" cm="1">
        <f t="array" ref="AI444">IF(SUMPRODUCT(--(NOT(ISERR(SEARCH({"File","Group","Logon","Schedule","User","Registry","Active","Application"},AD444)))))&gt;0,"1","0")</f>
        <v>1</v>
      </c>
      <c r="AJ444" s="30">
        <f>IF(AI444="1",'TOP 10 TECHNIQUES'!C$17,0)</f>
        <v>0.19800000000000001</v>
      </c>
      <c r="AK444" s="30" t="str" cm="1">
        <f t="array" ref="AK444">IF(SUMPRODUCT(--(NOT(ISERR(SEARCH({"Cloud","Cluster","Container","Image","Instance","Pod","Snapshot","Volume"},AD444)))))&gt;0,"1","0")</f>
        <v>0</v>
      </c>
      <c r="AL444" s="30">
        <f>IF(AK444="1",'TOP 10 TECHNIQUES'!C$18,0)</f>
        <v>0</v>
      </c>
      <c r="AM444" s="30" t="str" cm="1">
        <f t="array" ref="AM444">IF(SUMPRODUCT(--(NOT(ISERR(SEARCH({"Drive","Firmware","Host","Kernel"},AD444)))))&gt;0,"1","0")</f>
        <v>0</v>
      </c>
      <c r="AN444" s="30">
        <f>IF(AM444="1",'TOP 10 TECHNIQUES'!C$19,0)</f>
        <v>0</v>
      </c>
      <c r="AO444" s="61">
        <v>1</v>
      </c>
      <c r="AP444" s="30">
        <f>parameters!$J$21*Table1[[#This Row],[TAT Utility]]+parameters!$J$22*Table1[[#This Row],[Count Utility]]</f>
        <v>4.7595238095238093E-2</v>
      </c>
      <c r="AQ444" s="30">
        <f>(Table1[[#This Row],[Total Top Att&amp;ck Score ]]-parameters!$D$19)/(parameters!$D$20-parameters!$D$19)</f>
        <v>4.7539682539682541E-2</v>
      </c>
      <c r="AR444" s="30">
        <f>IF(Table1[[#This Row],[TAT Utility (unclipped)]]&gt;1,1, IF(Table1[[#This Row],[TAT Utility (unclipped)]]&lt;0,0, Table1[[#This Row],[TAT Utility (unclipped)]]) )</f>
        <v>4.7539682539682541E-2</v>
      </c>
      <c r="AS444" s="30">
        <f>(Table1[[#This Row],[Ransomware (Total '# of ATT&amp;CK Observations)]]-parameters!$D$21)/(parameters!$D$22-parameters!$D$21)</f>
        <v>4.7619047619047616E-2</v>
      </c>
      <c r="AT444" s="30">
        <f>IF(Table1[[#This Row],[Count Utility (unclipped)]]&gt;1,1, IF(Table1[[#This Row],[Count Utility (unclipped)]]&lt;0,0, Table1[[#This Row],[Count Utility (unclipped)]]) )</f>
        <v>4.7619047619047616E-2</v>
      </c>
      <c r="AU44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2.4941421012849584E-2</v>
      </c>
    </row>
    <row r="445" spans="1:47" ht="15.75">
      <c r="A445" s="30">
        <f>parameters!$J$21*Table1[[#This Row],[TAT Utility]]+parameters!$J$22*Table1[[#This Row],[Count Utility]]</f>
        <v>1.9966666666666667E-2</v>
      </c>
      <c r="B445" s="30">
        <f t="shared" si="6"/>
        <v>0.19966666666666669</v>
      </c>
      <c r="C445" s="30" t="s">
        <v>1612</v>
      </c>
      <c r="D445" s="30" t="s">
        <v>1608</v>
      </c>
      <c r="E445" s="30" t="s">
        <v>1613</v>
      </c>
      <c r="F445" s="30">
        <v>1</v>
      </c>
      <c r="G445" s="30">
        <v>1</v>
      </c>
      <c r="H445" s="30">
        <f>parameters!$J$10*Table1[[#This Row],[Before Utility]]+parameters!$J$11*Table1[[#This Row],[After Utility]]</f>
        <v>0.1</v>
      </c>
      <c r="I445">
        <f>(Table1[[#This Row],[Num. TID Before]]-parameters!$D$8)/(parameters!$D$9-parameters!$D$8)</f>
        <v>0.1</v>
      </c>
      <c r="J445">
        <f>IF(Table1[[#This Row],[Before Utility (unclipped)]]&gt;1,1, IF(Table1[[#This Row],[Before Utility (unclipped)]]&lt;0,0, Table1[[#This Row],[Before Utility (unclipped)]]))</f>
        <v>0.1</v>
      </c>
      <c r="K445">
        <f>(Table1[[#This Row],[Num. TID After]]-parameters!$D$10)/(parameters!$D$11-parameters!$D$10)</f>
        <v>0.1</v>
      </c>
      <c r="L445">
        <f>IF(Table1[[#This Row],[After Utility (unclipped)]]&gt;1,1, IF(Table1[[#This Row],[After Utility (unclipped)]]&lt;0,0, Table1[[#This Row],[After Utility (unclipped)]]))</f>
        <v>0.1</v>
      </c>
      <c r="M445" s="30">
        <v>0</v>
      </c>
      <c r="N445" s="81">
        <v>0</v>
      </c>
      <c r="O445" s="81">
        <v>2</v>
      </c>
      <c r="P445" s="81">
        <v>0</v>
      </c>
      <c r="Q445" s="81">
        <v>0</v>
      </c>
      <c r="R445" s="36" t="s">
        <v>142</v>
      </c>
      <c r="S445" s="32">
        <v>3</v>
      </c>
      <c r="T445" s="36" t="s">
        <v>589</v>
      </c>
      <c r="U445" s="32">
        <v>3</v>
      </c>
      <c r="V445" s="30">
        <f>parameters!$J$4*Table1[[#This Row],[Mitigations Utility]] + parameters!$J$5*Table1[[#This Row],[Detections Utility]]</f>
        <v>6.6666666666666666E-2</v>
      </c>
      <c r="W445">
        <f>SUM(Table1[[#This Row],[Num. 800-53 (r5)]],Table1[[#This Row],[Num. CIS Controls]])</f>
        <v>6</v>
      </c>
      <c r="X445">
        <f>(Table1[[#This Row],[Total Mitigations]]-parameters!$D$2)/(parameters!$D$3-parameters!$D$2)</f>
        <v>0.10909090909090909</v>
      </c>
      <c r="Y445">
        <f>IF(Table1[[#This Row],[Mitigations Utility (unclipped)]]&gt;1,1, IF(Table1[[#This Row],[Mitigations Utility (unclipped)]]&lt;0,0, Table1[[#This Row],[Mitigations Utility (unclipped)]]) )</f>
        <v>0.10909090909090909</v>
      </c>
      <c r="Z445">
        <f>SUM(Table1[[#This Row],[Num. CAR]:[Num. Splunk]])</f>
        <v>2</v>
      </c>
      <c r="AA445">
        <f>(Table1[[#This Row],[Total Detections]]-parameters!$D$4)/(parameters!$D$5-parameters!$D$4)</f>
        <v>0.02</v>
      </c>
      <c r="AB445">
        <f>IF(Table1[[#This Row],[Detections Utility (unclipped)]]&gt;1,1, IF(Table1[[#This Row],[Detections Utility (unclipped)]]&lt;0,0, Table1[[#This Row],[Detections Utility (unclipped)]]) )</f>
        <v>0.02</v>
      </c>
      <c r="AC445"/>
      <c r="AD445" s="85" t="s">
        <v>1614</v>
      </c>
      <c r="AE445" s="30" t="str" cm="1">
        <f t="array" ref="AE445">IF(SUMPRODUCT(--(NOT(ISERR(SEARCH({"Process","Command","Script","WMI","Module","Pipe","Service"},AD445)))))&gt;0,"1","0")</f>
        <v>1</v>
      </c>
      <c r="AF445" s="30">
        <f>IF(AE445="1",'TOP 10 TECHNIQUES'!C$15,0)</f>
        <v>0</v>
      </c>
      <c r="AG445" s="30" t="str" cm="1">
        <f t="array" ref="AG445">IF(SUMPRODUCT(--(NOT(ISERR(SEARCH({"Network","Firewall"},AD445)))))&gt;0,"1","0")</f>
        <v>0</v>
      </c>
      <c r="AH445" s="30">
        <f>IF(AG445="1",'TOP 10 TECHNIQUES'!C$16,0)</f>
        <v>0</v>
      </c>
      <c r="AI445" s="30" t="str" cm="1">
        <f t="array" ref="AI445">IF(SUMPRODUCT(--(NOT(ISERR(SEARCH({"File","Group","Logon","Schedule","User","Registry","Active","Application"},AD445)))))&gt;0,"1","0")</f>
        <v>1</v>
      </c>
      <c r="AJ445" s="30">
        <f>IF(AI445="1",'TOP 10 TECHNIQUES'!C$17,0)</f>
        <v>0.19800000000000001</v>
      </c>
      <c r="AK445" s="30" t="str" cm="1">
        <f t="array" ref="AK445">IF(SUMPRODUCT(--(NOT(ISERR(SEARCH({"Cloud","Cluster","Container","Image","Instance","Pod","Snapshot","Volume"},AD445)))))&gt;0,"1","0")</f>
        <v>0</v>
      </c>
      <c r="AL445" s="30">
        <f>IF(AK445="1",'TOP 10 TECHNIQUES'!C$18,0)</f>
        <v>0</v>
      </c>
      <c r="AM445" s="30" t="str" cm="1">
        <f t="array" ref="AM445">IF(SUMPRODUCT(--(NOT(ISERR(SEARCH({"Drive","Firmware","Host","Kernel"},AD445)))))&gt;0,"1","0")</f>
        <v>0</v>
      </c>
      <c r="AN445" s="30">
        <f>IF(AM445="1",'TOP 10 TECHNIQUES'!C$19,0)</f>
        <v>0</v>
      </c>
      <c r="AO445" s="62">
        <v>0</v>
      </c>
      <c r="AP445" s="30">
        <f>parameters!$J$21*Table1[[#This Row],[TAT Utility]]+parameters!$J$22*Table1[[#This Row],[Count Utility]]</f>
        <v>1.9966666666666667E-2</v>
      </c>
      <c r="AQ445" s="30">
        <f>(Table1[[#This Row],[Total Top Att&amp;ck Score ]]-parameters!$D$19)/(parameters!$D$20-parameters!$D$19)</f>
        <v>6.6555555555555562E-2</v>
      </c>
      <c r="AR445" s="30">
        <f>IF(Table1[[#This Row],[TAT Utility (unclipped)]]&gt;1,1, IF(Table1[[#This Row],[TAT Utility (unclipped)]]&lt;0,0, Table1[[#This Row],[TAT Utility (unclipped)]]) )</f>
        <v>6.6555555555555562E-2</v>
      </c>
      <c r="AS445" s="30">
        <f>(Table1[[#This Row],[Ransomware (Total '# of ATT&amp;CK Observations)]]-parameters!$D$21)/(parameters!$D$22-parameters!$D$21)</f>
        <v>0</v>
      </c>
      <c r="AT445" s="30">
        <f>IF(Table1[[#This Row],[Count Utility (unclipped)]]&gt;1,1, IF(Table1[[#This Row],[Count Utility (unclipped)]]&lt;0,0, Table1[[#This Row],[Count Utility (unclipped)]]) )</f>
        <v>0</v>
      </c>
      <c r="AU44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6" spans="1:47" ht="15.75">
      <c r="A446" s="30">
        <f>parameters!$J$21*Table1[[#This Row],[TAT Utility]]+parameters!$J$22*Table1[[#This Row],[Count Utility]]</f>
        <v>6.2998095238095242E-2</v>
      </c>
      <c r="B446" s="30">
        <f t="shared" si="6"/>
        <v>0.29664761904761905</v>
      </c>
      <c r="C446" s="30" t="s">
        <v>1615</v>
      </c>
      <c r="D446" s="30" t="s">
        <v>1608</v>
      </c>
      <c r="E446" s="30" t="s">
        <v>1616</v>
      </c>
      <c r="F446" s="30">
        <v>1</v>
      </c>
      <c r="G446" s="30">
        <v>1</v>
      </c>
      <c r="H446" s="30">
        <f>parameters!$J$10*Table1[[#This Row],[Before Utility]]+parameters!$J$11*Table1[[#This Row],[After Utility]]</f>
        <v>0.1</v>
      </c>
      <c r="I446">
        <f>(Table1[[#This Row],[Num. TID Before]]-parameters!$D$8)/(parameters!$D$9-parameters!$D$8)</f>
        <v>0.1</v>
      </c>
      <c r="J446">
        <f>IF(Table1[[#This Row],[Before Utility (unclipped)]]&gt;1,1, IF(Table1[[#This Row],[Before Utility (unclipped)]]&lt;0,0, Table1[[#This Row],[Before Utility (unclipped)]]))</f>
        <v>0.1</v>
      </c>
      <c r="K446">
        <f>(Table1[[#This Row],[Num. TID After]]-parameters!$D$10)/(parameters!$D$11-parameters!$D$10)</f>
        <v>0.1</v>
      </c>
      <c r="L446">
        <f>IF(Table1[[#This Row],[After Utility (unclipped)]]&gt;1,1, IF(Table1[[#This Row],[After Utility (unclipped)]]&lt;0,0, Table1[[#This Row],[After Utility (unclipped)]]))</f>
        <v>0.1</v>
      </c>
      <c r="M446" s="30">
        <v>0</v>
      </c>
      <c r="N446" s="81">
        <v>2</v>
      </c>
      <c r="O446" s="81">
        <v>19</v>
      </c>
      <c r="P446" s="81">
        <v>2</v>
      </c>
      <c r="Q446" s="81">
        <v>0</v>
      </c>
      <c r="R446" s="34">
        <v>2.5</v>
      </c>
      <c r="S446" s="32">
        <v>1</v>
      </c>
      <c r="T446" s="36" t="s">
        <v>1253</v>
      </c>
      <c r="U446" s="32">
        <v>3</v>
      </c>
      <c r="V446" s="30">
        <f>parameters!$J$4*Table1[[#This Row],[Mitigations Utility]] + parameters!$J$5*Table1[[#This Row],[Detections Utility]]</f>
        <v>0.14761904761904762</v>
      </c>
      <c r="W446">
        <f>SUM(Table1[[#This Row],[Num. 800-53 (r5)]],Table1[[#This Row],[Num. CIS Controls]])</f>
        <v>4</v>
      </c>
      <c r="X446">
        <f>(Table1[[#This Row],[Total Mitigations]]-parameters!$D$2)/(parameters!$D$3-parameters!$D$2)</f>
        <v>7.2727272727272724E-2</v>
      </c>
      <c r="Y446">
        <f>IF(Table1[[#This Row],[Mitigations Utility (unclipped)]]&gt;1,1, IF(Table1[[#This Row],[Mitigations Utility (unclipped)]]&lt;0,0, Table1[[#This Row],[Mitigations Utility (unclipped)]]) )</f>
        <v>7.2727272727272724E-2</v>
      </c>
      <c r="Z446">
        <f>SUM(Table1[[#This Row],[Num. CAR]:[Num. Splunk]])</f>
        <v>23</v>
      </c>
      <c r="AA446">
        <f>(Table1[[#This Row],[Total Detections]]-parameters!$D$4)/(parameters!$D$5-parameters!$D$4)</f>
        <v>0.23</v>
      </c>
      <c r="AB446">
        <f>IF(Table1[[#This Row],[Detections Utility (unclipped)]]&gt;1,1, IF(Table1[[#This Row],[Detections Utility (unclipped)]]&lt;0,0, Table1[[#This Row],[Detections Utility (unclipped)]]) )</f>
        <v>0.23</v>
      </c>
      <c r="AC446"/>
      <c r="AD446" s="85" t="s">
        <v>1617</v>
      </c>
      <c r="AE446" s="30" t="str" cm="1">
        <f t="array" ref="AE446">IF(SUMPRODUCT(--(NOT(ISERR(SEARCH({"Process","Command","Script","WMI","Module","Pipe","Service"},AD446)))))&gt;0,"1","0")</f>
        <v>1</v>
      </c>
      <c r="AF446" s="30">
        <f>IF(AE446="1",'TOP 10 TECHNIQUES'!C$15,0)</f>
        <v>0</v>
      </c>
      <c r="AG446" s="30" t="str" cm="1">
        <f t="array" ref="AG446">IF(SUMPRODUCT(--(NOT(ISERR(SEARCH({"Network","Firewall"},AD446)))))&gt;0,"1","0")</f>
        <v>0</v>
      </c>
      <c r="AH446" s="30">
        <f>IF(AG446="1",'TOP 10 TECHNIQUES'!C$16,0)</f>
        <v>0</v>
      </c>
      <c r="AI446" s="30" t="str" cm="1">
        <f t="array" ref="AI446">IF(SUMPRODUCT(--(NOT(ISERR(SEARCH({"File","Group","Logon","Schedule","User","Registry","Active","Application"},AD446)))))&gt;0,"1","0")</f>
        <v>1</v>
      </c>
      <c r="AJ446" s="30">
        <f>IF(AI446="1",'TOP 10 TECHNIQUES'!C$17,0)</f>
        <v>0.19800000000000001</v>
      </c>
      <c r="AK446" s="30" t="str" cm="1">
        <f t="array" ref="AK446">IF(SUMPRODUCT(--(NOT(ISERR(SEARCH({"Cloud","Cluster","Container","Image","Instance","Pod","Snapshot","Volume"},AD446)))))&gt;0,"1","0")</f>
        <v>0</v>
      </c>
      <c r="AL446" s="30">
        <f>IF(AK446="1",'TOP 10 TECHNIQUES'!C$18,0)</f>
        <v>0</v>
      </c>
      <c r="AM446" s="30" t="str" cm="1">
        <f t="array" ref="AM446">IF(SUMPRODUCT(--(NOT(ISERR(SEARCH({"Drive","Firmware","Host","Kernel"},AD446)))))&gt;0,"1","0")</f>
        <v>0</v>
      </c>
      <c r="AN446" s="30">
        <f>IF(AM446="1",'TOP 10 TECHNIQUES'!C$19,0)</f>
        <v>0</v>
      </c>
      <c r="AO446" s="61">
        <v>1</v>
      </c>
      <c r="AP446" s="30">
        <f>parameters!$J$21*Table1[[#This Row],[TAT Utility]]+parameters!$J$22*Table1[[#This Row],[Count Utility]]</f>
        <v>6.2998095238095242E-2</v>
      </c>
      <c r="AQ446" s="30">
        <f>(Table1[[#This Row],[Total Top Att&amp;ck Score ]]-parameters!$D$19)/(parameters!$D$20-parameters!$D$19)</f>
        <v>9.8882539682539683E-2</v>
      </c>
      <c r="AR446" s="30">
        <f>IF(Table1[[#This Row],[TAT Utility (unclipped)]]&gt;1,1, IF(Table1[[#This Row],[TAT Utility (unclipped)]]&lt;0,0, Table1[[#This Row],[TAT Utility (unclipped)]]) )</f>
        <v>9.8882539682539683E-2</v>
      </c>
      <c r="AS446" s="30">
        <f>(Table1[[#This Row],[Ransomware (Total '# of ATT&amp;CK Observations)]]-parameters!$D$21)/(parameters!$D$22-parameters!$D$21)</f>
        <v>4.7619047619047616E-2</v>
      </c>
      <c r="AT446" s="30">
        <f>IF(Table1[[#This Row],[Count Utility (unclipped)]]&gt;1,1, IF(Table1[[#This Row],[Count Utility (unclipped)]]&lt;0,0, Table1[[#This Row],[Count Utility (unclipped)]]) )</f>
        <v>4.7619047619047616E-2</v>
      </c>
      <c r="AU44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2.616386999244142E-2</v>
      </c>
    </row>
    <row r="447" spans="1:47" ht="15.75">
      <c r="A447" s="30">
        <f>parameters!$J$21*Table1[[#This Row],[TAT Utility]]+parameters!$J$22*Table1[[#This Row],[Count Utility]]</f>
        <v>5.7863809523809526E-2</v>
      </c>
      <c r="B447" s="30">
        <f t="shared" si="6"/>
        <v>0.24530476190476191</v>
      </c>
      <c r="C447" s="30" t="s">
        <v>1618</v>
      </c>
      <c r="D447" s="30" t="s">
        <v>1608</v>
      </c>
      <c r="E447" s="30" t="s">
        <v>1619</v>
      </c>
      <c r="F447" s="30">
        <v>1</v>
      </c>
      <c r="G447" s="30">
        <v>1</v>
      </c>
      <c r="H447" s="30">
        <f>parameters!$J$10*Table1[[#This Row],[Before Utility]]+parameters!$J$11*Table1[[#This Row],[After Utility]]</f>
        <v>0.1</v>
      </c>
      <c r="I447">
        <f>(Table1[[#This Row],[Num. TID Before]]-parameters!$D$8)/(parameters!$D$9-parameters!$D$8)</f>
        <v>0.1</v>
      </c>
      <c r="J447">
        <f>IF(Table1[[#This Row],[Before Utility (unclipped)]]&gt;1,1, IF(Table1[[#This Row],[Before Utility (unclipped)]]&lt;0,0, Table1[[#This Row],[Before Utility (unclipped)]]))</f>
        <v>0.1</v>
      </c>
      <c r="K447">
        <f>(Table1[[#This Row],[Num. TID After]]-parameters!$D$10)/(parameters!$D$11-parameters!$D$10)</f>
        <v>0.1</v>
      </c>
      <c r="L447">
        <f>IF(Table1[[#This Row],[After Utility (unclipped)]]&gt;1,1, IF(Table1[[#This Row],[After Utility (unclipped)]]&lt;0,0, Table1[[#This Row],[After Utility (unclipped)]]))</f>
        <v>0.1</v>
      </c>
      <c r="M447" s="30">
        <v>0</v>
      </c>
      <c r="N447" s="81">
        <v>0</v>
      </c>
      <c r="O447" s="81">
        <v>0</v>
      </c>
      <c r="P447" s="81">
        <v>0</v>
      </c>
      <c r="Q447" s="81">
        <v>0</v>
      </c>
      <c r="R447" s="36" t="s">
        <v>261</v>
      </c>
      <c r="S447" s="32">
        <v>5</v>
      </c>
      <c r="T447" s="36" t="s">
        <v>1620</v>
      </c>
      <c r="U447" s="32">
        <v>6</v>
      </c>
      <c r="V447" s="30">
        <f>parameters!$J$4*Table1[[#This Row],[Mitigations Utility]] + parameters!$J$5*Table1[[#This Row],[Detections Utility]]</f>
        <v>0.10476190476190478</v>
      </c>
      <c r="W447">
        <f>SUM(Table1[[#This Row],[Num. 800-53 (r5)]],Table1[[#This Row],[Num. CIS Controls]])</f>
        <v>11</v>
      </c>
      <c r="X447">
        <f>(Table1[[#This Row],[Total Mitigations]]-parameters!$D$2)/(parameters!$D$3-parameters!$D$2)</f>
        <v>0.2</v>
      </c>
      <c r="Y447">
        <f>IF(Table1[[#This Row],[Mitigations Utility (unclipped)]]&gt;1,1, IF(Table1[[#This Row],[Mitigations Utility (unclipped)]]&lt;0,0, Table1[[#This Row],[Mitigations Utility (unclipped)]]) )</f>
        <v>0.2</v>
      </c>
      <c r="Z447">
        <f>SUM(Table1[[#This Row],[Num. CAR]:[Num. Splunk]])</f>
        <v>0</v>
      </c>
      <c r="AA447">
        <f>(Table1[[#This Row],[Total Detections]]-parameters!$D$4)/(parameters!$D$5-parameters!$D$4)</f>
        <v>0</v>
      </c>
      <c r="AB447">
        <f>IF(Table1[[#This Row],[Detections Utility (unclipped)]]&gt;1,1, IF(Table1[[#This Row],[Detections Utility (unclipped)]]&lt;0,0, Table1[[#This Row],[Detections Utility (unclipped)]]) )</f>
        <v>0</v>
      </c>
      <c r="AC447"/>
      <c r="AD447" s="85" t="s">
        <v>1621</v>
      </c>
      <c r="AE447" s="30" t="str" cm="1">
        <f t="array" ref="AE447">IF(SUMPRODUCT(--(NOT(ISERR(SEARCH({"Process","Command","Script","WMI","Module","Pipe","Service"},AD447)))))&gt;0,"1","0")</f>
        <v>1</v>
      </c>
      <c r="AF447" s="30">
        <f>IF(AE447="1",'TOP 10 TECHNIQUES'!C$15,0)</f>
        <v>0</v>
      </c>
      <c r="AG447" s="30" t="str" cm="1">
        <f t="array" ref="AG447">IF(SUMPRODUCT(--(NOT(ISERR(SEARCH({"Network","Firewall"},AD447)))))&gt;0,"1","0")</f>
        <v>0</v>
      </c>
      <c r="AH447" s="30">
        <f>IF(AG447="1",'TOP 10 TECHNIQUES'!C$16,0)</f>
        <v>0</v>
      </c>
      <c r="AI447" s="30" t="str" cm="1">
        <f t="array" ref="AI447">IF(SUMPRODUCT(--(NOT(ISERR(SEARCH({"File","Group","Logon","Schedule","User","Registry","Active","Application"},AD447)))))&gt;0,"1","0")</f>
        <v>1</v>
      </c>
      <c r="AJ447" s="30">
        <f>IF(AI447="1",'TOP 10 TECHNIQUES'!C$17,0)</f>
        <v>0.19800000000000001</v>
      </c>
      <c r="AK447" s="30" t="str" cm="1">
        <f t="array" ref="AK447">IF(SUMPRODUCT(--(NOT(ISERR(SEARCH({"Cloud","Cluster","Container","Image","Instance","Pod","Snapshot","Volume"},AD447)))))&gt;0,"1","0")</f>
        <v>0</v>
      </c>
      <c r="AL447" s="30">
        <f>IF(AK447="1",'TOP 10 TECHNIQUES'!C$18,0)</f>
        <v>0</v>
      </c>
      <c r="AM447" s="30" t="str" cm="1">
        <f t="array" ref="AM447">IF(SUMPRODUCT(--(NOT(ISERR(SEARCH({"Drive","Firmware","Host","Kernel"},AD447)))))&gt;0,"1","0")</f>
        <v>0</v>
      </c>
      <c r="AN447" s="30">
        <f>IF(AM447="1",'TOP 10 TECHNIQUES'!C$19,0)</f>
        <v>0</v>
      </c>
      <c r="AO447" s="62">
        <v>1</v>
      </c>
      <c r="AP447" s="30">
        <f>parameters!$J$21*Table1[[#This Row],[TAT Utility]]+parameters!$J$22*Table1[[#This Row],[Count Utility]]</f>
        <v>5.7863809523809526E-2</v>
      </c>
      <c r="AQ447" s="30">
        <f>(Table1[[#This Row],[Total Top Att&amp;ck Score ]]-parameters!$D$19)/(parameters!$D$20-parameters!$D$19)</f>
        <v>8.1768253968253976E-2</v>
      </c>
      <c r="AR447" s="30">
        <f>IF(Table1[[#This Row],[TAT Utility (unclipped)]]&gt;1,1, IF(Table1[[#This Row],[TAT Utility (unclipped)]]&lt;0,0, Table1[[#This Row],[TAT Utility (unclipped)]]) )</f>
        <v>8.1768253968253976E-2</v>
      </c>
      <c r="AS447" s="30">
        <f>(Table1[[#This Row],[Ransomware (Total '# of ATT&amp;CK Observations)]]-parameters!$D$21)/(parameters!$D$22-parameters!$D$21)</f>
        <v>4.7619047619047616E-2</v>
      </c>
      <c r="AT447" s="30">
        <f>IF(Table1[[#This Row],[Count Utility (unclipped)]]&gt;1,1, IF(Table1[[#This Row],[Count Utility (unclipped)]]&lt;0,0, Table1[[#This Row],[Count Utility (unclipped)]]) )</f>
        <v>4.7619047619047616E-2</v>
      </c>
      <c r="AU44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2.5756386999244141E-2</v>
      </c>
    </row>
    <row r="448" spans="1:47" ht="15.75">
      <c r="A448" s="30">
        <f>parameters!$J$21*Table1[[#This Row],[TAT Utility]]+parameters!$J$22*Table1[[#This Row],[Count Utility]]</f>
        <v>1.3120952380952381E-2</v>
      </c>
      <c r="B448" s="30">
        <f t="shared" si="6"/>
        <v>0.1312095238095238</v>
      </c>
      <c r="C448" s="30" t="s">
        <v>1622</v>
      </c>
      <c r="D448" s="30" t="s">
        <v>1608</v>
      </c>
      <c r="E448" s="30" t="s">
        <v>1623</v>
      </c>
      <c r="F448" s="30">
        <v>1</v>
      </c>
      <c r="G448" s="30">
        <v>1</v>
      </c>
      <c r="H448" s="30">
        <f>parameters!$J$10*Table1[[#This Row],[Before Utility]]+parameters!$J$11*Table1[[#This Row],[After Utility]]</f>
        <v>0.1</v>
      </c>
      <c r="I448">
        <f>(Table1[[#This Row],[Num. TID Before]]-parameters!$D$8)/(parameters!$D$9-parameters!$D$8)</f>
        <v>0.1</v>
      </c>
      <c r="J448">
        <f>IF(Table1[[#This Row],[Before Utility (unclipped)]]&gt;1,1, IF(Table1[[#This Row],[Before Utility (unclipped)]]&lt;0,0, Table1[[#This Row],[Before Utility (unclipped)]]))</f>
        <v>0.1</v>
      </c>
      <c r="K448">
        <f>(Table1[[#This Row],[Num. TID After]]-parameters!$D$10)/(parameters!$D$11-parameters!$D$10)</f>
        <v>0.1</v>
      </c>
      <c r="L448">
        <f>IF(Table1[[#This Row],[After Utility (unclipped)]]&gt;1,1, IF(Table1[[#This Row],[After Utility (unclipped)]]&lt;0,0, Table1[[#This Row],[After Utility (unclipped)]]))</f>
        <v>0.1</v>
      </c>
      <c r="M448" s="30">
        <v>0</v>
      </c>
      <c r="N448" s="81">
        <v>0</v>
      </c>
      <c r="O448" s="81">
        <v>2</v>
      </c>
      <c r="P448" s="81">
        <v>0</v>
      </c>
      <c r="Q448" s="81">
        <v>0</v>
      </c>
      <c r="R448" s="34"/>
      <c r="S448" s="32">
        <v>0</v>
      </c>
      <c r="T448" s="34"/>
      <c r="U448" s="32">
        <v>0</v>
      </c>
      <c r="V448" s="30">
        <f>parameters!$J$4*Table1[[#This Row],[Mitigations Utility]] + parameters!$J$5*Table1[[#This Row],[Detections Utility]]</f>
        <v>9.5238095238095229E-3</v>
      </c>
      <c r="W448">
        <f>SUM(Table1[[#This Row],[Num. 800-53 (r5)]],Table1[[#This Row],[Num. CIS Controls]])</f>
        <v>0</v>
      </c>
      <c r="X448">
        <f>(Table1[[#This Row],[Total Mitigations]]-parameters!$D$2)/(parameters!$D$3-parameters!$D$2)</f>
        <v>0</v>
      </c>
      <c r="Y448">
        <f>IF(Table1[[#This Row],[Mitigations Utility (unclipped)]]&gt;1,1, IF(Table1[[#This Row],[Mitigations Utility (unclipped)]]&lt;0,0, Table1[[#This Row],[Mitigations Utility (unclipped)]]) )</f>
        <v>0</v>
      </c>
      <c r="Z448">
        <f>SUM(Table1[[#This Row],[Num. CAR]:[Num. Splunk]])</f>
        <v>2</v>
      </c>
      <c r="AA448">
        <f>(Table1[[#This Row],[Total Detections]]-parameters!$D$4)/(parameters!$D$5-parameters!$D$4)</f>
        <v>0.02</v>
      </c>
      <c r="AB448">
        <f>IF(Table1[[#This Row],[Detections Utility (unclipped)]]&gt;1,1, IF(Table1[[#This Row],[Detections Utility (unclipped)]]&lt;0,0, Table1[[#This Row],[Detections Utility (unclipped)]]) )</f>
        <v>0.02</v>
      </c>
      <c r="AC448"/>
      <c r="AD448" s="85" t="s">
        <v>1624</v>
      </c>
      <c r="AE448" s="30" t="str" cm="1">
        <f t="array" ref="AE448">IF(SUMPRODUCT(--(NOT(ISERR(SEARCH({"Process","Command","Script","WMI","Module","Pipe","Service"},AD448)))))&gt;0,"1","0")</f>
        <v>0</v>
      </c>
      <c r="AF448" s="30">
        <f>IF(AE448="1",'TOP 10 TECHNIQUES'!C$15,0)</f>
        <v>0</v>
      </c>
      <c r="AG448" s="30" t="str" cm="1">
        <f t="array" ref="AG448">IF(SUMPRODUCT(--(NOT(ISERR(SEARCH({"Network","Firewall"},AD448)))))&gt;0,"1","0")</f>
        <v>0</v>
      </c>
      <c r="AH448" s="30">
        <f>IF(AG448="1",'TOP 10 TECHNIQUES'!C$16,0)</f>
        <v>0</v>
      </c>
      <c r="AI448" s="30" t="str" cm="1">
        <f t="array" ref="AI448">IF(SUMPRODUCT(--(NOT(ISERR(SEARCH({"File","Group","Logon","Schedule","User","Registry","Active","Application"},AD448)))))&gt;0,"1","0")</f>
        <v>1</v>
      </c>
      <c r="AJ448" s="30">
        <f>IF(AI448="1",'TOP 10 TECHNIQUES'!C$17,0)</f>
        <v>0.19800000000000001</v>
      </c>
      <c r="AK448" s="30" t="str" cm="1">
        <f t="array" ref="AK448">IF(SUMPRODUCT(--(NOT(ISERR(SEARCH({"Cloud","Cluster","Container","Image","Instance","Pod","Snapshot","Volume"},AD448)))))&gt;0,"1","0")</f>
        <v>0</v>
      </c>
      <c r="AL448" s="30">
        <f>IF(AK448="1",'TOP 10 TECHNIQUES'!C$18,0)</f>
        <v>0</v>
      </c>
      <c r="AM448" s="30" t="str" cm="1">
        <f t="array" ref="AM448">IF(SUMPRODUCT(--(NOT(ISERR(SEARCH({"Drive","Firmware","Host","Kernel"},AD448)))))&gt;0,"1","0")</f>
        <v>1</v>
      </c>
      <c r="AN448" s="30">
        <f>IF(AM448="1",'TOP 10 TECHNIQUES'!C$19,0)</f>
        <v>0</v>
      </c>
      <c r="AO448" s="61">
        <v>0</v>
      </c>
      <c r="AP448" s="30">
        <f>parameters!$J$21*Table1[[#This Row],[TAT Utility]]+parameters!$J$22*Table1[[#This Row],[Count Utility]]</f>
        <v>1.3120952380952381E-2</v>
      </c>
      <c r="AQ448" s="30">
        <f>(Table1[[#This Row],[Total Top Att&amp;ck Score ]]-parameters!$D$19)/(parameters!$D$20-parameters!$D$19)</f>
        <v>4.3736507936507935E-2</v>
      </c>
      <c r="AR448" s="30">
        <f>IF(Table1[[#This Row],[TAT Utility (unclipped)]]&gt;1,1, IF(Table1[[#This Row],[TAT Utility (unclipped)]]&lt;0,0, Table1[[#This Row],[TAT Utility (unclipped)]]) )</f>
        <v>4.3736507936507935E-2</v>
      </c>
      <c r="AS448" s="30">
        <f>(Table1[[#This Row],[Ransomware (Total '# of ATT&amp;CK Observations)]]-parameters!$D$21)/(parameters!$D$22-parameters!$D$21)</f>
        <v>0</v>
      </c>
      <c r="AT448" s="30">
        <f>IF(Table1[[#This Row],[Count Utility (unclipped)]]&gt;1,1, IF(Table1[[#This Row],[Count Utility (unclipped)]]&lt;0,0, Table1[[#This Row],[Count Utility (unclipped)]]) )</f>
        <v>0</v>
      </c>
      <c r="AU44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9" spans="1:47" ht="15.75">
      <c r="A449" s="30">
        <f>parameters!$J$21*Table1[[#This Row],[TAT Utility]]+parameters!$J$22*Table1[[#This Row],[Count Utility]]</f>
        <v>9.9239999999999995E-2</v>
      </c>
      <c r="B449" s="30">
        <f t="shared" si="6"/>
        <v>0.32573333333333332</v>
      </c>
      <c r="C449" s="30" t="s">
        <v>1625</v>
      </c>
      <c r="D449" s="30" t="s">
        <v>1608</v>
      </c>
      <c r="E449" s="30" t="s">
        <v>1626</v>
      </c>
      <c r="F449" s="30">
        <v>1</v>
      </c>
      <c r="G449" s="30">
        <v>1</v>
      </c>
      <c r="H449" s="30">
        <f>parameters!$J$10*Table1[[#This Row],[Before Utility]]+parameters!$J$11*Table1[[#This Row],[After Utility]]</f>
        <v>0.1</v>
      </c>
      <c r="I449">
        <f>(Table1[[#This Row],[Num. TID Before]]-parameters!$D$8)/(parameters!$D$9-parameters!$D$8)</f>
        <v>0.1</v>
      </c>
      <c r="J449">
        <f>IF(Table1[[#This Row],[Before Utility (unclipped)]]&gt;1,1, IF(Table1[[#This Row],[Before Utility (unclipped)]]&lt;0,0, Table1[[#This Row],[Before Utility (unclipped)]]))</f>
        <v>0.1</v>
      </c>
      <c r="K449">
        <f>(Table1[[#This Row],[Num. TID After]]-parameters!$D$10)/(parameters!$D$11-parameters!$D$10)</f>
        <v>0.1</v>
      </c>
      <c r="L449">
        <f>IF(Table1[[#This Row],[After Utility (unclipped)]]&gt;1,1, IF(Table1[[#This Row],[After Utility (unclipped)]]&lt;0,0, Table1[[#This Row],[After Utility (unclipped)]]))</f>
        <v>0.1</v>
      </c>
      <c r="M449" s="30">
        <v>0</v>
      </c>
      <c r="N449" s="81">
        <v>0</v>
      </c>
      <c r="O449" s="81">
        <v>0</v>
      </c>
      <c r="P449" s="81">
        <v>0</v>
      </c>
      <c r="Q449" s="81">
        <v>0</v>
      </c>
      <c r="R449" s="36" t="s">
        <v>1627</v>
      </c>
      <c r="S449" s="32">
        <v>7</v>
      </c>
      <c r="T449" s="36" t="s">
        <v>1628</v>
      </c>
      <c r="U449" s="32">
        <v>7</v>
      </c>
      <c r="V449" s="30">
        <f>parameters!$J$4*Table1[[#This Row],[Mitigations Utility]] + parameters!$J$5*Table1[[#This Row],[Detections Utility]]</f>
        <v>0.13333333333333333</v>
      </c>
      <c r="W449">
        <f>SUM(Table1[[#This Row],[Num. 800-53 (r5)]],Table1[[#This Row],[Num. CIS Controls]])</f>
        <v>14</v>
      </c>
      <c r="X449">
        <f>(Table1[[#This Row],[Total Mitigations]]-parameters!$D$2)/(parameters!$D$3-parameters!$D$2)</f>
        <v>0.25454545454545452</v>
      </c>
      <c r="Y449">
        <f>IF(Table1[[#This Row],[Mitigations Utility (unclipped)]]&gt;1,1, IF(Table1[[#This Row],[Mitigations Utility (unclipped)]]&lt;0,0, Table1[[#This Row],[Mitigations Utility (unclipped)]]) )</f>
        <v>0.25454545454545452</v>
      </c>
      <c r="Z449">
        <f>SUM(Table1[[#This Row],[Num. CAR]:[Num. Splunk]])</f>
        <v>0</v>
      </c>
      <c r="AA449">
        <f>(Table1[[#This Row],[Total Detections]]-parameters!$D$4)/(parameters!$D$5-parameters!$D$4)</f>
        <v>0</v>
      </c>
      <c r="AB449">
        <f>IF(Table1[[#This Row],[Detections Utility (unclipped)]]&gt;1,1, IF(Table1[[#This Row],[Detections Utility (unclipped)]]&lt;0,0, Table1[[#This Row],[Detections Utility (unclipped)]]) )</f>
        <v>0</v>
      </c>
      <c r="AC449"/>
      <c r="AD449" s="85" t="s">
        <v>1629</v>
      </c>
      <c r="AE449" s="30" t="str" cm="1">
        <f t="array" ref="AE449">IF(SUMPRODUCT(--(NOT(ISERR(SEARCH({"Process","Command","Script","WMI","Module","Pipe","Service"},AD449)))))&gt;0,"1","0")</f>
        <v>1</v>
      </c>
      <c r="AF449" s="30">
        <f>IF(AE449="1",'TOP 10 TECHNIQUES'!C$15,0)</f>
        <v>0</v>
      </c>
      <c r="AG449" s="30" t="str" cm="1">
        <f t="array" ref="AG449">IF(SUMPRODUCT(--(NOT(ISERR(SEARCH({"Network","Firewall"},AD449)))))&gt;0,"1","0")</f>
        <v>0</v>
      </c>
      <c r="AH449" s="30">
        <f>IF(AG449="1",'TOP 10 TECHNIQUES'!C$16,0)</f>
        <v>0</v>
      </c>
      <c r="AI449" s="30" t="str" cm="1">
        <f t="array" ref="AI449">IF(SUMPRODUCT(--(NOT(ISERR(SEARCH({"File","Group","Logon","Schedule","User","Registry","Active","Application"},AD449)))))&gt;0,"1","0")</f>
        <v>1</v>
      </c>
      <c r="AJ449" s="30">
        <f>IF(AI449="1",'TOP 10 TECHNIQUES'!C$17,0)</f>
        <v>0.19800000000000001</v>
      </c>
      <c r="AK449" s="30" t="str" cm="1">
        <f t="array" ref="AK449">IF(SUMPRODUCT(--(NOT(ISERR(SEARCH({"Cloud","Cluster","Container","Image","Instance","Pod","Snapshot","Volume"},AD449)))))&gt;0,"1","0")</f>
        <v>1</v>
      </c>
      <c r="AL449" s="30">
        <f>IF(AK449="1",'TOP 10 TECHNIQUES'!C$18,0)</f>
        <v>0.19800000000000001</v>
      </c>
      <c r="AM449" s="30" t="str" cm="1">
        <f t="array" ref="AM449">IF(SUMPRODUCT(--(NOT(ISERR(SEARCH({"Drive","Firmware","Host","Kernel"},AD449)))))&gt;0,"1","0")</f>
        <v>0</v>
      </c>
      <c r="AN449" s="30">
        <f>IF(AM449="1",'TOP 10 TECHNIQUES'!C$19,0)</f>
        <v>0</v>
      </c>
      <c r="AO449" s="62">
        <v>2</v>
      </c>
      <c r="AP449" s="30">
        <f>parameters!$J$21*Table1[[#This Row],[TAT Utility]]+parameters!$J$22*Table1[[#This Row],[Count Utility]]</f>
        <v>9.9239999999999995E-2</v>
      </c>
      <c r="AQ449" s="30">
        <f>(Table1[[#This Row],[Total Top Att&amp;ck Score ]]-parameters!$D$19)/(parameters!$D$20-parameters!$D$19)</f>
        <v>0.10857777777777777</v>
      </c>
      <c r="AR449" s="30">
        <f>IF(Table1[[#This Row],[TAT Utility (unclipped)]]&gt;1,1, IF(Table1[[#This Row],[TAT Utility (unclipped)]]&lt;0,0, Table1[[#This Row],[TAT Utility (unclipped)]]) )</f>
        <v>0.10857777777777777</v>
      </c>
      <c r="AS449" s="30">
        <f>(Table1[[#This Row],[Ransomware (Total '# of ATT&amp;CK Observations)]]-parameters!$D$21)/(parameters!$D$22-parameters!$D$21)</f>
        <v>9.5238095238095233E-2</v>
      </c>
      <c r="AT449" s="30">
        <f>IF(Table1[[#This Row],[Count Utility (unclipped)]]&gt;1,1, IF(Table1[[#This Row],[Count Utility (unclipped)]]&lt;0,0, Table1[[#This Row],[Count Utility (unclipped)]]) )</f>
        <v>9.5238095238095233E-2</v>
      </c>
      <c r="AU44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5.2789417989417983E-2</v>
      </c>
    </row>
    <row r="450" spans="1:47" ht="15.75">
      <c r="A450" s="30">
        <f>parameters!$J$21*Table1[[#This Row],[TAT Utility]]+parameters!$J$22*Table1[[#This Row],[Count Utility]]</f>
        <v>2.5671428571428571E-2</v>
      </c>
      <c r="B450" s="30">
        <f t="shared" si="6"/>
        <v>0.25671428571428573</v>
      </c>
      <c r="C450" s="30" t="s">
        <v>1630</v>
      </c>
      <c r="D450" s="30" t="s">
        <v>1608</v>
      </c>
      <c r="E450" s="30" t="s">
        <v>1631</v>
      </c>
      <c r="F450" s="30">
        <v>1</v>
      </c>
      <c r="G450" s="30">
        <v>1</v>
      </c>
      <c r="H450" s="30">
        <f>parameters!$J$10*Table1[[#This Row],[Before Utility]]+parameters!$J$11*Table1[[#This Row],[After Utility]]</f>
        <v>0.1</v>
      </c>
      <c r="I450">
        <f>(Table1[[#This Row],[Num. TID Before]]-parameters!$D$8)/(parameters!$D$9-parameters!$D$8)</f>
        <v>0.1</v>
      </c>
      <c r="J450">
        <f>IF(Table1[[#This Row],[Before Utility (unclipped)]]&gt;1,1, IF(Table1[[#This Row],[Before Utility (unclipped)]]&lt;0,0, Table1[[#This Row],[Before Utility (unclipped)]]))</f>
        <v>0.1</v>
      </c>
      <c r="K450">
        <f>(Table1[[#This Row],[Num. TID After]]-parameters!$D$10)/(parameters!$D$11-parameters!$D$10)</f>
        <v>0.1</v>
      </c>
      <c r="L450">
        <f>IF(Table1[[#This Row],[After Utility (unclipped)]]&gt;1,1, IF(Table1[[#This Row],[After Utility (unclipped)]]&lt;0,0, Table1[[#This Row],[After Utility (unclipped)]]))</f>
        <v>0.1</v>
      </c>
      <c r="M450" s="30">
        <v>0</v>
      </c>
      <c r="N450" s="81">
        <v>0</v>
      </c>
      <c r="O450" s="81">
        <v>0</v>
      </c>
      <c r="P450" s="81">
        <v>0</v>
      </c>
      <c r="Q450" s="81">
        <v>0</v>
      </c>
      <c r="R450" s="36" t="s">
        <v>739</v>
      </c>
      <c r="S450" s="32">
        <v>8</v>
      </c>
      <c r="T450" s="36" t="s">
        <v>1632</v>
      </c>
      <c r="U450" s="32">
        <v>4</v>
      </c>
      <c r="V450" s="30">
        <f>parameters!$J$4*Table1[[#This Row],[Mitigations Utility]] + parameters!$J$5*Table1[[#This Row],[Detections Utility]]</f>
        <v>0.11428571428571428</v>
      </c>
      <c r="W450">
        <f>SUM(Table1[[#This Row],[Num. 800-53 (r5)]],Table1[[#This Row],[Num. CIS Controls]])</f>
        <v>12</v>
      </c>
      <c r="X450">
        <f>(Table1[[#This Row],[Total Mitigations]]-parameters!$D$2)/(parameters!$D$3-parameters!$D$2)</f>
        <v>0.21818181818181817</v>
      </c>
      <c r="Y450">
        <f>IF(Table1[[#This Row],[Mitigations Utility (unclipped)]]&gt;1,1, IF(Table1[[#This Row],[Mitigations Utility (unclipped)]]&lt;0,0, Table1[[#This Row],[Mitigations Utility (unclipped)]]) )</f>
        <v>0.21818181818181817</v>
      </c>
      <c r="Z450">
        <f>SUM(Table1[[#This Row],[Num. CAR]:[Num. Splunk]])</f>
        <v>0</v>
      </c>
      <c r="AA450">
        <f>(Table1[[#This Row],[Total Detections]]-parameters!$D$4)/(parameters!$D$5-parameters!$D$4)</f>
        <v>0</v>
      </c>
      <c r="AB450">
        <f>IF(Table1[[#This Row],[Detections Utility (unclipped)]]&gt;1,1, IF(Table1[[#This Row],[Detections Utility (unclipped)]]&lt;0,0, Table1[[#This Row],[Detections Utility (unclipped)]]) )</f>
        <v>0</v>
      </c>
      <c r="AC450"/>
      <c r="AD450" s="85" t="s">
        <v>1633</v>
      </c>
      <c r="AE450" s="30" t="str" cm="1">
        <f t="array" ref="AE450">IF(SUMPRODUCT(--(NOT(ISERR(SEARCH({"Process","Command","Script","WMI","Module","Pipe","Service"},AD450)))))&gt;0,"1","0")</f>
        <v>1</v>
      </c>
      <c r="AF450" s="30">
        <f>IF(AE450="1",'TOP 10 TECHNIQUES'!C$15,0)</f>
        <v>0</v>
      </c>
      <c r="AG450" s="30" t="str" cm="1">
        <f t="array" ref="AG450">IF(SUMPRODUCT(--(NOT(ISERR(SEARCH({"Network","Firewall"},AD450)))))&gt;0,"1","0")</f>
        <v>0</v>
      </c>
      <c r="AH450" s="30">
        <f>IF(AG450="1",'TOP 10 TECHNIQUES'!C$16,0)</f>
        <v>0</v>
      </c>
      <c r="AI450" s="30" t="str" cm="1">
        <f t="array" ref="AI450">IF(SUMPRODUCT(--(NOT(ISERR(SEARCH({"File","Group","Logon","Schedule","User","Registry","Active","Application"},AD450)))))&gt;0,"1","0")</f>
        <v>1</v>
      </c>
      <c r="AJ450" s="30">
        <f>IF(AI450="1",'TOP 10 TECHNIQUES'!C$17,0)</f>
        <v>0.19800000000000001</v>
      </c>
      <c r="AK450" s="30" t="str" cm="1">
        <f t="array" ref="AK450">IF(SUMPRODUCT(--(NOT(ISERR(SEARCH({"Cloud","Cluster","Container","Image","Instance","Pod","Snapshot","Volume"},AD450)))))&gt;0,"1","0")</f>
        <v>0</v>
      </c>
      <c r="AL450" s="30">
        <f>IF(AK450="1",'TOP 10 TECHNIQUES'!C$18,0)</f>
        <v>0</v>
      </c>
      <c r="AM450" s="30" t="str" cm="1">
        <f t="array" ref="AM450">IF(SUMPRODUCT(--(NOT(ISERR(SEARCH({"Drive","Firmware","Host","Kernel"},AD450)))))&gt;0,"1","0")</f>
        <v>0</v>
      </c>
      <c r="AN450" s="30">
        <f>IF(AM450="1",'TOP 10 TECHNIQUES'!C$19,0)</f>
        <v>0</v>
      </c>
      <c r="AO450" s="61">
        <v>0</v>
      </c>
      <c r="AP450" s="30">
        <f>parameters!$J$21*Table1[[#This Row],[TAT Utility]]+parameters!$J$22*Table1[[#This Row],[Count Utility]]</f>
        <v>2.5671428571428571E-2</v>
      </c>
      <c r="AQ450" s="30">
        <f>(Table1[[#This Row],[Total Top Att&amp;ck Score ]]-parameters!$D$19)/(parameters!$D$20-parameters!$D$19)</f>
        <v>8.5571428571428576E-2</v>
      </c>
      <c r="AR450" s="30">
        <f>IF(Table1[[#This Row],[TAT Utility (unclipped)]]&gt;1,1, IF(Table1[[#This Row],[TAT Utility (unclipped)]]&lt;0,0, Table1[[#This Row],[TAT Utility (unclipped)]]) )</f>
        <v>8.5571428571428576E-2</v>
      </c>
      <c r="AS450" s="30">
        <f>(Table1[[#This Row],[Ransomware (Total '# of ATT&amp;CK Observations)]]-parameters!$D$21)/(parameters!$D$22-parameters!$D$21)</f>
        <v>0</v>
      </c>
      <c r="AT450" s="30">
        <f>IF(Table1[[#This Row],[Count Utility (unclipped)]]&gt;1,1, IF(Table1[[#This Row],[Count Utility (unclipped)]]&lt;0,0, Table1[[#This Row],[Count Utility (unclipped)]]) )</f>
        <v>0</v>
      </c>
      <c r="AU45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1" spans="1:47" ht="15.75">
      <c r="A451" s="30">
        <f>parameters!$J$21*Table1[[#This Row],[TAT Utility]]+parameters!$J$22*Table1[[#This Row],[Count Utility]]</f>
        <v>1.1979999999999999E-2</v>
      </c>
      <c r="B451" s="30">
        <f t="shared" si="6"/>
        <v>0.1198</v>
      </c>
      <c r="C451" s="30" t="s">
        <v>1634</v>
      </c>
      <c r="D451" s="30" t="s">
        <v>1608</v>
      </c>
      <c r="E451" s="30" t="s">
        <v>1635</v>
      </c>
      <c r="F451" s="30">
        <v>1</v>
      </c>
      <c r="G451" s="30">
        <v>1</v>
      </c>
      <c r="H451" s="30">
        <f>parameters!$J$10*Table1[[#This Row],[Before Utility]]+parameters!$J$11*Table1[[#This Row],[After Utility]]</f>
        <v>0.1</v>
      </c>
      <c r="I451">
        <f>(Table1[[#This Row],[Num. TID Before]]-parameters!$D$8)/(parameters!$D$9-parameters!$D$8)</f>
        <v>0.1</v>
      </c>
      <c r="J451">
        <f>IF(Table1[[#This Row],[Before Utility (unclipped)]]&gt;1,1, IF(Table1[[#This Row],[Before Utility (unclipped)]]&lt;0,0, Table1[[#This Row],[Before Utility (unclipped)]]))</f>
        <v>0.1</v>
      </c>
      <c r="K451">
        <f>(Table1[[#This Row],[Num. TID After]]-parameters!$D$10)/(parameters!$D$11-parameters!$D$10)</f>
        <v>0.1</v>
      </c>
      <c r="L451">
        <f>IF(Table1[[#This Row],[After Utility (unclipped)]]&gt;1,1, IF(Table1[[#This Row],[After Utility (unclipped)]]&lt;0,0, Table1[[#This Row],[After Utility (unclipped)]]))</f>
        <v>0.1</v>
      </c>
      <c r="M451" s="30">
        <v>0</v>
      </c>
      <c r="N451" s="81">
        <v>0</v>
      </c>
      <c r="O451" s="81">
        <v>0</v>
      </c>
      <c r="P451" s="81">
        <v>0</v>
      </c>
      <c r="Q451" s="81">
        <v>0</v>
      </c>
      <c r="R451" s="34"/>
      <c r="S451" s="32">
        <v>0</v>
      </c>
      <c r="T451" s="36" t="s">
        <v>1636</v>
      </c>
      <c r="U451" s="32">
        <v>0</v>
      </c>
      <c r="V451" s="30">
        <f>parameters!$J$4*Table1[[#This Row],[Mitigations Utility]] + parameters!$J$5*Table1[[#This Row],[Detections Utility]]</f>
        <v>0</v>
      </c>
      <c r="W451">
        <f>SUM(Table1[[#This Row],[Num. 800-53 (r5)]],Table1[[#This Row],[Num. CIS Controls]])</f>
        <v>0</v>
      </c>
      <c r="X451">
        <f>(Table1[[#This Row],[Total Mitigations]]-parameters!$D$2)/(parameters!$D$3-parameters!$D$2)</f>
        <v>0</v>
      </c>
      <c r="Y451">
        <f>IF(Table1[[#This Row],[Mitigations Utility (unclipped)]]&gt;1,1, IF(Table1[[#This Row],[Mitigations Utility (unclipped)]]&lt;0,0, Table1[[#This Row],[Mitigations Utility (unclipped)]]) )</f>
        <v>0</v>
      </c>
      <c r="Z451">
        <f>SUM(Table1[[#This Row],[Num. CAR]:[Num. Splunk]])</f>
        <v>0</v>
      </c>
      <c r="AA451">
        <f>(Table1[[#This Row],[Total Detections]]-parameters!$D$4)/(parameters!$D$5-parameters!$D$4)</f>
        <v>0</v>
      </c>
      <c r="AB451">
        <f>IF(Table1[[#This Row],[Detections Utility (unclipped)]]&gt;1,1, IF(Table1[[#This Row],[Detections Utility (unclipped)]]&lt;0,0, Table1[[#This Row],[Detections Utility (unclipped)]]) )</f>
        <v>0</v>
      </c>
      <c r="AC451"/>
      <c r="AD451" s="85" t="s">
        <v>1637</v>
      </c>
      <c r="AE451" s="30" t="str" cm="1">
        <f t="array" ref="AE451">IF(SUMPRODUCT(--(NOT(ISERR(SEARCH({"Process","Command","Script","WMI","Module","Pipe","Service"},AD451)))))&gt;0,"1","0")</f>
        <v>1</v>
      </c>
      <c r="AF451" s="30">
        <f>IF(AE451="1",'TOP 10 TECHNIQUES'!C$15,0)</f>
        <v>0</v>
      </c>
      <c r="AG451" s="30" t="str" cm="1">
        <f t="array" ref="AG451">IF(SUMPRODUCT(--(NOT(ISERR(SEARCH({"Network","Firewall"},AD451)))))&gt;0,"1","0")</f>
        <v>0</v>
      </c>
      <c r="AH451" s="30">
        <f>IF(AG451="1",'TOP 10 TECHNIQUES'!C$16,0)</f>
        <v>0</v>
      </c>
      <c r="AI451" s="30" t="str" cm="1">
        <f t="array" ref="AI451">IF(SUMPRODUCT(--(NOT(ISERR(SEARCH({"File","Group","Logon","Schedule","User","Registry","Active","Application"},AD451)))))&gt;0,"1","0")</f>
        <v>1</v>
      </c>
      <c r="AJ451" s="30">
        <f>IF(AI451="1",'TOP 10 TECHNIQUES'!C$17,0)</f>
        <v>0.19800000000000001</v>
      </c>
      <c r="AK451" s="30" t="str" cm="1">
        <f t="array" ref="AK451">IF(SUMPRODUCT(--(NOT(ISERR(SEARCH({"Cloud","Cluster","Container","Image","Instance","Pod","Snapshot","Volume"},AD451)))))&gt;0,"1","0")</f>
        <v>0</v>
      </c>
      <c r="AL451" s="30">
        <f>IF(AK451="1",'TOP 10 TECHNIQUES'!C$18,0)</f>
        <v>0</v>
      </c>
      <c r="AM451" s="30" t="str" cm="1">
        <f t="array" ref="AM451">IF(SUMPRODUCT(--(NOT(ISERR(SEARCH({"Drive","Firmware","Host","Kernel"},AD451)))))&gt;0,"1","0")</f>
        <v>0</v>
      </c>
      <c r="AN451" s="30">
        <f>IF(AM451="1",'TOP 10 TECHNIQUES'!C$19,0)</f>
        <v>0</v>
      </c>
      <c r="AP451" s="30">
        <f>parameters!$J$21*Table1[[#This Row],[TAT Utility]]+parameters!$J$22*Table1[[#This Row],[Count Utility]]</f>
        <v>1.1979999999999999E-2</v>
      </c>
      <c r="AQ451" s="30">
        <f>(Table1[[#This Row],[Total Top Att&amp;ck Score ]]-parameters!$D$19)/(parameters!$D$20-parameters!$D$19)</f>
        <v>3.9933333333333335E-2</v>
      </c>
      <c r="AR451" s="30">
        <f>IF(Table1[[#This Row],[TAT Utility (unclipped)]]&gt;1,1, IF(Table1[[#This Row],[TAT Utility (unclipped)]]&lt;0,0, Table1[[#This Row],[TAT Utility (unclipped)]]) )</f>
        <v>3.9933333333333335E-2</v>
      </c>
      <c r="AS451" s="30">
        <f>(Table1[[#This Row],[Ransomware (Total '# of ATT&amp;CK Observations)]]-parameters!$D$21)/(parameters!$D$22-parameters!$D$21)</f>
        <v>0</v>
      </c>
      <c r="AT451" s="30">
        <f>IF(Table1[[#This Row],[Count Utility (unclipped)]]&gt;1,1, IF(Table1[[#This Row],[Count Utility (unclipped)]]&lt;0,0, Table1[[#This Row],[Count Utility (unclipped)]]) )</f>
        <v>0</v>
      </c>
      <c r="AU45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2" spans="1:47" ht="15.75">
      <c r="A452" s="30">
        <f>parameters!$J$21*Table1[[#This Row],[TAT Utility]]+parameters!$J$22*Table1[[#This Row],[Count Utility]]</f>
        <v>1.1979999999999999E-2</v>
      </c>
      <c r="B452" s="30">
        <f t="shared" si="6"/>
        <v>0.1198</v>
      </c>
      <c r="C452" s="30" t="s">
        <v>1638</v>
      </c>
      <c r="D452" s="30" t="s">
        <v>1608</v>
      </c>
      <c r="E452" s="30" t="s">
        <v>1639</v>
      </c>
      <c r="F452" s="30">
        <v>1</v>
      </c>
      <c r="G452" s="30">
        <v>1</v>
      </c>
      <c r="H452" s="30">
        <f>parameters!$J$10*Table1[[#This Row],[Before Utility]]+parameters!$J$11*Table1[[#This Row],[After Utility]]</f>
        <v>0.1</v>
      </c>
      <c r="I452">
        <f>(Table1[[#This Row],[Num. TID Before]]-parameters!$D$8)/(parameters!$D$9-parameters!$D$8)</f>
        <v>0.1</v>
      </c>
      <c r="J452">
        <f>IF(Table1[[#This Row],[Before Utility (unclipped)]]&gt;1,1, IF(Table1[[#This Row],[Before Utility (unclipped)]]&lt;0,0, Table1[[#This Row],[Before Utility (unclipped)]]))</f>
        <v>0.1</v>
      </c>
      <c r="K452">
        <f>(Table1[[#This Row],[Num. TID After]]-parameters!$D$10)/(parameters!$D$11-parameters!$D$10)</f>
        <v>0.1</v>
      </c>
      <c r="L452">
        <f>IF(Table1[[#This Row],[After Utility (unclipped)]]&gt;1,1, IF(Table1[[#This Row],[After Utility (unclipped)]]&lt;0,0, Table1[[#This Row],[After Utility (unclipped)]]))</f>
        <v>0.1</v>
      </c>
      <c r="M452" s="30">
        <v>0</v>
      </c>
      <c r="N452" s="81">
        <v>0</v>
      </c>
      <c r="O452" s="81">
        <v>0</v>
      </c>
      <c r="P452" s="81">
        <v>0</v>
      </c>
      <c r="Q452" s="81">
        <v>0</v>
      </c>
      <c r="R452" s="34"/>
      <c r="S452" s="32">
        <v>0</v>
      </c>
      <c r="T452" s="36" t="s">
        <v>1640</v>
      </c>
      <c r="U452" s="32">
        <v>0</v>
      </c>
      <c r="V452" s="30">
        <f>parameters!$J$4*Table1[[#This Row],[Mitigations Utility]] + parameters!$J$5*Table1[[#This Row],[Detections Utility]]</f>
        <v>0</v>
      </c>
      <c r="W452">
        <f>SUM(Table1[[#This Row],[Num. 800-53 (r5)]],Table1[[#This Row],[Num. CIS Controls]])</f>
        <v>0</v>
      </c>
      <c r="X452">
        <f>(Table1[[#This Row],[Total Mitigations]]-parameters!$D$2)/(parameters!$D$3-parameters!$D$2)</f>
        <v>0</v>
      </c>
      <c r="Y452">
        <f>IF(Table1[[#This Row],[Mitigations Utility (unclipped)]]&gt;1,1, IF(Table1[[#This Row],[Mitigations Utility (unclipped)]]&lt;0,0, Table1[[#This Row],[Mitigations Utility (unclipped)]]) )</f>
        <v>0</v>
      </c>
      <c r="Z452">
        <f>SUM(Table1[[#This Row],[Num. CAR]:[Num. Splunk]])</f>
        <v>0</v>
      </c>
      <c r="AA452">
        <f>(Table1[[#This Row],[Total Detections]]-parameters!$D$4)/(parameters!$D$5-parameters!$D$4)</f>
        <v>0</v>
      </c>
      <c r="AB452">
        <f>IF(Table1[[#This Row],[Detections Utility (unclipped)]]&gt;1,1, IF(Table1[[#This Row],[Detections Utility (unclipped)]]&lt;0,0, Table1[[#This Row],[Detections Utility (unclipped)]]) )</f>
        <v>0</v>
      </c>
      <c r="AC452"/>
      <c r="AD452" s="85" t="s">
        <v>211</v>
      </c>
      <c r="AE452" s="30" t="str" cm="1">
        <f t="array" ref="AE452">IF(SUMPRODUCT(--(NOT(ISERR(SEARCH({"Process","Command","Script","WMI","Module","Pipe","Service"},AD452)))))&gt;0,"1","0")</f>
        <v>1</v>
      </c>
      <c r="AF452" s="30">
        <f>IF(AE452="1",'TOP 10 TECHNIQUES'!C$15,0)</f>
        <v>0</v>
      </c>
      <c r="AG452" s="30" t="str" cm="1">
        <f t="array" ref="AG452">IF(SUMPRODUCT(--(NOT(ISERR(SEARCH({"Network","Firewall"},AD452)))))&gt;0,"1","0")</f>
        <v>0</v>
      </c>
      <c r="AH452" s="30">
        <f>IF(AG452="1",'TOP 10 TECHNIQUES'!C$16,0)</f>
        <v>0</v>
      </c>
      <c r="AI452" s="30" t="str" cm="1">
        <f t="array" ref="AI452">IF(SUMPRODUCT(--(NOT(ISERR(SEARCH({"File","Group","Logon","Schedule","User","Registry","Active","Application"},AD452)))))&gt;0,"1","0")</f>
        <v>1</v>
      </c>
      <c r="AJ452" s="30">
        <f>IF(AI452="1",'TOP 10 TECHNIQUES'!C$17,0)</f>
        <v>0.19800000000000001</v>
      </c>
      <c r="AK452" s="30" t="str" cm="1">
        <f t="array" ref="AK452">IF(SUMPRODUCT(--(NOT(ISERR(SEARCH({"Cloud","Cluster","Container","Image","Instance","Pod","Snapshot","Volume"},AD452)))))&gt;0,"1","0")</f>
        <v>0</v>
      </c>
      <c r="AL452" s="30">
        <f>IF(AK452="1",'TOP 10 TECHNIQUES'!C$18,0)</f>
        <v>0</v>
      </c>
      <c r="AM452" s="30" t="str" cm="1">
        <f t="array" ref="AM452">IF(SUMPRODUCT(--(NOT(ISERR(SEARCH({"Drive","Firmware","Host","Kernel"},AD452)))))&gt;0,"1","0")</f>
        <v>0</v>
      </c>
      <c r="AN452" s="30">
        <f>IF(AM452="1",'TOP 10 TECHNIQUES'!C$19,0)</f>
        <v>0</v>
      </c>
      <c r="AP452" s="30">
        <f>parameters!$J$21*Table1[[#This Row],[TAT Utility]]+parameters!$J$22*Table1[[#This Row],[Count Utility]]</f>
        <v>1.1979999999999999E-2</v>
      </c>
      <c r="AQ452" s="30">
        <f>(Table1[[#This Row],[Total Top Att&amp;ck Score ]]-parameters!$D$19)/(parameters!$D$20-parameters!$D$19)</f>
        <v>3.9933333333333335E-2</v>
      </c>
      <c r="AR452" s="30">
        <f>IF(Table1[[#This Row],[TAT Utility (unclipped)]]&gt;1,1, IF(Table1[[#This Row],[TAT Utility (unclipped)]]&lt;0,0, Table1[[#This Row],[TAT Utility (unclipped)]]) )</f>
        <v>3.9933333333333335E-2</v>
      </c>
      <c r="AS452" s="30">
        <f>(Table1[[#This Row],[Ransomware (Total '# of ATT&amp;CK Observations)]]-parameters!$D$21)/(parameters!$D$22-parameters!$D$21)</f>
        <v>0</v>
      </c>
      <c r="AT452" s="30">
        <f>IF(Table1[[#This Row],[Count Utility (unclipped)]]&gt;1,1, IF(Table1[[#This Row],[Count Utility (unclipped)]]&lt;0,0, Table1[[#This Row],[Count Utility (unclipped)]]) )</f>
        <v>0</v>
      </c>
      <c r="AU45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3" spans="1:47" ht="15.75">
      <c r="A453" s="30">
        <f>parameters!$J$21*Table1[[#This Row],[TAT Utility]]+parameters!$J$22*Table1[[#This Row],[Count Utility]]</f>
        <v>0.11285714285714285</v>
      </c>
      <c r="B453" s="30">
        <f>SUM(H453,M453,V453)*(1+SUM(AF453,AH453,AJ453,AL453,AN453))</f>
        <v>1.1285714285714286</v>
      </c>
      <c r="C453" s="74" t="s">
        <v>1641</v>
      </c>
      <c r="D453" s="74" t="s">
        <v>1608</v>
      </c>
      <c r="E453" s="74" t="s">
        <v>1642</v>
      </c>
      <c r="F453" s="30">
        <v>1</v>
      </c>
      <c r="G453" s="30">
        <v>1</v>
      </c>
      <c r="H453" s="30">
        <f>parameters!$J$10*Table1[[#This Row],[Before Utility]]+parameters!$J$11*Table1[[#This Row],[After Utility]]</f>
        <v>0.1</v>
      </c>
      <c r="I453">
        <f>(Table1[[#This Row],[Num. TID Before]]-parameters!$D$8)/(parameters!$D$9-parameters!$D$8)</f>
        <v>0.1</v>
      </c>
      <c r="J453">
        <f>IF(Table1[[#This Row],[Before Utility (unclipped)]]&gt;1,1, IF(Table1[[#This Row],[Before Utility (unclipped)]]&lt;0,0, Table1[[#This Row],[Before Utility (unclipped)]]))</f>
        <v>0.1</v>
      </c>
      <c r="K453">
        <f>(Table1[[#This Row],[Num. TID After]]-parameters!$D$10)/(parameters!$D$11-parameters!$D$10)</f>
        <v>0.1</v>
      </c>
      <c r="L453">
        <f>IF(Table1[[#This Row],[After Utility (unclipped)]]&gt;1,1, IF(Table1[[#This Row],[After Utility (unclipped)]]&lt;0,0, Table1[[#This Row],[After Utility (unclipped)]]))</f>
        <v>0.1</v>
      </c>
      <c r="M453" s="30">
        <v>1</v>
      </c>
      <c r="N453" s="81">
        <v>0</v>
      </c>
      <c r="O453" s="81">
        <v>3</v>
      </c>
      <c r="P453" s="81">
        <v>3</v>
      </c>
      <c r="Q453" s="81">
        <v>0</v>
      </c>
      <c r="R453" s="34"/>
      <c r="T453" s="36"/>
      <c r="V453" s="41">
        <f>parameters!$J$4*Table1[[#This Row],[Mitigations Utility]] + parameters!$J$5*Table1[[#This Row],[Detections Utility]]</f>
        <v>2.8571428571428567E-2</v>
      </c>
      <c r="W453" s="30">
        <f>SUM(Table1[[#This Row],[Num. 800-53 (r5)]],Table1[[#This Row],[Num. CIS Controls]])</f>
        <v>0</v>
      </c>
      <c r="X453" s="30">
        <f>(Table1[[#This Row],[Total Mitigations]]-parameters!$D$2)/(parameters!$D$3-parameters!$D$2)</f>
        <v>0</v>
      </c>
      <c r="Y453" s="30">
        <f>IF(Table1[[#This Row],[Mitigations Utility (unclipped)]]&gt;1,1, IF(Table1[[#This Row],[Mitigations Utility (unclipped)]]&lt;0,0, Table1[[#This Row],[Mitigations Utility (unclipped)]]) )</f>
        <v>0</v>
      </c>
      <c r="Z453" s="30">
        <f>SUM(Table1[[#This Row],[Num. CAR]:[Num. Splunk]])</f>
        <v>6</v>
      </c>
      <c r="AA453" s="30">
        <f>(Table1[[#This Row],[Total Detections]]-parameters!$D$4)/(parameters!$D$5-parameters!$D$4)</f>
        <v>0.06</v>
      </c>
      <c r="AB453" s="30">
        <f>IF(Table1[[#This Row],[Detections Utility (unclipped)]]&gt;1,1, IF(Table1[[#This Row],[Detections Utility (unclipped)]]&lt;0,0, Table1[[#This Row],[Detections Utility (unclipped)]]) )</f>
        <v>0.06</v>
      </c>
      <c r="AC453"/>
      <c r="AD453" s="85" t="s">
        <v>1643</v>
      </c>
      <c r="AE453" s="30" t="str" cm="1">
        <f t="array" ref="AE453">IF(SUMPRODUCT(--(NOT(ISERR(SEARCH({"Process","Command","Script","WMI","Module","Pipe","Service"},AD453)))))&gt;0,"1","0")</f>
        <v>1</v>
      </c>
      <c r="AF453" s="30">
        <f>IF(AE453="1",'TOP 10 TECHNIQUES'!C$15,0)</f>
        <v>0</v>
      </c>
      <c r="AG453" s="30" t="str" cm="1">
        <f t="array" ref="AG453">IF(SUMPRODUCT(--(NOT(ISERR(SEARCH({"Network","Firewall"},AD453)))))&gt;0,"1","0")</f>
        <v>0</v>
      </c>
      <c r="AH453" s="30">
        <f>IF(AG453="1",'TOP 10 TECHNIQUES'!C$16,0)</f>
        <v>0</v>
      </c>
      <c r="AI453" s="30" t="str" cm="1">
        <f t="array" ref="AI453">IF(SUMPRODUCT(--(NOT(ISERR(SEARCH({"File","Group","Logon","Schedule","User","Registry","Active","Application"},AD453)))))&gt;0,"1","0")</f>
        <v>0</v>
      </c>
      <c r="AJ453" s="30">
        <f>IF(AI453="1",'TOP 10 TECHNIQUES'!C$17,0)</f>
        <v>0</v>
      </c>
      <c r="AK453" s="30" t="str" cm="1">
        <f t="array" ref="AK453">IF(SUMPRODUCT(--(NOT(ISERR(SEARCH({"Cloud","Cluster","Container","Image","Instance","Pod","Snapshot","Volume"},AD453)))))&gt;0,"1","0")</f>
        <v>0</v>
      </c>
      <c r="AL453" s="30">
        <f>IF(AK453="1",'TOP 10 TECHNIQUES'!C$18,0)</f>
        <v>0</v>
      </c>
      <c r="AM453" s="30" t="str" cm="1">
        <f t="array" ref="AM453">IF(SUMPRODUCT(--(NOT(ISERR(SEARCH({"Drive","Firmware","Host","Kernel"},AD453)))))&gt;0,"1","0")</f>
        <v>0</v>
      </c>
      <c r="AN453" s="30">
        <f>IF(AM453="1",'TOP 10 TECHNIQUES'!C$19,0)</f>
        <v>0</v>
      </c>
      <c r="AO453" s="76"/>
      <c r="AP453" s="30">
        <f>parameters!$J$21*Table1[[#This Row],[TAT Utility]]+parameters!$J$22*Table1[[#This Row],[Count Utility]]</f>
        <v>0.11285714285714285</v>
      </c>
      <c r="AQ453" s="30">
        <f>(Table1[[#This Row],[Total Top Att&amp;ck Score ]]-parameters!$D$19)/(parameters!$D$20-parameters!$D$19)</f>
        <v>0.37619047619047619</v>
      </c>
      <c r="AR453" s="30">
        <f>IF(Table1[[#This Row],[TAT Utility (unclipped)]]&gt;1,1, IF(Table1[[#This Row],[TAT Utility (unclipped)]]&lt;0,0, Table1[[#This Row],[TAT Utility (unclipped)]]) )</f>
        <v>0.37619047619047619</v>
      </c>
      <c r="AS453" s="30">
        <f>(Table1[[#This Row],[Ransomware (Total '# of ATT&amp;CK Observations)]]-parameters!$D$21)/(parameters!$D$22-parameters!$D$21)</f>
        <v>0</v>
      </c>
      <c r="AT453" s="30">
        <f>IF(Table1[[#This Row],[Count Utility (unclipped)]]&gt;1,1, IF(Table1[[#This Row],[Count Utility (unclipped)]]&lt;0,0, Table1[[#This Row],[Count Utility (unclipped)]]) )</f>
        <v>0</v>
      </c>
      <c r="AU45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4" spans="1:47" ht="15.75">
      <c r="A454" s="30">
        <f>parameters!$J$21*Table1[[#This Row],[TAT Utility]]+parameters!$J$22*Table1[[#This Row],[Count Utility]]</f>
        <v>5.740888222285713E-2</v>
      </c>
      <c r="B454" s="30">
        <f t="shared" si="6"/>
        <v>0.57408882222857138</v>
      </c>
      <c r="C454" s="30" t="s">
        <v>1644</v>
      </c>
      <c r="D454" s="30" t="s">
        <v>1645</v>
      </c>
      <c r="E454" s="30" t="s">
        <v>72</v>
      </c>
      <c r="F454" s="30">
        <v>1</v>
      </c>
      <c r="G454" s="30">
        <v>0</v>
      </c>
      <c r="H454" s="30">
        <f>parameters!$J$10*Table1[[#This Row],[Before Utility]]+parameters!$J$11*Table1[[#This Row],[After Utility]]</f>
        <v>0.05</v>
      </c>
      <c r="I454">
        <f>(Table1[[#This Row],[Num. TID Before]]-parameters!$D$8)/(parameters!$D$9-parameters!$D$8)</f>
        <v>0.1</v>
      </c>
      <c r="J454">
        <f>IF(Table1[[#This Row],[Before Utility (unclipped)]]&gt;1,1, IF(Table1[[#This Row],[Before Utility (unclipped)]]&lt;0,0, Table1[[#This Row],[Before Utility (unclipped)]]))</f>
        <v>0.1</v>
      </c>
      <c r="K454">
        <f>(Table1[[#This Row],[Num. TID After]]-parameters!$D$10)/(parameters!$D$11-parameters!$D$10)</f>
        <v>0</v>
      </c>
      <c r="L454">
        <f>IF(Table1[[#This Row],[After Utility (unclipped)]]&gt;1,1, IF(Table1[[#This Row],[After Utility (unclipped)]]&lt;0,0, Table1[[#This Row],[After Utility (unclipped)]]))</f>
        <v>0</v>
      </c>
      <c r="M454" s="57">
        <v>6.3460000000000003E-4</v>
      </c>
      <c r="N454" s="81">
        <v>0</v>
      </c>
      <c r="O454" s="81">
        <v>3</v>
      </c>
      <c r="P454" s="81">
        <v>3</v>
      </c>
      <c r="Q454" s="81">
        <v>0</v>
      </c>
      <c r="R454" s="36" t="s">
        <v>1646</v>
      </c>
      <c r="S454" s="32">
        <v>16</v>
      </c>
      <c r="T454" s="36" t="s">
        <v>1647</v>
      </c>
      <c r="U454" s="32">
        <v>26</v>
      </c>
      <c r="V454" s="30">
        <f>parameters!$J$4*Table1[[#This Row],[Mitigations Utility]] + parameters!$J$5*Table1[[#This Row],[Detections Utility]]</f>
        <v>0.4285714285714286</v>
      </c>
      <c r="W454">
        <f>SUM(Table1[[#This Row],[Num. 800-53 (r5)]],Table1[[#This Row],[Num. CIS Controls]])</f>
        <v>42</v>
      </c>
      <c r="X454">
        <f>(Table1[[#This Row],[Total Mitigations]]-parameters!$D$2)/(parameters!$D$3-parameters!$D$2)</f>
        <v>0.76363636363636367</v>
      </c>
      <c r="Y454">
        <f>IF(Table1[[#This Row],[Mitigations Utility (unclipped)]]&gt;1,1, IF(Table1[[#This Row],[Mitigations Utility (unclipped)]]&lt;0,0, Table1[[#This Row],[Mitigations Utility (unclipped)]]) )</f>
        <v>0.76363636363636367</v>
      </c>
      <c r="Z454">
        <f>SUM(Table1[[#This Row],[Num. CAR]:[Num. Splunk]])</f>
        <v>6</v>
      </c>
      <c r="AA454">
        <f>(Table1[[#This Row],[Total Detections]]-parameters!$D$4)/(parameters!$D$5-parameters!$D$4)</f>
        <v>0.06</v>
      </c>
      <c r="AB454">
        <f>IF(Table1[[#This Row],[Detections Utility (unclipped)]]&gt;1,1, IF(Table1[[#This Row],[Detections Utility (unclipped)]]&lt;0,0, Table1[[#This Row],[Detections Utility (unclipped)]]) )</f>
        <v>0.06</v>
      </c>
      <c r="AC454"/>
      <c r="AD454" s="85" t="s">
        <v>1648</v>
      </c>
      <c r="AE454" s="30" t="str" cm="1">
        <f t="array" ref="AE454">IF(SUMPRODUCT(--(NOT(ISERR(SEARCH({"Process","Command","Script","WMI","Module","Pipe","Service"},AD454)))))&gt;0,"1","0")</f>
        <v>1</v>
      </c>
      <c r="AF454" s="30">
        <f>IF(AE454="1",'TOP 10 TECHNIQUES'!C$15,0)</f>
        <v>0</v>
      </c>
      <c r="AG454" s="30" t="str" cm="1">
        <f t="array" ref="AG454">IF(SUMPRODUCT(--(NOT(ISERR(SEARCH({"Network","Firewall"},AD454)))))&gt;0,"1","0")</f>
        <v>1</v>
      </c>
      <c r="AH454" s="30">
        <f>IF(AG454="1",'TOP 10 TECHNIQUES'!C$16,0)</f>
        <v>0</v>
      </c>
      <c r="AI454" s="30" t="str" cm="1">
        <f t="array" ref="AI454">IF(SUMPRODUCT(--(NOT(ISERR(SEARCH({"File","Group","Logon","Schedule","User","Registry","Active","Application"},AD454)))))&gt;0,"1","0")</f>
        <v>1</v>
      </c>
      <c r="AJ454" s="30">
        <f>IF(AI454="1",'TOP 10 TECHNIQUES'!C$17,0)</f>
        <v>0.19800000000000001</v>
      </c>
      <c r="AK454" s="30" t="str" cm="1">
        <f t="array" ref="AK454">IF(SUMPRODUCT(--(NOT(ISERR(SEARCH({"Cloud","Cluster","Container","Image","Instance","Pod","Snapshot","Volume"},AD454)))))&gt;0,"1","0")</f>
        <v>0</v>
      </c>
      <c r="AL454" s="30">
        <f>IF(AK454="1",'TOP 10 TECHNIQUES'!C$18,0)</f>
        <v>0</v>
      </c>
      <c r="AM454" s="30" t="str" cm="1">
        <f t="array" ref="AM454">IF(SUMPRODUCT(--(NOT(ISERR(SEARCH({"Drive","Firmware","Host","Kernel"},AD454)))))&gt;0,"1","0")</f>
        <v>0</v>
      </c>
      <c r="AN454" s="30">
        <f>IF(AM454="1",'TOP 10 TECHNIQUES'!C$19,0)</f>
        <v>0</v>
      </c>
      <c r="AO454" s="62">
        <v>0</v>
      </c>
      <c r="AP454" s="30">
        <f>parameters!$J$21*Table1[[#This Row],[TAT Utility]]+parameters!$J$22*Table1[[#This Row],[Count Utility]]</f>
        <v>5.740888222285713E-2</v>
      </c>
      <c r="AQ454" s="30">
        <f>(Table1[[#This Row],[Total Top Att&amp;ck Score ]]-parameters!$D$19)/(parameters!$D$20-parameters!$D$19)</f>
        <v>0.19136294074285712</v>
      </c>
      <c r="AR454" s="30">
        <f>IF(Table1[[#This Row],[TAT Utility (unclipped)]]&gt;1,1, IF(Table1[[#This Row],[TAT Utility (unclipped)]]&lt;0,0, Table1[[#This Row],[TAT Utility (unclipped)]]) )</f>
        <v>0.19136294074285712</v>
      </c>
      <c r="AS454" s="30">
        <f>(Table1[[#This Row],[Ransomware (Total '# of ATT&amp;CK Observations)]]-parameters!$D$21)/(parameters!$D$22-parameters!$D$21)</f>
        <v>0</v>
      </c>
      <c r="AT454" s="30">
        <f>IF(Table1[[#This Row],[Count Utility (unclipped)]]&gt;1,1, IF(Table1[[#This Row],[Count Utility (unclipped)]]&lt;0,0, Table1[[#This Row],[Count Utility (unclipped)]]) )</f>
        <v>0</v>
      </c>
      <c r="AU45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5" spans="1:47" ht="15.75">
      <c r="A455" s="30">
        <f>parameters!$J$21*Table1[[#This Row],[TAT Utility]]+parameters!$J$22*Table1[[#This Row],[Count Utility]]</f>
        <v>4.7634761904761895E-2</v>
      </c>
      <c r="B455" s="30">
        <f t="shared" si="6"/>
        <v>0.47634761904761902</v>
      </c>
      <c r="C455" s="30" t="s">
        <v>1649</v>
      </c>
      <c r="D455" s="30" t="s">
        <v>1645</v>
      </c>
      <c r="E455" s="30" t="s">
        <v>1650</v>
      </c>
      <c r="F455" s="30">
        <v>1</v>
      </c>
      <c r="G455" s="30">
        <v>0</v>
      </c>
      <c r="H455" s="30">
        <f>parameters!$J$10*Table1[[#This Row],[Before Utility]]+parameters!$J$11*Table1[[#This Row],[After Utility]]</f>
        <v>0.05</v>
      </c>
      <c r="I455">
        <f>(Table1[[#This Row],[Num. TID Before]]-parameters!$D$8)/(parameters!$D$9-parameters!$D$8)</f>
        <v>0.1</v>
      </c>
      <c r="J455">
        <f>IF(Table1[[#This Row],[Before Utility (unclipped)]]&gt;1,1, IF(Table1[[#This Row],[Before Utility (unclipped)]]&lt;0,0, Table1[[#This Row],[Before Utility (unclipped)]]))</f>
        <v>0.1</v>
      </c>
      <c r="K455">
        <f>(Table1[[#This Row],[Num. TID After]]-parameters!$D$10)/(parameters!$D$11-parameters!$D$10)</f>
        <v>0</v>
      </c>
      <c r="L455">
        <f>IF(Table1[[#This Row],[After Utility (unclipped)]]&gt;1,1, IF(Table1[[#This Row],[After Utility (unclipped)]]&lt;0,0, Table1[[#This Row],[After Utility (unclipped)]]))</f>
        <v>0</v>
      </c>
      <c r="M455" s="30">
        <v>0</v>
      </c>
      <c r="N455" s="81">
        <v>0</v>
      </c>
      <c r="O455" s="81">
        <v>1</v>
      </c>
      <c r="P455" s="81">
        <v>0</v>
      </c>
      <c r="Q455" s="81">
        <v>0</v>
      </c>
      <c r="R455" s="36" t="s">
        <v>1651</v>
      </c>
      <c r="S455" s="32">
        <v>13</v>
      </c>
      <c r="T455" s="36" t="s">
        <v>1652</v>
      </c>
      <c r="U455" s="32">
        <v>23</v>
      </c>
      <c r="V455" s="30">
        <f>parameters!$J$4*Table1[[#This Row],[Mitigations Utility]] + parameters!$J$5*Table1[[#This Row],[Detections Utility]]</f>
        <v>0.34761904761904761</v>
      </c>
      <c r="W455">
        <f>SUM(Table1[[#This Row],[Num. 800-53 (r5)]],Table1[[#This Row],[Num. CIS Controls]])</f>
        <v>36</v>
      </c>
      <c r="X455">
        <f>(Table1[[#This Row],[Total Mitigations]]-parameters!$D$2)/(parameters!$D$3-parameters!$D$2)</f>
        <v>0.65454545454545454</v>
      </c>
      <c r="Y455">
        <f>IF(Table1[[#This Row],[Mitigations Utility (unclipped)]]&gt;1,1, IF(Table1[[#This Row],[Mitigations Utility (unclipped)]]&lt;0,0, Table1[[#This Row],[Mitigations Utility (unclipped)]]) )</f>
        <v>0.65454545454545454</v>
      </c>
      <c r="Z455">
        <f>SUM(Table1[[#This Row],[Num. CAR]:[Num. Splunk]])</f>
        <v>1</v>
      </c>
      <c r="AA455">
        <f>(Table1[[#This Row],[Total Detections]]-parameters!$D$4)/(parameters!$D$5-parameters!$D$4)</f>
        <v>0.01</v>
      </c>
      <c r="AB455">
        <f>IF(Table1[[#This Row],[Detections Utility (unclipped)]]&gt;1,1, IF(Table1[[#This Row],[Detections Utility (unclipped)]]&lt;0,0, Table1[[#This Row],[Detections Utility (unclipped)]]) )</f>
        <v>0.01</v>
      </c>
      <c r="AC455"/>
      <c r="AD455" s="85" t="s">
        <v>1653</v>
      </c>
      <c r="AE455" s="30" t="str" cm="1">
        <f t="array" ref="AE455">IF(SUMPRODUCT(--(NOT(ISERR(SEARCH({"Process","Command","Script","WMI","Module","Pipe","Service"},AD455)))))&gt;0,"1","0")</f>
        <v>0</v>
      </c>
      <c r="AF455" s="30">
        <f>IF(AE455="1",'TOP 10 TECHNIQUES'!C$15,0)</f>
        <v>0</v>
      </c>
      <c r="AG455" s="30" t="str" cm="1">
        <f t="array" ref="AG455">IF(SUMPRODUCT(--(NOT(ISERR(SEARCH({"Network","Firewall"},AD455)))))&gt;0,"1","0")</f>
        <v>0</v>
      </c>
      <c r="AH455" s="30">
        <f>IF(AG455="1",'TOP 10 TECHNIQUES'!C$16,0)</f>
        <v>0</v>
      </c>
      <c r="AI455" s="30" t="str" cm="1">
        <f t="array" ref="AI455">IF(SUMPRODUCT(--(NOT(ISERR(SEARCH({"File","Group","Logon","Schedule","User","Registry","Active","Application"},AD455)))))&gt;0,"1","0")</f>
        <v>1</v>
      </c>
      <c r="AJ455" s="30">
        <f>IF(AI455="1",'TOP 10 TECHNIQUES'!C$17,0)</f>
        <v>0.19800000000000001</v>
      </c>
      <c r="AK455" s="30" t="str" cm="1">
        <f t="array" ref="AK455">IF(SUMPRODUCT(--(NOT(ISERR(SEARCH({"Cloud","Cluster","Container","Image","Instance","Pod","Snapshot","Volume"},AD455)))))&gt;0,"1","0")</f>
        <v>0</v>
      </c>
      <c r="AL455" s="30">
        <f>IF(AK455="1",'TOP 10 TECHNIQUES'!C$18,0)</f>
        <v>0</v>
      </c>
      <c r="AM455" s="30" t="str" cm="1">
        <f t="array" ref="AM455">IF(SUMPRODUCT(--(NOT(ISERR(SEARCH({"Drive","Firmware","Host","Kernel"},AD455)))))&gt;0,"1","0")</f>
        <v>0</v>
      </c>
      <c r="AN455" s="30">
        <f>IF(AM455="1",'TOP 10 TECHNIQUES'!C$19,0)</f>
        <v>0</v>
      </c>
      <c r="AO455" s="61">
        <v>0</v>
      </c>
      <c r="AP455" s="30">
        <f>parameters!$J$21*Table1[[#This Row],[TAT Utility]]+parameters!$J$22*Table1[[#This Row],[Count Utility]]</f>
        <v>4.7634761904761895E-2</v>
      </c>
      <c r="AQ455" s="30">
        <f>(Table1[[#This Row],[Total Top Att&amp;ck Score ]]-parameters!$D$19)/(parameters!$D$20-parameters!$D$19)</f>
        <v>0.15878253968253966</v>
      </c>
      <c r="AR455" s="30">
        <f>IF(Table1[[#This Row],[TAT Utility (unclipped)]]&gt;1,1, IF(Table1[[#This Row],[TAT Utility (unclipped)]]&lt;0,0, Table1[[#This Row],[TAT Utility (unclipped)]]) )</f>
        <v>0.15878253968253966</v>
      </c>
      <c r="AS455" s="30">
        <f>(Table1[[#This Row],[Ransomware (Total '# of ATT&amp;CK Observations)]]-parameters!$D$21)/(parameters!$D$22-parameters!$D$21)</f>
        <v>0</v>
      </c>
      <c r="AT455" s="30">
        <f>IF(Table1[[#This Row],[Count Utility (unclipped)]]&gt;1,1, IF(Table1[[#This Row],[Count Utility (unclipped)]]&lt;0,0, Table1[[#This Row],[Count Utility (unclipped)]]) )</f>
        <v>0</v>
      </c>
      <c r="AU45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6" spans="1:47" ht="15.75">
      <c r="A456" s="30">
        <f>parameters!$J$21*Table1[[#This Row],[TAT Utility]]+parameters!$J$22*Table1[[#This Row],[Count Utility]]</f>
        <v>1.8333333333333333E-2</v>
      </c>
      <c r="B456" s="30">
        <f t="shared" si="6"/>
        <v>0.18333333333333335</v>
      </c>
      <c r="C456" s="30" t="s">
        <v>1654</v>
      </c>
      <c r="D456" s="30" t="s">
        <v>1645</v>
      </c>
      <c r="E456" s="30" t="s">
        <v>1655</v>
      </c>
      <c r="F456" s="30">
        <v>1</v>
      </c>
      <c r="G456" s="30">
        <v>0</v>
      </c>
      <c r="H456" s="30">
        <f>parameters!$J$10*Table1[[#This Row],[Before Utility]]+parameters!$J$11*Table1[[#This Row],[After Utility]]</f>
        <v>0.05</v>
      </c>
      <c r="I456">
        <f>(Table1[[#This Row],[Num. TID Before]]-parameters!$D$8)/(parameters!$D$9-parameters!$D$8)</f>
        <v>0.1</v>
      </c>
      <c r="J456">
        <f>IF(Table1[[#This Row],[Before Utility (unclipped)]]&gt;1,1, IF(Table1[[#This Row],[Before Utility (unclipped)]]&lt;0,0, Table1[[#This Row],[Before Utility (unclipped)]]))</f>
        <v>0.1</v>
      </c>
      <c r="K456">
        <f>(Table1[[#This Row],[Num. TID After]]-parameters!$D$10)/(parameters!$D$11-parameters!$D$10)</f>
        <v>0</v>
      </c>
      <c r="L456">
        <f>IF(Table1[[#This Row],[After Utility (unclipped)]]&gt;1,1, IF(Table1[[#This Row],[After Utility (unclipped)]]&lt;0,0, Table1[[#This Row],[After Utility (unclipped)]]))</f>
        <v>0</v>
      </c>
      <c r="M456" s="30">
        <v>0</v>
      </c>
      <c r="N456" s="81">
        <v>0</v>
      </c>
      <c r="O456" s="81">
        <v>0</v>
      </c>
      <c r="P456" s="81">
        <v>0</v>
      </c>
      <c r="Q456" s="81">
        <v>0</v>
      </c>
      <c r="R456" s="36" t="s">
        <v>1656</v>
      </c>
      <c r="S456" s="32">
        <v>2</v>
      </c>
      <c r="T456" s="36" t="s">
        <v>1657</v>
      </c>
      <c r="U456" s="32">
        <v>12</v>
      </c>
      <c r="V456" s="30">
        <f>parameters!$J$4*Table1[[#This Row],[Mitigations Utility]] + parameters!$J$5*Table1[[#This Row],[Detections Utility]]</f>
        <v>0.13333333333333333</v>
      </c>
      <c r="W456">
        <f>SUM(Table1[[#This Row],[Num. 800-53 (r5)]],Table1[[#This Row],[Num. CIS Controls]])</f>
        <v>14</v>
      </c>
      <c r="X456">
        <f>(Table1[[#This Row],[Total Mitigations]]-parameters!$D$2)/(parameters!$D$3-parameters!$D$2)</f>
        <v>0.25454545454545452</v>
      </c>
      <c r="Y456">
        <f>IF(Table1[[#This Row],[Mitigations Utility (unclipped)]]&gt;1,1, IF(Table1[[#This Row],[Mitigations Utility (unclipped)]]&lt;0,0, Table1[[#This Row],[Mitigations Utility (unclipped)]]) )</f>
        <v>0.25454545454545452</v>
      </c>
      <c r="Z456">
        <f>SUM(Table1[[#This Row],[Num. CAR]:[Num. Splunk]])</f>
        <v>0</v>
      </c>
      <c r="AA456">
        <f>(Table1[[#This Row],[Total Detections]]-parameters!$D$4)/(parameters!$D$5-parameters!$D$4)</f>
        <v>0</v>
      </c>
      <c r="AB456">
        <f>IF(Table1[[#This Row],[Detections Utility (unclipped)]]&gt;1,1, IF(Table1[[#This Row],[Detections Utility (unclipped)]]&lt;0,0, Table1[[#This Row],[Detections Utility (unclipped)]]) )</f>
        <v>0</v>
      </c>
      <c r="AC456"/>
      <c r="AD456" s="85" t="s">
        <v>1658</v>
      </c>
      <c r="AE456" s="30" t="str" cm="1">
        <f t="array" ref="AE456">IF(SUMPRODUCT(--(NOT(ISERR(SEARCH({"Process","Command","Script","WMI","Module","Pipe","Service"},AD456)))))&gt;0,"1","0")</f>
        <v>1</v>
      </c>
      <c r="AF456" s="30">
        <f>IF(AE456="1",'TOP 10 TECHNIQUES'!C$15,0)</f>
        <v>0</v>
      </c>
      <c r="AG456" s="30" t="str" cm="1">
        <f t="array" ref="AG456">IF(SUMPRODUCT(--(NOT(ISERR(SEARCH({"Network","Firewall"},AD456)))))&gt;0,"1","0")</f>
        <v>1</v>
      </c>
      <c r="AH456" s="30">
        <f>IF(AG456="1",'TOP 10 TECHNIQUES'!C$16,0)</f>
        <v>0</v>
      </c>
      <c r="AI456" s="30" t="str" cm="1">
        <f t="array" ref="AI456">IF(SUMPRODUCT(--(NOT(ISERR(SEARCH({"File","Group","Logon","Schedule","User","Registry","Active","Application"},AD456)))))&gt;0,"1","0")</f>
        <v>0</v>
      </c>
      <c r="AJ456" s="30">
        <f>IF(AI456="1",'TOP 10 TECHNIQUES'!C$17,0)</f>
        <v>0</v>
      </c>
      <c r="AK456" s="30" t="str" cm="1">
        <f t="array" ref="AK456">IF(SUMPRODUCT(--(NOT(ISERR(SEARCH({"Cloud","Cluster","Container","Image","Instance","Pod","Snapshot","Volume"},AD456)))))&gt;0,"1","0")</f>
        <v>0</v>
      </c>
      <c r="AL456" s="30">
        <f>IF(AK456="1",'TOP 10 TECHNIQUES'!C$18,0)</f>
        <v>0</v>
      </c>
      <c r="AM456" s="30" t="str" cm="1">
        <f t="array" ref="AM456">IF(SUMPRODUCT(--(NOT(ISERR(SEARCH({"Drive","Firmware","Host","Kernel"},AD456)))))&gt;0,"1","0")</f>
        <v>0</v>
      </c>
      <c r="AN456" s="30">
        <f>IF(AM456="1",'TOP 10 TECHNIQUES'!C$19,0)</f>
        <v>0</v>
      </c>
      <c r="AO456" s="62">
        <v>0</v>
      </c>
      <c r="AP456" s="30">
        <f>parameters!$J$21*Table1[[#This Row],[TAT Utility]]+parameters!$J$22*Table1[[#This Row],[Count Utility]]</f>
        <v>1.8333333333333333E-2</v>
      </c>
      <c r="AQ456" s="30">
        <f>(Table1[[#This Row],[Total Top Att&amp;ck Score ]]-parameters!$D$19)/(parameters!$D$20-parameters!$D$19)</f>
        <v>6.1111111111111116E-2</v>
      </c>
      <c r="AR456" s="30">
        <f>IF(Table1[[#This Row],[TAT Utility (unclipped)]]&gt;1,1, IF(Table1[[#This Row],[TAT Utility (unclipped)]]&lt;0,0, Table1[[#This Row],[TAT Utility (unclipped)]]) )</f>
        <v>6.1111111111111116E-2</v>
      </c>
      <c r="AS456" s="30">
        <f>(Table1[[#This Row],[Ransomware (Total '# of ATT&amp;CK Observations)]]-parameters!$D$21)/(parameters!$D$22-parameters!$D$21)</f>
        <v>0</v>
      </c>
      <c r="AT456" s="30">
        <f>IF(Table1[[#This Row],[Count Utility (unclipped)]]&gt;1,1, IF(Table1[[#This Row],[Count Utility (unclipped)]]&lt;0,0, Table1[[#This Row],[Count Utility (unclipped)]]) )</f>
        <v>0</v>
      </c>
      <c r="AU45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7" spans="1:47" ht="15.75">
      <c r="A457" s="30">
        <f>parameters!$J$21*Table1[[#This Row],[TAT Utility]]+parameters!$J$22*Table1[[#This Row],[Count Utility]]</f>
        <v>6.7030952380952372E-2</v>
      </c>
      <c r="B457" s="30">
        <f t="shared" si="6"/>
        <v>0.6703095238095238</v>
      </c>
      <c r="C457" s="30" t="s">
        <v>1659</v>
      </c>
      <c r="D457" s="30" t="s">
        <v>1645</v>
      </c>
      <c r="E457" s="30" t="s">
        <v>1660</v>
      </c>
      <c r="F457" s="30">
        <v>1</v>
      </c>
      <c r="G457" s="30">
        <v>0</v>
      </c>
      <c r="H457" s="30">
        <f>parameters!$J$10*Table1[[#This Row],[Before Utility]]+parameters!$J$11*Table1[[#This Row],[After Utility]]</f>
        <v>0.05</v>
      </c>
      <c r="I457">
        <f>(Table1[[#This Row],[Num. TID Before]]-parameters!$D$8)/(parameters!$D$9-parameters!$D$8)</f>
        <v>0.1</v>
      </c>
      <c r="J457">
        <f>IF(Table1[[#This Row],[Before Utility (unclipped)]]&gt;1,1, IF(Table1[[#This Row],[Before Utility (unclipped)]]&lt;0,0, Table1[[#This Row],[Before Utility (unclipped)]]))</f>
        <v>0.1</v>
      </c>
      <c r="K457">
        <f>(Table1[[#This Row],[Num. TID After]]-parameters!$D$10)/(parameters!$D$11-parameters!$D$10)</f>
        <v>0</v>
      </c>
      <c r="L457">
        <f>IF(Table1[[#This Row],[After Utility (unclipped)]]&gt;1,1, IF(Table1[[#This Row],[After Utility (unclipped)]]&lt;0,0, Table1[[#This Row],[After Utility (unclipped)]]))</f>
        <v>0</v>
      </c>
      <c r="M457" s="30">
        <v>0</v>
      </c>
      <c r="N457" s="81">
        <v>0</v>
      </c>
      <c r="O457" s="81">
        <v>9</v>
      </c>
      <c r="P457" s="81">
        <v>17</v>
      </c>
      <c r="Q457" s="81">
        <v>33</v>
      </c>
      <c r="R457" s="36" t="s">
        <v>1661</v>
      </c>
      <c r="S457" s="32">
        <v>12</v>
      </c>
      <c r="T457" s="36" t="s">
        <v>1662</v>
      </c>
      <c r="U457" s="32">
        <v>12</v>
      </c>
      <c r="V457" s="30">
        <f>parameters!$J$4*Table1[[#This Row],[Mitigations Utility]] + parameters!$J$5*Table1[[#This Row],[Detections Utility]]</f>
        <v>0.50952380952380949</v>
      </c>
      <c r="W457">
        <f>SUM(Table1[[#This Row],[Num. 800-53 (r5)]],Table1[[#This Row],[Num. CIS Controls]])</f>
        <v>24</v>
      </c>
      <c r="X457">
        <f>(Table1[[#This Row],[Total Mitigations]]-parameters!$D$2)/(parameters!$D$3-parameters!$D$2)</f>
        <v>0.43636363636363634</v>
      </c>
      <c r="Y457">
        <f>IF(Table1[[#This Row],[Mitigations Utility (unclipped)]]&gt;1,1, IF(Table1[[#This Row],[Mitigations Utility (unclipped)]]&lt;0,0, Table1[[#This Row],[Mitigations Utility (unclipped)]]) )</f>
        <v>0.43636363636363634</v>
      </c>
      <c r="Z457">
        <f>SUM(Table1[[#This Row],[Num. CAR]:[Num. Splunk]])</f>
        <v>59</v>
      </c>
      <c r="AA457">
        <f>(Table1[[#This Row],[Total Detections]]-parameters!$D$4)/(parameters!$D$5-parameters!$D$4)</f>
        <v>0.59</v>
      </c>
      <c r="AB457">
        <f>IF(Table1[[#This Row],[Detections Utility (unclipped)]]&gt;1,1, IF(Table1[[#This Row],[Detections Utility (unclipped)]]&lt;0,0, Table1[[#This Row],[Detections Utility (unclipped)]]) )</f>
        <v>0.59</v>
      </c>
      <c r="AC457"/>
      <c r="AD457" s="85" t="s">
        <v>1663</v>
      </c>
      <c r="AE457" s="30" t="str" cm="1">
        <f t="array" ref="AE457">IF(SUMPRODUCT(--(NOT(ISERR(SEARCH({"Process","Command","Script","WMI","Module","Pipe","Service"},AD457)))))&gt;0,"1","0")</f>
        <v>1</v>
      </c>
      <c r="AF457" s="30">
        <f>IF(AE457="1",'TOP 10 TECHNIQUES'!C$15,0)</f>
        <v>0</v>
      </c>
      <c r="AG457" s="30" t="str" cm="1">
        <f t="array" ref="AG457">IF(SUMPRODUCT(--(NOT(ISERR(SEARCH({"Network","Firewall"},AD457)))))&gt;0,"1","0")</f>
        <v>0</v>
      </c>
      <c r="AH457" s="30">
        <f>IF(AG457="1",'TOP 10 TECHNIQUES'!C$16,0)</f>
        <v>0</v>
      </c>
      <c r="AI457" s="30" t="str" cm="1">
        <f t="array" ref="AI457">IF(SUMPRODUCT(--(NOT(ISERR(SEARCH({"File","Group","Logon","Schedule","User","Registry","Active","Application"},AD457)))))&gt;0,"1","0")</f>
        <v>1</v>
      </c>
      <c r="AJ457" s="30">
        <f>IF(AI457="1",'TOP 10 TECHNIQUES'!C$17,0)</f>
        <v>0.19800000000000001</v>
      </c>
      <c r="AK457" s="30" t="str" cm="1">
        <f t="array" ref="AK457">IF(SUMPRODUCT(--(NOT(ISERR(SEARCH({"Cloud","Cluster","Container","Image","Instance","Pod","Snapshot","Volume"},AD457)))))&gt;0,"1","0")</f>
        <v>0</v>
      </c>
      <c r="AL457" s="30">
        <f>IF(AK457="1",'TOP 10 TECHNIQUES'!C$18,0)</f>
        <v>0</v>
      </c>
      <c r="AM457" s="30" t="str" cm="1">
        <f t="array" ref="AM457">IF(SUMPRODUCT(--(NOT(ISERR(SEARCH({"Drive","Firmware","Host","Kernel"},AD457)))))&gt;0,"1","0")</f>
        <v>0</v>
      </c>
      <c r="AN457" s="30">
        <f>IF(AM457="1",'TOP 10 TECHNIQUES'!C$19,0)</f>
        <v>0</v>
      </c>
      <c r="AO457" s="61">
        <v>0</v>
      </c>
      <c r="AP457" s="30">
        <f>parameters!$J$21*Table1[[#This Row],[TAT Utility]]+parameters!$J$22*Table1[[#This Row],[Count Utility]]</f>
        <v>6.7030952380952372E-2</v>
      </c>
      <c r="AQ457" s="30">
        <f>(Table1[[#This Row],[Total Top Att&amp;ck Score ]]-parameters!$D$19)/(parameters!$D$20-parameters!$D$19)</f>
        <v>0.22343650793650793</v>
      </c>
      <c r="AR457" s="30">
        <f>IF(Table1[[#This Row],[TAT Utility (unclipped)]]&gt;1,1, IF(Table1[[#This Row],[TAT Utility (unclipped)]]&lt;0,0, Table1[[#This Row],[TAT Utility (unclipped)]]) )</f>
        <v>0.22343650793650793</v>
      </c>
      <c r="AS457" s="30">
        <f>(Table1[[#This Row],[Ransomware (Total '# of ATT&amp;CK Observations)]]-parameters!$D$21)/(parameters!$D$22-parameters!$D$21)</f>
        <v>0</v>
      </c>
      <c r="AT457" s="30">
        <f>IF(Table1[[#This Row],[Count Utility (unclipped)]]&gt;1,1, IF(Table1[[#This Row],[Count Utility (unclipped)]]&lt;0,0, Table1[[#This Row],[Count Utility (unclipped)]]) )</f>
        <v>0</v>
      </c>
      <c r="AU45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8" spans="1:47" ht="15.75">
      <c r="A458" s="30">
        <f>parameters!$J$21*Table1[[#This Row],[TAT Utility]]+parameters!$J$22*Table1[[#This Row],[Count Utility]]</f>
        <v>0.23738800562085716</v>
      </c>
      <c r="B458" s="30">
        <f t="shared" si="6"/>
        <v>0.70721338954190482</v>
      </c>
      <c r="C458" s="30" t="s">
        <v>1664</v>
      </c>
      <c r="D458" s="30" t="s">
        <v>1665</v>
      </c>
      <c r="E458" s="30" t="s">
        <v>72</v>
      </c>
      <c r="F458" s="30">
        <v>1</v>
      </c>
      <c r="G458" s="30">
        <v>1</v>
      </c>
      <c r="H458" s="30">
        <f>parameters!$J$10*Table1[[#This Row],[Before Utility]]+parameters!$J$11*Table1[[#This Row],[After Utility]]</f>
        <v>0.1</v>
      </c>
      <c r="I458">
        <f>(Table1[[#This Row],[Num. TID Before]]-parameters!$D$8)/(parameters!$D$9-parameters!$D$8)</f>
        <v>0.1</v>
      </c>
      <c r="J458">
        <f>IF(Table1[[#This Row],[Before Utility (unclipped)]]&gt;1,1, IF(Table1[[#This Row],[Before Utility (unclipped)]]&lt;0,0, Table1[[#This Row],[Before Utility (unclipped)]]))</f>
        <v>0.1</v>
      </c>
      <c r="K458">
        <f>(Table1[[#This Row],[Num. TID After]]-parameters!$D$10)/(parameters!$D$11-parameters!$D$10)</f>
        <v>0.1</v>
      </c>
      <c r="L458">
        <f>IF(Table1[[#This Row],[After Utility (unclipped)]]&gt;1,1, IF(Table1[[#This Row],[After Utility (unclipped)]]&lt;0,0, Table1[[#This Row],[After Utility (unclipped)]]))</f>
        <v>0.1</v>
      </c>
      <c r="M458" s="57">
        <v>2.8423609999999998E-2</v>
      </c>
      <c r="N458" s="81">
        <v>0</v>
      </c>
      <c r="O458" s="81">
        <v>15</v>
      </c>
      <c r="P458" s="81">
        <v>11</v>
      </c>
      <c r="Q458" s="81">
        <v>29</v>
      </c>
      <c r="R458" s="36" t="s">
        <v>1666</v>
      </c>
      <c r="S458" s="32">
        <v>9</v>
      </c>
      <c r="T458" s="36" t="s">
        <v>1667</v>
      </c>
      <c r="U458" s="32">
        <v>12</v>
      </c>
      <c r="V458" s="30">
        <f>parameters!$J$4*Table1[[#This Row],[Mitigations Utility]] + parameters!$J$5*Table1[[#This Row],[Detections Utility]]</f>
        <v>0.46190476190476193</v>
      </c>
      <c r="W458">
        <f>SUM(Table1[[#This Row],[Num. 800-53 (r5)]],Table1[[#This Row],[Num. CIS Controls]])</f>
        <v>21</v>
      </c>
      <c r="X458">
        <f>(Table1[[#This Row],[Total Mitigations]]-parameters!$D$2)/(parameters!$D$3-parameters!$D$2)</f>
        <v>0.38181818181818183</v>
      </c>
      <c r="Y458">
        <f>IF(Table1[[#This Row],[Mitigations Utility (unclipped)]]&gt;1,1, IF(Table1[[#This Row],[Mitigations Utility (unclipped)]]&lt;0,0, Table1[[#This Row],[Mitigations Utility (unclipped)]]) )</f>
        <v>0.38181818181818183</v>
      </c>
      <c r="Z458">
        <f>SUM(Table1[[#This Row],[Num. CAR]:[Num. Splunk]])</f>
        <v>55</v>
      </c>
      <c r="AA458">
        <f>(Table1[[#This Row],[Total Detections]]-parameters!$D$4)/(parameters!$D$5-parameters!$D$4)</f>
        <v>0.55000000000000004</v>
      </c>
      <c r="AB458">
        <f>IF(Table1[[#This Row],[Detections Utility (unclipped)]]&gt;1,1, IF(Table1[[#This Row],[Detections Utility (unclipped)]]&lt;0,0, Table1[[#This Row],[Detections Utility (unclipped)]]) )</f>
        <v>0.55000000000000004</v>
      </c>
      <c r="AC458"/>
      <c r="AD458" s="85" t="s">
        <v>1668</v>
      </c>
      <c r="AE458" s="30" t="str" cm="1">
        <f t="array" ref="AE458">IF(SUMPRODUCT(--(NOT(ISERR(SEARCH({"Process","Command","Script","WMI","Module","Pipe","Service"},AD458)))))&gt;0,"1","0")</f>
        <v>0</v>
      </c>
      <c r="AF458" s="30">
        <f>IF(AE458="1",'TOP 10 TECHNIQUES'!C$15,0)</f>
        <v>0</v>
      </c>
      <c r="AG458" s="30" t="str" cm="1">
        <f t="array" ref="AG458">IF(SUMPRODUCT(--(NOT(ISERR(SEARCH({"Network","Firewall"},AD458)))))&gt;0,"1","0")</f>
        <v>1</v>
      </c>
      <c r="AH458" s="30">
        <f>IF(AG458="1",'TOP 10 TECHNIQUES'!C$16,0)</f>
        <v>0</v>
      </c>
      <c r="AI458" s="30" t="str" cm="1">
        <f t="array" ref="AI458">IF(SUMPRODUCT(--(NOT(ISERR(SEARCH({"File","Group","Logon","Schedule","User","Registry","Active","Application"},AD458)))))&gt;0,"1","0")</f>
        <v>1</v>
      </c>
      <c r="AJ458" s="30">
        <f>IF(AI458="1",'TOP 10 TECHNIQUES'!C$17,0)</f>
        <v>0.19800000000000001</v>
      </c>
      <c r="AK458" s="30" t="str" cm="1">
        <f t="array" ref="AK458">IF(SUMPRODUCT(--(NOT(ISERR(SEARCH({"Cloud","Cluster","Container","Image","Instance","Pod","Snapshot","Volume"},AD458)))))&gt;0,"1","0")</f>
        <v>0</v>
      </c>
      <c r="AL458" s="30">
        <f>IF(AK458="1",'TOP 10 TECHNIQUES'!C$18,0)</f>
        <v>0</v>
      </c>
      <c r="AM458" s="30" t="str" cm="1">
        <f t="array" ref="AM458">IF(SUMPRODUCT(--(NOT(ISERR(SEARCH({"Drive","Firmware","Host","Kernel"},AD458)))))&gt;0,"1","0")</f>
        <v>0</v>
      </c>
      <c r="AN458" s="30">
        <f>IF(AM458="1",'TOP 10 TECHNIQUES'!C$19,0)</f>
        <v>0</v>
      </c>
      <c r="AO458" s="62">
        <v>5</v>
      </c>
      <c r="AP458" s="30">
        <f>parameters!$J$21*Table1[[#This Row],[TAT Utility]]+parameters!$J$22*Table1[[#This Row],[Count Utility]]</f>
        <v>0.23738800562085716</v>
      </c>
      <c r="AQ458" s="30">
        <f>(Table1[[#This Row],[Total Top Att&amp;ck Score ]]-parameters!$D$19)/(parameters!$D$20-parameters!$D$19)</f>
        <v>0.23573779651396828</v>
      </c>
      <c r="AR458" s="30">
        <f>IF(Table1[[#This Row],[TAT Utility (unclipped)]]&gt;1,1, IF(Table1[[#This Row],[TAT Utility (unclipped)]]&lt;0,0, Table1[[#This Row],[TAT Utility (unclipped)]]) )</f>
        <v>0.23573779651396828</v>
      </c>
      <c r="AS458" s="30">
        <f>(Table1[[#This Row],[Ransomware (Total '# of ATT&amp;CK Observations)]]-parameters!$D$21)/(parameters!$D$22-parameters!$D$21)</f>
        <v>0.23809523809523808</v>
      </c>
      <c r="AT458" s="30">
        <f>IF(Table1[[#This Row],[Count Utility (unclipped)]]&gt;1,1, IF(Table1[[#This Row],[Count Utility (unclipped)]]&lt;0,0, Table1[[#This Row],[Count Utility (unclipped)]]) )</f>
        <v>0.23809523809523808</v>
      </c>
      <c r="AU45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0.14711164244213906</v>
      </c>
    </row>
    <row r="459" spans="1:47" ht="15.75">
      <c r="A459" s="30">
        <f>parameters!$J$21*Table1[[#This Row],[TAT Utility]]+parameters!$J$22*Table1[[#This Row],[Count Utility]]</f>
        <v>0.27497809523809524</v>
      </c>
      <c r="B459" s="30">
        <f t="shared" si="6"/>
        <v>0.41644761904761901</v>
      </c>
      <c r="C459" s="30" t="s">
        <v>1669</v>
      </c>
      <c r="D459" s="30" t="s">
        <v>1665</v>
      </c>
      <c r="E459" s="30" t="s">
        <v>1670</v>
      </c>
      <c r="F459" s="30">
        <v>1</v>
      </c>
      <c r="G459" s="30">
        <v>1</v>
      </c>
      <c r="H459" s="30">
        <f>parameters!$J$10*Table1[[#This Row],[Before Utility]]+parameters!$J$11*Table1[[#This Row],[After Utility]]</f>
        <v>0.1</v>
      </c>
      <c r="I459">
        <f>(Table1[[#This Row],[Num. TID Before]]-parameters!$D$8)/(parameters!$D$9-parameters!$D$8)</f>
        <v>0.1</v>
      </c>
      <c r="J459">
        <f>IF(Table1[[#This Row],[Before Utility (unclipped)]]&gt;1,1, IF(Table1[[#This Row],[Before Utility (unclipped)]]&lt;0,0, Table1[[#This Row],[Before Utility (unclipped)]]))</f>
        <v>0.1</v>
      </c>
      <c r="K459">
        <f>(Table1[[#This Row],[Num. TID After]]-parameters!$D$10)/(parameters!$D$11-parameters!$D$10)</f>
        <v>0.1</v>
      </c>
      <c r="L459">
        <f>IF(Table1[[#This Row],[After Utility (unclipped)]]&gt;1,1, IF(Table1[[#This Row],[After Utility (unclipped)]]&lt;0,0, Table1[[#This Row],[After Utility (unclipped)]]))</f>
        <v>0.1</v>
      </c>
      <c r="M459" s="30">
        <v>0</v>
      </c>
      <c r="N459" s="81">
        <v>0</v>
      </c>
      <c r="O459" s="81">
        <v>1</v>
      </c>
      <c r="P459" s="81">
        <v>8</v>
      </c>
      <c r="Q459" s="81">
        <v>1</v>
      </c>
      <c r="R459" s="36" t="s">
        <v>1666</v>
      </c>
      <c r="S459" s="32">
        <v>9</v>
      </c>
      <c r="T459" s="36" t="s">
        <v>1667</v>
      </c>
      <c r="U459" s="32">
        <v>12</v>
      </c>
      <c r="V459" s="30">
        <f>parameters!$J$4*Table1[[#This Row],[Mitigations Utility]] + parameters!$J$5*Table1[[#This Row],[Detections Utility]]</f>
        <v>0.24761904761904763</v>
      </c>
      <c r="W459">
        <f>SUM(Table1[[#This Row],[Num. 800-53 (r5)]],Table1[[#This Row],[Num. CIS Controls]])</f>
        <v>21</v>
      </c>
      <c r="X459">
        <f>(Table1[[#This Row],[Total Mitigations]]-parameters!$D$2)/(parameters!$D$3-parameters!$D$2)</f>
        <v>0.38181818181818183</v>
      </c>
      <c r="Y459">
        <f>IF(Table1[[#This Row],[Mitigations Utility (unclipped)]]&gt;1,1, IF(Table1[[#This Row],[Mitigations Utility (unclipped)]]&lt;0,0, Table1[[#This Row],[Mitigations Utility (unclipped)]]) )</f>
        <v>0.38181818181818183</v>
      </c>
      <c r="Z459">
        <f>SUM(Table1[[#This Row],[Num. CAR]:[Num. Splunk]])</f>
        <v>10</v>
      </c>
      <c r="AA459">
        <f>(Table1[[#This Row],[Total Detections]]-parameters!$D$4)/(parameters!$D$5-parameters!$D$4)</f>
        <v>0.1</v>
      </c>
      <c r="AB459">
        <f>IF(Table1[[#This Row],[Detections Utility (unclipped)]]&gt;1,1, IF(Table1[[#This Row],[Detections Utility (unclipped)]]&lt;0,0, Table1[[#This Row],[Detections Utility (unclipped)]]) )</f>
        <v>0.1</v>
      </c>
      <c r="AC459"/>
      <c r="AD459" s="85" t="s">
        <v>1668</v>
      </c>
      <c r="AE459" s="30" t="str" cm="1">
        <f t="array" ref="AE459">IF(SUMPRODUCT(--(NOT(ISERR(SEARCH({"Process","Command","Script","WMI","Module","Pipe","Service"},AD459)))))&gt;0,"1","0")</f>
        <v>0</v>
      </c>
      <c r="AF459" s="30">
        <f>IF(AE459="1",'TOP 10 TECHNIQUES'!C$15,0)</f>
        <v>0</v>
      </c>
      <c r="AG459" s="30" t="str" cm="1">
        <f t="array" ref="AG459">IF(SUMPRODUCT(--(NOT(ISERR(SEARCH({"Network","Firewall"},AD459)))))&gt;0,"1","0")</f>
        <v>1</v>
      </c>
      <c r="AH459" s="30">
        <f>IF(AG459="1",'TOP 10 TECHNIQUES'!C$16,0)</f>
        <v>0</v>
      </c>
      <c r="AI459" s="30" t="str" cm="1">
        <f t="array" ref="AI459">IF(SUMPRODUCT(--(NOT(ISERR(SEARCH({"File","Group","Logon","Schedule","User","Registry","Active","Application"},AD459)))))&gt;0,"1","0")</f>
        <v>1</v>
      </c>
      <c r="AJ459" s="30">
        <f>IF(AI459="1",'TOP 10 TECHNIQUES'!C$17,0)</f>
        <v>0.19800000000000001</v>
      </c>
      <c r="AK459" s="30" t="str" cm="1">
        <f t="array" ref="AK459">IF(SUMPRODUCT(--(NOT(ISERR(SEARCH({"Cloud","Cluster","Container","Image","Instance","Pod","Snapshot","Volume"},AD459)))))&gt;0,"1","0")</f>
        <v>0</v>
      </c>
      <c r="AL459" s="30">
        <f>IF(AK459="1",'TOP 10 TECHNIQUES'!C$18,0)</f>
        <v>0</v>
      </c>
      <c r="AM459" s="30" t="str" cm="1">
        <f t="array" ref="AM459">IF(SUMPRODUCT(--(NOT(ISERR(SEARCH({"Drive","Firmware","Host","Kernel"},AD459)))))&gt;0,"1","0")</f>
        <v>0</v>
      </c>
      <c r="AN459" s="30">
        <f>IF(AM459="1",'TOP 10 TECHNIQUES'!C$19,0)</f>
        <v>0</v>
      </c>
      <c r="AO459" s="61">
        <v>7</v>
      </c>
      <c r="AP459" s="30">
        <f>parameters!$J$21*Table1[[#This Row],[TAT Utility]]+parameters!$J$22*Table1[[#This Row],[Count Utility]]</f>
        <v>0.27497809523809524</v>
      </c>
      <c r="AQ459" s="30">
        <f>(Table1[[#This Row],[Total Top Att&amp;ck Score ]]-parameters!$D$19)/(parameters!$D$20-parameters!$D$19)</f>
        <v>0.138815873015873</v>
      </c>
      <c r="AR459" s="30">
        <f>IF(Table1[[#This Row],[TAT Utility (unclipped)]]&gt;1,1, IF(Table1[[#This Row],[TAT Utility (unclipped)]]&lt;0,0, Table1[[#This Row],[TAT Utility (unclipped)]]) )</f>
        <v>0.138815873015873</v>
      </c>
      <c r="AS459" s="30">
        <f>(Table1[[#This Row],[Ransomware (Total '# of ATT&amp;CK Observations)]]-parameters!$D$21)/(parameters!$D$22-parameters!$D$21)</f>
        <v>0.33333333333333331</v>
      </c>
      <c r="AT459" s="30">
        <f>IF(Table1[[#This Row],[Count Utility (unclipped)]]&gt;1,1, IF(Table1[[#This Row],[Count Utility (unclipped)]]&lt;0,0, Table1[[#This Row],[Count Utility (unclipped)]]) )</f>
        <v>0.33333333333333331</v>
      </c>
      <c r="AU45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0.1898026455026455</v>
      </c>
    </row>
    <row r="460" spans="1:47" ht="15.75">
      <c r="A460" s="30">
        <f>parameters!$J$21*Table1[[#This Row],[TAT Utility]]+parameters!$J$22*Table1[[#This Row],[Count Utility]]</f>
        <v>0.19747238095238095</v>
      </c>
      <c r="B460" s="30">
        <f t="shared" si="6"/>
        <v>0.30805714285714286</v>
      </c>
      <c r="C460" s="30" t="s">
        <v>1671</v>
      </c>
      <c r="D460" s="30" t="s">
        <v>1665</v>
      </c>
      <c r="E460" s="30" t="s">
        <v>1672</v>
      </c>
      <c r="F460" s="30">
        <v>1</v>
      </c>
      <c r="G460" s="30">
        <v>1</v>
      </c>
      <c r="H460" s="30">
        <f>parameters!$J$10*Table1[[#This Row],[Before Utility]]+parameters!$J$11*Table1[[#This Row],[After Utility]]</f>
        <v>0.1</v>
      </c>
      <c r="I460">
        <f>(Table1[[#This Row],[Num. TID Before]]-parameters!$D$8)/(parameters!$D$9-parameters!$D$8)</f>
        <v>0.1</v>
      </c>
      <c r="J460">
        <f>IF(Table1[[#This Row],[Before Utility (unclipped)]]&gt;1,1, IF(Table1[[#This Row],[Before Utility (unclipped)]]&lt;0,0, Table1[[#This Row],[Before Utility (unclipped)]]))</f>
        <v>0.1</v>
      </c>
      <c r="K460">
        <f>(Table1[[#This Row],[Num. TID After]]-parameters!$D$10)/(parameters!$D$11-parameters!$D$10)</f>
        <v>0.1</v>
      </c>
      <c r="L460">
        <f>IF(Table1[[#This Row],[After Utility (unclipped)]]&gt;1,1, IF(Table1[[#This Row],[After Utility (unclipped)]]&lt;0,0, Table1[[#This Row],[After Utility (unclipped)]]))</f>
        <v>0.1</v>
      </c>
      <c r="M460" s="30">
        <v>0</v>
      </c>
      <c r="N460" s="81">
        <v>0</v>
      </c>
      <c r="O460" s="81">
        <v>0</v>
      </c>
      <c r="P460" s="81">
        <v>0</v>
      </c>
      <c r="Q460" s="81">
        <v>1</v>
      </c>
      <c r="R460" s="36" t="s">
        <v>1673</v>
      </c>
      <c r="S460" s="32">
        <v>5</v>
      </c>
      <c r="T460" s="36" t="s">
        <v>1674</v>
      </c>
      <c r="U460" s="32">
        <v>11</v>
      </c>
      <c r="V460" s="30">
        <f>parameters!$J$4*Table1[[#This Row],[Mitigations Utility]] + parameters!$J$5*Table1[[#This Row],[Detections Utility]]</f>
        <v>0.15714285714285717</v>
      </c>
      <c r="W460">
        <f>SUM(Table1[[#This Row],[Num. 800-53 (r5)]],Table1[[#This Row],[Num. CIS Controls]])</f>
        <v>16</v>
      </c>
      <c r="X460">
        <f>(Table1[[#This Row],[Total Mitigations]]-parameters!$D$2)/(parameters!$D$3-parameters!$D$2)</f>
        <v>0.29090909090909089</v>
      </c>
      <c r="Y460">
        <f>IF(Table1[[#This Row],[Mitigations Utility (unclipped)]]&gt;1,1, IF(Table1[[#This Row],[Mitigations Utility (unclipped)]]&lt;0,0, Table1[[#This Row],[Mitigations Utility (unclipped)]]) )</f>
        <v>0.29090909090909089</v>
      </c>
      <c r="Z460">
        <f>SUM(Table1[[#This Row],[Num. CAR]:[Num. Splunk]])</f>
        <v>1</v>
      </c>
      <c r="AA460">
        <f>(Table1[[#This Row],[Total Detections]]-parameters!$D$4)/(parameters!$D$5-parameters!$D$4)</f>
        <v>0.01</v>
      </c>
      <c r="AB460">
        <f>IF(Table1[[#This Row],[Detections Utility (unclipped)]]&gt;1,1, IF(Table1[[#This Row],[Detections Utility (unclipped)]]&lt;0,0, Table1[[#This Row],[Detections Utility (unclipped)]]) )</f>
        <v>0.01</v>
      </c>
      <c r="AC460"/>
      <c r="AD460" s="85" t="s">
        <v>1156</v>
      </c>
      <c r="AE460" s="30" t="str" cm="1">
        <f t="array" ref="AE460">IF(SUMPRODUCT(--(NOT(ISERR(SEARCH({"Process","Command","Script","WMI","Module","Pipe","Service"},AD460)))))&gt;0,"1","0")</f>
        <v>0</v>
      </c>
      <c r="AF460" s="30">
        <f>IF(AE460="1",'TOP 10 TECHNIQUES'!C$15,0)</f>
        <v>0</v>
      </c>
      <c r="AG460" s="30" t="str" cm="1">
        <f t="array" ref="AG460">IF(SUMPRODUCT(--(NOT(ISERR(SEARCH({"Network","Firewall"},AD460)))))&gt;0,"1","0")</f>
        <v>1</v>
      </c>
      <c r="AH460" s="30">
        <f>IF(AG460="1",'TOP 10 TECHNIQUES'!C$16,0)</f>
        <v>0</v>
      </c>
      <c r="AI460" s="30" t="str" cm="1">
        <f t="array" ref="AI460">IF(SUMPRODUCT(--(NOT(ISERR(SEARCH({"File","Group","Logon","Schedule","User","Registry","Active","Application"},AD460)))))&gt;0,"1","0")</f>
        <v>1</v>
      </c>
      <c r="AJ460" s="30">
        <f>IF(AI460="1",'TOP 10 TECHNIQUES'!C$17,0)</f>
        <v>0.19800000000000001</v>
      </c>
      <c r="AK460" s="30" t="str" cm="1">
        <f t="array" ref="AK460">IF(SUMPRODUCT(--(NOT(ISERR(SEARCH({"Cloud","Cluster","Container","Image","Instance","Pod","Snapshot","Volume"},AD460)))))&gt;0,"1","0")</f>
        <v>0</v>
      </c>
      <c r="AL460" s="30">
        <f>IF(AK460="1",'TOP 10 TECHNIQUES'!C$18,0)</f>
        <v>0</v>
      </c>
      <c r="AM460" s="30" t="str" cm="1">
        <f t="array" ref="AM460">IF(SUMPRODUCT(--(NOT(ISERR(SEARCH({"Drive","Firmware","Host","Kernel"},AD460)))))&gt;0,"1","0")</f>
        <v>0</v>
      </c>
      <c r="AN460" s="30">
        <f>IF(AM460="1",'TOP 10 TECHNIQUES'!C$19,0)</f>
        <v>0</v>
      </c>
      <c r="AO460" s="62">
        <v>5</v>
      </c>
      <c r="AP460" s="30">
        <f>parameters!$J$21*Table1[[#This Row],[TAT Utility]]+parameters!$J$22*Table1[[#This Row],[Count Utility]]</f>
        <v>0.19747238095238095</v>
      </c>
      <c r="AQ460" s="30">
        <f>(Table1[[#This Row],[Total Top Att&amp;ck Score ]]-parameters!$D$19)/(parameters!$D$20-parameters!$D$19)</f>
        <v>0.10268571428571428</v>
      </c>
      <c r="AR460" s="30">
        <f>IF(Table1[[#This Row],[TAT Utility (unclipped)]]&gt;1,1, IF(Table1[[#This Row],[TAT Utility (unclipped)]]&lt;0,0, Table1[[#This Row],[TAT Utility (unclipped)]]) )</f>
        <v>0.10268571428571428</v>
      </c>
      <c r="AS460" s="30">
        <f>(Table1[[#This Row],[Ransomware (Total '# of ATT&amp;CK Observations)]]-parameters!$D$21)/(parameters!$D$22-parameters!$D$21)</f>
        <v>0.23809523809523808</v>
      </c>
      <c r="AT460" s="30">
        <f>IF(Table1[[#This Row],[Count Utility (unclipped)]]&gt;1,1, IF(Table1[[#This Row],[Count Utility (unclipped)]]&lt;0,0, Table1[[#This Row],[Count Utility (unclipped)]]) )</f>
        <v>0.23809523809523808</v>
      </c>
      <c r="AU46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0.13127210884353741</v>
      </c>
    </row>
    <row r="461" spans="1:47" ht="15.75">
      <c r="A461" s="30">
        <f>parameters!$J$21*Table1[[#This Row],[TAT Utility]]+parameters!$J$22*Table1[[#This Row],[Count Utility]]</f>
        <v>3.3658095238095237E-2</v>
      </c>
      <c r="B461" s="30">
        <f t="shared" si="6"/>
        <v>0.33658095238095237</v>
      </c>
      <c r="C461" s="30" t="s">
        <v>1675</v>
      </c>
      <c r="D461" s="30" t="s">
        <v>1665</v>
      </c>
      <c r="E461" s="30" t="s">
        <v>1676</v>
      </c>
      <c r="F461" s="30">
        <v>1</v>
      </c>
      <c r="G461" s="30">
        <v>1</v>
      </c>
      <c r="H461" s="30">
        <f>parameters!$J$10*Table1[[#This Row],[Before Utility]]+parameters!$J$11*Table1[[#This Row],[After Utility]]</f>
        <v>0.1</v>
      </c>
      <c r="I461">
        <f>(Table1[[#This Row],[Num. TID Before]]-parameters!$D$8)/(parameters!$D$9-parameters!$D$8)</f>
        <v>0.1</v>
      </c>
      <c r="J461">
        <f>IF(Table1[[#This Row],[Before Utility (unclipped)]]&gt;1,1, IF(Table1[[#This Row],[Before Utility (unclipped)]]&lt;0,0, Table1[[#This Row],[Before Utility (unclipped)]]))</f>
        <v>0.1</v>
      </c>
      <c r="K461">
        <f>(Table1[[#This Row],[Num. TID After]]-parameters!$D$10)/(parameters!$D$11-parameters!$D$10)</f>
        <v>0.1</v>
      </c>
      <c r="L461">
        <f>IF(Table1[[#This Row],[After Utility (unclipped)]]&gt;1,1, IF(Table1[[#This Row],[After Utility (unclipped)]]&lt;0,0, Table1[[#This Row],[After Utility (unclipped)]]))</f>
        <v>0.1</v>
      </c>
      <c r="M461" s="30">
        <v>0</v>
      </c>
      <c r="N461" s="81">
        <v>0</v>
      </c>
      <c r="O461" s="81">
        <v>7</v>
      </c>
      <c r="P461" s="81">
        <v>1</v>
      </c>
      <c r="Q461" s="81">
        <v>2</v>
      </c>
      <c r="R461" s="36" t="s">
        <v>1677</v>
      </c>
      <c r="S461" s="32">
        <v>6</v>
      </c>
      <c r="T461" s="36" t="s">
        <v>1678</v>
      </c>
      <c r="U461" s="32">
        <v>8</v>
      </c>
      <c r="V461" s="30">
        <f>parameters!$J$4*Table1[[#This Row],[Mitigations Utility]] + parameters!$J$5*Table1[[#This Row],[Detections Utility]]</f>
        <v>0.18095238095238095</v>
      </c>
      <c r="W461">
        <f>SUM(Table1[[#This Row],[Num. 800-53 (r5)]],Table1[[#This Row],[Num. CIS Controls]])</f>
        <v>14</v>
      </c>
      <c r="X461">
        <f>(Table1[[#This Row],[Total Mitigations]]-parameters!$D$2)/(parameters!$D$3-parameters!$D$2)</f>
        <v>0.25454545454545452</v>
      </c>
      <c r="Y461">
        <f>IF(Table1[[#This Row],[Mitigations Utility (unclipped)]]&gt;1,1, IF(Table1[[#This Row],[Mitigations Utility (unclipped)]]&lt;0,0, Table1[[#This Row],[Mitigations Utility (unclipped)]]) )</f>
        <v>0.25454545454545452</v>
      </c>
      <c r="Z461">
        <f>SUM(Table1[[#This Row],[Num. CAR]:[Num. Splunk]])</f>
        <v>10</v>
      </c>
      <c r="AA461">
        <f>(Table1[[#This Row],[Total Detections]]-parameters!$D$4)/(parameters!$D$5-parameters!$D$4)</f>
        <v>0.1</v>
      </c>
      <c r="AB461">
        <f>IF(Table1[[#This Row],[Detections Utility (unclipped)]]&gt;1,1, IF(Table1[[#This Row],[Detections Utility (unclipped)]]&lt;0,0, Table1[[#This Row],[Detections Utility (unclipped)]]) )</f>
        <v>0.1</v>
      </c>
      <c r="AC461"/>
      <c r="AD461" s="85" t="s">
        <v>1156</v>
      </c>
      <c r="AE461" s="30" t="str" cm="1">
        <f t="array" ref="AE461">IF(SUMPRODUCT(--(NOT(ISERR(SEARCH({"Process","Command","Script","WMI","Module","Pipe","Service"},AD461)))))&gt;0,"1","0")</f>
        <v>0</v>
      </c>
      <c r="AF461" s="30">
        <f>IF(AE461="1",'TOP 10 TECHNIQUES'!C$15,0)</f>
        <v>0</v>
      </c>
      <c r="AG461" s="30" t="str" cm="1">
        <f t="array" ref="AG461">IF(SUMPRODUCT(--(NOT(ISERR(SEARCH({"Network","Firewall"},AD461)))))&gt;0,"1","0")</f>
        <v>1</v>
      </c>
      <c r="AH461" s="30">
        <f>IF(AG461="1",'TOP 10 TECHNIQUES'!C$16,0)</f>
        <v>0</v>
      </c>
      <c r="AI461" s="30" t="str" cm="1">
        <f t="array" ref="AI461">IF(SUMPRODUCT(--(NOT(ISERR(SEARCH({"File","Group","Logon","Schedule","User","Registry","Active","Application"},AD461)))))&gt;0,"1","0")</f>
        <v>1</v>
      </c>
      <c r="AJ461" s="30">
        <f>IF(AI461="1",'TOP 10 TECHNIQUES'!C$17,0)</f>
        <v>0.19800000000000001</v>
      </c>
      <c r="AK461" s="30" t="str" cm="1">
        <f t="array" ref="AK461">IF(SUMPRODUCT(--(NOT(ISERR(SEARCH({"Cloud","Cluster","Container","Image","Instance","Pod","Snapshot","Volume"},AD461)))))&gt;0,"1","0")</f>
        <v>0</v>
      </c>
      <c r="AL461" s="30">
        <f>IF(AK461="1",'TOP 10 TECHNIQUES'!C$18,0)</f>
        <v>0</v>
      </c>
      <c r="AM461" s="30" t="str" cm="1">
        <f t="array" ref="AM461">IF(SUMPRODUCT(--(NOT(ISERR(SEARCH({"Drive","Firmware","Host","Kernel"},AD461)))))&gt;0,"1","0")</f>
        <v>0</v>
      </c>
      <c r="AN461" s="30">
        <f>IF(AM461="1",'TOP 10 TECHNIQUES'!C$19,0)</f>
        <v>0</v>
      </c>
      <c r="AO461" s="61">
        <v>0</v>
      </c>
      <c r="AP461" s="30">
        <f>parameters!$J$21*Table1[[#This Row],[TAT Utility]]+parameters!$J$22*Table1[[#This Row],[Count Utility]]</f>
        <v>3.3658095238095237E-2</v>
      </c>
      <c r="AQ461" s="30">
        <f>(Table1[[#This Row],[Total Top Att&amp;ck Score ]]-parameters!$D$19)/(parameters!$D$20-parameters!$D$19)</f>
        <v>0.11219365079365079</v>
      </c>
      <c r="AR461" s="30">
        <f>IF(Table1[[#This Row],[TAT Utility (unclipped)]]&gt;1,1, IF(Table1[[#This Row],[TAT Utility (unclipped)]]&lt;0,0, Table1[[#This Row],[TAT Utility (unclipped)]]) )</f>
        <v>0.11219365079365079</v>
      </c>
      <c r="AS461" s="30">
        <f>(Table1[[#This Row],[Ransomware (Total '# of ATT&amp;CK Observations)]]-parameters!$D$21)/(parameters!$D$22-parameters!$D$21)</f>
        <v>0</v>
      </c>
      <c r="AT461" s="30">
        <f>IF(Table1[[#This Row],[Count Utility (unclipped)]]&gt;1,1, IF(Table1[[#This Row],[Count Utility (unclipped)]]&lt;0,0, Table1[[#This Row],[Count Utility (unclipped)]]) )</f>
        <v>0</v>
      </c>
      <c r="AU46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2" spans="1:47" ht="15.75">
      <c r="A462" s="30">
        <f>parameters!$J$21*Table1[[#This Row],[TAT Utility]]+parameters!$J$22*Table1[[#This Row],[Count Utility]]</f>
        <v>3.651047619047619E-2</v>
      </c>
      <c r="B462" s="30">
        <f t="shared" si="6"/>
        <v>0.36510476190476193</v>
      </c>
      <c r="C462" s="30" t="s">
        <v>1679</v>
      </c>
      <c r="D462" s="30" t="s">
        <v>1680</v>
      </c>
      <c r="E462" s="30" t="s">
        <v>72</v>
      </c>
      <c r="F462" s="30">
        <v>1</v>
      </c>
      <c r="G462" s="30">
        <v>1</v>
      </c>
      <c r="H462" s="30">
        <f>parameters!$J$10*Table1[[#This Row],[Before Utility]]+parameters!$J$11*Table1[[#This Row],[After Utility]]</f>
        <v>0.1</v>
      </c>
      <c r="I462">
        <f>(Table1[[#This Row],[Num. TID Before]]-parameters!$D$8)/(parameters!$D$9-parameters!$D$8)</f>
        <v>0.1</v>
      </c>
      <c r="J462">
        <f>IF(Table1[[#This Row],[Before Utility (unclipped)]]&gt;1,1, IF(Table1[[#This Row],[Before Utility (unclipped)]]&lt;0,0, Table1[[#This Row],[Before Utility (unclipped)]]))</f>
        <v>0.1</v>
      </c>
      <c r="K462">
        <f>(Table1[[#This Row],[Num. TID After]]-parameters!$D$10)/(parameters!$D$11-parameters!$D$10)</f>
        <v>0.1</v>
      </c>
      <c r="L462">
        <f>IF(Table1[[#This Row],[After Utility (unclipped)]]&gt;1,1, IF(Table1[[#This Row],[After Utility (unclipped)]]&lt;0,0, Table1[[#This Row],[After Utility (unclipped)]]))</f>
        <v>0.1</v>
      </c>
      <c r="M462" s="30">
        <v>0</v>
      </c>
      <c r="N462" s="81">
        <v>0</v>
      </c>
      <c r="O462" s="81">
        <v>3</v>
      </c>
      <c r="P462" s="81">
        <v>0</v>
      </c>
      <c r="Q462" s="81">
        <v>0</v>
      </c>
      <c r="R462" s="36" t="s">
        <v>1681</v>
      </c>
      <c r="S462" s="32">
        <v>3</v>
      </c>
      <c r="T462" s="36" t="s">
        <v>1682</v>
      </c>
      <c r="U462" s="32">
        <v>17</v>
      </c>
      <c r="V462" s="30">
        <f>parameters!$J$4*Table1[[#This Row],[Mitigations Utility]] + parameters!$J$5*Table1[[#This Row],[Detections Utility]]</f>
        <v>0.20476190476190478</v>
      </c>
      <c r="W462">
        <f>SUM(Table1[[#This Row],[Num. 800-53 (r5)]],Table1[[#This Row],[Num. CIS Controls]])</f>
        <v>20</v>
      </c>
      <c r="X462">
        <f>(Table1[[#This Row],[Total Mitigations]]-parameters!$D$2)/(parameters!$D$3-parameters!$D$2)</f>
        <v>0.36363636363636365</v>
      </c>
      <c r="Y462">
        <f>IF(Table1[[#This Row],[Mitigations Utility (unclipped)]]&gt;1,1, IF(Table1[[#This Row],[Mitigations Utility (unclipped)]]&lt;0,0, Table1[[#This Row],[Mitigations Utility (unclipped)]]) )</f>
        <v>0.36363636363636365</v>
      </c>
      <c r="Z462">
        <f>SUM(Table1[[#This Row],[Num. CAR]:[Num. Splunk]])</f>
        <v>3</v>
      </c>
      <c r="AA462">
        <f>(Table1[[#This Row],[Total Detections]]-parameters!$D$4)/(parameters!$D$5-parameters!$D$4)</f>
        <v>0.03</v>
      </c>
      <c r="AB462">
        <f>IF(Table1[[#This Row],[Detections Utility (unclipped)]]&gt;1,1, IF(Table1[[#This Row],[Detections Utility (unclipped)]]&lt;0,0, Table1[[#This Row],[Detections Utility (unclipped)]]) )</f>
        <v>0.03</v>
      </c>
      <c r="AC462"/>
      <c r="AD462" s="85" t="s">
        <v>144</v>
      </c>
      <c r="AE462" s="30" t="str" cm="1">
        <f t="array" ref="AE462">IF(SUMPRODUCT(--(NOT(ISERR(SEARCH({"Process","Command","Script","WMI","Module","Pipe","Service"},AD462)))))&gt;0,"1","0")</f>
        <v>1</v>
      </c>
      <c r="AF462" s="30">
        <f>IF(AE462="1",'TOP 10 TECHNIQUES'!C$15,0)</f>
        <v>0</v>
      </c>
      <c r="AG462" s="30" t="str" cm="1">
        <f t="array" ref="AG462">IF(SUMPRODUCT(--(NOT(ISERR(SEARCH({"Network","Firewall"},AD462)))))&gt;0,"1","0")</f>
        <v>1</v>
      </c>
      <c r="AH462" s="30">
        <f>IF(AG462="1",'TOP 10 TECHNIQUES'!C$16,0)</f>
        <v>0</v>
      </c>
      <c r="AI462" s="30" t="str" cm="1">
        <f t="array" ref="AI462">IF(SUMPRODUCT(--(NOT(ISERR(SEARCH({"File","Group","Logon","Schedule","User","Registry","Active","Application"},AD462)))))&gt;0,"1","0")</f>
        <v>1</v>
      </c>
      <c r="AJ462" s="30">
        <f>IF(AI462="1",'TOP 10 TECHNIQUES'!C$17,0)</f>
        <v>0.19800000000000001</v>
      </c>
      <c r="AK462" s="30" t="str" cm="1">
        <f t="array" ref="AK462">IF(SUMPRODUCT(--(NOT(ISERR(SEARCH({"Cloud","Cluster","Container","Image","Instance","Pod","Snapshot","Volume"},AD462)))))&gt;0,"1","0")</f>
        <v>0</v>
      </c>
      <c r="AL462" s="30">
        <f>IF(AK462="1",'TOP 10 TECHNIQUES'!C$18,0)</f>
        <v>0</v>
      </c>
      <c r="AM462" s="30" t="str" cm="1">
        <f t="array" ref="AM462">IF(SUMPRODUCT(--(NOT(ISERR(SEARCH({"Drive","Firmware","Host","Kernel"},AD462)))))&gt;0,"1","0")</f>
        <v>0</v>
      </c>
      <c r="AN462" s="30">
        <f>IF(AM462="1",'TOP 10 TECHNIQUES'!C$19,0)</f>
        <v>0</v>
      </c>
      <c r="AO462" s="62">
        <v>0</v>
      </c>
      <c r="AP462" s="30">
        <f>parameters!$J$21*Table1[[#This Row],[TAT Utility]]+parameters!$J$22*Table1[[#This Row],[Count Utility]]</f>
        <v>3.651047619047619E-2</v>
      </c>
      <c r="AQ462" s="30">
        <f>(Table1[[#This Row],[Total Top Att&amp;ck Score ]]-parameters!$D$19)/(parameters!$D$20-parameters!$D$19)</f>
        <v>0.12170158730158731</v>
      </c>
      <c r="AR462" s="30">
        <f>IF(Table1[[#This Row],[TAT Utility (unclipped)]]&gt;1,1, IF(Table1[[#This Row],[TAT Utility (unclipped)]]&lt;0,0, Table1[[#This Row],[TAT Utility (unclipped)]]) )</f>
        <v>0.12170158730158731</v>
      </c>
      <c r="AS462" s="30">
        <f>(Table1[[#This Row],[Ransomware (Total '# of ATT&amp;CK Observations)]]-parameters!$D$21)/(parameters!$D$22-parameters!$D$21)</f>
        <v>0</v>
      </c>
      <c r="AT462" s="30">
        <f>IF(Table1[[#This Row],[Count Utility (unclipped)]]&gt;1,1, IF(Table1[[#This Row],[Count Utility (unclipped)]]&lt;0,0, Table1[[#This Row],[Count Utility (unclipped)]]) )</f>
        <v>0</v>
      </c>
      <c r="AU46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3" spans="1:47" ht="15.75">
      <c r="A463" s="30">
        <f>parameters!$J$21*Table1[[#This Row],[TAT Utility]]+parameters!$J$22*Table1[[#This Row],[Count Utility]]</f>
        <v>2.3389523809523808E-2</v>
      </c>
      <c r="B463" s="30">
        <f t="shared" si="6"/>
        <v>0.23389523809523807</v>
      </c>
      <c r="C463" s="30" t="s">
        <v>1683</v>
      </c>
      <c r="D463" s="30" t="s">
        <v>1680</v>
      </c>
      <c r="E463" s="30" t="s">
        <v>1684</v>
      </c>
      <c r="F463" s="30">
        <v>1</v>
      </c>
      <c r="G463" s="30">
        <v>1</v>
      </c>
      <c r="H463" s="30">
        <f>parameters!$J$10*Table1[[#This Row],[Before Utility]]+parameters!$J$11*Table1[[#This Row],[After Utility]]</f>
        <v>0.1</v>
      </c>
      <c r="I463">
        <f>(Table1[[#This Row],[Num. TID Before]]-parameters!$D$8)/(parameters!$D$9-parameters!$D$8)</f>
        <v>0.1</v>
      </c>
      <c r="J463">
        <f>IF(Table1[[#This Row],[Before Utility (unclipped)]]&gt;1,1, IF(Table1[[#This Row],[Before Utility (unclipped)]]&lt;0,0, Table1[[#This Row],[Before Utility (unclipped)]]))</f>
        <v>0.1</v>
      </c>
      <c r="K463">
        <f>(Table1[[#This Row],[Num. TID After]]-parameters!$D$10)/(parameters!$D$11-parameters!$D$10)</f>
        <v>0.1</v>
      </c>
      <c r="L463">
        <f>IF(Table1[[#This Row],[After Utility (unclipped)]]&gt;1,1, IF(Table1[[#This Row],[After Utility (unclipped)]]&lt;0,0, Table1[[#This Row],[After Utility (unclipped)]]))</f>
        <v>0.1</v>
      </c>
      <c r="M463" s="30">
        <v>0</v>
      </c>
      <c r="N463" s="81">
        <v>0</v>
      </c>
      <c r="O463" s="81">
        <v>7</v>
      </c>
      <c r="P463" s="81">
        <v>0</v>
      </c>
      <c r="Q463" s="81">
        <v>1</v>
      </c>
      <c r="R463" s="36" t="s">
        <v>1681</v>
      </c>
      <c r="S463" s="32">
        <v>3</v>
      </c>
      <c r="T463" s="36" t="s">
        <v>1685</v>
      </c>
      <c r="U463" s="32">
        <v>3</v>
      </c>
      <c r="V463" s="30">
        <f>parameters!$J$4*Table1[[#This Row],[Mitigations Utility]] + parameters!$J$5*Table1[[#This Row],[Detections Utility]]</f>
        <v>9.5238095238095233E-2</v>
      </c>
      <c r="W463">
        <f>SUM(Table1[[#This Row],[Num. 800-53 (r5)]],Table1[[#This Row],[Num. CIS Controls]])</f>
        <v>6</v>
      </c>
      <c r="X463">
        <f>(Table1[[#This Row],[Total Mitigations]]-parameters!$D$2)/(parameters!$D$3-parameters!$D$2)</f>
        <v>0.10909090909090909</v>
      </c>
      <c r="Y463">
        <f>IF(Table1[[#This Row],[Mitigations Utility (unclipped)]]&gt;1,1, IF(Table1[[#This Row],[Mitigations Utility (unclipped)]]&lt;0,0, Table1[[#This Row],[Mitigations Utility (unclipped)]]) )</f>
        <v>0.10909090909090909</v>
      </c>
      <c r="Z463">
        <f>SUM(Table1[[#This Row],[Num. CAR]:[Num. Splunk]])</f>
        <v>8</v>
      </c>
      <c r="AA463">
        <f>(Table1[[#This Row],[Total Detections]]-parameters!$D$4)/(parameters!$D$5-parameters!$D$4)</f>
        <v>0.08</v>
      </c>
      <c r="AB463">
        <f>IF(Table1[[#This Row],[Detections Utility (unclipped)]]&gt;1,1, IF(Table1[[#This Row],[Detections Utility (unclipped)]]&lt;0,0, Table1[[#This Row],[Detections Utility (unclipped)]]) )</f>
        <v>0.08</v>
      </c>
      <c r="AC463"/>
      <c r="AD463" s="85" t="s">
        <v>1686</v>
      </c>
      <c r="AE463" s="30" t="str" cm="1">
        <f t="array" ref="AE463">IF(SUMPRODUCT(--(NOT(ISERR(SEARCH({"Process","Command","Script","WMI","Module","Pipe","Service"},AD463)))))&gt;0,"1","0")</f>
        <v>1</v>
      </c>
      <c r="AF463" s="30">
        <f>IF(AE463="1",'TOP 10 TECHNIQUES'!C$15,0)</f>
        <v>0</v>
      </c>
      <c r="AG463" s="30" t="str" cm="1">
        <f t="array" ref="AG463">IF(SUMPRODUCT(--(NOT(ISERR(SEARCH({"Network","Firewall"},AD463)))))&gt;0,"1","0")</f>
        <v>1</v>
      </c>
      <c r="AH463" s="30">
        <f>IF(AG463="1",'TOP 10 TECHNIQUES'!C$16,0)</f>
        <v>0</v>
      </c>
      <c r="AI463" s="30" t="str" cm="1">
        <f t="array" ref="AI463">IF(SUMPRODUCT(--(NOT(ISERR(SEARCH({"File","Group","Logon","Schedule","User","Registry","Active","Application"},AD463)))))&gt;0,"1","0")</f>
        <v>1</v>
      </c>
      <c r="AJ463" s="30">
        <f>IF(AI463="1",'TOP 10 TECHNIQUES'!C$17,0)</f>
        <v>0.19800000000000001</v>
      </c>
      <c r="AK463" s="30" t="str" cm="1">
        <f t="array" ref="AK463">IF(SUMPRODUCT(--(NOT(ISERR(SEARCH({"Cloud","Cluster","Container","Image","Instance","Pod","Snapshot","Volume"},AD463)))))&gt;0,"1","0")</f>
        <v>0</v>
      </c>
      <c r="AL463" s="30">
        <f>IF(AK463="1",'TOP 10 TECHNIQUES'!C$18,0)</f>
        <v>0</v>
      </c>
      <c r="AM463" s="30" t="str" cm="1">
        <f t="array" ref="AM463">IF(SUMPRODUCT(--(NOT(ISERR(SEARCH({"Drive","Firmware","Host","Kernel"},AD463)))))&gt;0,"1","0")</f>
        <v>0</v>
      </c>
      <c r="AN463" s="30">
        <f>IF(AM463="1",'TOP 10 TECHNIQUES'!C$19,0)</f>
        <v>0</v>
      </c>
      <c r="AO463" s="61">
        <v>0</v>
      </c>
      <c r="AP463" s="30">
        <f>parameters!$J$21*Table1[[#This Row],[TAT Utility]]+parameters!$J$22*Table1[[#This Row],[Count Utility]]</f>
        <v>2.3389523809523808E-2</v>
      </c>
      <c r="AQ463" s="30">
        <f>(Table1[[#This Row],[Total Top Att&amp;ck Score ]]-parameters!$D$19)/(parameters!$D$20-parameters!$D$19)</f>
        <v>7.7965079365079362E-2</v>
      </c>
      <c r="AR463" s="30">
        <f>IF(Table1[[#This Row],[TAT Utility (unclipped)]]&gt;1,1, IF(Table1[[#This Row],[TAT Utility (unclipped)]]&lt;0,0, Table1[[#This Row],[TAT Utility (unclipped)]]) )</f>
        <v>7.7965079365079362E-2</v>
      </c>
      <c r="AS463" s="30">
        <f>(Table1[[#This Row],[Ransomware (Total '# of ATT&amp;CK Observations)]]-parameters!$D$21)/(parameters!$D$22-parameters!$D$21)</f>
        <v>0</v>
      </c>
      <c r="AT463" s="30">
        <f>IF(Table1[[#This Row],[Count Utility (unclipped)]]&gt;1,1, IF(Table1[[#This Row],[Count Utility (unclipped)]]&lt;0,0, Table1[[#This Row],[Count Utility (unclipped)]]) )</f>
        <v>0</v>
      </c>
      <c r="AU46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4" spans="1:47" ht="15.75">
      <c r="A464" s="30">
        <f>parameters!$J$21*Table1[[#This Row],[TAT Utility]]+parameters!$J$22*Table1[[#This Row],[Count Utility]]</f>
        <v>8.7774285714285707E-2</v>
      </c>
      <c r="B464" s="30">
        <f t="shared" si="6"/>
        <v>0.21107619047619045</v>
      </c>
      <c r="C464" s="30" t="s">
        <v>1687</v>
      </c>
      <c r="D464" s="30" t="s">
        <v>1680</v>
      </c>
      <c r="E464" s="30" t="s">
        <v>1688</v>
      </c>
      <c r="F464" s="30">
        <v>1</v>
      </c>
      <c r="G464" s="30">
        <v>1</v>
      </c>
      <c r="H464" s="30">
        <f>parameters!$J$10*Table1[[#This Row],[Before Utility]]+parameters!$J$11*Table1[[#This Row],[After Utility]]</f>
        <v>0.1</v>
      </c>
      <c r="I464">
        <f>(Table1[[#This Row],[Num. TID Before]]-parameters!$D$8)/(parameters!$D$9-parameters!$D$8)</f>
        <v>0.1</v>
      </c>
      <c r="J464">
        <f>IF(Table1[[#This Row],[Before Utility (unclipped)]]&gt;1,1, IF(Table1[[#This Row],[Before Utility (unclipped)]]&lt;0,0, Table1[[#This Row],[Before Utility (unclipped)]]))</f>
        <v>0.1</v>
      </c>
      <c r="K464">
        <f>(Table1[[#This Row],[Num. TID After]]-parameters!$D$10)/(parameters!$D$11-parameters!$D$10)</f>
        <v>0.1</v>
      </c>
      <c r="L464">
        <f>IF(Table1[[#This Row],[After Utility (unclipped)]]&gt;1,1, IF(Table1[[#This Row],[After Utility (unclipped)]]&lt;0,0, Table1[[#This Row],[After Utility (unclipped)]]))</f>
        <v>0.1</v>
      </c>
      <c r="M464" s="30">
        <v>0</v>
      </c>
      <c r="N464" s="81">
        <v>0</v>
      </c>
      <c r="O464" s="81">
        <v>1</v>
      </c>
      <c r="P464" s="81">
        <v>3</v>
      </c>
      <c r="Q464" s="81">
        <v>0</v>
      </c>
      <c r="R464" s="36" t="s">
        <v>1681</v>
      </c>
      <c r="S464" s="32">
        <v>3</v>
      </c>
      <c r="T464" s="36" t="s">
        <v>1685</v>
      </c>
      <c r="U464" s="32">
        <v>3</v>
      </c>
      <c r="V464" s="30">
        <f>parameters!$J$4*Table1[[#This Row],[Mitigations Utility]] + parameters!$J$5*Table1[[#This Row],[Detections Utility]]</f>
        <v>7.6190476190476183E-2</v>
      </c>
      <c r="W464">
        <f>SUM(Table1[[#This Row],[Num. 800-53 (r5)]],Table1[[#This Row],[Num. CIS Controls]])</f>
        <v>6</v>
      </c>
      <c r="X464">
        <f>(Table1[[#This Row],[Total Mitigations]]-parameters!$D$2)/(parameters!$D$3-parameters!$D$2)</f>
        <v>0.10909090909090909</v>
      </c>
      <c r="Y464">
        <f>IF(Table1[[#This Row],[Mitigations Utility (unclipped)]]&gt;1,1, IF(Table1[[#This Row],[Mitigations Utility (unclipped)]]&lt;0,0, Table1[[#This Row],[Mitigations Utility (unclipped)]]) )</f>
        <v>0.10909090909090909</v>
      </c>
      <c r="Z464">
        <f>SUM(Table1[[#This Row],[Num. CAR]:[Num. Splunk]])</f>
        <v>4</v>
      </c>
      <c r="AA464">
        <f>(Table1[[#This Row],[Total Detections]]-parameters!$D$4)/(parameters!$D$5-parameters!$D$4)</f>
        <v>0.04</v>
      </c>
      <c r="AB464">
        <f>IF(Table1[[#This Row],[Detections Utility (unclipped)]]&gt;1,1, IF(Table1[[#This Row],[Detections Utility (unclipped)]]&lt;0,0, Table1[[#This Row],[Detections Utility (unclipped)]]) )</f>
        <v>0.04</v>
      </c>
      <c r="AC464"/>
      <c r="AD464" s="85" t="s">
        <v>144</v>
      </c>
      <c r="AE464" s="30" t="str" cm="1">
        <f t="array" ref="AE464">IF(SUMPRODUCT(--(NOT(ISERR(SEARCH({"Process","Command","Script","WMI","Module","Pipe","Service"},AD464)))))&gt;0,"1","0")</f>
        <v>1</v>
      </c>
      <c r="AF464" s="30">
        <f>IF(AE464="1",'TOP 10 TECHNIQUES'!C$15,0)</f>
        <v>0</v>
      </c>
      <c r="AG464" s="30" t="str" cm="1">
        <f t="array" ref="AG464">IF(SUMPRODUCT(--(NOT(ISERR(SEARCH({"Network","Firewall"},AD464)))))&gt;0,"1","0")</f>
        <v>1</v>
      </c>
      <c r="AH464" s="30">
        <f>IF(AG464="1",'TOP 10 TECHNIQUES'!C$16,0)</f>
        <v>0</v>
      </c>
      <c r="AI464" s="30" t="str" cm="1">
        <f t="array" ref="AI464">IF(SUMPRODUCT(--(NOT(ISERR(SEARCH({"File","Group","Logon","Schedule","User","Registry","Active","Application"},AD464)))))&gt;0,"1","0")</f>
        <v>1</v>
      </c>
      <c r="AJ464" s="30">
        <f>IF(AI464="1",'TOP 10 TECHNIQUES'!C$17,0)</f>
        <v>0.19800000000000001</v>
      </c>
      <c r="AK464" s="30" t="str" cm="1">
        <f t="array" ref="AK464">IF(SUMPRODUCT(--(NOT(ISERR(SEARCH({"Cloud","Cluster","Container","Image","Instance","Pod","Snapshot","Volume"},AD464)))))&gt;0,"1","0")</f>
        <v>0</v>
      </c>
      <c r="AL464" s="30">
        <f>IF(AK464="1",'TOP 10 TECHNIQUES'!C$18,0)</f>
        <v>0</v>
      </c>
      <c r="AM464" s="30" t="str" cm="1">
        <f t="array" ref="AM464">IF(SUMPRODUCT(--(NOT(ISERR(SEARCH({"Drive","Firmware","Host","Kernel"},AD464)))))&gt;0,"1","0")</f>
        <v>0</v>
      </c>
      <c r="AN464" s="30">
        <f>IF(AM464="1",'TOP 10 TECHNIQUES'!C$19,0)</f>
        <v>0</v>
      </c>
      <c r="AO464" s="62">
        <v>2</v>
      </c>
      <c r="AP464" s="30">
        <f>parameters!$J$21*Table1[[#This Row],[TAT Utility]]+parameters!$J$22*Table1[[#This Row],[Count Utility]]</f>
        <v>8.7774285714285707E-2</v>
      </c>
      <c r="AQ464" s="30">
        <f>(Table1[[#This Row],[Total Top Att&amp;ck Score ]]-parameters!$D$19)/(parameters!$D$20-parameters!$D$19)</f>
        <v>7.0358730158730148E-2</v>
      </c>
      <c r="AR464" s="30">
        <f>IF(Table1[[#This Row],[TAT Utility (unclipped)]]&gt;1,1, IF(Table1[[#This Row],[TAT Utility (unclipped)]]&lt;0,0, Table1[[#This Row],[TAT Utility (unclipped)]]) )</f>
        <v>7.0358730158730148E-2</v>
      </c>
      <c r="AS464" s="30">
        <f>(Table1[[#This Row],[Ransomware (Total '# of ATT&amp;CK Observations)]]-parameters!$D$21)/(parameters!$D$22-parameters!$D$21)</f>
        <v>9.5238095238095233E-2</v>
      </c>
      <c r="AT464" s="30">
        <f>IF(Table1[[#This Row],[Count Utility (unclipped)]]&gt;1,1, IF(Table1[[#This Row],[Count Utility (unclipped)]]&lt;0,0, Table1[[#This Row],[Count Utility (unclipped)]]) )</f>
        <v>9.5238095238095233E-2</v>
      </c>
      <c r="AU46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5.0969463340891911E-2</v>
      </c>
    </row>
    <row r="465" spans="1:47" ht="15.75">
      <c r="A465" s="30">
        <f>parameters!$J$21*Table1[[#This Row],[TAT Utility]]+parameters!$J$22*Table1[[#This Row],[Count Utility]]</f>
        <v>5.8809523809523812E-2</v>
      </c>
      <c r="B465" s="30">
        <f t="shared" si="6"/>
        <v>0.2547619047619048</v>
      </c>
      <c r="C465" s="30" t="s">
        <v>1689</v>
      </c>
      <c r="D465" s="30" t="s">
        <v>1690</v>
      </c>
      <c r="E465" s="30" t="s">
        <v>72</v>
      </c>
      <c r="F465" s="30">
        <v>1</v>
      </c>
      <c r="G465" s="30">
        <v>2</v>
      </c>
      <c r="H465" s="30">
        <f>parameters!$J$10*Table1[[#This Row],[Before Utility]]+parameters!$J$11*Table1[[#This Row],[After Utility]]</f>
        <v>0.15000000000000002</v>
      </c>
      <c r="I465">
        <f>(Table1[[#This Row],[Num. TID Before]]-parameters!$D$8)/(parameters!$D$9-parameters!$D$8)</f>
        <v>0.1</v>
      </c>
      <c r="J465">
        <f>IF(Table1[[#This Row],[Before Utility (unclipped)]]&gt;1,1, IF(Table1[[#This Row],[Before Utility (unclipped)]]&lt;0,0, Table1[[#This Row],[Before Utility (unclipped)]]))</f>
        <v>0.1</v>
      </c>
      <c r="K465">
        <f>(Table1[[#This Row],[Num. TID After]]-parameters!$D$10)/(parameters!$D$11-parameters!$D$10)</f>
        <v>0.2</v>
      </c>
      <c r="L465">
        <f>IF(Table1[[#This Row],[After Utility (unclipped)]]&gt;1,1, IF(Table1[[#This Row],[After Utility (unclipped)]]&lt;0,0, Table1[[#This Row],[After Utility (unclipped)]]))</f>
        <v>0.2</v>
      </c>
      <c r="M465" s="30">
        <v>0</v>
      </c>
      <c r="N465" s="81">
        <v>0</v>
      </c>
      <c r="O465" s="81">
        <v>0</v>
      </c>
      <c r="P465" s="81">
        <v>0</v>
      </c>
      <c r="Q465" s="81">
        <v>0</v>
      </c>
      <c r="R465" s="36" t="s">
        <v>1691</v>
      </c>
      <c r="S465" s="32">
        <v>3</v>
      </c>
      <c r="T465" s="36" t="s">
        <v>1692</v>
      </c>
      <c r="U465" s="32">
        <v>8</v>
      </c>
      <c r="V465" s="30">
        <f>parameters!$J$4*Table1[[#This Row],[Mitigations Utility]] + parameters!$J$5*Table1[[#This Row],[Detections Utility]]</f>
        <v>0.10476190476190478</v>
      </c>
      <c r="W465">
        <f>SUM(Table1[[#This Row],[Num. 800-53 (r5)]],Table1[[#This Row],[Num. CIS Controls]])</f>
        <v>11</v>
      </c>
      <c r="X465">
        <f>(Table1[[#This Row],[Total Mitigations]]-parameters!$D$2)/(parameters!$D$3-parameters!$D$2)</f>
        <v>0.2</v>
      </c>
      <c r="Y465">
        <f>IF(Table1[[#This Row],[Mitigations Utility (unclipped)]]&gt;1,1, IF(Table1[[#This Row],[Mitigations Utility (unclipped)]]&lt;0,0, Table1[[#This Row],[Mitigations Utility (unclipped)]]) )</f>
        <v>0.2</v>
      </c>
      <c r="Z465">
        <f>SUM(Table1[[#This Row],[Num. CAR]:[Num. Splunk]])</f>
        <v>0</v>
      </c>
      <c r="AA465">
        <f>(Table1[[#This Row],[Total Detections]]-parameters!$D$4)/(parameters!$D$5-parameters!$D$4)</f>
        <v>0</v>
      </c>
      <c r="AB465">
        <f>IF(Table1[[#This Row],[Detections Utility (unclipped)]]&gt;1,1, IF(Table1[[#This Row],[Detections Utility (unclipped)]]&lt;0,0, Table1[[#This Row],[Detections Utility (unclipped)]]) )</f>
        <v>0</v>
      </c>
      <c r="AC465"/>
      <c r="AD465" s="85" t="s">
        <v>607</v>
      </c>
      <c r="AE465" s="30" t="str" cm="1">
        <f t="array" ref="AE465">IF(SUMPRODUCT(--(NOT(ISERR(SEARCH({"Process","Command","Script","WMI","Module","Pipe","Service"},AD465)))))&gt;0,"1","0")</f>
        <v>0</v>
      </c>
      <c r="AF465" s="30">
        <f>IF(AE465="1",'TOP 10 TECHNIQUES'!C$15,0)</f>
        <v>0</v>
      </c>
      <c r="AG465" s="30" t="str" cm="1">
        <f t="array" ref="AG465">IF(SUMPRODUCT(--(NOT(ISERR(SEARCH({"Network","Firewall"},AD465)))))&gt;0,"1","0")</f>
        <v>1</v>
      </c>
      <c r="AH465" s="30">
        <f>IF(AG465="1",'TOP 10 TECHNIQUES'!C$16,0)</f>
        <v>0</v>
      </c>
      <c r="AI465" s="30" t="str" cm="1">
        <f t="array" ref="AI465">IF(SUMPRODUCT(--(NOT(ISERR(SEARCH({"File","Group","Logon","Schedule","User","Registry","Active","Application"},AD465)))))&gt;0,"1","0")</f>
        <v>0</v>
      </c>
      <c r="AJ465" s="30">
        <f>IF(AI465="1",'TOP 10 TECHNIQUES'!C$17,0)</f>
        <v>0</v>
      </c>
      <c r="AK465" s="30" t="str" cm="1">
        <f t="array" ref="AK465">IF(SUMPRODUCT(--(NOT(ISERR(SEARCH({"Cloud","Cluster","Container","Image","Instance","Pod","Snapshot","Volume"},AD465)))))&gt;0,"1","0")</f>
        <v>0</v>
      </c>
      <c r="AL465" s="30">
        <f>IF(AK465="1",'TOP 10 TECHNIQUES'!C$18,0)</f>
        <v>0</v>
      </c>
      <c r="AM465" s="30" t="str" cm="1">
        <f t="array" ref="AM465">IF(SUMPRODUCT(--(NOT(ISERR(SEARCH({"Drive","Firmware","Host","Kernel"},AD465)))))&gt;0,"1","0")</f>
        <v>0</v>
      </c>
      <c r="AN465" s="30">
        <f>IF(AM465="1",'TOP 10 TECHNIQUES'!C$19,0)</f>
        <v>0</v>
      </c>
      <c r="AO465" s="61">
        <v>1</v>
      </c>
      <c r="AP465" s="30">
        <f>parameters!$J$21*Table1[[#This Row],[TAT Utility]]+parameters!$J$22*Table1[[#This Row],[Count Utility]]</f>
        <v>5.8809523809523812E-2</v>
      </c>
      <c r="AQ465" s="30">
        <f>(Table1[[#This Row],[Total Top Att&amp;ck Score ]]-parameters!$D$19)/(parameters!$D$20-parameters!$D$19)</f>
        <v>8.4920634920634938E-2</v>
      </c>
      <c r="AR465" s="30">
        <f>IF(Table1[[#This Row],[TAT Utility (unclipped)]]&gt;1,1, IF(Table1[[#This Row],[TAT Utility (unclipped)]]&lt;0,0, Table1[[#This Row],[TAT Utility (unclipped)]]) )</f>
        <v>8.4920634920634938E-2</v>
      </c>
      <c r="AS465" s="30">
        <f>(Table1[[#This Row],[Ransomware (Total '# of ATT&amp;CK Observations)]]-parameters!$D$21)/(parameters!$D$22-parameters!$D$21)</f>
        <v>4.7619047619047616E-2</v>
      </c>
      <c r="AT465" s="30">
        <f>IF(Table1[[#This Row],[Count Utility (unclipped)]]&gt;1,1, IF(Table1[[#This Row],[Count Utility (unclipped)]]&lt;0,0, Table1[[#This Row],[Count Utility (unclipped)]]) )</f>
        <v>4.7619047619047616E-2</v>
      </c>
      <c r="AU46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2.5831443688586544E-2</v>
      </c>
    </row>
    <row r="466" spans="1:47" ht="15.75">
      <c r="A466" s="30">
        <f>parameters!$J$21*Table1[[#This Row],[TAT Utility]]+parameters!$J$22*Table1[[#This Row],[Count Utility]]</f>
        <v>1.2857142857142855E-2</v>
      </c>
      <c r="B466" s="30">
        <f t="shared" si="6"/>
        <v>0.12857142857142856</v>
      </c>
      <c r="C466" s="30" t="s">
        <v>1693</v>
      </c>
      <c r="D466" s="30" t="s">
        <v>1690</v>
      </c>
      <c r="E466" s="30" t="s">
        <v>1694</v>
      </c>
      <c r="F466" s="30">
        <v>1</v>
      </c>
      <c r="G466" s="30">
        <v>1</v>
      </c>
      <c r="H466" s="30">
        <f>parameters!$J$10*Table1[[#This Row],[Before Utility]]+parameters!$J$11*Table1[[#This Row],[After Utility]]</f>
        <v>0.1</v>
      </c>
      <c r="I466">
        <f>(Table1[[#This Row],[Num. TID Before]]-parameters!$D$8)/(parameters!$D$9-parameters!$D$8)</f>
        <v>0.1</v>
      </c>
      <c r="J466">
        <f>IF(Table1[[#This Row],[Before Utility (unclipped)]]&gt;1,1, IF(Table1[[#This Row],[Before Utility (unclipped)]]&lt;0,0, Table1[[#This Row],[Before Utility (unclipped)]]))</f>
        <v>0.1</v>
      </c>
      <c r="K466">
        <f>(Table1[[#This Row],[Num. TID After]]-parameters!$D$10)/(parameters!$D$11-parameters!$D$10)</f>
        <v>0.1</v>
      </c>
      <c r="L466">
        <f>IF(Table1[[#This Row],[After Utility (unclipped)]]&gt;1,1, IF(Table1[[#This Row],[After Utility (unclipped)]]&lt;0,0, Table1[[#This Row],[After Utility (unclipped)]]))</f>
        <v>0.1</v>
      </c>
      <c r="M466" s="30">
        <v>0</v>
      </c>
      <c r="N466" s="81">
        <v>0</v>
      </c>
      <c r="O466" s="81">
        <v>2</v>
      </c>
      <c r="P466" s="81">
        <v>3</v>
      </c>
      <c r="Q466" s="81">
        <v>1</v>
      </c>
      <c r="R466" s="34"/>
      <c r="S466" s="32">
        <v>0</v>
      </c>
      <c r="T466" s="34"/>
      <c r="U466" s="32">
        <v>0</v>
      </c>
      <c r="V466" s="30">
        <f>parameters!$J$4*Table1[[#This Row],[Mitigations Utility]] + parameters!$J$5*Table1[[#This Row],[Detections Utility]]</f>
        <v>2.8571428571428567E-2</v>
      </c>
      <c r="W466">
        <f>SUM(Table1[[#This Row],[Num. 800-53 (r5)]],Table1[[#This Row],[Num. CIS Controls]])</f>
        <v>0</v>
      </c>
      <c r="X466">
        <f>(Table1[[#This Row],[Total Mitigations]]-parameters!$D$2)/(parameters!$D$3-parameters!$D$2)</f>
        <v>0</v>
      </c>
      <c r="Y466">
        <f>IF(Table1[[#This Row],[Mitigations Utility (unclipped)]]&gt;1,1, IF(Table1[[#This Row],[Mitigations Utility (unclipped)]]&lt;0,0, Table1[[#This Row],[Mitigations Utility (unclipped)]]) )</f>
        <v>0</v>
      </c>
      <c r="Z466">
        <f>SUM(Table1[[#This Row],[Num. CAR]:[Num. Splunk]])</f>
        <v>6</v>
      </c>
      <c r="AA466">
        <f>(Table1[[#This Row],[Total Detections]]-parameters!$D$4)/(parameters!$D$5-parameters!$D$4)</f>
        <v>0.06</v>
      </c>
      <c r="AB466">
        <f>IF(Table1[[#This Row],[Detections Utility (unclipped)]]&gt;1,1, IF(Table1[[#This Row],[Detections Utility (unclipped)]]&lt;0,0, Table1[[#This Row],[Detections Utility (unclipped)]]) )</f>
        <v>0.06</v>
      </c>
      <c r="AC466"/>
      <c r="AD466" s="85" t="s">
        <v>137</v>
      </c>
      <c r="AE466" s="30" t="str" cm="1">
        <f t="array" ref="AE466">IF(SUMPRODUCT(--(NOT(ISERR(SEARCH({"Process","Command","Script","WMI","Module","Pipe","Service"},AD466)))))&gt;0,"1","0")</f>
        <v>0</v>
      </c>
      <c r="AF466" s="30">
        <f>IF(AE466="1",'TOP 10 TECHNIQUES'!C$15,0)</f>
        <v>0</v>
      </c>
      <c r="AG466" s="30" t="str" cm="1">
        <f t="array" ref="AG466">IF(SUMPRODUCT(--(NOT(ISERR(SEARCH({"Network","Firewall"},AD466)))))&gt;0,"1","0")</f>
        <v>1</v>
      </c>
      <c r="AH466" s="30">
        <f>IF(AG466="1",'TOP 10 TECHNIQUES'!C$16,0)</f>
        <v>0</v>
      </c>
      <c r="AI466" s="30" t="str" cm="1">
        <f t="array" ref="AI466">IF(SUMPRODUCT(--(NOT(ISERR(SEARCH({"File","Group","Logon","Schedule","User","Registry","Active","Application"},AD466)))))&gt;0,"1","0")</f>
        <v>0</v>
      </c>
      <c r="AJ466" s="30">
        <f>IF(AI466="1",'TOP 10 TECHNIQUES'!C$17,0)</f>
        <v>0</v>
      </c>
      <c r="AK466" s="30" t="str" cm="1">
        <f t="array" ref="AK466">IF(SUMPRODUCT(--(NOT(ISERR(SEARCH({"Cloud","Cluster","Container","Image","Instance","Pod","Snapshot","Volume"},AD466)))))&gt;0,"1","0")</f>
        <v>0</v>
      </c>
      <c r="AL466" s="30">
        <f>IF(AK466="1",'TOP 10 TECHNIQUES'!C$18,0)</f>
        <v>0</v>
      </c>
      <c r="AM466" s="30" t="str" cm="1">
        <f t="array" ref="AM466">IF(SUMPRODUCT(--(NOT(ISERR(SEARCH({"Drive","Firmware","Host","Kernel"},AD466)))))&gt;0,"1","0")</f>
        <v>0</v>
      </c>
      <c r="AN466" s="30">
        <f>IF(AM466="1",'TOP 10 TECHNIQUES'!C$19,0)</f>
        <v>0</v>
      </c>
      <c r="AO466" s="62">
        <v>0</v>
      </c>
      <c r="AP466" s="30">
        <f>parameters!$J$21*Table1[[#This Row],[TAT Utility]]+parameters!$J$22*Table1[[#This Row],[Count Utility]]</f>
        <v>1.2857142857142855E-2</v>
      </c>
      <c r="AQ466" s="30">
        <f>(Table1[[#This Row],[Total Top Att&amp;ck Score ]]-parameters!$D$19)/(parameters!$D$20-parameters!$D$19)</f>
        <v>4.2857142857142851E-2</v>
      </c>
      <c r="AR466" s="30">
        <f>IF(Table1[[#This Row],[TAT Utility (unclipped)]]&gt;1,1, IF(Table1[[#This Row],[TAT Utility (unclipped)]]&lt;0,0, Table1[[#This Row],[TAT Utility (unclipped)]]) )</f>
        <v>4.2857142857142851E-2</v>
      </c>
      <c r="AS466" s="30">
        <f>(Table1[[#This Row],[Ransomware (Total '# of ATT&amp;CK Observations)]]-parameters!$D$21)/(parameters!$D$22-parameters!$D$21)</f>
        <v>0</v>
      </c>
      <c r="AT466" s="30">
        <f>IF(Table1[[#This Row],[Count Utility (unclipped)]]&gt;1,1, IF(Table1[[#This Row],[Count Utility (unclipped)]]&lt;0,0, Table1[[#This Row],[Count Utility (unclipped)]]) )</f>
        <v>0</v>
      </c>
      <c r="AU46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7" spans="1:47" ht="15.75">
      <c r="A467" s="30">
        <f>parameters!$J$21*Table1[[#This Row],[TAT Utility]]+parameters!$J$22*Table1[[#This Row],[Count Utility]]</f>
        <v>2.0476190476190478E-2</v>
      </c>
      <c r="B467" s="30">
        <f t="shared" si="6"/>
        <v>0.20476190476190478</v>
      </c>
      <c r="C467" s="30" t="s">
        <v>1695</v>
      </c>
      <c r="D467" s="30" t="s">
        <v>1690</v>
      </c>
      <c r="E467" s="30" t="s">
        <v>1696</v>
      </c>
      <c r="F467" s="30">
        <v>1</v>
      </c>
      <c r="G467" s="30">
        <v>1</v>
      </c>
      <c r="H467" s="30">
        <f>parameters!$J$10*Table1[[#This Row],[Before Utility]]+parameters!$J$11*Table1[[#This Row],[After Utility]]</f>
        <v>0.1</v>
      </c>
      <c r="I467">
        <f>(Table1[[#This Row],[Num. TID Before]]-parameters!$D$8)/(parameters!$D$9-parameters!$D$8)</f>
        <v>0.1</v>
      </c>
      <c r="J467">
        <f>IF(Table1[[#This Row],[Before Utility (unclipped)]]&gt;1,1, IF(Table1[[#This Row],[Before Utility (unclipped)]]&lt;0,0, Table1[[#This Row],[Before Utility (unclipped)]]))</f>
        <v>0.1</v>
      </c>
      <c r="K467">
        <f>(Table1[[#This Row],[Num. TID After]]-parameters!$D$10)/(parameters!$D$11-parameters!$D$10)</f>
        <v>0.1</v>
      </c>
      <c r="L467">
        <f>IF(Table1[[#This Row],[After Utility (unclipped)]]&gt;1,1, IF(Table1[[#This Row],[After Utility (unclipped)]]&lt;0,0, Table1[[#This Row],[After Utility (unclipped)]]))</f>
        <v>0.1</v>
      </c>
      <c r="M467" s="30">
        <v>0</v>
      </c>
      <c r="N467" s="81">
        <v>0</v>
      </c>
      <c r="O467" s="81">
        <v>0</v>
      </c>
      <c r="P467" s="81">
        <v>0</v>
      </c>
      <c r="Q467" s="81">
        <v>0</v>
      </c>
      <c r="R467" s="36" t="s">
        <v>1691</v>
      </c>
      <c r="S467" s="32">
        <v>3</v>
      </c>
      <c r="T467" s="36" t="s">
        <v>1692</v>
      </c>
      <c r="U467" s="32">
        <v>8</v>
      </c>
      <c r="V467" s="30">
        <f>parameters!$J$4*Table1[[#This Row],[Mitigations Utility]] + parameters!$J$5*Table1[[#This Row],[Detections Utility]]</f>
        <v>0.10476190476190478</v>
      </c>
      <c r="W467">
        <f>SUM(Table1[[#This Row],[Num. 800-53 (r5)]],Table1[[#This Row],[Num. CIS Controls]])</f>
        <v>11</v>
      </c>
      <c r="X467">
        <f>(Table1[[#This Row],[Total Mitigations]]-parameters!$D$2)/(parameters!$D$3-parameters!$D$2)</f>
        <v>0.2</v>
      </c>
      <c r="Y467">
        <f>IF(Table1[[#This Row],[Mitigations Utility (unclipped)]]&gt;1,1, IF(Table1[[#This Row],[Mitigations Utility (unclipped)]]&lt;0,0, Table1[[#This Row],[Mitigations Utility (unclipped)]]) )</f>
        <v>0.2</v>
      </c>
      <c r="Z467">
        <f>SUM(Table1[[#This Row],[Num. CAR]:[Num. Splunk]])</f>
        <v>0</v>
      </c>
      <c r="AA467">
        <f>(Table1[[#This Row],[Total Detections]]-parameters!$D$4)/(parameters!$D$5-parameters!$D$4)</f>
        <v>0</v>
      </c>
      <c r="AB467">
        <f>IF(Table1[[#This Row],[Detections Utility (unclipped)]]&gt;1,1, IF(Table1[[#This Row],[Detections Utility (unclipped)]]&lt;0,0, Table1[[#This Row],[Detections Utility (unclipped)]]) )</f>
        <v>0</v>
      </c>
      <c r="AC467"/>
      <c r="AD467" s="85" t="s">
        <v>1697</v>
      </c>
      <c r="AE467" s="30" t="str" cm="1">
        <f t="array" ref="AE467">IF(SUMPRODUCT(--(NOT(ISERR(SEARCH({"Process","Command","Script","WMI","Module","Pipe","Service"},AD467)))))&gt;0,"1","0")</f>
        <v>0</v>
      </c>
      <c r="AF467" s="30">
        <f>IF(AE467="1",'TOP 10 TECHNIQUES'!C$15,0)</f>
        <v>0</v>
      </c>
      <c r="AG467" s="30" t="str" cm="1">
        <f t="array" ref="AG467">IF(SUMPRODUCT(--(NOT(ISERR(SEARCH({"Network","Firewall"},AD467)))))&gt;0,"1","0")</f>
        <v>1</v>
      </c>
      <c r="AH467" s="30">
        <f>IF(AG467="1",'TOP 10 TECHNIQUES'!C$16,0)</f>
        <v>0</v>
      </c>
      <c r="AI467" s="30" t="str" cm="1">
        <f t="array" ref="AI467">IF(SUMPRODUCT(--(NOT(ISERR(SEARCH({"File","Group","Logon","Schedule","User","Registry","Active","Application"},AD467)))))&gt;0,"1","0")</f>
        <v>0</v>
      </c>
      <c r="AJ467" s="30">
        <f>IF(AI467="1",'TOP 10 TECHNIQUES'!C$17,0)</f>
        <v>0</v>
      </c>
      <c r="AK467" s="30" t="str" cm="1">
        <f t="array" ref="AK467">IF(SUMPRODUCT(--(NOT(ISERR(SEARCH({"Cloud","Cluster","Container","Image","Instance","Pod","Snapshot","Volume"},AD467)))))&gt;0,"1","0")</f>
        <v>0</v>
      </c>
      <c r="AL467" s="30">
        <f>IF(AK467="1",'TOP 10 TECHNIQUES'!C$18,0)</f>
        <v>0</v>
      </c>
      <c r="AM467" s="30" t="str" cm="1">
        <f t="array" ref="AM467">IF(SUMPRODUCT(--(NOT(ISERR(SEARCH({"Drive","Firmware","Host","Kernel"},AD467)))))&gt;0,"1","0")</f>
        <v>0</v>
      </c>
      <c r="AN467" s="30">
        <f>IF(AM467="1",'TOP 10 TECHNIQUES'!C$19,0)</f>
        <v>0</v>
      </c>
      <c r="AO467" s="61">
        <v>0</v>
      </c>
      <c r="AP467" s="30">
        <f>parameters!$J$21*Table1[[#This Row],[TAT Utility]]+parameters!$J$22*Table1[[#This Row],[Count Utility]]</f>
        <v>2.0476190476190478E-2</v>
      </c>
      <c r="AQ467" s="30">
        <f>(Table1[[#This Row],[Total Top Att&amp;ck Score ]]-parameters!$D$19)/(parameters!$D$20-parameters!$D$19)</f>
        <v>6.8253968253968261E-2</v>
      </c>
      <c r="AR467" s="30">
        <f>IF(Table1[[#This Row],[TAT Utility (unclipped)]]&gt;1,1, IF(Table1[[#This Row],[TAT Utility (unclipped)]]&lt;0,0, Table1[[#This Row],[TAT Utility (unclipped)]]) )</f>
        <v>6.8253968253968261E-2</v>
      </c>
      <c r="AS467" s="30">
        <f>(Table1[[#This Row],[Ransomware (Total '# of ATT&amp;CK Observations)]]-parameters!$D$21)/(parameters!$D$22-parameters!$D$21)</f>
        <v>0</v>
      </c>
      <c r="AT467" s="30">
        <f>IF(Table1[[#This Row],[Count Utility (unclipped)]]&gt;1,1, IF(Table1[[#This Row],[Count Utility (unclipped)]]&lt;0,0, Table1[[#This Row],[Count Utility (unclipped)]]) )</f>
        <v>0</v>
      </c>
      <c r="AU46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8" spans="1:47" ht="15.75">
      <c r="A468" s="30">
        <f>parameters!$J$21*Table1[[#This Row],[TAT Utility]]+parameters!$J$22*Table1[[#This Row],[Count Utility]]</f>
        <v>1.5714285714285715E-2</v>
      </c>
      <c r="B468" s="30">
        <f t="shared" si="6"/>
        <v>0.15714285714285714</v>
      </c>
      <c r="C468" s="30" t="s">
        <v>1698</v>
      </c>
      <c r="D468" s="30" t="s">
        <v>1690</v>
      </c>
      <c r="E468" s="30" t="s">
        <v>1699</v>
      </c>
      <c r="F468" s="30">
        <v>1</v>
      </c>
      <c r="G468" s="30">
        <v>1</v>
      </c>
      <c r="H468" s="30">
        <f>parameters!$J$10*Table1[[#This Row],[Before Utility]]+parameters!$J$11*Table1[[#This Row],[After Utility]]</f>
        <v>0.1</v>
      </c>
      <c r="I468">
        <f>(Table1[[#This Row],[Num. TID Before]]-parameters!$D$8)/(parameters!$D$9-parameters!$D$8)</f>
        <v>0.1</v>
      </c>
      <c r="J468">
        <f>IF(Table1[[#This Row],[Before Utility (unclipped)]]&gt;1,1, IF(Table1[[#This Row],[Before Utility (unclipped)]]&lt;0,0, Table1[[#This Row],[Before Utility (unclipped)]]))</f>
        <v>0.1</v>
      </c>
      <c r="K468">
        <f>(Table1[[#This Row],[Num. TID After]]-parameters!$D$10)/(parameters!$D$11-parameters!$D$10)</f>
        <v>0.1</v>
      </c>
      <c r="L468">
        <f>IF(Table1[[#This Row],[After Utility (unclipped)]]&gt;1,1, IF(Table1[[#This Row],[After Utility (unclipped)]]&lt;0,0, Table1[[#This Row],[After Utility (unclipped)]]))</f>
        <v>0.1</v>
      </c>
      <c r="M468" s="30">
        <v>0</v>
      </c>
      <c r="N468" s="81">
        <v>0</v>
      </c>
      <c r="O468" s="81">
        <v>4</v>
      </c>
      <c r="P468" s="81">
        <v>3</v>
      </c>
      <c r="Q468" s="81">
        <v>5</v>
      </c>
      <c r="R468" s="34"/>
      <c r="S468" s="32">
        <v>0</v>
      </c>
      <c r="T468" s="34"/>
      <c r="U468" s="32">
        <v>0</v>
      </c>
      <c r="V468" s="30">
        <f>parameters!$J$4*Table1[[#This Row],[Mitigations Utility]] + parameters!$J$5*Table1[[#This Row],[Detections Utility]]</f>
        <v>5.7142857142857134E-2</v>
      </c>
      <c r="W468">
        <f>SUM(Table1[[#This Row],[Num. 800-53 (r5)]],Table1[[#This Row],[Num. CIS Controls]])</f>
        <v>0</v>
      </c>
      <c r="X468">
        <f>(Table1[[#This Row],[Total Mitigations]]-parameters!$D$2)/(parameters!$D$3-parameters!$D$2)</f>
        <v>0</v>
      </c>
      <c r="Y468">
        <f>IF(Table1[[#This Row],[Mitigations Utility (unclipped)]]&gt;1,1, IF(Table1[[#This Row],[Mitigations Utility (unclipped)]]&lt;0,0, Table1[[#This Row],[Mitigations Utility (unclipped)]]) )</f>
        <v>0</v>
      </c>
      <c r="Z468">
        <f>SUM(Table1[[#This Row],[Num. CAR]:[Num. Splunk]])</f>
        <v>12</v>
      </c>
      <c r="AA468">
        <f>(Table1[[#This Row],[Total Detections]]-parameters!$D$4)/(parameters!$D$5-parameters!$D$4)</f>
        <v>0.12</v>
      </c>
      <c r="AB468">
        <f>IF(Table1[[#This Row],[Detections Utility (unclipped)]]&gt;1,1, IF(Table1[[#This Row],[Detections Utility (unclipped)]]&lt;0,0, Table1[[#This Row],[Detections Utility (unclipped)]]) )</f>
        <v>0.12</v>
      </c>
      <c r="AC468"/>
      <c r="AD468" s="85" t="s">
        <v>75</v>
      </c>
      <c r="AE468" s="30" t="str" cm="1">
        <f t="array" ref="AE468">IF(SUMPRODUCT(--(NOT(ISERR(SEARCH({"Process","Command","Script","WMI","Module","Pipe","Service"},AD468)))))&gt;0,"1","0")</f>
        <v>0</v>
      </c>
      <c r="AF468" s="30">
        <f>IF(AE468="1",'TOP 10 TECHNIQUES'!C$15,0)</f>
        <v>0</v>
      </c>
      <c r="AG468" s="30" t="str" cm="1">
        <f t="array" ref="AG468">IF(SUMPRODUCT(--(NOT(ISERR(SEARCH({"Network","Firewall"},AD468)))))&gt;0,"1","0")</f>
        <v>1</v>
      </c>
      <c r="AH468" s="30">
        <f>IF(AG468="1",'TOP 10 TECHNIQUES'!C$16,0)</f>
        <v>0</v>
      </c>
      <c r="AI468" s="30" t="str" cm="1">
        <f t="array" ref="AI468">IF(SUMPRODUCT(--(NOT(ISERR(SEARCH({"File","Group","Logon","Schedule","User","Registry","Active","Application"},AD468)))))&gt;0,"1","0")</f>
        <v>0</v>
      </c>
      <c r="AJ468" s="30">
        <f>IF(AI468="1",'TOP 10 TECHNIQUES'!C$17,0)</f>
        <v>0</v>
      </c>
      <c r="AK468" s="30" t="str" cm="1">
        <f t="array" ref="AK468">IF(SUMPRODUCT(--(NOT(ISERR(SEARCH({"Cloud","Cluster","Container","Image","Instance","Pod","Snapshot","Volume"},AD468)))))&gt;0,"1","0")</f>
        <v>0</v>
      </c>
      <c r="AL468" s="30">
        <f>IF(AK468="1",'TOP 10 TECHNIQUES'!C$18,0)</f>
        <v>0</v>
      </c>
      <c r="AM468" s="30" t="str" cm="1">
        <f t="array" ref="AM468">IF(SUMPRODUCT(--(NOT(ISERR(SEARCH({"Drive","Firmware","Host","Kernel"},AD468)))))&gt;0,"1","0")</f>
        <v>0</v>
      </c>
      <c r="AN468" s="30">
        <f>IF(AM468="1",'TOP 10 TECHNIQUES'!C$19,0)</f>
        <v>0</v>
      </c>
      <c r="AO468" s="62">
        <v>0</v>
      </c>
      <c r="AP468" s="30">
        <f>parameters!$J$21*Table1[[#This Row],[TAT Utility]]+parameters!$J$22*Table1[[#This Row],[Count Utility]]</f>
        <v>1.5714285714285715E-2</v>
      </c>
      <c r="AQ468" s="30">
        <f>(Table1[[#This Row],[Total Top Att&amp;ck Score ]]-parameters!$D$19)/(parameters!$D$20-parameters!$D$19)</f>
        <v>5.2380952380952382E-2</v>
      </c>
      <c r="AR468" s="30">
        <f>IF(Table1[[#This Row],[TAT Utility (unclipped)]]&gt;1,1, IF(Table1[[#This Row],[TAT Utility (unclipped)]]&lt;0,0, Table1[[#This Row],[TAT Utility (unclipped)]]) )</f>
        <v>5.2380952380952382E-2</v>
      </c>
      <c r="AS468" s="30">
        <f>(Table1[[#This Row],[Ransomware (Total '# of ATT&amp;CK Observations)]]-parameters!$D$21)/(parameters!$D$22-parameters!$D$21)</f>
        <v>0</v>
      </c>
      <c r="AT468" s="30">
        <f>IF(Table1[[#This Row],[Count Utility (unclipped)]]&gt;1,1, IF(Table1[[#This Row],[Count Utility (unclipped)]]&lt;0,0, Table1[[#This Row],[Count Utility (unclipped)]]) )</f>
        <v>0</v>
      </c>
      <c r="AU46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9" spans="1:47" ht="15.75">
      <c r="A469" s="30">
        <f>parameters!$J$21*Table1[[#This Row],[TAT Utility]]+parameters!$J$22*Table1[[#This Row],[Count Utility]]</f>
        <v>0.19498377036714282</v>
      </c>
      <c r="B469" s="30">
        <f t="shared" ref="B469:B537" si="7">SUM(H469,M469,V469)*(1+SUM(AF469,AH469,AJ469,AL469,AN469))</f>
        <v>1.2831710370047618</v>
      </c>
      <c r="C469" s="30" t="s">
        <v>1700</v>
      </c>
      <c r="D469" s="30" t="s">
        <v>1701</v>
      </c>
      <c r="E469" s="30" t="s">
        <v>72</v>
      </c>
      <c r="F469" s="30">
        <v>2</v>
      </c>
      <c r="G469" s="30">
        <v>2</v>
      </c>
      <c r="H469" s="30">
        <f>parameters!$J$10*Table1[[#This Row],[Before Utility]]+parameters!$J$11*Table1[[#This Row],[After Utility]]</f>
        <v>0.2</v>
      </c>
      <c r="I469">
        <f>(Table1[[#This Row],[Num. TID Before]]-parameters!$D$8)/(parameters!$D$9-parameters!$D$8)</f>
        <v>0.2</v>
      </c>
      <c r="J469">
        <f>IF(Table1[[#This Row],[Before Utility (unclipped)]]&gt;1,1, IF(Table1[[#This Row],[Before Utility (unclipped)]]&lt;0,0, Table1[[#This Row],[Before Utility (unclipped)]]))</f>
        <v>0.2</v>
      </c>
      <c r="K469">
        <f>(Table1[[#This Row],[Num. TID After]]-parameters!$D$10)/(parameters!$D$11-parameters!$D$10)</f>
        <v>0.2</v>
      </c>
      <c r="L469">
        <f>IF(Table1[[#This Row],[After Utility (unclipped)]]&gt;1,1, IF(Table1[[#This Row],[After Utility (unclipped)]]&lt;0,0, Table1[[#This Row],[After Utility (unclipped)]]))</f>
        <v>0.2</v>
      </c>
      <c r="M469" s="57">
        <v>0.66633244999999997</v>
      </c>
      <c r="N469" s="81">
        <v>1</v>
      </c>
      <c r="O469" s="81">
        <v>0</v>
      </c>
      <c r="P469" s="81">
        <v>0</v>
      </c>
      <c r="Q469" s="81">
        <v>0</v>
      </c>
      <c r="R469" s="36" t="s">
        <v>762</v>
      </c>
      <c r="S469" s="32">
        <v>7</v>
      </c>
      <c r="T469" s="36" t="s">
        <v>1702</v>
      </c>
      <c r="U469" s="32">
        <v>14</v>
      </c>
      <c r="V469" s="30">
        <f>parameters!$J$4*Table1[[#This Row],[Mitigations Utility]] + parameters!$J$5*Table1[[#This Row],[Detections Utility]]</f>
        <v>0.20476190476190478</v>
      </c>
      <c r="W469">
        <f>SUM(Table1[[#This Row],[Num. 800-53 (r5)]],Table1[[#This Row],[Num. CIS Controls]])</f>
        <v>21</v>
      </c>
      <c r="X469">
        <f>(Table1[[#This Row],[Total Mitigations]]-parameters!$D$2)/(parameters!$D$3-parameters!$D$2)</f>
        <v>0.38181818181818183</v>
      </c>
      <c r="Y469">
        <f>IF(Table1[[#This Row],[Mitigations Utility (unclipped)]]&gt;1,1, IF(Table1[[#This Row],[Mitigations Utility (unclipped)]]&lt;0,0, Table1[[#This Row],[Mitigations Utility (unclipped)]]) )</f>
        <v>0.38181818181818183</v>
      </c>
      <c r="Z469">
        <f>SUM(Table1[[#This Row],[Num. CAR]:[Num. Splunk]])</f>
        <v>1</v>
      </c>
      <c r="AA469">
        <f>(Table1[[#This Row],[Total Detections]]-parameters!$D$4)/(parameters!$D$5-parameters!$D$4)</f>
        <v>0.01</v>
      </c>
      <c r="AB469">
        <f>IF(Table1[[#This Row],[Detections Utility (unclipped)]]&gt;1,1, IF(Table1[[#This Row],[Detections Utility (unclipped)]]&lt;0,0, Table1[[#This Row],[Detections Utility (unclipped)]]) )</f>
        <v>0.01</v>
      </c>
      <c r="AC469"/>
      <c r="AD469" s="85" t="s">
        <v>1703</v>
      </c>
      <c r="AE469" s="30" t="str" cm="1">
        <f t="array" ref="AE469">IF(SUMPRODUCT(--(NOT(ISERR(SEARCH({"Process","Command","Script","WMI","Module","Pipe","Service"},AD469)))))&gt;0,"1","0")</f>
        <v>1</v>
      </c>
      <c r="AF469" s="30">
        <f>IF(AE469="1",'TOP 10 TECHNIQUES'!C$15,0)</f>
        <v>0</v>
      </c>
      <c r="AG469" s="30" t="str" cm="1">
        <f t="array" ref="AG469">IF(SUMPRODUCT(--(NOT(ISERR(SEARCH({"Network","Firewall"},AD469)))))&gt;0,"1","0")</f>
        <v>0</v>
      </c>
      <c r="AH469" s="30">
        <f>IF(AG469="1",'TOP 10 TECHNIQUES'!C$16,0)</f>
        <v>0</v>
      </c>
      <c r="AI469" s="30" t="str" cm="1">
        <f t="array" ref="AI469">IF(SUMPRODUCT(--(NOT(ISERR(SEARCH({"File","Group","Logon","Schedule","User","Registry","Active","Application"},AD469)))))&gt;0,"1","0")</f>
        <v>1</v>
      </c>
      <c r="AJ469" s="30">
        <f>IF(AI469="1",'TOP 10 TECHNIQUES'!C$17,0)</f>
        <v>0.19800000000000001</v>
      </c>
      <c r="AK469" s="30" t="str" cm="1">
        <f t="array" ref="AK469">IF(SUMPRODUCT(--(NOT(ISERR(SEARCH({"Cloud","Cluster","Container","Image","Instance","Pod","Snapshot","Volume"},AD469)))))&gt;0,"1","0")</f>
        <v>0</v>
      </c>
      <c r="AL469" s="30">
        <f>IF(AK469="1",'TOP 10 TECHNIQUES'!C$18,0)</f>
        <v>0</v>
      </c>
      <c r="AM469" s="30" t="str" cm="1">
        <f t="array" ref="AM469">IF(SUMPRODUCT(--(NOT(ISERR(SEARCH({"Drive","Firmware","Host","Kernel"},AD469)))))&gt;0,"1","0")</f>
        <v>0</v>
      </c>
      <c r="AN469" s="30">
        <f>IF(AM469="1",'TOP 10 TECHNIQUES'!C$19,0)</f>
        <v>0</v>
      </c>
      <c r="AO469" s="61">
        <v>2</v>
      </c>
      <c r="AP469" s="30">
        <f>parameters!$J$21*Table1[[#This Row],[TAT Utility]]+parameters!$J$22*Table1[[#This Row],[Count Utility]]</f>
        <v>0.19498377036714282</v>
      </c>
      <c r="AQ469" s="30">
        <f>(Table1[[#This Row],[Total Top Att&amp;ck Score ]]-parameters!$D$19)/(parameters!$D$20-parameters!$D$19)</f>
        <v>0.42772367900158725</v>
      </c>
      <c r="AR469" s="30">
        <f>IF(Table1[[#This Row],[TAT Utility (unclipped)]]&gt;1,1, IF(Table1[[#This Row],[TAT Utility (unclipped)]]&lt;0,0, Table1[[#This Row],[TAT Utility (unclipped)]]) )</f>
        <v>0.42772367900158725</v>
      </c>
      <c r="AS469" s="30">
        <f>(Table1[[#This Row],[Ransomware (Total '# of ATT&amp;CK Observations)]]-parameters!$D$21)/(parameters!$D$22-parameters!$D$21)</f>
        <v>9.5238095238095233E-2</v>
      </c>
      <c r="AT469" s="30">
        <f>IF(Table1[[#This Row],[Count Utility (unclipped)]]&gt;1,1, IF(Table1[[#This Row],[Count Utility (unclipped)]]&lt;0,0, Table1[[#This Row],[Count Utility (unclipped)]]) )</f>
        <v>9.5238095238095233E-2</v>
      </c>
      <c r="AU46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6.7986841857218441E-2</v>
      </c>
    </row>
    <row r="470" spans="1:47" ht="15.75">
      <c r="A470" s="30">
        <f>parameters!$J$21*Table1[[#This Row],[TAT Utility]]+parameters!$J$22*Table1[[#This Row],[Count Utility]]</f>
        <v>5.6477142857142858E-2</v>
      </c>
      <c r="B470" s="30">
        <f t="shared" si="7"/>
        <v>0.56477142857142859</v>
      </c>
      <c r="C470" s="30" t="s">
        <v>1704</v>
      </c>
      <c r="D470" s="30" t="s">
        <v>1701</v>
      </c>
      <c r="E470" s="30" t="s">
        <v>1705</v>
      </c>
      <c r="F470" s="30">
        <v>1</v>
      </c>
      <c r="G470" s="30">
        <v>1</v>
      </c>
      <c r="H470" s="30">
        <f>parameters!$J$10*Table1[[#This Row],[Before Utility]]+parameters!$J$11*Table1[[#This Row],[After Utility]]</f>
        <v>0.1</v>
      </c>
      <c r="I470">
        <f>(Table1[[#This Row],[Num. TID Before]]-parameters!$D$8)/(parameters!$D$9-parameters!$D$8)</f>
        <v>0.1</v>
      </c>
      <c r="J470">
        <f>IF(Table1[[#This Row],[Before Utility (unclipped)]]&gt;1,1, IF(Table1[[#This Row],[Before Utility (unclipped)]]&lt;0,0, Table1[[#This Row],[Before Utility (unclipped)]]))</f>
        <v>0.1</v>
      </c>
      <c r="K470">
        <f>(Table1[[#This Row],[Num. TID After]]-parameters!$D$10)/(parameters!$D$11-parameters!$D$10)</f>
        <v>0.1</v>
      </c>
      <c r="L470">
        <f>IF(Table1[[#This Row],[After Utility (unclipped)]]&gt;1,1, IF(Table1[[#This Row],[After Utility (unclipped)]]&lt;0,0, Table1[[#This Row],[After Utility (unclipped)]]))</f>
        <v>0.1</v>
      </c>
      <c r="M470" s="30">
        <v>0</v>
      </c>
      <c r="N470" s="81">
        <v>4</v>
      </c>
      <c r="O470" s="81">
        <v>40</v>
      </c>
      <c r="P470" s="81">
        <v>3</v>
      </c>
      <c r="Q470" s="81">
        <v>5</v>
      </c>
      <c r="R470" s="36" t="s">
        <v>1206</v>
      </c>
      <c r="S470" s="32">
        <v>6</v>
      </c>
      <c r="T470" s="36" t="s">
        <v>1706</v>
      </c>
      <c r="U470" s="32">
        <v>7</v>
      </c>
      <c r="V470" s="30">
        <f>parameters!$J$4*Table1[[#This Row],[Mitigations Utility]] + parameters!$J$5*Table1[[#This Row],[Detections Utility]]</f>
        <v>0.37142857142857144</v>
      </c>
      <c r="W470">
        <f>SUM(Table1[[#This Row],[Num. 800-53 (r5)]],Table1[[#This Row],[Num. CIS Controls]])</f>
        <v>13</v>
      </c>
      <c r="X470">
        <f>(Table1[[#This Row],[Total Mitigations]]-parameters!$D$2)/(parameters!$D$3-parameters!$D$2)</f>
        <v>0.23636363636363636</v>
      </c>
      <c r="Y470">
        <f>IF(Table1[[#This Row],[Mitigations Utility (unclipped)]]&gt;1,1, IF(Table1[[#This Row],[Mitigations Utility (unclipped)]]&lt;0,0, Table1[[#This Row],[Mitigations Utility (unclipped)]]) )</f>
        <v>0.23636363636363636</v>
      </c>
      <c r="Z470">
        <f>SUM(Table1[[#This Row],[Num. CAR]:[Num. Splunk]])</f>
        <v>52</v>
      </c>
      <c r="AA470">
        <f>(Table1[[#This Row],[Total Detections]]-parameters!$D$4)/(parameters!$D$5-parameters!$D$4)</f>
        <v>0.52</v>
      </c>
      <c r="AB470">
        <f>IF(Table1[[#This Row],[Detections Utility (unclipped)]]&gt;1,1, IF(Table1[[#This Row],[Detections Utility (unclipped)]]&lt;0,0, Table1[[#This Row],[Detections Utility (unclipped)]]) )</f>
        <v>0.52</v>
      </c>
      <c r="AC470"/>
      <c r="AD470" s="85" t="s">
        <v>1707</v>
      </c>
      <c r="AE470" s="30" t="str" cm="1">
        <f t="array" ref="AE470">IF(SUMPRODUCT(--(NOT(ISERR(SEARCH({"Process","Command","Script","WMI","Module","Pipe","Service"},AD470)))))&gt;0,"1","0")</f>
        <v>1</v>
      </c>
      <c r="AF470" s="30">
        <f>IF(AE470="1",'TOP 10 TECHNIQUES'!C$15,0)</f>
        <v>0</v>
      </c>
      <c r="AG470" s="30" t="str" cm="1">
        <f t="array" ref="AG470">IF(SUMPRODUCT(--(NOT(ISERR(SEARCH({"Network","Firewall"},AD470)))))&gt;0,"1","0")</f>
        <v>0</v>
      </c>
      <c r="AH470" s="30">
        <f>IF(AG470="1",'TOP 10 TECHNIQUES'!C$16,0)</f>
        <v>0</v>
      </c>
      <c r="AI470" s="30" t="str" cm="1">
        <f t="array" ref="AI470">IF(SUMPRODUCT(--(NOT(ISERR(SEARCH({"File","Group","Logon","Schedule","User","Registry","Active","Application"},AD470)))))&gt;0,"1","0")</f>
        <v>1</v>
      </c>
      <c r="AJ470" s="30">
        <f>IF(AI470="1",'TOP 10 TECHNIQUES'!C$17,0)</f>
        <v>0.19800000000000001</v>
      </c>
      <c r="AK470" s="30" t="str" cm="1">
        <f t="array" ref="AK470">IF(SUMPRODUCT(--(NOT(ISERR(SEARCH({"Cloud","Cluster","Container","Image","Instance","Pod","Snapshot","Volume"},AD470)))))&gt;0,"1","0")</f>
        <v>0</v>
      </c>
      <c r="AL470" s="30">
        <f>IF(AK470="1",'TOP 10 TECHNIQUES'!C$18,0)</f>
        <v>0</v>
      </c>
      <c r="AM470" s="30" t="str" cm="1">
        <f t="array" ref="AM470">IF(SUMPRODUCT(--(NOT(ISERR(SEARCH({"Drive","Firmware","Host","Kernel"},AD470)))))&gt;0,"1","0")</f>
        <v>0</v>
      </c>
      <c r="AN470" s="30">
        <f>IF(AM470="1",'TOP 10 TECHNIQUES'!C$19,0)</f>
        <v>0</v>
      </c>
      <c r="AO470" s="62">
        <v>0</v>
      </c>
      <c r="AP470" s="30">
        <f>parameters!$J$21*Table1[[#This Row],[TAT Utility]]+parameters!$J$22*Table1[[#This Row],[Count Utility]]</f>
        <v>5.6477142857142858E-2</v>
      </c>
      <c r="AQ470" s="30">
        <f>(Table1[[#This Row],[Total Top Att&amp;ck Score ]]-parameters!$D$19)/(parameters!$D$20-parameters!$D$19)</f>
        <v>0.18825714285714287</v>
      </c>
      <c r="AR470" s="30">
        <f>IF(Table1[[#This Row],[TAT Utility (unclipped)]]&gt;1,1, IF(Table1[[#This Row],[TAT Utility (unclipped)]]&lt;0,0, Table1[[#This Row],[TAT Utility (unclipped)]]) )</f>
        <v>0.18825714285714287</v>
      </c>
      <c r="AS470" s="30">
        <f>(Table1[[#This Row],[Ransomware (Total '# of ATT&amp;CK Observations)]]-parameters!$D$21)/(parameters!$D$22-parameters!$D$21)</f>
        <v>0</v>
      </c>
      <c r="AT470" s="30">
        <f>IF(Table1[[#This Row],[Count Utility (unclipped)]]&gt;1,1, IF(Table1[[#This Row],[Count Utility (unclipped)]]&lt;0,0, Table1[[#This Row],[Count Utility (unclipped)]]) )</f>
        <v>0</v>
      </c>
      <c r="AU47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1" spans="1:47" ht="15.75">
      <c r="A471" s="30">
        <f>parameters!$J$21*Table1[[#This Row],[TAT Utility]]+parameters!$J$22*Table1[[#This Row],[Count Utility]]</f>
        <v>0.23822190476190477</v>
      </c>
      <c r="B471" s="30">
        <f t="shared" si="7"/>
        <v>0.38221904761904757</v>
      </c>
      <c r="C471" s="30" t="s">
        <v>1708</v>
      </c>
      <c r="D471" s="30" t="s">
        <v>1701</v>
      </c>
      <c r="E471" s="30" t="s">
        <v>1709</v>
      </c>
      <c r="F471" s="30">
        <v>1</v>
      </c>
      <c r="G471" s="30">
        <v>1</v>
      </c>
      <c r="H471" s="30">
        <f>parameters!$J$10*Table1[[#This Row],[Before Utility]]+parameters!$J$11*Table1[[#This Row],[After Utility]]</f>
        <v>0.1</v>
      </c>
      <c r="I471">
        <f>(Table1[[#This Row],[Num. TID Before]]-parameters!$D$8)/(parameters!$D$9-parameters!$D$8)</f>
        <v>0.1</v>
      </c>
      <c r="J471">
        <f>IF(Table1[[#This Row],[Before Utility (unclipped)]]&gt;1,1, IF(Table1[[#This Row],[Before Utility (unclipped)]]&lt;0,0, Table1[[#This Row],[Before Utility (unclipped)]]))</f>
        <v>0.1</v>
      </c>
      <c r="K471">
        <f>(Table1[[#This Row],[Num. TID After]]-parameters!$D$10)/(parameters!$D$11-parameters!$D$10)</f>
        <v>0.1</v>
      </c>
      <c r="L471">
        <f>IF(Table1[[#This Row],[After Utility (unclipped)]]&gt;1,1, IF(Table1[[#This Row],[After Utility (unclipped)]]&lt;0,0, Table1[[#This Row],[After Utility (unclipped)]]))</f>
        <v>0.1</v>
      </c>
      <c r="M471" s="30">
        <v>0</v>
      </c>
      <c r="N471" s="81">
        <v>3</v>
      </c>
      <c r="O471" s="81">
        <v>2</v>
      </c>
      <c r="P471" s="81">
        <v>1</v>
      </c>
      <c r="Q471" s="81">
        <v>0</v>
      </c>
      <c r="R471" s="36" t="s">
        <v>762</v>
      </c>
      <c r="S471" s="32">
        <v>7</v>
      </c>
      <c r="T471" s="36" t="s">
        <v>1562</v>
      </c>
      <c r="U471" s="32">
        <v>13</v>
      </c>
      <c r="V471" s="30">
        <f>parameters!$J$4*Table1[[#This Row],[Mitigations Utility]] + parameters!$J$5*Table1[[#This Row],[Detections Utility]]</f>
        <v>0.21904761904761905</v>
      </c>
      <c r="W471">
        <f>SUM(Table1[[#This Row],[Num. 800-53 (r5)]],Table1[[#This Row],[Num. CIS Controls]])</f>
        <v>20</v>
      </c>
      <c r="X471">
        <f>(Table1[[#This Row],[Total Mitigations]]-parameters!$D$2)/(parameters!$D$3-parameters!$D$2)</f>
        <v>0.36363636363636365</v>
      </c>
      <c r="Y471">
        <f>IF(Table1[[#This Row],[Mitigations Utility (unclipped)]]&gt;1,1, IF(Table1[[#This Row],[Mitigations Utility (unclipped)]]&lt;0,0, Table1[[#This Row],[Mitigations Utility (unclipped)]]) )</f>
        <v>0.36363636363636365</v>
      </c>
      <c r="Z471">
        <f>SUM(Table1[[#This Row],[Num. CAR]:[Num. Splunk]])</f>
        <v>6</v>
      </c>
      <c r="AA471">
        <f>(Table1[[#This Row],[Total Detections]]-parameters!$D$4)/(parameters!$D$5-parameters!$D$4)</f>
        <v>0.06</v>
      </c>
      <c r="AB471">
        <f>IF(Table1[[#This Row],[Detections Utility (unclipped)]]&gt;1,1, IF(Table1[[#This Row],[Detections Utility (unclipped)]]&lt;0,0, Table1[[#This Row],[Detections Utility (unclipped)]]) )</f>
        <v>0.06</v>
      </c>
      <c r="AC471"/>
      <c r="AD471" s="85" t="s">
        <v>1710</v>
      </c>
      <c r="AE471" s="30" t="str" cm="1">
        <f t="array" ref="AE471">IF(SUMPRODUCT(--(NOT(ISERR(SEARCH({"Process","Command","Script","WMI","Module","Pipe","Service"},AD471)))))&gt;0,"1","0")</f>
        <v>1</v>
      </c>
      <c r="AF471" s="30">
        <f>IF(AE471="1",'TOP 10 TECHNIQUES'!C$15,0)</f>
        <v>0</v>
      </c>
      <c r="AG471" s="30" t="str" cm="1">
        <f t="array" ref="AG471">IF(SUMPRODUCT(--(NOT(ISERR(SEARCH({"Network","Firewall"},AD471)))))&gt;0,"1","0")</f>
        <v>0</v>
      </c>
      <c r="AH471" s="30">
        <f>IF(AG471="1",'TOP 10 TECHNIQUES'!C$16,0)</f>
        <v>0</v>
      </c>
      <c r="AI471" s="30" t="str" cm="1">
        <f t="array" ref="AI471">IF(SUMPRODUCT(--(NOT(ISERR(SEARCH({"File","Group","Logon","Schedule","User","Registry","Active","Application"},AD471)))))&gt;0,"1","0")</f>
        <v>1</v>
      </c>
      <c r="AJ471" s="30">
        <f>IF(AI471="1",'TOP 10 TECHNIQUES'!C$17,0)</f>
        <v>0.19800000000000001</v>
      </c>
      <c r="AK471" s="30" t="str" cm="1">
        <f t="array" ref="AK471">IF(SUMPRODUCT(--(NOT(ISERR(SEARCH({"Cloud","Cluster","Container","Image","Instance","Pod","Snapshot","Volume"},AD471)))))&gt;0,"1","0")</f>
        <v>0</v>
      </c>
      <c r="AL471" s="30">
        <f>IF(AK471="1",'TOP 10 TECHNIQUES'!C$18,0)</f>
        <v>0</v>
      </c>
      <c r="AM471" s="30" t="str" cm="1">
        <f t="array" ref="AM471">IF(SUMPRODUCT(--(NOT(ISERR(SEARCH({"Drive","Firmware","Host","Kernel"},AD471)))))&gt;0,"1","0")</f>
        <v>0</v>
      </c>
      <c r="AN471" s="30">
        <f>IF(AM471="1",'TOP 10 TECHNIQUES'!C$19,0)</f>
        <v>0</v>
      </c>
      <c r="AO471" s="61">
        <v>6</v>
      </c>
      <c r="AP471" s="30">
        <f>parameters!$J$21*Table1[[#This Row],[TAT Utility]]+parameters!$J$22*Table1[[#This Row],[Count Utility]]</f>
        <v>0.23822190476190477</v>
      </c>
      <c r="AQ471" s="30">
        <f>(Table1[[#This Row],[Total Top Att&amp;ck Score ]]-parameters!$D$19)/(parameters!$D$20-parameters!$D$19)</f>
        <v>0.12740634920634919</v>
      </c>
      <c r="AR471" s="30">
        <f>IF(Table1[[#This Row],[TAT Utility (unclipped)]]&gt;1,1, IF(Table1[[#This Row],[TAT Utility (unclipped)]]&lt;0,0, Table1[[#This Row],[TAT Utility (unclipped)]]) )</f>
        <v>0.12740634920634919</v>
      </c>
      <c r="AS471" s="30">
        <f>(Table1[[#This Row],[Ransomware (Total '# of ATT&amp;CK Observations)]]-parameters!$D$21)/(parameters!$D$22-parameters!$D$21)</f>
        <v>0.2857142857142857</v>
      </c>
      <c r="AT471" s="30">
        <f>IF(Table1[[#This Row],[Count Utility (unclipped)]]&gt;1,1, IF(Table1[[#This Row],[Count Utility (unclipped)]]&lt;0,0, Table1[[#This Row],[Count Utility (unclipped)]]) )</f>
        <v>0.2857142857142857</v>
      </c>
      <c r="AU47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0.16105804988662131</v>
      </c>
    </row>
    <row r="472" spans="1:47" ht="15.75">
      <c r="A472" s="30">
        <f>parameters!$J$21*Table1[[#This Row],[TAT Utility]]+parameters!$J$22*Table1[[#This Row],[Count Utility]]</f>
        <v>0.15282377644457143</v>
      </c>
      <c r="B472" s="30">
        <f t="shared" si="7"/>
        <v>0.86157109777904761</v>
      </c>
      <c r="C472" s="30" t="s">
        <v>1711</v>
      </c>
      <c r="D472" s="30" t="s">
        <v>1712</v>
      </c>
      <c r="E472" s="30" t="s">
        <v>72</v>
      </c>
      <c r="F472" s="30">
        <v>8</v>
      </c>
      <c r="G472" s="30">
        <v>2</v>
      </c>
      <c r="H472" s="30">
        <f>parameters!$J$10*Table1[[#This Row],[Before Utility]]+parameters!$J$11*Table1[[#This Row],[After Utility]]</f>
        <v>0.5</v>
      </c>
      <c r="I472">
        <f>(Table1[[#This Row],[Num. TID Before]]-parameters!$D$8)/(parameters!$D$9-parameters!$D$8)</f>
        <v>0.8</v>
      </c>
      <c r="J472">
        <f>IF(Table1[[#This Row],[Before Utility (unclipped)]]&gt;1,1, IF(Table1[[#This Row],[Before Utility (unclipped)]]&lt;0,0, Table1[[#This Row],[Before Utility (unclipped)]]))</f>
        <v>0.8</v>
      </c>
      <c r="K472">
        <f>(Table1[[#This Row],[Num. TID After]]-parameters!$D$10)/(parameters!$D$11-parameters!$D$10)</f>
        <v>0.2</v>
      </c>
      <c r="L472">
        <f>IF(Table1[[#This Row],[After Utility (unclipped)]]&gt;1,1, IF(Table1[[#This Row],[After Utility (unclipped)]]&lt;0,0, Table1[[#This Row],[After Utility (unclipped)]]))</f>
        <v>0.2</v>
      </c>
      <c r="M472" s="57">
        <v>1.2692000000000001E-4</v>
      </c>
      <c r="N472" s="81">
        <v>0</v>
      </c>
      <c r="O472" s="81">
        <v>3</v>
      </c>
      <c r="P472" s="81">
        <v>1</v>
      </c>
      <c r="Q472" s="81">
        <v>0</v>
      </c>
      <c r="R472" s="36" t="s">
        <v>1713</v>
      </c>
      <c r="S472" s="32">
        <v>10</v>
      </c>
      <c r="T472" s="36" t="s">
        <v>632</v>
      </c>
      <c r="U472" s="32">
        <v>11</v>
      </c>
      <c r="V472" s="30">
        <f>parameters!$J$4*Table1[[#This Row],[Mitigations Utility]] + parameters!$J$5*Table1[[#This Row],[Detections Utility]]</f>
        <v>0.21904761904761905</v>
      </c>
      <c r="W472">
        <f>SUM(Table1[[#This Row],[Num. 800-53 (r5)]],Table1[[#This Row],[Num. CIS Controls]])</f>
        <v>21</v>
      </c>
      <c r="X472">
        <f>(Table1[[#This Row],[Total Mitigations]]-parameters!$D$2)/(parameters!$D$3-parameters!$D$2)</f>
        <v>0.38181818181818183</v>
      </c>
      <c r="Y472">
        <f>IF(Table1[[#This Row],[Mitigations Utility (unclipped)]]&gt;1,1, IF(Table1[[#This Row],[Mitigations Utility (unclipped)]]&lt;0,0, Table1[[#This Row],[Mitigations Utility (unclipped)]]) )</f>
        <v>0.38181818181818183</v>
      </c>
      <c r="Z472">
        <f>SUM(Table1[[#This Row],[Num. CAR]:[Num. Splunk]])</f>
        <v>4</v>
      </c>
      <c r="AA472">
        <f>(Table1[[#This Row],[Total Detections]]-parameters!$D$4)/(parameters!$D$5-parameters!$D$4)</f>
        <v>0.04</v>
      </c>
      <c r="AB472">
        <f>IF(Table1[[#This Row],[Detections Utility (unclipped)]]&gt;1,1, IF(Table1[[#This Row],[Detections Utility (unclipped)]]&lt;0,0, Table1[[#This Row],[Detections Utility (unclipped)]]) )</f>
        <v>0.04</v>
      </c>
      <c r="AC472"/>
      <c r="AD472" s="85" t="s">
        <v>1714</v>
      </c>
      <c r="AE472" s="30" t="str" cm="1">
        <f t="array" ref="AE472">IF(SUMPRODUCT(--(NOT(ISERR(SEARCH({"Process","Command","Script","WMI","Module","Pipe","Service"},AD472)))))&gt;0,"1","0")</f>
        <v>1</v>
      </c>
      <c r="AF472" s="30">
        <f>IF(AE472="1",'TOP 10 TECHNIQUES'!C$15,0)</f>
        <v>0</v>
      </c>
      <c r="AG472" s="30" t="str" cm="1">
        <f t="array" ref="AG472">IF(SUMPRODUCT(--(NOT(ISERR(SEARCH({"Network","Firewall"},AD472)))))&gt;0,"1","0")</f>
        <v>1</v>
      </c>
      <c r="AH472" s="30">
        <f>IF(AG472="1",'TOP 10 TECHNIQUES'!C$16,0)</f>
        <v>0</v>
      </c>
      <c r="AI472" s="30" t="str" cm="1">
        <f t="array" ref="AI472">IF(SUMPRODUCT(--(NOT(ISERR(SEARCH({"File","Group","Logon","Schedule","User","Registry","Active","Application"},AD472)))))&gt;0,"1","0")</f>
        <v>1</v>
      </c>
      <c r="AJ472" s="30">
        <f>IF(AI472="1",'TOP 10 TECHNIQUES'!C$17,0)</f>
        <v>0.19800000000000001</v>
      </c>
      <c r="AK472" s="30" t="str" cm="1">
        <f t="array" ref="AK472">IF(SUMPRODUCT(--(NOT(ISERR(SEARCH({"Cloud","Cluster","Container","Image","Instance","Pod","Snapshot","Volume"},AD472)))))&gt;0,"1","0")</f>
        <v>0</v>
      </c>
      <c r="AL472" s="30">
        <f>IF(AK472="1",'TOP 10 TECHNIQUES'!C$18,0)</f>
        <v>0</v>
      </c>
      <c r="AM472" s="30" t="str" cm="1">
        <f t="array" ref="AM472">IF(SUMPRODUCT(--(NOT(ISERR(SEARCH({"Drive","Firmware","Host","Kernel"},AD472)))))&gt;0,"1","0")</f>
        <v>0</v>
      </c>
      <c r="AN472" s="30">
        <f>IF(AM472="1",'TOP 10 TECHNIQUES'!C$19,0)</f>
        <v>0</v>
      </c>
      <c r="AO472" s="62">
        <v>2</v>
      </c>
      <c r="AP472" s="30">
        <f>parameters!$J$21*Table1[[#This Row],[TAT Utility]]+parameters!$J$22*Table1[[#This Row],[Count Utility]]</f>
        <v>0.15282377644457143</v>
      </c>
      <c r="AQ472" s="30">
        <f>(Table1[[#This Row],[Total Top Att&amp;ck Score ]]-parameters!$D$19)/(parameters!$D$20-parameters!$D$19)</f>
        <v>0.28719036592634922</v>
      </c>
      <c r="AR472" s="30">
        <f>IF(Table1[[#This Row],[TAT Utility (unclipped)]]&gt;1,1, IF(Table1[[#This Row],[TAT Utility (unclipped)]]&lt;0,0, Table1[[#This Row],[TAT Utility (unclipped)]]) )</f>
        <v>0.28719036592634922</v>
      </c>
      <c r="AS472" s="30">
        <f>(Table1[[#This Row],[Ransomware (Total '# of ATT&amp;CK Observations)]]-parameters!$D$21)/(parameters!$D$22-parameters!$D$21)</f>
        <v>9.5238095238095233E-2</v>
      </c>
      <c r="AT472" s="30">
        <f>IF(Table1[[#This Row],[Count Utility (unclipped)]]&gt;1,1, IF(Table1[[#This Row],[Count Utility (unclipped)]]&lt;0,0, Table1[[#This Row],[Count Utility (unclipped)]]) )</f>
        <v>9.5238095238095233E-2</v>
      </c>
      <c r="AU47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6.1294779329826146E-2</v>
      </c>
    </row>
    <row r="473" spans="1:47" ht="15.75">
      <c r="A473" s="30">
        <f>parameters!$J$21*Table1[[#This Row],[TAT Utility]]+parameters!$J$22*Table1[[#This Row],[Count Utility]]</f>
        <v>5.5808986857142848E-2</v>
      </c>
      <c r="B473" s="30">
        <f t="shared" si="7"/>
        <v>0.5580898685714285</v>
      </c>
      <c r="C473" s="30" t="s">
        <v>1715</v>
      </c>
      <c r="D473" s="30" t="s">
        <v>1716</v>
      </c>
      <c r="E473" s="30" t="s">
        <v>72</v>
      </c>
      <c r="F473" s="30">
        <v>1</v>
      </c>
      <c r="G473" s="30">
        <v>4</v>
      </c>
      <c r="H473" s="30">
        <f>parameters!$J$10*Table1[[#This Row],[Before Utility]]+parameters!$J$11*Table1[[#This Row],[After Utility]]</f>
        <v>0.25</v>
      </c>
      <c r="I473">
        <f>(Table1[[#This Row],[Num. TID Before]]-parameters!$D$8)/(parameters!$D$9-parameters!$D$8)</f>
        <v>0.1</v>
      </c>
      <c r="J473">
        <f>IF(Table1[[#This Row],[Before Utility (unclipped)]]&gt;1,1, IF(Table1[[#This Row],[Before Utility (unclipped)]]&lt;0,0, Table1[[#This Row],[Before Utility (unclipped)]]))</f>
        <v>0.1</v>
      </c>
      <c r="K473">
        <f>(Table1[[#This Row],[Num. TID After]]-parameters!$D$10)/(parameters!$D$11-parameters!$D$10)</f>
        <v>0.4</v>
      </c>
      <c r="L473">
        <f>IF(Table1[[#This Row],[After Utility (unclipped)]]&gt;1,1, IF(Table1[[#This Row],[After Utility (unclipped)]]&lt;0,0, Table1[[#This Row],[After Utility (unclipped)]]))</f>
        <v>0.4</v>
      </c>
      <c r="M473" s="57">
        <v>7.9518439999999996E-2</v>
      </c>
      <c r="N473" s="81">
        <v>0</v>
      </c>
      <c r="O473" s="81">
        <v>12</v>
      </c>
      <c r="P473" s="81">
        <v>5</v>
      </c>
      <c r="Q473" s="81">
        <v>3</v>
      </c>
      <c r="R473" s="36" t="s">
        <v>1717</v>
      </c>
      <c r="S473" s="32">
        <v>6</v>
      </c>
      <c r="T473" s="36" t="s">
        <v>136</v>
      </c>
      <c r="U473" s="32">
        <v>8</v>
      </c>
      <c r="V473" s="30">
        <f>parameters!$J$4*Table1[[#This Row],[Mitigations Utility]] + parameters!$J$5*Table1[[#This Row],[Detections Utility]]</f>
        <v>0.22857142857142856</v>
      </c>
      <c r="W473">
        <f>SUM(Table1[[#This Row],[Num. 800-53 (r5)]],Table1[[#This Row],[Num. CIS Controls]])</f>
        <v>14</v>
      </c>
      <c r="X473">
        <f>(Table1[[#This Row],[Total Mitigations]]-parameters!$D$2)/(parameters!$D$3-parameters!$D$2)</f>
        <v>0.25454545454545452</v>
      </c>
      <c r="Y473">
        <f>IF(Table1[[#This Row],[Mitigations Utility (unclipped)]]&gt;1,1, IF(Table1[[#This Row],[Mitigations Utility (unclipped)]]&lt;0,0, Table1[[#This Row],[Mitigations Utility (unclipped)]]) )</f>
        <v>0.25454545454545452</v>
      </c>
      <c r="Z473">
        <f>SUM(Table1[[#This Row],[Num. CAR]:[Num. Splunk]])</f>
        <v>20</v>
      </c>
      <c r="AA473">
        <f>(Table1[[#This Row],[Total Detections]]-parameters!$D$4)/(parameters!$D$5-parameters!$D$4)</f>
        <v>0.2</v>
      </c>
      <c r="AB473">
        <f>IF(Table1[[#This Row],[Detections Utility (unclipped)]]&gt;1,1, IF(Table1[[#This Row],[Detections Utility (unclipped)]]&lt;0,0, Table1[[#This Row],[Detections Utility (unclipped)]]) )</f>
        <v>0.2</v>
      </c>
      <c r="AC473"/>
      <c r="AD473" s="85" t="s">
        <v>531</v>
      </c>
      <c r="AE473" s="30" t="str" cm="1">
        <f t="array" ref="AE473">IF(SUMPRODUCT(--(NOT(ISERR(SEARCH({"Process","Command","Script","WMI","Module","Pipe","Service"},AD473)))))&gt;0,"1","0")</f>
        <v>0</v>
      </c>
      <c r="AF473" s="30">
        <f>IF(AE473="1",'TOP 10 TECHNIQUES'!C$15,0)</f>
        <v>0</v>
      </c>
      <c r="AG473" s="30" t="str" cm="1">
        <f t="array" ref="AG473">IF(SUMPRODUCT(--(NOT(ISERR(SEARCH({"Network","Firewall"},AD473)))))&gt;0,"1","0")</f>
        <v>1</v>
      </c>
      <c r="AH473" s="30">
        <f>IF(AG473="1",'TOP 10 TECHNIQUES'!C$16,0)</f>
        <v>0</v>
      </c>
      <c r="AI473" s="30" t="str" cm="1">
        <f t="array" ref="AI473">IF(SUMPRODUCT(--(NOT(ISERR(SEARCH({"File","Group","Logon","Schedule","User","Registry","Active","Application"},AD473)))))&gt;0,"1","0")</f>
        <v>0</v>
      </c>
      <c r="AJ473" s="30">
        <f>IF(AI473="1",'TOP 10 TECHNIQUES'!C$17,0)</f>
        <v>0</v>
      </c>
      <c r="AK473" s="30" t="str" cm="1">
        <f t="array" ref="AK473">IF(SUMPRODUCT(--(NOT(ISERR(SEARCH({"Cloud","Cluster","Container","Image","Instance","Pod","Snapshot","Volume"},AD473)))))&gt;0,"1","0")</f>
        <v>0</v>
      </c>
      <c r="AL473" s="30">
        <f>IF(AK473="1",'TOP 10 TECHNIQUES'!C$18,0)</f>
        <v>0</v>
      </c>
      <c r="AM473" s="30" t="str" cm="1">
        <f t="array" ref="AM473">IF(SUMPRODUCT(--(NOT(ISERR(SEARCH({"Drive","Firmware","Host","Kernel"},AD473)))))&gt;0,"1","0")</f>
        <v>0</v>
      </c>
      <c r="AN473" s="30">
        <f>IF(AM473="1",'TOP 10 TECHNIQUES'!C$19,0)</f>
        <v>0</v>
      </c>
      <c r="AO473" s="61">
        <v>0</v>
      </c>
      <c r="AP473" s="30">
        <f>parameters!$J$21*Table1[[#This Row],[TAT Utility]]+parameters!$J$22*Table1[[#This Row],[Count Utility]]</f>
        <v>5.5808986857142848E-2</v>
      </c>
      <c r="AQ473" s="30">
        <f>(Table1[[#This Row],[Total Top Att&amp;ck Score ]]-parameters!$D$19)/(parameters!$D$20-parameters!$D$19)</f>
        <v>0.18602995619047616</v>
      </c>
      <c r="AR473" s="30">
        <f>IF(Table1[[#This Row],[TAT Utility (unclipped)]]&gt;1,1, IF(Table1[[#This Row],[TAT Utility (unclipped)]]&lt;0,0, Table1[[#This Row],[TAT Utility (unclipped)]]) )</f>
        <v>0.18602995619047616</v>
      </c>
      <c r="AS473" s="30">
        <f>(Table1[[#This Row],[Ransomware (Total '# of ATT&amp;CK Observations)]]-parameters!$D$21)/(parameters!$D$22-parameters!$D$21)</f>
        <v>0</v>
      </c>
      <c r="AT473" s="30">
        <f>IF(Table1[[#This Row],[Count Utility (unclipped)]]&gt;1,1, IF(Table1[[#This Row],[Count Utility (unclipped)]]&lt;0,0, Table1[[#This Row],[Count Utility (unclipped)]]) )</f>
        <v>0</v>
      </c>
      <c r="AU47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4" spans="1:47" ht="15.75">
      <c r="A474" s="30">
        <f>parameters!$J$21*Table1[[#This Row],[TAT Utility]]+parameters!$J$22*Table1[[#This Row],[Count Utility]]</f>
        <v>7.3881445809523813E-2</v>
      </c>
      <c r="B474" s="30">
        <f t="shared" si="7"/>
        <v>0.40548112476190479</v>
      </c>
      <c r="C474" s="30" t="s">
        <v>1718</v>
      </c>
      <c r="D474" s="30" t="s">
        <v>1719</v>
      </c>
      <c r="E474" s="30" t="s">
        <v>72</v>
      </c>
      <c r="F474" s="30">
        <v>1</v>
      </c>
      <c r="G474" s="30">
        <v>3</v>
      </c>
      <c r="H474" s="30">
        <f>parameters!$J$10*Table1[[#This Row],[Before Utility]]+parameters!$J$11*Table1[[#This Row],[After Utility]]</f>
        <v>0.2</v>
      </c>
      <c r="I474">
        <f>(Table1[[#This Row],[Num. TID Before]]-parameters!$D$8)/(parameters!$D$9-parameters!$D$8)</f>
        <v>0.1</v>
      </c>
      <c r="J474">
        <f>IF(Table1[[#This Row],[Before Utility (unclipped)]]&gt;1,1, IF(Table1[[#This Row],[Before Utility (unclipped)]]&lt;0,0, Table1[[#This Row],[Before Utility (unclipped)]]))</f>
        <v>0.1</v>
      </c>
      <c r="K474">
        <f>(Table1[[#This Row],[Num. TID After]]-parameters!$D$10)/(parameters!$D$11-parameters!$D$10)</f>
        <v>0.3</v>
      </c>
      <c r="L474">
        <f>IF(Table1[[#This Row],[After Utility (unclipped)]]&gt;1,1, IF(Table1[[#This Row],[After Utility (unclipped)]]&lt;0,0, Table1[[#This Row],[After Utility (unclipped)]]))</f>
        <v>0.3</v>
      </c>
      <c r="M474" s="57">
        <v>7.1922000000000002E-4</v>
      </c>
      <c r="N474" s="81">
        <v>0</v>
      </c>
      <c r="O474" s="81">
        <v>4</v>
      </c>
      <c r="P474" s="81">
        <v>1</v>
      </c>
      <c r="Q474" s="81">
        <v>2</v>
      </c>
      <c r="R474" s="36" t="s">
        <v>1720</v>
      </c>
      <c r="S474" s="32">
        <v>7</v>
      </c>
      <c r="T474" s="36" t="s">
        <v>632</v>
      </c>
      <c r="U474" s="32">
        <v>11</v>
      </c>
      <c r="V474" s="30">
        <f>parameters!$J$4*Table1[[#This Row],[Mitigations Utility]] + parameters!$J$5*Table1[[#This Row],[Detections Utility]]</f>
        <v>0.20476190476190476</v>
      </c>
      <c r="W474">
        <f>SUM(Table1[[#This Row],[Num. 800-53 (r5)]],Table1[[#This Row],[Num. CIS Controls]])</f>
        <v>18</v>
      </c>
      <c r="X474">
        <f>(Table1[[#This Row],[Total Mitigations]]-parameters!$D$2)/(parameters!$D$3-parameters!$D$2)</f>
        <v>0.32727272727272727</v>
      </c>
      <c r="Y474">
        <f>IF(Table1[[#This Row],[Mitigations Utility (unclipped)]]&gt;1,1, IF(Table1[[#This Row],[Mitigations Utility (unclipped)]]&lt;0,0, Table1[[#This Row],[Mitigations Utility (unclipped)]]) )</f>
        <v>0.32727272727272727</v>
      </c>
      <c r="Z474">
        <f>SUM(Table1[[#This Row],[Num. CAR]:[Num. Splunk]])</f>
        <v>7</v>
      </c>
      <c r="AA474">
        <f>(Table1[[#This Row],[Total Detections]]-parameters!$D$4)/(parameters!$D$5-parameters!$D$4)</f>
        <v>7.0000000000000007E-2</v>
      </c>
      <c r="AB474">
        <f>IF(Table1[[#This Row],[Detections Utility (unclipped)]]&gt;1,1, IF(Table1[[#This Row],[Detections Utility (unclipped)]]&lt;0,0, Table1[[#This Row],[Detections Utility (unclipped)]]) )</f>
        <v>7.0000000000000007E-2</v>
      </c>
      <c r="AC474"/>
      <c r="AD474" s="85" t="s">
        <v>607</v>
      </c>
      <c r="AE474" s="30" t="str" cm="1">
        <f t="array" ref="AE474">IF(SUMPRODUCT(--(NOT(ISERR(SEARCH({"Process","Command","Script","WMI","Module","Pipe","Service"},AD474)))))&gt;0,"1","0")</f>
        <v>0</v>
      </c>
      <c r="AF474" s="30">
        <f>IF(AE474="1",'TOP 10 TECHNIQUES'!C$15,0)</f>
        <v>0</v>
      </c>
      <c r="AG474" s="30" t="str" cm="1">
        <f t="array" ref="AG474">IF(SUMPRODUCT(--(NOT(ISERR(SEARCH({"Network","Firewall"},AD474)))))&gt;0,"1","0")</f>
        <v>1</v>
      </c>
      <c r="AH474" s="30">
        <f>IF(AG474="1",'TOP 10 TECHNIQUES'!C$16,0)</f>
        <v>0</v>
      </c>
      <c r="AI474" s="30" t="str" cm="1">
        <f t="array" ref="AI474">IF(SUMPRODUCT(--(NOT(ISERR(SEARCH({"File","Group","Logon","Schedule","User","Registry","Active","Application"},AD474)))))&gt;0,"1","0")</f>
        <v>0</v>
      </c>
      <c r="AJ474" s="30">
        <f>IF(AI474="1",'TOP 10 TECHNIQUES'!C$17,0)</f>
        <v>0</v>
      </c>
      <c r="AK474" s="30" t="str" cm="1">
        <f t="array" ref="AK474">IF(SUMPRODUCT(--(NOT(ISERR(SEARCH({"Cloud","Cluster","Container","Image","Instance","Pod","Snapshot","Volume"},AD474)))))&gt;0,"1","0")</f>
        <v>0</v>
      </c>
      <c r="AL474" s="30">
        <f>IF(AK474="1",'TOP 10 TECHNIQUES'!C$18,0)</f>
        <v>0</v>
      </c>
      <c r="AM474" s="30" t="str" cm="1">
        <f t="array" ref="AM474">IF(SUMPRODUCT(--(NOT(ISERR(SEARCH({"Drive","Firmware","Host","Kernel"},AD474)))))&gt;0,"1","0")</f>
        <v>0</v>
      </c>
      <c r="AN474" s="30">
        <f>IF(AM474="1",'TOP 10 TECHNIQUES'!C$19,0)</f>
        <v>0</v>
      </c>
      <c r="AO474" s="62">
        <v>1</v>
      </c>
      <c r="AP474" s="30">
        <f>parameters!$J$21*Table1[[#This Row],[TAT Utility]]+parameters!$J$22*Table1[[#This Row],[Count Utility]]</f>
        <v>7.3881445809523813E-2</v>
      </c>
      <c r="AQ474" s="30">
        <f>(Table1[[#This Row],[Total Top Att&amp;ck Score ]]-parameters!$D$19)/(parameters!$D$20-parameters!$D$19)</f>
        <v>0.13516037492063493</v>
      </c>
      <c r="AR474" s="30">
        <f>IF(Table1[[#This Row],[TAT Utility (unclipped)]]&gt;1,1, IF(Table1[[#This Row],[TAT Utility (unclipped)]]&lt;0,0, Table1[[#This Row],[TAT Utility (unclipped)]]) )</f>
        <v>0.13516037492063493</v>
      </c>
      <c r="AS474" s="30">
        <f>(Table1[[#This Row],[Ransomware (Total '# of ATT&amp;CK Observations)]]-parameters!$D$21)/(parameters!$D$22-parameters!$D$21)</f>
        <v>4.7619047619047616E-2</v>
      </c>
      <c r="AT474" s="30">
        <f>IF(Table1[[#This Row],[Count Utility (unclipped)]]&gt;1,1, IF(Table1[[#This Row],[Count Utility (unclipped)]]&lt;0,0, Table1[[#This Row],[Count Utility (unclipped)]]) )</f>
        <v>4.7619047619047616E-2</v>
      </c>
      <c r="AU47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2.7027627974300829E-2</v>
      </c>
    </row>
    <row r="475" spans="1:47" ht="15.75">
      <c r="A475" s="30">
        <f>parameters!$J$21*Table1[[#This Row],[TAT Utility]]+parameters!$J$22*Table1[[#This Row],[Count Utility]]</f>
        <v>0.12242696838095239</v>
      </c>
      <c r="B475" s="30">
        <f t="shared" si="7"/>
        <v>0.22426968380952383</v>
      </c>
      <c r="C475" s="30" t="s">
        <v>1721</v>
      </c>
      <c r="D475" s="30" t="s">
        <v>1722</v>
      </c>
      <c r="E475" s="30" t="s">
        <v>72</v>
      </c>
      <c r="F475" s="30">
        <v>2</v>
      </c>
      <c r="G475" s="30">
        <v>0</v>
      </c>
      <c r="H475" s="30">
        <f>parameters!$J$10*Table1[[#This Row],[Before Utility]]+parameters!$J$11*Table1[[#This Row],[After Utility]]</f>
        <v>0.1</v>
      </c>
      <c r="I475">
        <f>(Table1[[#This Row],[Num. TID Before]]-parameters!$D$8)/(parameters!$D$9-parameters!$D$8)</f>
        <v>0.2</v>
      </c>
      <c r="J475">
        <f>IF(Table1[[#This Row],[Before Utility (unclipped)]]&gt;1,1, IF(Table1[[#This Row],[Before Utility (unclipped)]]&lt;0,0, Table1[[#This Row],[Before Utility (unclipped)]]))</f>
        <v>0.2</v>
      </c>
      <c r="K475">
        <f>(Table1[[#This Row],[Num. TID After]]-parameters!$D$10)/(parameters!$D$11-parameters!$D$10)</f>
        <v>0</v>
      </c>
      <c r="L475">
        <f>IF(Table1[[#This Row],[After Utility (unclipped)]]&gt;1,1, IF(Table1[[#This Row],[After Utility (unclipped)]]&lt;0,0, Table1[[#This Row],[After Utility (unclipped)]]))</f>
        <v>0</v>
      </c>
      <c r="M475" s="57">
        <v>4.6015999999999999E-4</v>
      </c>
      <c r="N475" s="81">
        <v>0</v>
      </c>
      <c r="O475" s="81">
        <v>0</v>
      </c>
      <c r="P475" s="81">
        <v>0</v>
      </c>
      <c r="Q475" s="81">
        <v>0</v>
      </c>
      <c r="R475" s="36" t="s">
        <v>135</v>
      </c>
      <c r="S475" s="32">
        <v>2</v>
      </c>
      <c r="T475" s="36" t="s">
        <v>1723</v>
      </c>
      <c r="U475" s="32">
        <v>11</v>
      </c>
      <c r="V475" s="30">
        <f>parameters!$J$4*Table1[[#This Row],[Mitigations Utility]] + parameters!$J$5*Table1[[#This Row],[Detections Utility]]</f>
        <v>0.12380952380952381</v>
      </c>
      <c r="W475">
        <f>SUM(Table1[[#This Row],[Num. 800-53 (r5)]],Table1[[#This Row],[Num. CIS Controls]])</f>
        <v>13</v>
      </c>
      <c r="X475">
        <f>(Table1[[#This Row],[Total Mitigations]]-parameters!$D$2)/(parameters!$D$3-parameters!$D$2)</f>
        <v>0.23636363636363636</v>
      </c>
      <c r="Y475">
        <f>IF(Table1[[#This Row],[Mitigations Utility (unclipped)]]&gt;1,1, IF(Table1[[#This Row],[Mitigations Utility (unclipped)]]&lt;0,0, Table1[[#This Row],[Mitigations Utility (unclipped)]]) )</f>
        <v>0.23636363636363636</v>
      </c>
      <c r="Z475">
        <f>SUM(Table1[[#This Row],[Num. CAR]:[Num. Splunk]])</f>
        <v>0</v>
      </c>
      <c r="AA475">
        <f>(Table1[[#This Row],[Total Detections]]-parameters!$D$4)/(parameters!$D$5-parameters!$D$4)</f>
        <v>0</v>
      </c>
      <c r="AB475">
        <f>IF(Table1[[#This Row],[Detections Utility (unclipped)]]&gt;1,1, IF(Table1[[#This Row],[Detections Utility (unclipped)]]&lt;0,0, Table1[[#This Row],[Detections Utility (unclipped)]]) )</f>
        <v>0</v>
      </c>
      <c r="AC475"/>
      <c r="AD475" s="85" t="s">
        <v>75</v>
      </c>
      <c r="AE475" s="30" t="str" cm="1">
        <f t="array" ref="AE475">IF(SUMPRODUCT(--(NOT(ISERR(SEARCH({"Process","Command","Script","WMI","Module","Pipe","Service"},AD475)))))&gt;0,"1","0")</f>
        <v>0</v>
      </c>
      <c r="AF475" s="30">
        <f>IF(AE475="1",'TOP 10 TECHNIQUES'!C$15,0)</f>
        <v>0</v>
      </c>
      <c r="AG475" s="30" t="str" cm="1">
        <f t="array" ref="AG475">IF(SUMPRODUCT(--(NOT(ISERR(SEARCH({"Network","Firewall"},AD475)))))&gt;0,"1","0")</f>
        <v>1</v>
      </c>
      <c r="AH475" s="30">
        <f>IF(AG475="1",'TOP 10 TECHNIQUES'!C$16,0)</f>
        <v>0</v>
      </c>
      <c r="AI475" s="30" t="str" cm="1">
        <f t="array" ref="AI475">IF(SUMPRODUCT(--(NOT(ISERR(SEARCH({"File","Group","Logon","Schedule","User","Registry","Active","Application"},AD475)))))&gt;0,"1","0")</f>
        <v>0</v>
      </c>
      <c r="AJ475" s="30">
        <f>IF(AI475="1",'TOP 10 TECHNIQUES'!C$17,0)</f>
        <v>0</v>
      </c>
      <c r="AK475" s="30" t="str" cm="1">
        <f t="array" ref="AK475">IF(SUMPRODUCT(--(NOT(ISERR(SEARCH({"Cloud","Cluster","Container","Image","Instance","Pod","Snapshot","Volume"},AD475)))))&gt;0,"1","0")</f>
        <v>0</v>
      </c>
      <c r="AL475" s="30">
        <f>IF(AK475="1",'TOP 10 TECHNIQUES'!C$18,0)</f>
        <v>0</v>
      </c>
      <c r="AM475" s="30" t="str" cm="1">
        <f t="array" ref="AM475">IF(SUMPRODUCT(--(NOT(ISERR(SEARCH({"Drive","Firmware","Host","Kernel"},AD475)))))&gt;0,"1","0")</f>
        <v>0</v>
      </c>
      <c r="AN475" s="30">
        <f>IF(AM475="1",'TOP 10 TECHNIQUES'!C$19,0)</f>
        <v>0</v>
      </c>
      <c r="AO475" s="61">
        <v>3</v>
      </c>
      <c r="AP475" s="30">
        <f>parameters!$J$21*Table1[[#This Row],[TAT Utility]]+parameters!$J$22*Table1[[#This Row],[Count Utility]]</f>
        <v>0.12242696838095239</v>
      </c>
      <c r="AQ475" s="30">
        <f>(Table1[[#This Row],[Total Top Att&amp;ck Score ]]-parameters!$D$19)/(parameters!$D$20-parameters!$D$19)</f>
        <v>7.4756561269841273E-2</v>
      </c>
      <c r="AR475" s="30">
        <f>IF(Table1[[#This Row],[TAT Utility (unclipped)]]&gt;1,1, IF(Table1[[#This Row],[TAT Utility (unclipped)]]&lt;0,0, Table1[[#This Row],[TAT Utility (unclipped)]]) )</f>
        <v>7.4756561269841273E-2</v>
      </c>
      <c r="AS475" s="30">
        <f>(Table1[[#This Row],[Ransomware (Total '# of ATT&amp;CK Observations)]]-parameters!$D$21)/(parameters!$D$22-parameters!$D$21)</f>
        <v>0.14285714285714285</v>
      </c>
      <c r="AT475" s="30">
        <f>IF(Table1[[#This Row],[Count Utility (unclipped)]]&gt;1,1, IF(Table1[[#This Row],[Count Utility (unclipped)]]&lt;0,0, Table1[[#This Row],[Count Utility (unclipped)]]) )</f>
        <v>0.14285714285714285</v>
      </c>
      <c r="AU47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7.6768325804988657E-2</v>
      </c>
    </row>
    <row r="476" spans="1:47" ht="15.75">
      <c r="A476" s="30">
        <f>parameters!$J$21*Table1[[#This Row],[TAT Utility]]+parameters!$J$22*Table1[[#This Row],[Count Utility]]</f>
        <v>0.15571428571428572</v>
      </c>
      <c r="B476" s="30">
        <f t="shared" si="7"/>
        <v>0.22380952380952382</v>
      </c>
      <c r="C476" s="30" t="s">
        <v>1724</v>
      </c>
      <c r="D476" s="30" t="s">
        <v>1722</v>
      </c>
      <c r="E476" s="30" t="s">
        <v>1725</v>
      </c>
      <c r="F476" s="30">
        <v>1</v>
      </c>
      <c r="G476" s="30">
        <v>1</v>
      </c>
      <c r="H476" s="30">
        <f>parameters!$J$10*Table1[[#This Row],[Before Utility]]+parameters!$J$11*Table1[[#This Row],[After Utility]]</f>
        <v>0.1</v>
      </c>
      <c r="I476">
        <f>(Table1[[#This Row],[Num. TID Before]]-parameters!$D$8)/(parameters!$D$9-parameters!$D$8)</f>
        <v>0.1</v>
      </c>
      <c r="J476">
        <f>IF(Table1[[#This Row],[Before Utility (unclipped)]]&gt;1,1, IF(Table1[[#This Row],[Before Utility (unclipped)]]&lt;0,0, Table1[[#This Row],[Before Utility (unclipped)]]))</f>
        <v>0.1</v>
      </c>
      <c r="K476">
        <f>(Table1[[#This Row],[Num. TID After]]-parameters!$D$10)/(parameters!$D$11-parameters!$D$10)</f>
        <v>0.1</v>
      </c>
      <c r="L476">
        <f>IF(Table1[[#This Row],[After Utility (unclipped)]]&gt;1,1, IF(Table1[[#This Row],[After Utility (unclipped)]]&lt;0,0, Table1[[#This Row],[After Utility (unclipped)]]))</f>
        <v>0.1</v>
      </c>
      <c r="M476" s="30">
        <v>0</v>
      </c>
      <c r="N476" s="81">
        <v>0</v>
      </c>
      <c r="O476" s="81">
        <v>0</v>
      </c>
      <c r="P476" s="81">
        <v>0</v>
      </c>
      <c r="Q476" s="81">
        <v>0</v>
      </c>
      <c r="R476" s="36" t="s">
        <v>135</v>
      </c>
      <c r="S476" s="32">
        <v>2</v>
      </c>
      <c r="T476" s="36" t="s">
        <v>1723</v>
      </c>
      <c r="U476" s="32">
        <v>11</v>
      </c>
      <c r="V476" s="30">
        <f>parameters!$J$4*Table1[[#This Row],[Mitigations Utility]] + parameters!$J$5*Table1[[#This Row],[Detections Utility]]</f>
        <v>0.12380952380952381</v>
      </c>
      <c r="W476">
        <f>SUM(Table1[[#This Row],[Num. 800-53 (r5)]],Table1[[#This Row],[Num. CIS Controls]])</f>
        <v>13</v>
      </c>
      <c r="X476">
        <f>(Table1[[#This Row],[Total Mitigations]]-parameters!$D$2)/(parameters!$D$3-parameters!$D$2)</f>
        <v>0.23636363636363636</v>
      </c>
      <c r="Y476">
        <f>IF(Table1[[#This Row],[Mitigations Utility (unclipped)]]&gt;1,1, IF(Table1[[#This Row],[Mitigations Utility (unclipped)]]&lt;0,0, Table1[[#This Row],[Mitigations Utility (unclipped)]]) )</f>
        <v>0.23636363636363636</v>
      </c>
      <c r="Z476">
        <f>SUM(Table1[[#This Row],[Num. CAR]:[Num. Splunk]])</f>
        <v>0</v>
      </c>
      <c r="AA476">
        <f>(Table1[[#This Row],[Total Detections]]-parameters!$D$4)/(parameters!$D$5-parameters!$D$4)</f>
        <v>0</v>
      </c>
      <c r="AB476">
        <f>IF(Table1[[#This Row],[Detections Utility (unclipped)]]&gt;1,1, IF(Table1[[#This Row],[Detections Utility (unclipped)]]&lt;0,0, Table1[[#This Row],[Detections Utility (unclipped)]]) )</f>
        <v>0</v>
      </c>
      <c r="AC476"/>
      <c r="AD476" s="85" t="s">
        <v>75</v>
      </c>
      <c r="AE476" s="30" t="str" cm="1">
        <f t="array" ref="AE476">IF(SUMPRODUCT(--(NOT(ISERR(SEARCH({"Process","Command","Script","WMI","Module","Pipe","Service"},AD476)))))&gt;0,"1","0")</f>
        <v>0</v>
      </c>
      <c r="AF476" s="30">
        <f>IF(AE476="1",'TOP 10 TECHNIQUES'!C$15,0)</f>
        <v>0</v>
      </c>
      <c r="AG476" s="30" t="str" cm="1">
        <f t="array" ref="AG476">IF(SUMPRODUCT(--(NOT(ISERR(SEARCH({"Network","Firewall"},AD476)))))&gt;0,"1","0")</f>
        <v>1</v>
      </c>
      <c r="AH476" s="30">
        <f>IF(AG476="1",'TOP 10 TECHNIQUES'!C$16,0)</f>
        <v>0</v>
      </c>
      <c r="AI476" s="30" t="str" cm="1">
        <f t="array" ref="AI476">IF(SUMPRODUCT(--(NOT(ISERR(SEARCH({"File","Group","Logon","Schedule","User","Registry","Active","Application"},AD476)))))&gt;0,"1","0")</f>
        <v>0</v>
      </c>
      <c r="AJ476" s="30">
        <f>IF(AI476="1",'TOP 10 TECHNIQUES'!C$17,0)</f>
        <v>0</v>
      </c>
      <c r="AK476" s="30" t="str" cm="1">
        <f t="array" ref="AK476">IF(SUMPRODUCT(--(NOT(ISERR(SEARCH({"Cloud","Cluster","Container","Image","Instance","Pod","Snapshot","Volume"},AD476)))))&gt;0,"1","0")</f>
        <v>0</v>
      </c>
      <c r="AL476" s="30">
        <f>IF(AK476="1",'TOP 10 TECHNIQUES'!C$18,0)</f>
        <v>0</v>
      </c>
      <c r="AM476" s="30" t="str" cm="1">
        <f t="array" ref="AM476">IF(SUMPRODUCT(--(NOT(ISERR(SEARCH({"Drive","Firmware","Host","Kernel"},AD476)))))&gt;0,"1","0")</f>
        <v>0</v>
      </c>
      <c r="AN476" s="30">
        <f>IF(AM476="1",'TOP 10 TECHNIQUES'!C$19,0)</f>
        <v>0</v>
      </c>
      <c r="AO476" s="62">
        <v>4</v>
      </c>
      <c r="AP476" s="30">
        <f>parameters!$J$21*Table1[[#This Row],[TAT Utility]]+parameters!$J$22*Table1[[#This Row],[Count Utility]]</f>
        <v>0.15571428571428572</v>
      </c>
      <c r="AQ476" s="30">
        <f>(Table1[[#This Row],[Total Top Att&amp;ck Score ]]-parameters!$D$19)/(parameters!$D$20-parameters!$D$19)</f>
        <v>7.4603174603174602E-2</v>
      </c>
      <c r="AR476" s="30">
        <f>IF(Table1[[#This Row],[TAT Utility (unclipped)]]&gt;1,1, IF(Table1[[#This Row],[TAT Utility (unclipped)]]&lt;0,0, Table1[[#This Row],[TAT Utility (unclipped)]]) )</f>
        <v>7.4603174603174602E-2</v>
      </c>
      <c r="AS476" s="30">
        <f>(Table1[[#This Row],[Ransomware (Total '# of ATT&amp;CK Observations)]]-parameters!$D$21)/(parameters!$D$22-parameters!$D$21)</f>
        <v>0.19047619047619047</v>
      </c>
      <c r="AT476" s="30">
        <f>IF(Table1[[#This Row],[Count Utility (unclipped)]]&gt;1,1, IF(Table1[[#This Row],[Count Utility (unclipped)]]&lt;0,0, Table1[[#This Row],[Count Utility (unclipped)]]) )</f>
        <v>0.19047619047619047</v>
      </c>
      <c r="AU47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0.10234315948601662</v>
      </c>
    </row>
    <row r="477" spans="1:47" ht="15.75">
      <c r="A477" s="30">
        <f>parameters!$J$21*Table1[[#This Row],[TAT Utility]]+parameters!$J$22*Table1[[#This Row],[Count Utility]]</f>
        <v>0.1357142857142857</v>
      </c>
      <c r="B477" s="30">
        <f t="shared" si="7"/>
        <v>0.3571428571428571</v>
      </c>
      <c r="C477" s="30" t="s">
        <v>1726</v>
      </c>
      <c r="D477" s="30" t="s">
        <v>1722</v>
      </c>
      <c r="E477" s="30" t="s">
        <v>1727</v>
      </c>
      <c r="F477" s="30">
        <v>1</v>
      </c>
      <c r="G477" s="30">
        <v>1</v>
      </c>
      <c r="H477" s="30">
        <f>parameters!$J$10*Table1[[#This Row],[Before Utility]]+parameters!$J$11*Table1[[#This Row],[After Utility]]</f>
        <v>0.1</v>
      </c>
      <c r="I477">
        <f>(Table1[[#This Row],[Num. TID Before]]-parameters!$D$8)/(parameters!$D$9-parameters!$D$8)</f>
        <v>0.1</v>
      </c>
      <c r="J477">
        <f>IF(Table1[[#This Row],[Before Utility (unclipped)]]&gt;1,1, IF(Table1[[#This Row],[Before Utility (unclipped)]]&lt;0,0, Table1[[#This Row],[Before Utility (unclipped)]]))</f>
        <v>0.1</v>
      </c>
      <c r="K477">
        <f>(Table1[[#This Row],[Num. TID After]]-parameters!$D$10)/(parameters!$D$11-parameters!$D$10)</f>
        <v>0.1</v>
      </c>
      <c r="L477">
        <f>IF(Table1[[#This Row],[After Utility (unclipped)]]&gt;1,1, IF(Table1[[#This Row],[After Utility (unclipped)]]&lt;0,0, Table1[[#This Row],[After Utility (unclipped)]]))</f>
        <v>0.1</v>
      </c>
      <c r="M477" s="30">
        <v>0</v>
      </c>
      <c r="N477" s="81">
        <v>0</v>
      </c>
      <c r="O477" s="81">
        <v>8</v>
      </c>
      <c r="P477" s="81">
        <v>9</v>
      </c>
      <c r="Q477" s="81">
        <v>11</v>
      </c>
      <c r="R477" s="36" t="s">
        <v>135</v>
      </c>
      <c r="S477" s="32">
        <v>2</v>
      </c>
      <c r="T477" s="36" t="s">
        <v>1723</v>
      </c>
      <c r="U477" s="32">
        <v>11</v>
      </c>
      <c r="V477" s="30">
        <f>parameters!$J$4*Table1[[#This Row],[Mitigations Utility]] + parameters!$J$5*Table1[[#This Row],[Detections Utility]]</f>
        <v>0.25714285714285712</v>
      </c>
      <c r="W477">
        <f>SUM(Table1[[#This Row],[Num. 800-53 (r5)]],Table1[[#This Row],[Num. CIS Controls]])</f>
        <v>13</v>
      </c>
      <c r="X477">
        <f>(Table1[[#This Row],[Total Mitigations]]-parameters!$D$2)/(parameters!$D$3-parameters!$D$2)</f>
        <v>0.23636363636363636</v>
      </c>
      <c r="Y477">
        <f>IF(Table1[[#This Row],[Mitigations Utility (unclipped)]]&gt;1,1, IF(Table1[[#This Row],[Mitigations Utility (unclipped)]]&lt;0,0, Table1[[#This Row],[Mitigations Utility (unclipped)]]) )</f>
        <v>0.23636363636363636</v>
      </c>
      <c r="Z477">
        <f>SUM(Table1[[#This Row],[Num. CAR]:[Num. Splunk]])</f>
        <v>28</v>
      </c>
      <c r="AA477">
        <f>(Table1[[#This Row],[Total Detections]]-parameters!$D$4)/(parameters!$D$5-parameters!$D$4)</f>
        <v>0.28000000000000003</v>
      </c>
      <c r="AB477">
        <f>IF(Table1[[#This Row],[Detections Utility (unclipped)]]&gt;1,1, IF(Table1[[#This Row],[Detections Utility (unclipped)]]&lt;0,0, Table1[[#This Row],[Detections Utility (unclipped)]]) )</f>
        <v>0.28000000000000003</v>
      </c>
      <c r="AC477"/>
      <c r="AD477" s="85" t="s">
        <v>75</v>
      </c>
      <c r="AE477" s="30" t="str" cm="1">
        <f t="array" ref="AE477">IF(SUMPRODUCT(--(NOT(ISERR(SEARCH({"Process","Command","Script","WMI","Module","Pipe","Service"},AD477)))))&gt;0,"1","0")</f>
        <v>0</v>
      </c>
      <c r="AF477" s="30">
        <f>IF(AE477="1",'TOP 10 TECHNIQUES'!C$15,0)</f>
        <v>0</v>
      </c>
      <c r="AG477" s="30" t="str" cm="1">
        <f t="array" ref="AG477">IF(SUMPRODUCT(--(NOT(ISERR(SEARCH({"Network","Firewall"},AD477)))))&gt;0,"1","0")</f>
        <v>1</v>
      </c>
      <c r="AH477" s="30">
        <f>IF(AG477="1",'TOP 10 TECHNIQUES'!C$16,0)</f>
        <v>0</v>
      </c>
      <c r="AI477" s="30" t="str" cm="1">
        <f t="array" ref="AI477">IF(SUMPRODUCT(--(NOT(ISERR(SEARCH({"File","Group","Logon","Schedule","User","Registry","Active","Application"},AD477)))))&gt;0,"1","0")</f>
        <v>0</v>
      </c>
      <c r="AJ477" s="30">
        <f>IF(AI477="1",'TOP 10 TECHNIQUES'!C$17,0)</f>
        <v>0</v>
      </c>
      <c r="AK477" s="30" t="str" cm="1">
        <f t="array" ref="AK477">IF(SUMPRODUCT(--(NOT(ISERR(SEARCH({"Cloud","Cluster","Container","Image","Instance","Pod","Snapshot","Volume"},AD477)))))&gt;0,"1","0")</f>
        <v>0</v>
      </c>
      <c r="AL477" s="30">
        <f>IF(AK477="1",'TOP 10 TECHNIQUES'!C$18,0)</f>
        <v>0</v>
      </c>
      <c r="AM477" s="30" t="str" cm="1">
        <f t="array" ref="AM477">IF(SUMPRODUCT(--(NOT(ISERR(SEARCH({"Drive","Firmware","Host","Kernel"},AD477)))))&gt;0,"1","0")</f>
        <v>0</v>
      </c>
      <c r="AN477" s="30">
        <f>IF(AM477="1",'TOP 10 TECHNIQUES'!C$19,0)</f>
        <v>0</v>
      </c>
      <c r="AO477" s="61">
        <v>3</v>
      </c>
      <c r="AP477" s="30">
        <f>parameters!$J$21*Table1[[#This Row],[TAT Utility]]+parameters!$J$22*Table1[[#This Row],[Count Utility]]</f>
        <v>0.1357142857142857</v>
      </c>
      <c r="AQ477" s="30">
        <f>(Table1[[#This Row],[Total Top Att&amp;ck Score ]]-parameters!$D$19)/(parameters!$D$20-parameters!$D$19)</f>
        <v>0.11904761904761903</v>
      </c>
      <c r="AR477" s="30">
        <f>IF(Table1[[#This Row],[TAT Utility (unclipped)]]&gt;1,1, IF(Table1[[#This Row],[TAT Utility (unclipped)]]&lt;0,0, Table1[[#This Row],[TAT Utility (unclipped)]]) )</f>
        <v>0.11904761904761903</v>
      </c>
      <c r="AS477" s="30">
        <f>(Table1[[#This Row],[Ransomware (Total '# of ATT&amp;CK Observations)]]-parameters!$D$21)/(parameters!$D$22-parameters!$D$21)</f>
        <v>0.14285714285714285</v>
      </c>
      <c r="AT477" s="30">
        <f>IF(Table1[[#This Row],[Count Utility (unclipped)]]&gt;1,1, IF(Table1[[#This Row],[Count Utility (unclipped)]]&lt;0,0, Table1[[#This Row],[Count Utility (unclipped)]]) )</f>
        <v>0.14285714285714285</v>
      </c>
      <c r="AU47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7.9931972789115638E-2</v>
      </c>
    </row>
    <row r="478" spans="1:47" ht="15.75">
      <c r="A478" s="30">
        <f>parameters!$J$21*Table1[[#This Row],[TAT Utility]]+parameters!$J$22*Table1[[#This Row],[Count Utility]]</f>
        <v>0.25211095238095238</v>
      </c>
      <c r="B478" s="30">
        <f t="shared" si="7"/>
        <v>2.1877761904761908</v>
      </c>
      <c r="C478" s="30" t="s">
        <v>1728</v>
      </c>
      <c r="D478" s="30" t="s">
        <v>1729</v>
      </c>
      <c r="E478" s="30" t="s">
        <v>72</v>
      </c>
      <c r="F478" s="30">
        <v>4</v>
      </c>
      <c r="G478" s="30">
        <v>3</v>
      </c>
      <c r="H478" s="30">
        <f>parameters!$J$10*Table1[[#This Row],[Before Utility]]+parameters!$J$11*Table1[[#This Row],[After Utility]]</f>
        <v>0.35</v>
      </c>
      <c r="I478">
        <f>(Table1[[#This Row],[Num. TID Before]]-parameters!$D$8)/(parameters!$D$9-parameters!$D$8)</f>
        <v>0.4</v>
      </c>
      <c r="J478">
        <f>IF(Table1[[#This Row],[Before Utility (unclipped)]]&gt;1,1, IF(Table1[[#This Row],[Before Utility (unclipped)]]&lt;0,0, Table1[[#This Row],[Before Utility (unclipped)]]))</f>
        <v>0.4</v>
      </c>
      <c r="K478">
        <f>(Table1[[#This Row],[Num. TID After]]-parameters!$D$10)/(parameters!$D$11-parameters!$D$10)</f>
        <v>0.3</v>
      </c>
      <c r="L478">
        <f>IF(Table1[[#This Row],[After Utility (unclipped)]]&gt;1,1, IF(Table1[[#This Row],[After Utility (unclipped)]]&lt;0,0, Table1[[#This Row],[After Utility (unclipped)]]))</f>
        <v>0.3</v>
      </c>
      <c r="M478" s="57">
        <v>1</v>
      </c>
      <c r="N478" s="81">
        <v>1</v>
      </c>
      <c r="O478" s="81">
        <v>22</v>
      </c>
      <c r="P478" s="81">
        <v>1</v>
      </c>
      <c r="Q478" s="81">
        <v>4</v>
      </c>
      <c r="R478" s="36" t="s">
        <v>1730</v>
      </c>
      <c r="S478" s="32">
        <v>17</v>
      </c>
      <c r="T478" s="36" t="s">
        <v>1731</v>
      </c>
      <c r="U478" s="32">
        <v>19</v>
      </c>
      <c r="V478" s="30">
        <f>parameters!$J$4*Table1[[#This Row],[Mitigations Utility]] + parameters!$J$5*Table1[[#This Row],[Detections Utility]]</f>
        <v>0.47619047619047616</v>
      </c>
      <c r="W478">
        <f>SUM(Table1[[#This Row],[Num. 800-53 (r5)]],Table1[[#This Row],[Num. CIS Controls]])</f>
        <v>36</v>
      </c>
      <c r="X478">
        <f>(Table1[[#This Row],[Total Mitigations]]-parameters!$D$2)/(parameters!$D$3-parameters!$D$2)</f>
        <v>0.65454545454545454</v>
      </c>
      <c r="Y478">
        <f>IF(Table1[[#This Row],[Mitigations Utility (unclipped)]]&gt;1,1, IF(Table1[[#This Row],[Mitigations Utility (unclipped)]]&lt;0,0, Table1[[#This Row],[Mitigations Utility (unclipped)]]) )</f>
        <v>0.65454545454545454</v>
      </c>
      <c r="Z478">
        <f>SUM(Table1[[#This Row],[Num. CAR]:[Num. Splunk]])</f>
        <v>28</v>
      </c>
      <c r="AA478">
        <f>(Table1[[#This Row],[Total Detections]]-parameters!$D$4)/(parameters!$D$5-parameters!$D$4)</f>
        <v>0.28000000000000003</v>
      </c>
      <c r="AB478">
        <f>IF(Table1[[#This Row],[Detections Utility (unclipped)]]&gt;1,1, IF(Table1[[#This Row],[Detections Utility (unclipped)]]&lt;0,0, Table1[[#This Row],[Detections Utility (unclipped)]]) )</f>
        <v>0.28000000000000003</v>
      </c>
      <c r="AC478"/>
      <c r="AD478" s="85" t="s">
        <v>1732</v>
      </c>
      <c r="AE478" s="30" t="str" cm="1">
        <f t="array" ref="AE478">IF(SUMPRODUCT(--(NOT(ISERR(SEARCH({"Process","Command","Script","WMI","Module","Pipe","Service"},AD478)))))&gt;0,"1","0")</f>
        <v>1</v>
      </c>
      <c r="AF478" s="30">
        <f>IF(AE478="1",'TOP 10 TECHNIQUES'!C$15,0)</f>
        <v>0</v>
      </c>
      <c r="AG478" s="30" t="str" cm="1">
        <f t="array" ref="AG478">IF(SUMPRODUCT(--(NOT(ISERR(SEARCH({"Network","Firewall"},AD478)))))&gt;0,"1","0")</f>
        <v>0</v>
      </c>
      <c r="AH478" s="30">
        <f>IF(AG478="1",'TOP 10 TECHNIQUES'!C$16,0)</f>
        <v>0</v>
      </c>
      <c r="AI478" s="30" t="str" cm="1">
        <f t="array" ref="AI478">IF(SUMPRODUCT(--(NOT(ISERR(SEARCH({"File","Group","Logon","Schedule","User","Registry","Active","Application"},AD478)))))&gt;0,"1","0")</f>
        <v>1</v>
      </c>
      <c r="AJ478" s="30">
        <f>IF(AI478="1",'TOP 10 TECHNIQUES'!C$17,0)</f>
        <v>0.19800000000000001</v>
      </c>
      <c r="AK478" s="30" t="str" cm="1">
        <f t="array" ref="AK478">IF(SUMPRODUCT(--(NOT(ISERR(SEARCH({"Cloud","Cluster","Container","Image","Instance","Pod","Snapshot","Volume"},AD478)))))&gt;0,"1","0")</f>
        <v>0</v>
      </c>
      <c r="AL478" s="30">
        <f>IF(AK478="1",'TOP 10 TECHNIQUES'!C$18,0)</f>
        <v>0</v>
      </c>
      <c r="AM478" s="30" t="str" cm="1">
        <f t="array" ref="AM478">IF(SUMPRODUCT(--(NOT(ISERR(SEARCH({"Drive","Firmware","Host","Kernel"},AD478)))))&gt;0,"1","0")</f>
        <v>0</v>
      </c>
      <c r="AN478" s="30">
        <f>IF(AM478="1",'TOP 10 TECHNIQUES'!C$19,0)</f>
        <v>0</v>
      </c>
      <c r="AO478" s="62">
        <v>1</v>
      </c>
      <c r="AP478" s="30">
        <f>parameters!$J$21*Table1[[#This Row],[TAT Utility]]+parameters!$J$22*Table1[[#This Row],[Count Utility]]</f>
        <v>0.25211095238095238</v>
      </c>
      <c r="AQ478" s="30">
        <f>(Table1[[#This Row],[Total Top Att&amp;ck Score ]]-parameters!$D$19)/(parameters!$D$20-parameters!$D$19)</f>
        <v>0.72925873015873022</v>
      </c>
      <c r="AR478" s="30">
        <f>IF(Table1[[#This Row],[TAT Utility (unclipped)]]&gt;1,1, IF(Table1[[#This Row],[TAT Utility (unclipped)]]&lt;0,0, Table1[[#This Row],[TAT Utility (unclipped)]]) )</f>
        <v>0.72925873015873022</v>
      </c>
      <c r="AS478" s="30">
        <f>(Table1[[#This Row],[Ransomware (Total '# of ATT&amp;CK Observations)]]-parameters!$D$21)/(parameters!$D$22-parameters!$D$21)</f>
        <v>4.7619047619047616E-2</v>
      </c>
      <c r="AT478" s="30">
        <f>IF(Table1[[#This Row],[Count Utility (unclipped)]]&gt;1,1, IF(Table1[[#This Row],[Count Utility (unclipped)]]&lt;0,0, Table1[[#This Row],[Count Utility (unclipped)]]) )</f>
        <v>4.7619047619047616E-2</v>
      </c>
      <c r="AU47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4.1172826908541196E-2</v>
      </c>
    </row>
    <row r="479" spans="1:47" ht="15.75">
      <c r="A479" s="30">
        <f>parameters!$J$21*Table1[[#This Row],[TAT Utility]]+parameters!$J$22*Table1[[#This Row],[Count Utility]]</f>
        <v>0.12371428571428572</v>
      </c>
      <c r="B479" s="30">
        <f t="shared" si="7"/>
        <v>0.57047619047619047</v>
      </c>
      <c r="C479" s="30" t="s">
        <v>1733</v>
      </c>
      <c r="D479" s="30" t="s">
        <v>1729</v>
      </c>
      <c r="E479" s="30" t="s">
        <v>1734</v>
      </c>
      <c r="F479" s="30">
        <v>1</v>
      </c>
      <c r="G479" s="30">
        <v>1</v>
      </c>
      <c r="H479" s="30">
        <f>parameters!$J$10*Table1[[#This Row],[Before Utility]]+parameters!$J$11*Table1[[#This Row],[After Utility]]</f>
        <v>0.1</v>
      </c>
      <c r="I479">
        <f>(Table1[[#This Row],[Num. TID Before]]-parameters!$D$8)/(parameters!$D$9-parameters!$D$8)</f>
        <v>0.1</v>
      </c>
      <c r="J479">
        <f>IF(Table1[[#This Row],[Before Utility (unclipped)]]&gt;1,1, IF(Table1[[#This Row],[Before Utility (unclipped)]]&lt;0,0, Table1[[#This Row],[Before Utility (unclipped)]]))</f>
        <v>0.1</v>
      </c>
      <c r="K479">
        <f>(Table1[[#This Row],[Num. TID After]]-parameters!$D$10)/(parameters!$D$11-parameters!$D$10)</f>
        <v>0.1</v>
      </c>
      <c r="L479">
        <f>IF(Table1[[#This Row],[After Utility (unclipped)]]&gt;1,1, IF(Table1[[#This Row],[After Utility (unclipped)]]&lt;0,0, Table1[[#This Row],[After Utility (unclipped)]]))</f>
        <v>0.1</v>
      </c>
      <c r="M479" s="30">
        <v>0</v>
      </c>
      <c r="N479" s="81">
        <v>0</v>
      </c>
      <c r="O479" s="81">
        <v>42</v>
      </c>
      <c r="P479" s="81">
        <v>2</v>
      </c>
      <c r="Q479" s="81">
        <v>5</v>
      </c>
      <c r="R479" s="36" t="s">
        <v>1735</v>
      </c>
      <c r="S479" s="32">
        <v>6</v>
      </c>
      <c r="T479" s="36" t="s">
        <v>1736</v>
      </c>
      <c r="U479" s="32">
        <v>9</v>
      </c>
      <c r="V479" s="30">
        <f>parameters!$J$4*Table1[[#This Row],[Mitigations Utility]] + parameters!$J$5*Table1[[#This Row],[Detections Utility]]</f>
        <v>0.37619047619047619</v>
      </c>
      <c r="W479">
        <f>SUM(Table1[[#This Row],[Num. 800-53 (r5)]],Table1[[#This Row],[Num. CIS Controls]])</f>
        <v>15</v>
      </c>
      <c r="X479">
        <f>(Table1[[#This Row],[Total Mitigations]]-parameters!$D$2)/(parameters!$D$3-parameters!$D$2)</f>
        <v>0.27272727272727271</v>
      </c>
      <c r="Y479">
        <f>IF(Table1[[#This Row],[Mitigations Utility (unclipped)]]&gt;1,1, IF(Table1[[#This Row],[Mitigations Utility (unclipped)]]&lt;0,0, Table1[[#This Row],[Mitigations Utility (unclipped)]]) )</f>
        <v>0.27272727272727271</v>
      </c>
      <c r="Z479">
        <f>SUM(Table1[[#This Row],[Num. CAR]:[Num. Splunk]])</f>
        <v>49</v>
      </c>
      <c r="AA479">
        <f>(Table1[[#This Row],[Total Detections]]-parameters!$D$4)/(parameters!$D$5-parameters!$D$4)</f>
        <v>0.49</v>
      </c>
      <c r="AB479">
        <f>IF(Table1[[#This Row],[Detections Utility (unclipped)]]&gt;1,1, IF(Table1[[#This Row],[Detections Utility (unclipped)]]&lt;0,0, Table1[[#This Row],[Detections Utility (unclipped)]]) )</f>
        <v>0.49</v>
      </c>
      <c r="AC479"/>
      <c r="AD479" s="85" t="s">
        <v>1737</v>
      </c>
      <c r="AE479" s="30" t="str" cm="1">
        <f t="array" ref="AE479">IF(SUMPRODUCT(--(NOT(ISERR(SEARCH({"Process","Command","Script","WMI","Module","Pipe","Service"},AD479)))))&gt;0,"1","0")</f>
        <v>1</v>
      </c>
      <c r="AF479" s="30">
        <f>IF(AE479="1",'TOP 10 TECHNIQUES'!C$15,0)</f>
        <v>0</v>
      </c>
      <c r="AG479" s="30" t="str" cm="1">
        <f t="array" ref="AG479">IF(SUMPRODUCT(--(NOT(ISERR(SEARCH({"Network","Firewall"},AD479)))))&gt;0,"1","0")</f>
        <v>0</v>
      </c>
      <c r="AH479" s="30">
        <f>IF(AG479="1",'TOP 10 TECHNIQUES'!C$16,0)</f>
        <v>0</v>
      </c>
      <c r="AI479" s="30" t="str" cm="1">
        <f t="array" ref="AI479">IF(SUMPRODUCT(--(NOT(ISERR(SEARCH({"File","Group","Logon","Schedule","User","Registry","Active","Application"},AD479)))))&gt;0,"1","0")</f>
        <v>1</v>
      </c>
      <c r="AJ479" s="30">
        <f>IF(AI479="1",'TOP 10 TECHNIQUES'!C$17,0)</f>
        <v>0.19800000000000001</v>
      </c>
      <c r="AK479" s="30" t="str" cm="1">
        <f t="array" ref="AK479">IF(SUMPRODUCT(--(NOT(ISERR(SEARCH({"Cloud","Cluster","Container","Image","Instance","Pod","Snapshot","Volume"},AD479)))))&gt;0,"1","0")</f>
        <v>0</v>
      </c>
      <c r="AL479" s="30">
        <f>IF(AK479="1",'TOP 10 TECHNIQUES'!C$18,0)</f>
        <v>0</v>
      </c>
      <c r="AM479" s="30" t="str" cm="1">
        <f t="array" ref="AM479">IF(SUMPRODUCT(--(NOT(ISERR(SEARCH({"Drive","Firmware","Host","Kernel"},AD479)))))&gt;0,"1","0")</f>
        <v>0</v>
      </c>
      <c r="AN479" s="30">
        <f>IF(AM479="1",'TOP 10 TECHNIQUES'!C$19,0)</f>
        <v>0</v>
      </c>
      <c r="AO479" s="61">
        <v>2</v>
      </c>
      <c r="AP479" s="30">
        <f>parameters!$J$21*Table1[[#This Row],[TAT Utility]]+parameters!$J$22*Table1[[#This Row],[Count Utility]]</f>
        <v>0.12371428571428572</v>
      </c>
      <c r="AQ479" s="30">
        <f>(Table1[[#This Row],[Total Top Att&amp;ck Score ]]-parameters!$D$19)/(parameters!$D$20-parameters!$D$19)</f>
        <v>0.19015873015873017</v>
      </c>
      <c r="AR479" s="30">
        <f>IF(Table1[[#This Row],[TAT Utility (unclipped)]]&gt;1,1, IF(Table1[[#This Row],[TAT Utility (unclipped)]]&lt;0,0, Table1[[#This Row],[TAT Utility (unclipped)]]) )</f>
        <v>0.19015873015873017</v>
      </c>
      <c r="AS479" s="30">
        <f>(Table1[[#This Row],[Ransomware (Total '# of ATT&amp;CK Observations)]]-parameters!$D$21)/(parameters!$D$22-parameters!$D$21)</f>
        <v>9.5238095238095233E-2</v>
      </c>
      <c r="AT479" s="30">
        <f>IF(Table1[[#This Row],[Count Utility (unclipped)]]&gt;1,1, IF(Table1[[#This Row],[Count Utility (unclipped)]]&lt;0,0, Table1[[#This Row],[Count Utility (unclipped)]]) )</f>
        <v>9.5238095238095233E-2</v>
      </c>
      <c r="AU47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5.6674225245653811E-2</v>
      </c>
    </row>
    <row r="480" spans="1:47" ht="15.75">
      <c r="A480" s="30">
        <f>parameters!$J$21*Table1[[#This Row],[TAT Utility]]+parameters!$J$22*Table1[[#This Row],[Count Utility]]</f>
        <v>0.10260666666666668</v>
      </c>
      <c r="B480" s="30">
        <f t="shared" si="7"/>
        <v>0.35940000000000005</v>
      </c>
      <c r="C480" s="30" t="s">
        <v>1738</v>
      </c>
      <c r="D480" s="30" t="s">
        <v>1729</v>
      </c>
      <c r="E480" s="30" t="s">
        <v>1739</v>
      </c>
      <c r="F480" s="30">
        <v>1</v>
      </c>
      <c r="G480" s="30">
        <v>1</v>
      </c>
      <c r="H480" s="30">
        <f>parameters!$J$10*Table1[[#This Row],[Before Utility]]+parameters!$J$11*Table1[[#This Row],[After Utility]]</f>
        <v>0.1</v>
      </c>
      <c r="I480">
        <f>(Table1[[#This Row],[Num. TID Before]]-parameters!$D$8)/(parameters!$D$9-parameters!$D$8)</f>
        <v>0.1</v>
      </c>
      <c r="J480">
        <f>IF(Table1[[#This Row],[Before Utility (unclipped)]]&gt;1,1, IF(Table1[[#This Row],[Before Utility (unclipped)]]&lt;0,0, Table1[[#This Row],[Before Utility (unclipped)]]))</f>
        <v>0.1</v>
      </c>
      <c r="K480">
        <f>(Table1[[#This Row],[Num. TID After]]-parameters!$D$10)/(parameters!$D$11-parameters!$D$10)</f>
        <v>0.1</v>
      </c>
      <c r="L480">
        <f>IF(Table1[[#This Row],[After Utility (unclipped)]]&gt;1,1, IF(Table1[[#This Row],[After Utility (unclipped)]]&lt;0,0, Table1[[#This Row],[After Utility (unclipped)]]))</f>
        <v>0.1</v>
      </c>
      <c r="M480" s="30">
        <v>0</v>
      </c>
      <c r="N480" s="81">
        <v>0</v>
      </c>
      <c r="O480" s="81">
        <v>0</v>
      </c>
      <c r="P480" s="81">
        <v>0</v>
      </c>
      <c r="Q480" s="81">
        <v>0</v>
      </c>
      <c r="R480" s="36" t="s">
        <v>1740</v>
      </c>
      <c r="S480" s="32">
        <v>12</v>
      </c>
      <c r="T480" s="36" t="s">
        <v>1741</v>
      </c>
      <c r="U480" s="32">
        <v>9</v>
      </c>
      <c r="V480" s="30">
        <f>parameters!$J$4*Table1[[#This Row],[Mitigations Utility]] + parameters!$J$5*Table1[[#This Row],[Detections Utility]]</f>
        <v>0.2</v>
      </c>
      <c r="W480">
        <f>SUM(Table1[[#This Row],[Num. 800-53 (r5)]],Table1[[#This Row],[Num. CIS Controls]])</f>
        <v>21</v>
      </c>
      <c r="X480">
        <f>(Table1[[#This Row],[Total Mitigations]]-parameters!$D$2)/(parameters!$D$3-parameters!$D$2)</f>
        <v>0.38181818181818183</v>
      </c>
      <c r="Y480">
        <f>IF(Table1[[#This Row],[Mitigations Utility (unclipped)]]&gt;1,1, IF(Table1[[#This Row],[Mitigations Utility (unclipped)]]&lt;0,0, Table1[[#This Row],[Mitigations Utility (unclipped)]]) )</f>
        <v>0.38181818181818183</v>
      </c>
      <c r="Z480">
        <f>SUM(Table1[[#This Row],[Num. CAR]:[Num. Splunk]])</f>
        <v>0</v>
      </c>
      <c r="AA480">
        <f>(Table1[[#This Row],[Total Detections]]-parameters!$D$4)/(parameters!$D$5-parameters!$D$4)</f>
        <v>0</v>
      </c>
      <c r="AB480">
        <f>IF(Table1[[#This Row],[Detections Utility (unclipped)]]&gt;1,1, IF(Table1[[#This Row],[Detections Utility (unclipped)]]&lt;0,0, Table1[[#This Row],[Detections Utility (unclipped)]]) )</f>
        <v>0</v>
      </c>
      <c r="AC480"/>
      <c r="AD480" s="85" t="s">
        <v>1742</v>
      </c>
      <c r="AE480" s="30" t="str" cm="1">
        <f t="array" ref="AE480">IF(SUMPRODUCT(--(NOT(ISERR(SEARCH({"Process","Command","Script","WMI","Module","Pipe","Service"},AD480)))))&gt;0,"1","0")</f>
        <v>1</v>
      </c>
      <c r="AF480" s="30">
        <f>IF(AE480="1",'TOP 10 TECHNIQUES'!C$15,0)</f>
        <v>0</v>
      </c>
      <c r="AG480" s="30" t="str" cm="1">
        <f t="array" ref="AG480">IF(SUMPRODUCT(--(NOT(ISERR(SEARCH({"Network","Firewall"},AD480)))))&gt;0,"1","0")</f>
        <v>0</v>
      </c>
      <c r="AH480" s="30">
        <f>IF(AG480="1",'TOP 10 TECHNIQUES'!C$16,0)</f>
        <v>0</v>
      </c>
      <c r="AI480" s="30" t="str" cm="1">
        <f t="array" ref="AI480">IF(SUMPRODUCT(--(NOT(ISERR(SEARCH({"File","Group","Logon","Schedule","User","Registry","Active","Application"},AD480)))))&gt;0,"1","0")</f>
        <v>1</v>
      </c>
      <c r="AJ480" s="30">
        <f>IF(AI480="1",'TOP 10 TECHNIQUES'!C$17,0)</f>
        <v>0.19800000000000001</v>
      </c>
      <c r="AK480" s="30" t="str" cm="1">
        <f t="array" ref="AK480">IF(SUMPRODUCT(--(NOT(ISERR(SEARCH({"Cloud","Cluster","Container","Image","Instance","Pod","Snapshot","Volume"},AD480)))))&gt;0,"1","0")</f>
        <v>0</v>
      </c>
      <c r="AL480" s="30">
        <f>IF(AK480="1",'TOP 10 TECHNIQUES'!C$18,0)</f>
        <v>0</v>
      </c>
      <c r="AM480" s="30" t="str" cm="1">
        <f t="array" ref="AM480">IF(SUMPRODUCT(--(NOT(ISERR(SEARCH({"Drive","Firmware","Host","Kernel"},AD480)))))&gt;0,"1","0")</f>
        <v>0</v>
      </c>
      <c r="AN480" s="30">
        <f>IF(AM480="1",'TOP 10 TECHNIQUES'!C$19,0)</f>
        <v>0</v>
      </c>
      <c r="AO480" s="62">
        <v>2</v>
      </c>
      <c r="AP480" s="30">
        <f>parameters!$J$21*Table1[[#This Row],[TAT Utility]]+parameters!$J$22*Table1[[#This Row],[Count Utility]]</f>
        <v>0.10260666666666668</v>
      </c>
      <c r="AQ480" s="30">
        <f>(Table1[[#This Row],[Total Top Att&amp;ck Score ]]-parameters!$D$19)/(parameters!$D$20-parameters!$D$19)</f>
        <v>0.11980000000000002</v>
      </c>
      <c r="AR480" s="30">
        <f>IF(Table1[[#This Row],[TAT Utility (unclipped)]]&gt;1,1, IF(Table1[[#This Row],[TAT Utility (unclipped)]]&lt;0,0, Table1[[#This Row],[TAT Utility (unclipped)]]) )</f>
        <v>0.11980000000000002</v>
      </c>
      <c r="AS480" s="30">
        <f>(Table1[[#This Row],[Ransomware (Total '# of ATT&amp;CK Observations)]]-parameters!$D$21)/(parameters!$D$22-parameters!$D$21)</f>
        <v>9.5238095238095233E-2</v>
      </c>
      <c r="AT480" s="30">
        <f>IF(Table1[[#This Row],[Count Utility (unclipped)]]&gt;1,1, IF(Table1[[#This Row],[Count Utility (unclipped)]]&lt;0,0, Table1[[#This Row],[Count Utility (unclipped)]]) )</f>
        <v>9.5238095238095233E-2</v>
      </c>
      <c r="AU48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5.3323809523809523E-2</v>
      </c>
    </row>
    <row r="481" spans="1:47" ht="15.75">
      <c r="A481" s="30">
        <f>parameters!$J$21*Table1[[#This Row],[TAT Utility]]+parameters!$J$22*Table1[[#This Row],[Count Utility]]</f>
        <v>3.1946666666666672E-2</v>
      </c>
      <c r="B481" s="30">
        <f t="shared" si="7"/>
        <v>0.31946666666666673</v>
      </c>
      <c r="C481" s="30" t="s">
        <v>1743</v>
      </c>
      <c r="D481" s="30" t="s">
        <v>1729</v>
      </c>
      <c r="E481" s="30" t="s">
        <v>1744</v>
      </c>
      <c r="F481" s="30">
        <v>1</v>
      </c>
      <c r="G481" s="30">
        <v>1</v>
      </c>
      <c r="H481" s="30">
        <f>parameters!$J$10*Table1[[#This Row],[Before Utility]]+parameters!$J$11*Table1[[#This Row],[After Utility]]</f>
        <v>0.1</v>
      </c>
      <c r="I481">
        <f>(Table1[[#This Row],[Num. TID Before]]-parameters!$D$8)/(parameters!$D$9-parameters!$D$8)</f>
        <v>0.1</v>
      </c>
      <c r="J481">
        <f>IF(Table1[[#This Row],[Before Utility (unclipped)]]&gt;1,1, IF(Table1[[#This Row],[Before Utility (unclipped)]]&lt;0,0, Table1[[#This Row],[Before Utility (unclipped)]]))</f>
        <v>0.1</v>
      </c>
      <c r="K481">
        <f>(Table1[[#This Row],[Num. TID After]]-parameters!$D$10)/(parameters!$D$11-parameters!$D$10)</f>
        <v>0.1</v>
      </c>
      <c r="L481">
        <f>IF(Table1[[#This Row],[After Utility (unclipped)]]&gt;1,1, IF(Table1[[#This Row],[After Utility (unclipped)]]&lt;0,0, Table1[[#This Row],[After Utility (unclipped)]]))</f>
        <v>0.1</v>
      </c>
      <c r="M481" s="30">
        <v>0</v>
      </c>
      <c r="N481" s="81">
        <v>0</v>
      </c>
      <c r="O481" s="81">
        <v>1</v>
      </c>
      <c r="P481" s="81">
        <v>0</v>
      </c>
      <c r="Q481" s="81">
        <v>0</v>
      </c>
      <c r="R481" s="36" t="s">
        <v>1745</v>
      </c>
      <c r="S481" s="32">
        <v>4</v>
      </c>
      <c r="T481" s="36" t="s">
        <v>1746</v>
      </c>
      <c r="U481" s="32">
        <v>13</v>
      </c>
      <c r="V481" s="30">
        <f>parameters!$J$4*Table1[[#This Row],[Mitigations Utility]] + parameters!$J$5*Table1[[#This Row],[Detections Utility]]</f>
        <v>0.16666666666666669</v>
      </c>
      <c r="W481">
        <f>SUM(Table1[[#This Row],[Num. 800-53 (r5)]],Table1[[#This Row],[Num. CIS Controls]])</f>
        <v>17</v>
      </c>
      <c r="X481">
        <f>(Table1[[#This Row],[Total Mitigations]]-parameters!$D$2)/(parameters!$D$3-parameters!$D$2)</f>
        <v>0.30909090909090908</v>
      </c>
      <c r="Y481">
        <f>IF(Table1[[#This Row],[Mitigations Utility (unclipped)]]&gt;1,1, IF(Table1[[#This Row],[Mitigations Utility (unclipped)]]&lt;0,0, Table1[[#This Row],[Mitigations Utility (unclipped)]]) )</f>
        <v>0.30909090909090908</v>
      </c>
      <c r="Z481">
        <f>SUM(Table1[[#This Row],[Num. CAR]:[Num. Splunk]])</f>
        <v>1</v>
      </c>
      <c r="AA481">
        <f>(Table1[[#This Row],[Total Detections]]-parameters!$D$4)/(parameters!$D$5-parameters!$D$4)</f>
        <v>0.01</v>
      </c>
      <c r="AB481">
        <f>IF(Table1[[#This Row],[Detections Utility (unclipped)]]&gt;1,1, IF(Table1[[#This Row],[Detections Utility (unclipped)]]&lt;0,0, Table1[[#This Row],[Detections Utility (unclipped)]]) )</f>
        <v>0.01</v>
      </c>
      <c r="AC481"/>
      <c r="AD481" s="85" t="s">
        <v>1737</v>
      </c>
      <c r="AE481" s="30" t="str" cm="1">
        <f t="array" ref="AE481">IF(SUMPRODUCT(--(NOT(ISERR(SEARCH({"Process","Command","Script","WMI","Module","Pipe","Service"},AD481)))))&gt;0,"1","0")</f>
        <v>1</v>
      </c>
      <c r="AF481" s="30">
        <f>IF(AE481="1",'TOP 10 TECHNIQUES'!C$15,0)</f>
        <v>0</v>
      </c>
      <c r="AG481" s="30" t="str" cm="1">
        <f t="array" ref="AG481">IF(SUMPRODUCT(--(NOT(ISERR(SEARCH({"Network","Firewall"},AD481)))))&gt;0,"1","0")</f>
        <v>0</v>
      </c>
      <c r="AH481" s="30">
        <f>IF(AG481="1",'TOP 10 TECHNIQUES'!C$16,0)</f>
        <v>0</v>
      </c>
      <c r="AI481" s="30" t="str" cm="1">
        <f t="array" ref="AI481">IF(SUMPRODUCT(--(NOT(ISERR(SEARCH({"File","Group","Logon","Schedule","User","Registry","Active","Application"},AD481)))))&gt;0,"1","0")</f>
        <v>1</v>
      </c>
      <c r="AJ481" s="30">
        <f>IF(AI481="1",'TOP 10 TECHNIQUES'!C$17,0)</f>
        <v>0.19800000000000001</v>
      </c>
      <c r="AK481" s="30" t="str" cm="1">
        <f t="array" ref="AK481">IF(SUMPRODUCT(--(NOT(ISERR(SEARCH({"Cloud","Cluster","Container","Image","Instance","Pod","Snapshot","Volume"},AD481)))))&gt;0,"1","0")</f>
        <v>0</v>
      </c>
      <c r="AL481" s="30">
        <f>IF(AK481="1",'TOP 10 TECHNIQUES'!C$18,0)</f>
        <v>0</v>
      </c>
      <c r="AM481" s="30" t="str" cm="1">
        <f t="array" ref="AM481">IF(SUMPRODUCT(--(NOT(ISERR(SEARCH({"Drive","Firmware","Host","Kernel"},AD481)))))&gt;0,"1","0")</f>
        <v>0</v>
      </c>
      <c r="AN481" s="30">
        <f>IF(AM481="1",'TOP 10 TECHNIQUES'!C$19,0)</f>
        <v>0</v>
      </c>
      <c r="AO481" s="61">
        <v>0</v>
      </c>
      <c r="AP481" s="30">
        <f>parameters!$J$21*Table1[[#This Row],[TAT Utility]]+parameters!$J$22*Table1[[#This Row],[Count Utility]]</f>
        <v>3.1946666666666672E-2</v>
      </c>
      <c r="AQ481" s="30">
        <f>(Table1[[#This Row],[Total Top Att&amp;ck Score ]]-parameters!$D$19)/(parameters!$D$20-parameters!$D$19)</f>
        <v>0.10648888888888891</v>
      </c>
      <c r="AR481" s="30">
        <f>IF(Table1[[#This Row],[TAT Utility (unclipped)]]&gt;1,1, IF(Table1[[#This Row],[TAT Utility (unclipped)]]&lt;0,0, Table1[[#This Row],[TAT Utility (unclipped)]]) )</f>
        <v>0.10648888888888891</v>
      </c>
      <c r="AS481" s="30">
        <f>(Table1[[#This Row],[Ransomware (Total '# of ATT&amp;CK Observations)]]-parameters!$D$21)/(parameters!$D$22-parameters!$D$21)</f>
        <v>0</v>
      </c>
      <c r="AT481" s="30">
        <f>IF(Table1[[#This Row],[Count Utility (unclipped)]]&gt;1,1, IF(Table1[[#This Row],[Count Utility (unclipped)]]&lt;0,0, Table1[[#This Row],[Count Utility (unclipped)]]) )</f>
        <v>0</v>
      </c>
      <c r="AU48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2" spans="1:47" ht="15.75">
      <c r="A482" s="30">
        <f>parameters!$J$21*Table1[[#This Row],[TAT Utility]]+parameters!$J$22*Table1[[#This Row],[Count Utility]]</f>
        <v>4.0503809523809525E-2</v>
      </c>
      <c r="B482" s="30">
        <f t="shared" si="7"/>
        <v>0.40503809523809525</v>
      </c>
      <c r="C482" s="30" t="s">
        <v>1747</v>
      </c>
      <c r="D482" s="30" t="s">
        <v>1729</v>
      </c>
      <c r="E482" s="30" t="s">
        <v>1748</v>
      </c>
      <c r="F482" s="30">
        <v>1</v>
      </c>
      <c r="G482" s="30">
        <v>1</v>
      </c>
      <c r="H482" s="30">
        <f>parameters!$J$10*Table1[[#This Row],[Before Utility]]+parameters!$J$11*Table1[[#This Row],[After Utility]]</f>
        <v>0.1</v>
      </c>
      <c r="I482">
        <f>(Table1[[#This Row],[Num. TID Before]]-parameters!$D$8)/(parameters!$D$9-parameters!$D$8)</f>
        <v>0.1</v>
      </c>
      <c r="J482">
        <f>IF(Table1[[#This Row],[Before Utility (unclipped)]]&gt;1,1, IF(Table1[[#This Row],[Before Utility (unclipped)]]&lt;0,0, Table1[[#This Row],[Before Utility (unclipped)]]))</f>
        <v>0.1</v>
      </c>
      <c r="K482">
        <f>(Table1[[#This Row],[Num. TID After]]-parameters!$D$10)/(parameters!$D$11-parameters!$D$10)</f>
        <v>0.1</v>
      </c>
      <c r="L482">
        <f>IF(Table1[[#This Row],[After Utility (unclipped)]]&gt;1,1, IF(Table1[[#This Row],[After Utility (unclipped)]]&lt;0,0, Table1[[#This Row],[After Utility (unclipped)]]))</f>
        <v>0.1</v>
      </c>
      <c r="M482" s="30">
        <v>0</v>
      </c>
      <c r="N482" s="81">
        <v>0</v>
      </c>
      <c r="O482" s="81">
        <v>2</v>
      </c>
      <c r="P482" s="81">
        <v>3</v>
      </c>
      <c r="Q482" s="81">
        <v>1</v>
      </c>
      <c r="R482" s="36" t="s">
        <v>1749</v>
      </c>
      <c r="S482" s="32">
        <v>10</v>
      </c>
      <c r="T482" s="36" t="s">
        <v>1750</v>
      </c>
      <c r="U482" s="32">
        <v>12</v>
      </c>
      <c r="V482" s="30">
        <f>parameters!$J$4*Table1[[#This Row],[Mitigations Utility]] + parameters!$J$5*Table1[[#This Row],[Detections Utility]]</f>
        <v>0.23809523809523814</v>
      </c>
      <c r="W482">
        <f>SUM(Table1[[#This Row],[Num. 800-53 (r5)]],Table1[[#This Row],[Num. CIS Controls]])</f>
        <v>22</v>
      </c>
      <c r="X482">
        <f>(Table1[[#This Row],[Total Mitigations]]-parameters!$D$2)/(parameters!$D$3-parameters!$D$2)</f>
        <v>0.4</v>
      </c>
      <c r="Y482">
        <f>IF(Table1[[#This Row],[Mitigations Utility (unclipped)]]&gt;1,1, IF(Table1[[#This Row],[Mitigations Utility (unclipped)]]&lt;0,0, Table1[[#This Row],[Mitigations Utility (unclipped)]]) )</f>
        <v>0.4</v>
      </c>
      <c r="Z482">
        <f>SUM(Table1[[#This Row],[Num. CAR]:[Num. Splunk]])</f>
        <v>6</v>
      </c>
      <c r="AA482">
        <f>(Table1[[#This Row],[Total Detections]]-parameters!$D$4)/(parameters!$D$5-parameters!$D$4)</f>
        <v>0.06</v>
      </c>
      <c r="AB482">
        <f>IF(Table1[[#This Row],[Detections Utility (unclipped)]]&gt;1,1, IF(Table1[[#This Row],[Detections Utility (unclipped)]]&lt;0,0, Table1[[#This Row],[Detections Utility (unclipped)]]) )</f>
        <v>0.06</v>
      </c>
      <c r="AC482"/>
      <c r="AD482" s="85" t="s">
        <v>1751</v>
      </c>
      <c r="AE482" s="30" t="str" cm="1">
        <f t="array" ref="AE482">IF(SUMPRODUCT(--(NOT(ISERR(SEARCH({"Process","Command","Script","WMI","Module","Pipe","Service"},AD482)))))&gt;0,"1","0")</f>
        <v>1</v>
      </c>
      <c r="AF482" s="30">
        <f>IF(AE482="1",'TOP 10 TECHNIQUES'!C$15,0)</f>
        <v>0</v>
      </c>
      <c r="AG482" s="30" t="str" cm="1">
        <f t="array" ref="AG482">IF(SUMPRODUCT(--(NOT(ISERR(SEARCH({"Network","Firewall"},AD482)))))&gt;0,"1","0")</f>
        <v>0</v>
      </c>
      <c r="AH482" s="30">
        <f>IF(AG482="1",'TOP 10 TECHNIQUES'!C$16,0)</f>
        <v>0</v>
      </c>
      <c r="AI482" s="30" t="str" cm="1">
        <f t="array" ref="AI482">IF(SUMPRODUCT(--(NOT(ISERR(SEARCH({"File","Group","Logon","Schedule","User","Registry","Active","Application"},AD482)))))&gt;0,"1","0")</f>
        <v>1</v>
      </c>
      <c r="AJ482" s="30">
        <f>IF(AI482="1",'TOP 10 TECHNIQUES'!C$17,0)</f>
        <v>0.19800000000000001</v>
      </c>
      <c r="AK482" s="30" t="str" cm="1">
        <f t="array" ref="AK482">IF(SUMPRODUCT(--(NOT(ISERR(SEARCH({"Cloud","Cluster","Container","Image","Instance","Pod","Snapshot","Volume"},AD482)))))&gt;0,"1","0")</f>
        <v>0</v>
      </c>
      <c r="AL482" s="30">
        <f>IF(AK482="1",'TOP 10 TECHNIQUES'!C$18,0)</f>
        <v>0</v>
      </c>
      <c r="AM482" s="30" t="str" cm="1">
        <f t="array" ref="AM482">IF(SUMPRODUCT(--(NOT(ISERR(SEARCH({"Drive","Firmware","Host","Kernel"},AD482)))))&gt;0,"1","0")</f>
        <v>0</v>
      </c>
      <c r="AN482" s="30">
        <f>IF(AM482="1",'TOP 10 TECHNIQUES'!C$19,0)</f>
        <v>0</v>
      </c>
      <c r="AO482" s="62">
        <v>0</v>
      </c>
      <c r="AP482" s="30">
        <f>parameters!$J$21*Table1[[#This Row],[TAT Utility]]+parameters!$J$22*Table1[[#This Row],[Count Utility]]</f>
        <v>4.0503809523809525E-2</v>
      </c>
      <c r="AQ482" s="30">
        <f>(Table1[[#This Row],[Total Top Att&amp;ck Score ]]-parameters!$D$19)/(parameters!$D$20-parameters!$D$19)</f>
        <v>0.13501269841269842</v>
      </c>
      <c r="AR482" s="30">
        <f>IF(Table1[[#This Row],[TAT Utility (unclipped)]]&gt;1,1, IF(Table1[[#This Row],[TAT Utility (unclipped)]]&lt;0,0, Table1[[#This Row],[TAT Utility (unclipped)]]) )</f>
        <v>0.13501269841269842</v>
      </c>
      <c r="AS482" s="30">
        <f>(Table1[[#This Row],[Ransomware (Total '# of ATT&amp;CK Observations)]]-parameters!$D$21)/(parameters!$D$22-parameters!$D$21)</f>
        <v>0</v>
      </c>
      <c r="AT482" s="30">
        <f>IF(Table1[[#This Row],[Count Utility (unclipped)]]&gt;1,1, IF(Table1[[#This Row],[Count Utility (unclipped)]]&lt;0,0, Table1[[#This Row],[Count Utility (unclipped)]]) )</f>
        <v>0</v>
      </c>
      <c r="AU48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3" spans="1:47" ht="15.75">
      <c r="A483" s="30">
        <f>parameters!$J$21*Table1[[#This Row],[TAT Utility]]+parameters!$J$22*Table1[[#This Row],[Count Utility]]</f>
        <v>2.1678095238095236E-2</v>
      </c>
      <c r="B483" s="30">
        <f t="shared" si="7"/>
        <v>0.21678095238095238</v>
      </c>
      <c r="C483" s="30" t="s">
        <v>1752</v>
      </c>
      <c r="D483" s="30" t="s">
        <v>1729</v>
      </c>
      <c r="E483" s="30" t="s">
        <v>1753</v>
      </c>
      <c r="F483" s="30">
        <v>1</v>
      </c>
      <c r="G483" s="30">
        <v>1</v>
      </c>
      <c r="H483" s="30">
        <f>parameters!$J$10*Table1[[#This Row],[Before Utility]]+parameters!$J$11*Table1[[#This Row],[After Utility]]</f>
        <v>0.1</v>
      </c>
      <c r="I483">
        <f>(Table1[[#This Row],[Num. TID Before]]-parameters!$D$8)/(parameters!$D$9-parameters!$D$8)</f>
        <v>0.1</v>
      </c>
      <c r="J483">
        <f>IF(Table1[[#This Row],[Before Utility (unclipped)]]&gt;1,1, IF(Table1[[#This Row],[Before Utility (unclipped)]]&lt;0,0, Table1[[#This Row],[Before Utility (unclipped)]]))</f>
        <v>0.1</v>
      </c>
      <c r="K483">
        <f>(Table1[[#This Row],[Num. TID After]]-parameters!$D$10)/(parameters!$D$11-parameters!$D$10)</f>
        <v>0.1</v>
      </c>
      <c r="L483">
        <f>IF(Table1[[#This Row],[After Utility (unclipped)]]&gt;1,1, IF(Table1[[#This Row],[After Utility (unclipped)]]&lt;0,0, Table1[[#This Row],[After Utility (unclipped)]]))</f>
        <v>0.1</v>
      </c>
      <c r="M483" s="30">
        <v>0</v>
      </c>
      <c r="N483" s="81">
        <v>1</v>
      </c>
      <c r="O483" s="81">
        <v>1</v>
      </c>
      <c r="P483" s="81">
        <v>3</v>
      </c>
      <c r="Q483" s="81">
        <v>0</v>
      </c>
      <c r="R483" s="36" t="s">
        <v>747</v>
      </c>
      <c r="S483" s="32">
        <v>2</v>
      </c>
      <c r="T483" s="36" t="s">
        <v>1754</v>
      </c>
      <c r="U483" s="32">
        <v>4</v>
      </c>
      <c r="V483" s="30">
        <f>parameters!$J$4*Table1[[#This Row],[Mitigations Utility]] + parameters!$J$5*Table1[[#This Row],[Detections Utility]]</f>
        <v>8.0952380952380942E-2</v>
      </c>
      <c r="W483">
        <f>SUM(Table1[[#This Row],[Num. 800-53 (r5)]],Table1[[#This Row],[Num. CIS Controls]])</f>
        <v>6</v>
      </c>
      <c r="X483">
        <f>(Table1[[#This Row],[Total Mitigations]]-parameters!$D$2)/(parameters!$D$3-parameters!$D$2)</f>
        <v>0.10909090909090909</v>
      </c>
      <c r="Y483">
        <f>IF(Table1[[#This Row],[Mitigations Utility (unclipped)]]&gt;1,1, IF(Table1[[#This Row],[Mitigations Utility (unclipped)]]&lt;0,0, Table1[[#This Row],[Mitigations Utility (unclipped)]]) )</f>
        <v>0.10909090909090909</v>
      </c>
      <c r="Z483">
        <f>SUM(Table1[[#This Row],[Num. CAR]:[Num. Splunk]])</f>
        <v>5</v>
      </c>
      <c r="AA483">
        <f>(Table1[[#This Row],[Total Detections]]-parameters!$D$4)/(parameters!$D$5-parameters!$D$4)</f>
        <v>0.05</v>
      </c>
      <c r="AB483">
        <f>IF(Table1[[#This Row],[Detections Utility (unclipped)]]&gt;1,1, IF(Table1[[#This Row],[Detections Utility (unclipped)]]&lt;0,0, Table1[[#This Row],[Detections Utility (unclipped)]]) )</f>
        <v>0.05</v>
      </c>
      <c r="AC483"/>
      <c r="AD483" s="85" t="s">
        <v>1755</v>
      </c>
      <c r="AE483" s="30" t="str" cm="1">
        <f t="array" ref="AE483">IF(SUMPRODUCT(--(NOT(ISERR(SEARCH({"Process","Command","Script","WMI","Module","Pipe","Service"},AD483)))))&gt;0,"1","0")</f>
        <v>1</v>
      </c>
      <c r="AF483" s="30">
        <f>IF(AE483="1",'TOP 10 TECHNIQUES'!C$15,0)</f>
        <v>0</v>
      </c>
      <c r="AG483" s="30" t="str" cm="1">
        <f t="array" ref="AG483">IF(SUMPRODUCT(--(NOT(ISERR(SEARCH({"Network","Firewall"},AD483)))))&gt;0,"1","0")</f>
        <v>0</v>
      </c>
      <c r="AH483" s="30">
        <f>IF(AG483="1",'TOP 10 TECHNIQUES'!C$16,0)</f>
        <v>0</v>
      </c>
      <c r="AI483" s="30" t="str" cm="1">
        <f t="array" ref="AI483">IF(SUMPRODUCT(--(NOT(ISERR(SEARCH({"File","Group","Logon","Schedule","User","Registry","Active","Application"},AD483)))))&gt;0,"1","0")</f>
        <v>1</v>
      </c>
      <c r="AJ483" s="30">
        <f>IF(AI483="1",'TOP 10 TECHNIQUES'!C$17,0)</f>
        <v>0.19800000000000001</v>
      </c>
      <c r="AK483" s="30" t="str" cm="1">
        <f t="array" ref="AK483">IF(SUMPRODUCT(--(NOT(ISERR(SEARCH({"Cloud","Cluster","Container","Image","Instance","Pod","Snapshot","Volume"},AD483)))))&gt;0,"1","0")</f>
        <v>0</v>
      </c>
      <c r="AL483" s="30">
        <f>IF(AK483="1",'TOP 10 TECHNIQUES'!C$18,0)</f>
        <v>0</v>
      </c>
      <c r="AM483" s="30" t="str" cm="1">
        <f t="array" ref="AM483">IF(SUMPRODUCT(--(NOT(ISERR(SEARCH({"Drive","Firmware","Host","Kernel"},AD483)))))&gt;0,"1","0")</f>
        <v>0</v>
      </c>
      <c r="AN483" s="30">
        <f>IF(AM483="1",'TOP 10 TECHNIQUES'!C$19,0)</f>
        <v>0</v>
      </c>
      <c r="AO483" s="61">
        <v>0</v>
      </c>
      <c r="AP483" s="30">
        <f>parameters!$J$21*Table1[[#This Row],[TAT Utility]]+parameters!$J$22*Table1[[#This Row],[Count Utility]]</f>
        <v>2.1678095238095236E-2</v>
      </c>
      <c r="AQ483" s="30">
        <f>(Table1[[#This Row],[Total Top Att&amp;ck Score ]]-parameters!$D$19)/(parameters!$D$20-parameters!$D$19)</f>
        <v>7.2260317460317455E-2</v>
      </c>
      <c r="AR483" s="30">
        <f>IF(Table1[[#This Row],[TAT Utility (unclipped)]]&gt;1,1, IF(Table1[[#This Row],[TAT Utility (unclipped)]]&lt;0,0, Table1[[#This Row],[TAT Utility (unclipped)]]) )</f>
        <v>7.2260317460317455E-2</v>
      </c>
      <c r="AS483" s="30">
        <f>(Table1[[#This Row],[Ransomware (Total '# of ATT&amp;CK Observations)]]-parameters!$D$21)/(parameters!$D$22-parameters!$D$21)</f>
        <v>0</v>
      </c>
      <c r="AT483" s="30">
        <f>IF(Table1[[#This Row],[Count Utility (unclipped)]]&gt;1,1, IF(Table1[[#This Row],[Count Utility (unclipped)]]&lt;0,0, Table1[[#This Row],[Count Utility (unclipped)]]) )</f>
        <v>0</v>
      </c>
      <c r="AU48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4" spans="1:47" ht="15.75">
      <c r="A484" s="30">
        <f>parameters!$J$21*Table1[[#This Row],[TAT Utility]]+parameters!$J$22*Table1[[#This Row],[Count Utility]]</f>
        <v>4.16447619047619E-2</v>
      </c>
      <c r="B484" s="30">
        <f t="shared" si="7"/>
        <v>0.41644761904761901</v>
      </c>
      <c r="C484" s="30" t="s">
        <v>1756</v>
      </c>
      <c r="D484" s="30" t="s">
        <v>1729</v>
      </c>
      <c r="E484" s="30" t="s">
        <v>1757</v>
      </c>
      <c r="F484" s="30">
        <v>1</v>
      </c>
      <c r="G484" s="30">
        <v>1</v>
      </c>
      <c r="H484" s="30">
        <f>parameters!$J$10*Table1[[#This Row],[Before Utility]]+parameters!$J$11*Table1[[#This Row],[After Utility]]</f>
        <v>0.1</v>
      </c>
      <c r="I484">
        <f>(Table1[[#This Row],[Num. TID Before]]-parameters!$D$8)/(parameters!$D$9-parameters!$D$8)</f>
        <v>0.1</v>
      </c>
      <c r="J484">
        <f>IF(Table1[[#This Row],[Before Utility (unclipped)]]&gt;1,1, IF(Table1[[#This Row],[Before Utility (unclipped)]]&lt;0,0, Table1[[#This Row],[Before Utility (unclipped)]]))</f>
        <v>0.1</v>
      </c>
      <c r="K484">
        <f>(Table1[[#This Row],[Num. TID After]]-parameters!$D$10)/(parameters!$D$11-parameters!$D$10)</f>
        <v>0.1</v>
      </c>
      <c r="L484">
        <f>IF(Table1[[#This Row],[After Utility (unclipped)]]&gt;1,1, IF(Table1[[#This Row],[After Utility (unclipped)]]&lt;0,0, Table1[[#This Row],[After Utility (unclipped)]]))</f>
        <v>0.1</v>
      </c>
      <c r="M484" s="30">
        <v>0</v>
      </c>
      <c r="N484" s="81">
        <v>1</v>
      </c>
      <c r="O484" s="81">
        <v>1</v>
      </c>
      <c r="P484" s="81">
        <v>0</v>
      </c>
      <c r="Q484" s="81">
        <v>0</v>
      </c>
      <c r="R484" s="36" t="s">
        <v>1758</v>
      </c>
      <c r="S484" s="32">
        <v>9</v>
      </c>
      <c r="T484" s="36" t="s">
        <v>1759</v>
      </c>
      <c r="U484" s="32">
        <v>16</v>
      </c>
      <c r="V484" s="30">
        <f>parameters!$J$4*Table1[[#This Row],[Mitigations Utility]] + parameters!$J$5*Table1[[#This Row],[Detections Utility]]</f>
        <v>0.24761904761904763</v>
      </c>
      <c r="W484">
        <f>SUM(Table1[[#This Row],[Num. 800-53 (r5)]],Table1[[#This Row],[Num. CIS Controls]])</f>
        <v>25</v>
      </c>
      <c r="X484">
        <f>(Table1[[#This Row],[Total Mitigations]]-parameters!$D$2)/(parameters!$D$3-parameters!$D$2)</f>
        <v>0.45454545454545453</v>
      </c>
      <c r="Y484">
        <f>IF(Table1[[#This Row],[Mitigations Utility (unclipped)]]&gt;1,1, IF(Table1[[#This Row],[Mitigations Utility (unclipped)]]&lt;0,0, Table1[[#This Row],[Mitigations Utility (unclipped)]]) )</f>
        <v>0.45454545454545453</v>
      </c>
      <c r="Z484">
        <f>SUM(Table1[[#This Row],[Num. CAR]:[Num. Splunk]])</f>
        <v>2</v>
      </c>
      <c r="AA484">
        <f>(Table1[[#This Row],[Total Detections]]-parameters!$D$4)/(parameters!$D$5-parameters!$D$4)</f>
        <v>0.02</v>
      </c>
      <c r="AB484">
        <f>IF(Table1[[#This Row],[Detections Utility (unclipped)]]&gt;1,1, IF(Table1[[#This Row],[Detections Utility (unclipped)]]&lt;0,0, Table1[[#This Row],[Detections Utility (unclipped)]]) )</f>
        <v>0.02</v>
      </c>
      <c r="AC484"/>
      <c r="AD484" s="85" t="s">
        <v>1760</v>
      </c>
      <c r="AE484" s="30" t="str" cm="1">
        <f t="array" ref="AE484">IF(SUMPRODUCT(--(NOT(ISERR(SEARCH({"Process","Command","Script","WMI","Module","Pipe","Service"},AD484)))))&gt;0,"1","0")</f>
        <v>1</v>
      </c>
      <c r="AF484" s="30">
        <f>IF(AE484="1",'TOP 10 TECHNIQUES'!C$15,0)</f>
        <v>0</v>
      </c>
      <c r="AG484" s="30" t="str" cm="1">
        <f t="array" ref="AG484">IF(SUMPRODUCT(--(NOT(ISERR(SEARCH({"Network","Firewall"},AD484)))))&gt;0,"1","0")</f>
        <v>0</v>
      </c>
      <c r="AH484" s="30">
        <f>IF(AG484="1",'TOP 10 TECHNIQUES'!C$16,0)</f>
        <v>0</v>
      </c>
      <c r="AI484" s="30" t="str" cm="1">
        <f t="array" ref="AI484">IF(SUMPRODUCT(--(NOT(ISERR(SEARCH({"File","Group","Logon","Schedule","User","Registry","Active","Application"},AD484)))))&gt;0,"1","0")</f>
        <v>1</v>
      </c>
      <c r="AJ484" s="30">
        <f>IF(AI484="1",'TOP 10 TECHNIQUES'!C$17,0)</f>
        <v>0.19800000000000001</v>
      </c>
      <c r="AK484" s="30" t="str" cm="1">
        <f t="array" ref="AK484">IF(SUMPRODUCT(--(NOT(ISERR(SEARCH({"Cloud","Cluster","Container","Image","Instance","Pod","Snapshot","Volume"},AD484)))))&gt;0,"1","0")</f>
        <v>0</v>
      </c>
      <c r="AL484" s="30">
        <f>IF(AK484="1",'TOP 10 TECHNIQUES'!C$18,0)</f>
        <v>0</v>
      </c>
      <c r="AM484" s="30" t="str" cm="1">
        <f t="array" ref="AM484">IF(SUMPRODUCT(--(NOT(ISERR(SEARCH({"Drive","Firmware","Host","Kernel"},AD484)))))&gt;0,"1","0")</f>
        <v>0</v>
      </c>
      <c r="AN484" s="30">
        <f>IF(AM484="1",'TOP 10 TECHNIQUES'!C$19,0)</f>
        <v>0</v>
      </c>
      <c r="AO484" s="62">
        <v>0</v>
      </c>
      <c r="AP484" s="30">
        <f>parameters!$J$21*Table1[[#This Row],[TAT Utility]]+parameters!$J$22*Table1[[#This Row],[Count Utility]]</f>
        <v>4.16447619047619E-2</v>
      </c>
      <c r="AQ484" s="30">
        <f>(Table1[[#This Row],[Total Top Att&amp;ck Score ]]-parameters!$D$19)/(parameters!$D$20-parameters!$D$19)</f>
        <v>0.138815873015873</v>
      </c>
      <c r="AR484" s="30">
        <f>IF(Table1[[#This Row],[TAT Utility (unclipped)]]&gt;1,1, IF(Table1[[#This Row],[TAT Utility (unclipped)]]&lt;0,0, Table1[[#This Row],[TAT Utility (unclipped)]]) )</f>
        <v>0.138815873015873</v>
      </c>
      <c r="AS484" s="30">
        <f>(Table1[[#This Row],[Ransomware (Total '# of ATT&amp;CK Observations)]]-parameters!$D$21)/(parameters!$D$22-parameters!$D$21)</f>
        <v>0</v>
      </c>
      <c r="AT484" s="30">
        <f>IF(Table1[[#This Row],[Count Utility (unclipped)]]&gt;1,1, IF(Table1[[#This Row],[Count Utility (unclipped)]]&lt;0,0, Table1[[#This Row],[Count Utility (unclipped)]]) )</f>
        <v>0</v>
      </c>
      <c r="AU48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5" spans="1:47" ht="15.75">
      <c r="A485" s="30">
        <f>parameters!$J$21*Table1[[#This Row],[TAT Utility]]+parameters!$J$22*Table1[[#This Row],[Count Utility]]</f>
        <v>4.221523809523809E-2</v>
      </c>
      <c r="B485" s="30">
        <f t="shared" si="7"/>
        <v>0.42215238095238089</v>
      </c>
      <c r="C485" s="30" t="s">
        <v>1761</v>
      </c>
      <c r="D485" s="30" t="s">
        <v>1729</v>
      </c>
      <c r="E485" s="30" t="s">
        <v>1762</v>
      </c>
      <c r="F485" s="30">
        <v>1</v>
      </c>
      <c r="G485" s="30">
        <v>1</v>
      </c>
      <c r="H485" s="30">
        <f>parameters!$J$10*Table1[[#This Row],[Before Utility]]+parameters!$J$11*Table1[[#This Row],[After Utility]]</f>
        <v>0.1</v>
      </c>
      <c r="I485">
        <f>(Table1[[#This Row],[Num. TID Before]]-parameters!$D$8)/(parameters!$D$9-parameters!$D$8)</f>
        <v>0.1</v>
      </c>
      <c r="J485">
        <f>IF(Table1[[#This Row],[Before Utility (unclipped)]]&gt;1,1, IF(Table1[[#This Row],[Before Utility (unclipped)]]&lt;0,0, Table1[[#This Row],[Before Utility (unclipped)]]))</f>
        <v>0.1</v>
      </c>
      <c r="K485">
        <f>(Table1[[#This Row],[Num. TID After]]-parameters!$D$10)/(parameters!$D$11-parameters!$D$10)</f>
        <v>0.1</v>
      </c>
      <c r="L485">
        <f>IF(Table1[[#This Row],[After Utility (unclipped)]]&gt;1,1, IF(Table1[[#This Row],[After Utility (unclipped)]]&lt;0,0, Table1[[#This Row],[After Utility (unclipped)]]))</f>
        <v>0.1</v>
      </c>
      <c r="M485" s="30">
        <v>0</v>
      </c>
      <c r="N485" s="81">
        <v>2</v>
      </c>
      <c r="O485" s="81">
        <v>0</v>
      </c>
      <c r="P485" s="81">
        <v>0</v>
      </c>
      <c r="Q485" s="81">
        <v>1</v>
      </c>
      <c r="R485" s="36" t="s">
        <v>1758</v>
      </c>
      <c r="S485" s="32">
        <v>9</v>
      </c>
      <c r="T485" s="36" t="s">
        <v>1759</v>
      </c>
      <c r="U485" s="32">
        <v>16</v>
      </c>
      <c r="V485" s="30">
        <f>parameters!$J$4*Table1[[#This Row],[Mitigations Utility]] + parameters!$J$5*Table1[[#This Row],[Detections Utility]]</f>
        <v>0.25238095238095237</v>
      </c>
      <c r="W485">
        <f>SUM(Table1[[#This Row],[Num. 800-53 (r5)]],Table1[[#This Row],[Num. CIS Controls]])</f>
        <v>25</v>
      </c>
      <c r="X485">
        <f>(Table1[[#This Row],[Total Mitigations]]-parameters!$D$2)/(parameters!$D$3-parameters!$D$2)</f>
        <v>0.45454545454545453</v>
      </c>
      <c r="Y485">
        <f>IF(Table1[[#This Row],[Mitigations Utility (unclipped)]]&gt;1,1, IF(Table1[[#This Row],[Mitigations Utility (unclipped)]]&lt;0,0, Table1[[#This Row],[Mitigations Utility (unclipped)]]) )</f>
        <v>0.45454545454545453</v>
      </c>
      <c r="Z485">
        <f>SUM(Table1[[#This Row],[Num. CAR]:[Num. Splunk]])</f>
        <v>3</v>
      </c>
      <c r="AA485">
        <f>(Table1[[#This Row],[Total Detections]]-parameters!$D$4)/(parameters!$D$5-parameters!$D$4)</f>
        <v>0.03</v>
      </c>
      <c r="AB485">
        <f>IF(Table1[[#This Row],[Detections Utility (unclipped)]]&gt;1,1, IF(Table1[[#This Row],[Detections Utility (unclipped)]]&lt;0,0, Table1[[#This Row],[Detections Utility (unclipped)]]) )</f>
        <v>0.03</v>
      </c>
      <c r="AC485"/>
      <c r="AD485" s="85" t="s">
        <v>1313</v>
      </c>
      <c r="AE485" s="30" t="str" cm="1">
        <f t="array" ref="AE485">IF(SUMPRODUCT(--(NOT(ISERR(SEARCH({"Process","Command","Script","WMI","Module","Pipe","Service"},AD485)))))&gt;0,"1","0")</f>
        <v>1</v>
      </c>
      <c r="AF485" s="30">
        <f>IF(AE485="1",'TOP 10 TECHNIQUES'!C$15,0)</f>
        <v>0</v>
      </c>
      <c r="AG485" s="30" t="str" cm="1">
        <f t="array" ref="AG485">IF(SUMPRODUCT(--(NOT(ISERR(SEARCH({"Network","Firewall"},AD485)))))&gt;0,"1","0")</f>
        <v>0</v>
      </c>
      <c r="AH485" s="30">
        <f>IF(AG485="1",'TOP 10 TECHNIQUES'!C$16,0)</f>
        <v>0</v>
      </c>
      <c r="AI485" s="30" t="str" cm="1">
        <f t="array" ref="AI485">IF(SUMPRODUCT(--(NOT(ISERR(SEARCH({"File","Group","Logon","Schedule","User","Registry","Active","Application"},AD485)))))&gt;0,"1","0")</f>
        <v>1</v>
      </c>
      <c r="AJ485" s="30">
        <f>IF(AI485="1",'TOP 10 TECHNIQUES'!C$17,0)</f>
        <v>0.19800000000000001</v>
      </c>
      <c r="AK485" s="30" t="str" cm="1">
        <f t="array" ref="AK485">IF(SUMPRODUCT(--(NOT(ISERR(SEARCH({"Cloud","Cluster","Container","Image","Instance","Pod","Snapshot","Volume"},AD485)))))&gt;0,"1","0")</f>
        <v>0</v>
      </c>
      <c r="AL485" s="30">
        <f>IF(AK485="1",'TOP 10 TECHNIQUES'!C$18,0)</f>
        <v>0</v>
      </c>
      <c r="AM485" s="30" t="str" cm="1">
        <f t="array" ref="AM485">IF(SUMPRODUCT(--(NOT(ISERR(SEARCH({"Drive","Firmware","Host","Kernel"},AD485)))))&gt;0,"1","0")</f>
        <v>0</v>
      </c>
      <c r="AN485" s="30">
        <f>IF(AM485="1",'TOP 10 TECHNIQUES'!C$19,0)</f>
        <v>0</v>
      </c>
      <c r="AO485" s="61">
        <v>0</v>
      </c>
      <c r="AP485" s="30">
        <f>parameters!$J$21*Table1[[#This Row],[TAT Utility]]+parameters!$J$22*Table1[[#This Row],[Count Utility]]</f>
        <v>4.221523809523809E-2</v>
      </c>
      <c r="AQ485" s="30">
        <f>(Table1[[#This Row],[Total Top Att&amp;ck Score ]]-parameters!$D$19)/(parameters!$D$20-parameters!$D$19)</f>
        <v>0.1407174603174603</v>
      </c>
      <c r="AR485" s="30">
        <f>IF(Table1[[#This Row],[TAT Utility (unclipped)]]&gt;1,1, IF(Table1[[#This Row],[TAT Utility (unclipped)]]&lt;0,0, Table1[[#This Row],[TAT Utility (unclipped)]]) )</f>
        <v>0.1407174603174603</v>
      </c>
      <c r="AS485" s="30">
        <f>(Table1[[#This Row],[Ransomware (Total '# of ATT&amp;CK Observations)]]-parameters!$D$21)/(parameters!$D$22-parameters!$D$21)</f>
        <v>0</v>
      </c>
      <c r="AT485" s="30">
        <f>IF(Table1[[#This Row],[Count Utility (unclipped)]]&gt;1,1, IF(Table1[[#This Row],[Count Utility (unclipped)]]&lt;0,0, Table1[[#This Row],[Count Utility (unclipped)]]) )</f>
        <v>0</v>
      </c>
      <c r="AU48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6" spans="1:47" ht="15.75">
      <c r="A486" s="30">
        <f>parameters!$J$21*Table1[[#This Row],[TAT Utility]]+parameters!$J$22*Table1[[#This Row],[Count Utility]]</f>
        <v>4.221523809523809E-2</v>
      </c>
      <c r="B486" s="30">
        <f t="shared" si="7"/>
        <v>0.42215238095238089</v>
      </c>
      <c r="C486" s="30" t="s">
        <v>1763</v>
      </c>
      <c r="D486" s="30" t="s">
        <v>1729</v>
      </c>
      <c r="E486" s="30" t="s">
        <v>1764</v>
      </c>
      <c r="F486" s="30">
        <v>1</v>
      </c>
      <c r="G486" s="30">
        <v>1</v>
      </c>
      <c r="H486" s="30">
        <f>parameters!$J$10*Table1[[#This Row],[Before Utility]]+parameters!$J$11*Table1[[#This Row],[After Utility]]</f>
        <v>0.1</v>
      </c>
      <c r="I486">
        <f>(Table1[[#This Row],[Num. TID Before]]-parameters!$D$8)/(parameters!$D$9-parameters!$D$8)</f>
        <v>0.1</v>
      </c>
      <c r="J486">
        <f>IF(Table1[[#This Row],[Before Utility (unclipped)]]&gt;1,1, IF(Table1[[#This Row],[Before Utility (unclipped)]]&lt;0,0, Table1[[#This Row],[Before Utility (unclipped)]]))</f>
        <v>0.1</v>
      </c>
      <c r="K486">
        <f>(Table1[[#This Row],[Num. TID After]]-parameters!$D$10)/(parameters!$D$11-parameters!$D$10)</f>
        <v>0.1</v>
      </c>
      <c r="L486">
        <f>IF(Table1[[#This Row],[After Utility (unclipped)]]&gt;1,1, IF(Table1[[#This Row],[After Utility (unclipped)]]&lt;0,0, Table1[[#This Row],[After Utility (unclipped)]]))</f>
        <v>0.1</v>
      </c>
      <c r="M486" s="30">
        <v>0</v>
      </c>
      <c r="N486" s="81">
        <v>2</v>
      </c>
      <c r="O486" s="81">
        <v>0</v>
      </c>
      <c r="P486" s="81">
        <v>1</v>
      </c>
      <c r="Q486" s="81">
        <v>0</v>
      </c>
      <c r="R486" s="36" t="s">
        <v>1758</v>
      </c>
      <c r="S486" s="32">
        <v>9</v>
      </c>
      <c r="T486" s="36" t="s">
        <v>1759</v>
      </c>
      <c r="U486" s="32">
        <v>16</v>
      </c>
      <c r="V486" s="30">
        <f>parameters!$J$4*Table1[[#This Row],[Mitigations Utility]] + parameters!$J$5*Table1[[#This Row],[Detections Utility]]</f>
        <v>0.25238095238095237</v>
      </c>
      <c r="W486">
        <f>SUM(Table1[[#This Row],[Num. 800-53 (r5)]],Table1[[#This Row],[Num. CIS Controls]])</f>
        <v>25</v>
      </c>
      <c r="X486">
        <f>(Table1[[#This Row],[Total Mitigations]]-parameters!$D$2)/(parameters!$D$3-parameters!$D$2)</f>
        <v>0.45454545454545453</v>
      </c>
      <c r="Y486">
        <f>IF(Table1[[#This Row],[Mitigations Utility (unclipped)]]&gt;1,1, IF(Table1[[#This Row],[Mitigations Utility (unclipped)]]&lt;0,0, Table1[[#This Row],[Mitigations Utility (unclipped)]]) )</f>
        <v>0.45454545454545453</v>
      </c>
      <c r="Z486">
        <f>SUM(Table1[[#This Row],[Num. CAR]:[Num. Splunk]])</f>
        <v>3</v>
      </c>
      <c r="AA486">
        <f>(Table1[[#This Row],[Total Detections]]-parameters!$D$4)/(parameters!$D$5-parameters!$D$4)</f>
        <v>0.03</v>
      </c>
      <c r="AB486">
        <f>IF(Table1[[#This Row],[Detections Utility (unclipped)]]&gt;1,1, IF(Table1[[#This Row],[Detections Utility (unclipped)]]&lt;0,0, Table1[[#This Row],[Detections Utility (unclipped)]]) )</f>
        <v>0.03</v>
      </c>
      <c r="AC486"/>
      <c r="AD486" s="85" t="s">
        <v>1313</v>
      </c>
      <c r="AE486" s="30" t="str" cm="1">
        <f t="array" ref="AE486">IF(SUMPRODUCT(--(NOT(ISERR(SEARCH({"Process","Command","Script","WMI","Module","Pipe","Service"},AD486)))))&gt;0,"1","0")</f>
        <v>1</v>
      </c>
      <c r="AF486" s="30">
        <f>IF(AE486="1",'TOP 10 TECHNIQUES'!C$15,0)</f>
        <v>0</v>
      </c>
      <c r="AG486" s="30" t="str" cm="1">
        <f t="array" ref="AG486">IF(SUMPRODUCT(--(NOT(ISERR(SEARCH({"Network","Firewall"},AD486)))))&gt;0,"1","0")</f>
        <v>0</v>
      </c>
      <c r="AH486" s="30">
        <f>IF(AG486="1",'TOP 10 TECHNIQUES'!C$16,0)</f>
        <v>0</v>
      </c>
      <c r="AI486" s="30" t="str" cm="1">
        <f t="array" ref="AI486">IF(SUMPRODUCT(--(NOT(ISERR(SEARCH({"File","Group","Logon","Schedule","User","Registry","Active","Application"},AD486)))))&gt;0,"1","0")</f>
        <v>1</v>
      </c>
      <c r="AJ486" s="30">
        <f>IF(AI486="1",'TOP 10 TECHNIQUES'!C$17,0)</f>
        <v>0.19800000000000001</v>
      </c>
      <c r="AK486" s="30" t="str" cm="1">
        <f t="array" ref="AK486">IF(SUMPRODUCT(--(NOT(ISERR(SEARCH({"Cloud","Cluster","Container","Image","Instance","Pod","Snapshot","Volume"},AD486)))))&gt;0,"1","0")</f>
        <v>0</v>
      </c>
      <c r="AL486" s="30">
        <f>IF(AK486="1",'TOP 10 TECHNIQUES'!C$18,0)</f>
        <v>0</v>
      </c>
      <c r="AM486" s="30" t="str" cm="1">
        <f t="array" ref="AM486">IF(SUMPRODUCT(--(NOT(ISERR(SEARCH({"Drive","Firmware","Host","Kernel"},AD486)))))&gt;0,"1","0")</f>
        <v>0</v>
      </c>
      <c r="AN486" s="30">
        <f>IF(AM486="1",'TOP 10 TECHNIQUES'!C$19,0)</f>
        <v>0</v>
      </c>
      <c r="AO486" s="62">
        <v>0</v>
      </c>
      <c r="AP486" s="30">
        <f>parameters!$J$21*Table1[[#This Row],[TAT Utility]]+parameters!$J$22*Table1[[#This Row],[Count Utility]]</f>
        <v>4.221523809523809E-2</v>
      </c>
      <c r="AQ486" s="30">
        <f>(Table1[[#This Row],[Total Top Att&amp;ck Score ]]-parameters!$D$19)/(parameters!$D$20-parameters!$D$19)</f>
        <v>0.1407174603174603</v>
      </c>
      <c r="AR486" s="30">
        <f>IF(Table1[[#This Row],[TAT Utility (unclipped)]]&gt;1,1, IF(Table1[[#This Row],[TAT Utility (unclipped)]]&lt;0,0, Table1[[#This Row],[TAT Utility (unclipped)]]) )</f>
        <v>0.1407174603174603</v>
      </c>
      <c r="AS486" s="30">
        <f>(Table1[[#This Row],[Ransomware (Total '# of ATT&amp;CK Observations)]]-parameters!$D$21)/(parameters!$D$22-parameters!$D$21)</f>
        <v>0</v>
      </c>
      <c r="AT486" s="30">
        <f>IF(Table1[[#This Row],[Count Utility (unclipped)]]&gt;1,1, IF(Table1[[#This Row],[Count Utility (unclipped)]]&lt;0,0, Table1[[#This Row],[Count Utility (unclipped)]]) )</f>
        <v>0</v>
      </c>
      <c r="AU48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7" spans="1:47" ht="15.75">
      <c r="A487" s="30">
        <f>parameters!$J$21*Table1[[#This Row],[TAT Utility]]+parameters!$J$22*Table1[[#This Row],[Count Utility]]</f>
        <v>4.5638095238095235E-2</v>
      </c>
      <c r="B487" s="30">
        <f t="shared" si="7"/>
        <v>0.45638095238095233</v>
      </c>
      <c r="C487" s="30" t="s">
        <v>1765</v>
      </c>
      <c r="D487" s="30" t="s">
        <v>1729</v>
      </c>
      <c r="E487" s="30" t="s">
        <v>1766</v>
      </c>
      <c r="F487" s="30">
        <v>1</v>
      </c>
      <c r="G487" s="30">
        <v>1</v>
      </c>
      <c r="H487" s="30">
        <f>parameters!$J$10*Table1[[#This Row],[Before Utility]]+parameters!$J$11*Table1[[#This Row],[After Utility]]</f>
        <v>0.1</v>
      </c>
      <c r="I487">
        <f>(Table1[[#This Row],[Num. TID Before]]-parameters!$D$8)/(parameters!$D$9-parameters!$D$8)</f>
        <v>0.1</v>
      </c>
      <c r="J487">
        <f>IF(Table1[[#This Row],[Before Utility (unclipped)]]&gt;1,1, IF(Table1[[#This Row],[Before Utility (unclipped)]]&lt;0,0, Table1[[#This Row],[Before Utility (unclipped)]]))</f>
        <v>0.1</v>
      </c>
      <c r="K487">
        <f>(Table1[[#This Row],[Num. TID After]]-parameters!$D$10)/(parameters!$D$11-parameters!$D$10)</f>
        <v>0.1</v>
      </c>
      <c r="L487">
        <f>IF(Table1[[#This Row],[After Utility (unclipped)]]&gt;1,1, IF(Table1[[#This Row],[After Utility (unclipped)]]&lt;0,0, Table1[[#This Row],[After Utility (unclipped)]]))</f>
        <v>0.1</v>
      </c>
      <c r="M487" s="30">
        <v>0</v>
      </c>
      <c r="N487" s="81">
        <v>4</v>
      </c>
      <c r="O487" s="81">
        <v>9</v>
      </c>
      <c r="P487" s="81">
        <v>0</v>
      </c>
      <c r="Q487" s="81">
        <v>2</v>
      </c>
      <c r="R487" s="36" t="s">
        <v>1749</v>
      </c>
      <c r="S487" s="32">
        <v>10</v>
      </c>
      <c r="T487" s="36" t="s">
        <v>1750</v>
      </c>
      <c r="U487" s="32">
        <v>12</v>
      </c>
      <c r="V487" s="30">
        <f>parameters!$J$4*Table1[[#This Row],[Mitigations Utility]] + parameters!$J$5*Table1[[#This Row],[Detections Utility]]</f>
        <v>0.28095238095238095</v>
      </c>
      <c r="W487">
        <f>SUM(Table1[[#This Row],[Num. 800-53 (r5)]],Table1[[#This Row],[Num. CIS Controls]])</f>
        <v>22</v>
      </c>
      <c r="X487">
        <f>(Table1[[#This Row],[Total Mitigations]]-parameters!$D$2)/(parameters!$D$3-parameters!$D$2)</f>
        <v>0.4</v>
      </c>
      <c r="Y487">
        <f>IF(Table1[[#This Row],[Mitigations Utility (unclipped)]]&gt;1,1, IF(Table1[[#This Row],[Mitigations Utility (unclipped)]]&lt;0,0, Table1[[#This Row],[Mitigations Utility (unclipped)]]) )</f>
        <v>0.4</v>
      </c>
      <c r="Z487">
        <f>SUM(Table1[[#This Row],[Num. CAR]:[Num. Splunk]])</f>
        <v>15</v>
      </c>
      <c r="AA487">
        <f>(Table1[[#This Row],[Total Detections]]-parameters!$D$4)/(parameters!$D$5-parameters!$D$4)</f>
        <v>0.15</v>
      </c>
      <c r="AB487">
        <f>IF(Table1[[#This Row],[Detections Utility (unclipped)]]&gt;1,1, IF(Table1[[#This Row],[Detections Utility (unclipped)]]&lt;0,0, Table1[[#This Row],[Detections Utility (unclipped)]]) )</f>
        <v>0.15</v>
      </c>
      <c r="AC487"/>
      <c r="AD487" s="85" t="s">
        <v>1767</v>
      </c>
      <c r="AE487" s="30" t="str" cm="1">
        <f t="array" ref="AE487">IF(SUMPRODUCT(--(NOT(ISERR(SEARCH({"Process","Command","Script","WMI","Module","Pipe","Service"},AD487)))))&gt;0,"1","0")</f>
        <v>1</v>
      </c>
      <c r="AF487" s="30">
        <f>IF(AE487="1",'TOP 10 TECHNIQUES'!C$15,0)</f>
        <v>0</v>
      </c>
      <c r="AG487" s="30" t="str" cm="1">
        <f t="array" ref="AG487">IF(SUMPRODUCT(--(NOT(ISERR(SEARCH({"Network","Firewall"},AD487)))))&gt;0,"1","0")</f>
        <v>0</v>
      </c>
      <c r="AH487" s="30">
        <f>IF(AG487="1",'TOP 10 TECHNIQUES'!C$16,0)</f>
        <v>0</v>
      </c>
      <c r="AI487" s="30" t="str" cm="1">
        <f t="array" ref="AI487">IF(SUMPRODUCT(--(NOT(ISERR(SEARCH({"File","Group","Logon","Schedule","User","Registry","Active","Application"},AD487)))))&gt;0,"1","0")</f>
        <v>1</v>
      </c>
      <c r="AJ487" s="30">
        <f>IF(AI487="1",'TOP 10 TECHNIQUES'!C$17,0)</f>
        <v>0.19800000000000001</v>
      </c>
      <c r="AK487" s="30" t="str" cm="1">
        <f t="array" ref="AK487">IF(SUMPRODUCT(--(NOT(ISERR(SEARCH({"Cloud","Cluster","Container","Image","Instance","Pod","Snapshot","Volume"},AD487)))))&gt;0,"1","0")</f>
        <v>0</v>
      </c>
      <c r="AL487" s="30">
        <f>IF(AK487="1",'TOP 10 TECHNIQUES'!C$18,0)</f>
        <v>0</v>
      </c>
      <c r="AM487" s="30" t="str" cm="1">
        <f t="array" ref="AM487">IF(SUMPRODUCT(--(NOT(ISERR(SEARCH({"Drive","Firmware","Host","Kernel"},AD487)))))&gt;0,"1","0")</f>
        <v>0</v>
      </c>
      <c r="AN487" s="30">
        <f>IF(AM487="1",'TOP 10 TECHNIQUES'!C$19,0)</f>
        <v>0</v>
      </c>
      <c r="AO487" s="61">
        <v>0</v>
      </c>
      <c r="AP487" s="30">
        <f>parameters!$J$21*Table1[[#This Row],[TAT Utility]]+parameters!$J$22*Table1[[#This Row],[Count Utility]]</f>
        <v>4.5638095238095235E-2</v>
      </c>
      <c r="AQ487" s="30">
        <f>(Table1[[#This Row],[Total Top Att&amp;ck Score ]]-parameters!$D$19)/(parameters!$D$20-parameters!$D$19)</f>
        <v>0.15212698412698411</v>
      </c>
      <c r="AR487" s="30">
        <f>IF(Table1[[#This Row],[TAT Utility (unclipped)]]&gt;1,1, IF(Table1[[#This Row],[TAT Utility (unclipped)]]&lt;0,0, Table1[[#This Row],[TAT Utility (unclipped)]]) )</f>
        <v>0.15212698412698411</v>
      </c>
      <c r="AS487" s="30">
        <f>(Table1[[#This Row],[Ransomware (Total '# of ATT&amp;CK Observations)]]-parameters!$D$21)/(parameters!$D$22-parameters!$D$21)</f>
        <v>0</v>
      </c>
      <c r="AT487" s="30">
        <f>IF(Table1[[#This Row],[Count Utility (unclipped)]]&gt;1,1, IF(Table1[[#This Row],[Count Utility (unclipped)]]&lt;0,0, Table1[[#This Row],[Count Utility (unclipped)]]) )</f>
        <v>0</v>
      </c>
      <c r="AU48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8" spans="1:47" ht="15.75">
      <c r="A488" s="30">
        <f>parameters!$J$21*Table1[[#This Row],[TAT Utility]]+parameters!$J$22*Table1[[#This Row],[Count Utility]]</f>
        <v>1.6543809523809523E-2</v>
      </c>
      <c r="B488" s="30">
        <f t="shared" si="7"/>
        <v>0.16543809523809525</v>
      </c>
      <c r="C488" s="30" t="s">
        <v>1768</v>
      </c>
      <c r="D488" s="30" t="s">
        <v>1729</v>
      </c>
      <c r="E488" s="30" t="s">
        <v>1769</v>
      </c>
      <c r="F488" s="30">
        <v>1</v>
      </c>
      <c r="G488" s="30">
        <v>1</v>
      </c>
      <c r="H488" s="30">
        <f>parameters!$J$10*Table1[[#This Row],[Before Utility]]+parameters!$J$11*Table1[[#This Row],[After Utility]]</f>
        <v>0.1</v>
      </c>
      <c r="I488">
        <f>(Table1[[#This Row],[Num. TID Before]]-parameters!$D$8)/(parameters!$D$9-parameters!$D$8)</f>
        <v>0.1</v>
      </c>
      <c r="J488">
        <f>IF(Table1[[#This Row],[Before Utility (unclipped)]]&gt;1,1, IF(Table1[[#This Row],[Before Utility (unclipped)]]&lt;0,0, Table1[[#This Row],[Before Utility (unclipped)]]))</f>
        <v>0.1</v>
      </c>
      <c r="K488">
        <f>(Table1[[#This Row],[Num. TID After]]-parameters!$D$10)/(parameters!$D$11-parameters!$D$10)</f>
        <v>0.1</v>
      </c>
      <c r="L488">
        <f>IF(Table1[[#This Row],[After Utility (unclipped)]]&gt;1,1, IF(Table1[[#This Row],[After Utility (unclipped)]]&lt;0,0, Table1[[#This Row],[After Utility (unclipped)]]))</f>
        <v>0.1</v>
      </c>
      <c r="M488" s="30">
        <v>0</v>
      </c>
      <c r="N488" s="81">
        <v>0</v>
      </c>
      <c r="O488" s="81">
        <v>2</v>
      </c>
      <c r="P488" s="81">
        <v>0</v>
      </c>
      <c r="Q488" s="81">
        <v>0</v>
      </c>
      <c r="R488" s="34">
        <v>4.0999999999999996</v>
      </c>
      <c r="S488" s="32">
        <v>1</v>
      </c>
      <c r="T488" s="36" t="s">
        <v>1770</v>
      </c>
      <c r="U488" s="32">
        <v>2</v>
      </c>
      <c r="V488" s="30">
        <f>parameters!$J$4*Table1[[#This Row],[Mitigations Utility]] + parameters!$J$5*Table1[[#This Row],[Detections Utility]]</f>
        <v>3.8095238095238092E-2</v>
      </c>
      <c r="W488">
        <f>SUM(Table1[[#This Row],[Num. 800-53 (r5)]],Table1[[#This Row],[Num. CIS Controls]])</f>
        <v>3</v>
      </c>
      <c r="X488">
        <f>(Table1[[#This Row],[Total Mitigations]]-parameters!$D$2)/(parameters!$D$3-parameters!$D$2)</f>
        <v>5.4545454545454543E-2</v>
      </c>
      <c r="Y488">
        <f>IF(Table1[[#This Row],[Mitigations Utility (unclipped)]]&gt;1,1, IF(Table1[[#This Row],[Mitigations Utility (unclipped)]]&lt;0,0, Table1[[#This Row],[Mitigations Utility (unclipped)]]) )</f>
        <v>5.4545454545454543E-2</v>
      </c>
      <c r="Z488">
        <f>SUM(Table1[[#This Row],[Num. CAR]:[Num. Splunk]])</f>
        <v>2</v>
      </c>
      <c r="AA488">
        <f>(Table1[[#This Row],[Total Detections]]-parameters!$D$4)/(parameters!$D$5-parameters!$D$4)</f>
        <v>0.02</v>
      </c>
      <c r="AB488">
        <f>IF(Table1[[#This Row],[Detections Utility (unclipped)]]&gt;1,1, IF(Table1[[#This Row],[Detections Utility (unclipped)]]&lt;0,0, Table1[[#This Row],[Detections Utility (unclipped)]]) )</f>
        <v>0.02</v>
      </c>
      <c r="AC488"/>
      <c r="AD488" s="85" t="s">
        <v>1771</v>
      </c>
      <c r="AE488" s="30" t="str" cm="1">
        <f t="array" ref="AE488">IF(SUMPRODUCT(--(NOT(ISERR(SEARCH({"Process","Command","Script","WMI","Module","Pipe","Service"},AD488)))))&gt;0,"1","0")</f>
        <v>1</v>
      </c>
      <c r="AF488" s="30">
        <f>IF(AE488="1",'TOP 10 TECHNIQUES'!C$15,0)</f>
        <v>0</v>
      </c>
      <c r="AG488" s="30" t="str" cm="1">
        <f t="array" ref="AG488">IF(SUMPRODUCT(--(NOT(ISERR(SEARCH({"Network","Firewall"},AD488)))))&gt;0,"1","0")</f>
        <v>0</v>
      </c>
      <c r="AH488" s="30">
        <f>IF(AG488="1",'TOP 10 TECHNIQUES'!C$16,0)</f>
        <v>0</v>
      </c>
      <c r="AI488" s="30" t="str" cm="1">
        <f t="array" ref="AI488">IF(SUMPRODUCT(--(NOT(ISERR(SEARCH({"File","Group","Logon","Schedule","User","Registry","Active","Application"},AD488)))))&gt;0,"1","0")</f>
        <v>1</v>
      </c>
      <c r="AJ488" s="30">
        <f>IF(AI488="1",'TOP 10 TECHNIQUES'!C$17,0)</f>
        <v>0.19800000000000001</v>
      </c>
      <c r="AK488" s="30" t="str" cm="1">
        <f t="array" ref="AK488">IF(SUMPRODUCT(--(NOT(ISERR(SEARCH({"Cloud","Cluster","Container","Image","Instance","Pod","Snapshot","Volume"},AD488)))))&gt;0,"1","0")</f>
        <v>0</v>
      </c>
      <c r="AL488" s="30">
        <f>IF(AK488="1",'TOP 10 TECHNIQUES'!C$18,0)</f>
        <v>0</v>
      </c>
      <c r="AM488" s="30" t="str" cm="1">
        <f t="array" ref="AM488">IF(SUMPRODUCT(--(NOT(ISERR(SEARCH({"Drive","Firmware","Host","Kernel"},AD488)))))&gt;0,"1","0")</f>
        <v>0</v>
      </c>
      <c r="AN488" s="30">
        <f>IF(AM488="1",'TOP 10 TECHNIQUES'!C$19,0)</f>
        <v>0</v>
      </c>
      <c r="AO488" s="62">
        <v>0</v>
      </c>
      <c r="AP488" s="30">
        <f>parameters!$J$21*Table1[[#This Row],[TAT Utility]]+parameters!$J$22*Table1[[#This Row],[Count Utility]]</f>
        <v>1.6543809523809523E-2</v>
      </c>
      <c r="AQ488" s="30">
        <f>(Table1[[#This Row],[Total Top Att&amp;ck Score ]]-parameters!$D$19)/(parameters!$D$20-parameters!$D$19)</f>
        <v>5.5146031746031748E-2</v>
      </c>
      <c r="AR488" s="30">
        <f>IF(Table1[[#This Row],[TAT Utility (unclipped)]]&gt;1,1, IF(Table1[[#This Row],[TAT Utility (unclipped)]]&lt;0,0, Table1[[#This Row],[TAT Utility (unclipped)]]) )</f>
        <v>5.5146031746031748E-2</v>
      </c>
      <c r="AS488" s="30">
        <f>(Table1[[#This Row],[Ransomware (Total '# of ATT&amp;CK Observations)]]-parameters!$D$21)/(parameters!$D$22-parameters!$D$21)</f>
        <v>0</v>
      </c>
      <c r="AT488" s="30">
        <f>IF(Table1[[#This Row],[Count Utility (unclipped)]]&gt;1,1, IF(Table1[[#This Row],[Count Utility (unclipped)]]&lt;0,0, Table1[[#This Row],[Count Utility (unclipped)]]) )</f>
        <v>0</v>
      </c>
      <c r="AU48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9" spans="1:47" ht="15.75">
      <c r="A489" s="30">
        <f>parameters!$J$21*Table1[[#This Row],[TAT Utility]]+parameters!$J$22*Table1[[#This Row],[Count Utility]]</f>
        <v>3.2517142857142863E-2</v>
      </c>
      <c r="B489" s="30">
        <f t="shared" si="7"/>
        <v>0.32517142857142861</v>
      </c>
      <c r="C489" s="30" t="s">
        <v>1772</v>
      </c>
      <c r="D489" s="30" t="s">
        <v>1729</v>
      </c>
      <c r="E489" s="30" t="s">
        <v>1773</v>
      </c>
      <c r="F489" s="30">
        <v>1</v>
      </c>
      <c r="G489" s="30">
        <v>1</v>
      </c>
      <c r="H489" s="30">
        <f>parameters!$J$10*Table1[[#This Row],[Before Utility]]+parameters!$J$11*Table1[[#This Row],[After Utility]]</f>
        <v>0.1</v>
      </c>
      <c r="I489">
        <f>(Table1[[#This Row],[Num. TID Before]]-parameters!$D$8)/(parameters!$D$9-parameters!$D$8)</f>
        <v>0.1</v>
      </c>
      <c r="J489">
        <f>IF(Table1[[#This Row],[Before Utility (unclipped)]]&gt;1,1, IF(Table1[[#This Row],[Before Utility (unclipped)]]&lt;0,0, Table1[[#This Row],[Before Utility (unclipped)]]))</f>
        <v>0.1</v>
      </c>
      <c r="K489">
        <f>(Table1[[#This Row],[Num. TID After]]-parameters!$D$10)/(parameters!$D$11-parameters!$D$10)</f>
        <v>0.1</v>
      </c>
      <c r="L489">
        <f>IF(Table1[[#This Row],[After Utility (unclipped)]]&gt;1,1, IF(Table1[[#This Row],[After Utility (unclipped)]]&lt;0,0, Table1[[#This Row],[After Utility (unclipped)]]))</f>
        <v>0.1</v>
      </c>
      <c r="M489" s="30">
        <v>0</v>
      </c>
      <c r="N489" s="81">
        <v>0</v>
      </c>
      <c r="O489" s="81">
        <v>0</v>
      </c>
      <c r="P489" s="81">
        <v>0</v>
      </c>
      <c r="Q489" s="81">
        <v>0</v>
      </c>
      <c r="R489" s="36" t="s">
        <v>1774</v>
      </c>
      <c r="S489" s="32">
        <v>9</v>
      </c>
      <c r="T489" s="36" t="s">
        <v>1775</v>
      </c>
      <c r="U489" s="32">
        <v>9</v>
      </c>
      <c r="V489" s="30">
        <f>parameters!$J$4*Table1[[#This Row],[Mitigations Utility]] + parameters!$J$5*Table1[[#This Row],[Detections Utility]]</f>
        <v>0.17142857142857143</v>
      </c>
      <c r="W489">
        <f>SUM(Table1[[#This Row],[Num. 800-53 (r5)]],Table1[[#This Row],[Num. CIS Controls]])</f>
        <v>18</v>
      </c>
      <c r="X489">
        <f>(Table1[[#This Row],[Total Mitigations]]-parameters!$D$2)/(parameters!$D$3-parameters!$D$2)</f>
        <v>0.32727272727272727</v>
      </c>
      <c r="Y489">
        <f>IF(Table1[[#This Row],[Mitigations Utility (unclipped)]]&gt;1,1, IF(Table1[[#This Row],[Mitigations Utility (unclipped)]]&lt;0,0, Table1[[#This Row],[Mitigations Utility (unclipped)]]) )</f>
        <v>0.32727272727272727</v>
      </c>
      <c r="Z489">
        <f>SUM(Table1[[#This Row],[Num. CAR]:[Num. Splunk]])</f>
        <v>0</v>
      </c>
      <c r="AA489">
        <f>(Table1[[#This Row],[Total Detections]]-parameters!$D$4)/(parameters!$D$5-parameters!$D$4)</f>
        <v>0</v>
      </c>
      <c r="AB489">
        <f>IF(Table1[[#This Row],[Detections Utility (unclipped)]]&gt;1,1, IF(Table1[[#This Row],[Detections Utility (unclipped)]]&lt;0,0, Table1[[#This Row],[Detections Utility (unclipped)]]) )</f>
        <v>0</v>
      </c>
      <c r="AC489"/>
      <c r="AD489" s="85" t="s">
        <v>1246</v>
      </c>
      <c r="AE489" s="30" t="str" cm="1">
        <f t="array" ref="AE489">IF(SUMPRODUCT(--(NOT(ISERR(SEARCH({"Process","Command","Script","WMI","Module","Pipe","Service"},AD489)))))&gt;0,"1","0")</f>
        <v>1</v>
      </c>
      <c r="AF489" s="30">
        <f>IF(AE489="1",'TOP 10 TECHNIQUES'!C$15,0)</f>
        <v>0</v>
      </c>
      <c r="AG489" s="30" t="str" cm="1">
        <f t="array" ref="AG489">IF(SUMPRODUCT(--(NOT(ISERR(SEARCH({"Network","Firewall"},AD489)))))&gt;0,"1","0")</f>
        <v>0</v>
      </c>
      <c r="AH489" s="30">
        <f>IF(AG489="1",'TOP 10 TECHNIQUES'!C$16,0)</f>
        <v>0</v>
      </c>
      <c r="AI489" s="30" t="str" cm="1">
        <f t="array" ref="AI489">IF(SUMPRODUCT(--(NOT(ISERR(SEARCH({"File","Group","Logon","Schedule","User","Registry","Active","Application"},AD489)))))&gt;0,"1","0")</f>
        <v>1</v>
      </c>
      <c r="AJ489" s="30">
        <f>IF(AI489="1",'TOP 10 TECHNIQUES'!C$17,0)</f>
        <v>0.19800000000000001</v>
      </c>
      <c r="AK489" s="30" t="str" cm="1">
        <f t="array" ref="AK489">IF(SUMPRODUCT(--(NOT(ISERR(SEARCH({"Cloud","Cluster","Container","Image","Instance","Pod","Snapshot","Volume"},AD489)))))&gt;0,"1","0")</f>
        <v>0</v>
      </c>
      <c r="AL489" s="30">
        <f>IF(AK489="1",'TOP 10 TECHNIQUES'!C$18,0)</f>
        <v>0</v>
      </c>
      <c r="AM489" s="30" t="str" cm="1">
        <f t="array" ref="AM489">IF(SUMPRODUCT(--(NOT(ISERR(SEARCH({"Drive","Firmware","Host","Kernel"},AD489)))))&gt;0,"1","0")</f>
        <v>0</v>
      </c>
      <c r="AN489" s="30">
        <f>IF(AM489="1",'TOP 10 TECHNIQUES'!C$19,0)</f>
        <v>0</v>
      </c>
      <c r="AO489" s="61">
        <v>0</v>
      </c>
      <c r="AP489" s="30">
        <f>parameters!$J$21*Table1[[#This Row],[TAT Utility]]+parameters!$J$22*Table1[[#This Row],[Count Utility]]</f>
        <v>3.2517142857142863E-2</v>
      </c>
      <c r="AQ489" s="30">
        <f>(Table1[[#This Row],[Total Top Att&amp;ck Score ]]-parameters!$D$19)/(parameters!$D$20-parameters!$D$19)</f>
        <v>0.1083904761904762</v>
      </c>
      <c r="AR489" s="30">
        <f>IF(Table1[[#This Row],[TAT Utility (unclipped)]]&gt;1,1, IF(Table1[[#This Row],[TAT Utility (unclipped)]]&lt;0,0, Table1[[#This Row],[TAT Utility (unclipped)]]) )</f>
        <v>0.1083904761904762</v>
      </c>
      <c r="AS489" s="30">
        <f>(Table1[[#This Row],[Ransomware (Total '# of ATT&amp;CK Observations)]]-parameters!$D$21)/(parameters!$D$22-parameters!$D$21)</f>
        <v>0</v>
      </c>
      <c r="AT489" s="30">
        <f>IF(Table1[[#This Row],[Count Utility (unclipped)]]&gt;1,1, IF(Table1[[#This Row],[Count Utility (unclipped)]]&lt;0,0, Table1[[#This Row],[Count Utility (unclipped)]]) )</f>
        <v>0</v>
      </c>
      <c r="AU48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0" spans="1:47" ht="15.75">
      <c r="A490" s="30">
        <f>parameters!$J$21*Table1[[#This Row],[TAT Utility]]+parameters!$J$22*Table1[[#This Row],[Count Utility]]</f>
        <v>1.1428571428571429E-2</v>
      </c>
      <c r="B490" s="30">
        <f>SUM(H490,M490,V490)*(1+SUM(AF490,AH490,AJ490,AL490,AN490))</f>
        <v>0.1142857142857143</v>
      </c>
      <c r="C490" s="75" t="s">
        <v>1776</v>
      </c>
      <c r="D490" s="75" t="s">
        <v>1729</v>
      </c>
      <c r="E490" s="75" t="s">
        <v>1777</v>
      </c>
      <c r="F490" s="30">
        <v>1</v>
      </c>
      <c r="G490" s="30">
        <v>1</v>
      </c>
      <c r="H490" s="30">
        <f>parameters!$J$10*Table1[[#This Row],[Before Utility]]+parameters!$J$11*Table1[[#This Row],[After Utility]]</f>
        <v>0.1</v>
      </c>
      <c r="I490">
        <f>(Table1[[#This Row],[Num. TID Before]]-parameters!$D$8)/(parameters!$D$9-parameters!$D$8)</f>
        <v>0.1</v>
      </c>
      <c r="J490">
        <f>IF(Table1[[#This Row],[Before Utility (unclipped)]]&gt;1,1, IF(Table1[[#This Row],[Before Utility (unclipped)]]&lt;0,0, Table1[[#This Row],[Before Utility (unclipped)]]))</f>
        <v>0.1</v>
      </c>
      <c r="K490">
        <f>(Table1[[#This Row],[Num. TID After]]-parameters!$D$10)/(parameters!$D$11-parameters!$D$10)</f>
        <v>0.1</v>
      </c>
      <c r="L490">
        <f>IF(Table1[[#This Row],[After Utility (unclipped)]]&gt;1,1, IF(Table1[[#This Row],[After Utility (unclipped)]]&lt;0,0, Table1[[#This Row],[After Utility (unclipped)]]))</f>
        <v>0.1</v>
      </c>
      <c r="M490" s="30">
        <v>0</v>
      </c>
      <c r="N490" s="81">
        <v>0</v>
      </c>
      <c r="O490" s="81">
        <v>1</v>
      </c>
      <c r="P490" s="81">
        <v>2</v>
      </c>
      <c r="Q490" s="81">
        <v>0</v>
      </c>
      <c r="R490" s="36"/>
      <c r="T490" s="36"/>
      <c r="V490" s="41">
        <f>parameters!$J$4*Table1[[#This Row],[Mitigations Utility]] + parameters!$J$5*Table1[[#This Row],[Detections Utility]]</f>
        <v>1.4285714285714284E-2</v>
      </c>
      <c r="W490" s="30">
        <f>SUM(Table1[[#This Row],[Num. 800-53 (r5)]],Table1[[#This Row],[Num. CIS Controls]])</f>
        <v>0</v>
      </c>
      <c r="X490" s="30">
        <f>(Table1[[#This Row],[Total Mitigations]]-parameters!$D$2)/(parameters!$D$3-parameters!$D$2)</f>
        <v>0</v>
      </c>
      <c r="Y490" s="30">
        <f>IF(Table1[[#This Row],[Mitigations Utility (unclipped)]]&gt;1,1, IF(Table1[[#This Row],[Mitigations Utility (unclipped)]]&lt;0,0, Table1[[#This Row],[Mitigations Utility (unclipped)]]) )</f>
        <v>0</v>
      </c>
      <c r="Z490" s="30">
        <f>SUM(Table1[[#This Row],[Num. CAR]:[Num. Splunk]])</f>
        <v>3</v>
      </c>
      <c r="AA490" s="30">
        <f>(Table1[[#This Row],[Total Detections]]-parameters!$D$4)/(parameters!$D$5-parameters!$D$4)</f>
        <v>0.03</v>
      </c>
      <c r="AB490" s="30">
        <f>IF(Table1[[#This Row],[Detections Utility (unclipped)]]&gt;1,1, IF(Table1[[#This Row],[Detections Utility (unclipped)]]&lt;0,0, Table1[[#This Row],[Detections Utility (unclipped)]]) )</f>
        <v>0.03</v>
      </c>
      <c r="AC490"/>
      <c r="AD490" s="85" t="s">
        <v>401</v>
      </c>
      <c r="AE490" s="30" t="str" cm="1">
        <f t="array" ref="AE490">IF(SUMPRODUCT(--(NOT(ISERR(SEARCH({"Process","Command","Script","WMI","Module","Pipe","Service"},AD490)))))&gt;0,"1","0")</f>
        <v>1</v>
      </c>
      <c r="AF490" s="30">
        <f>IF(AE490="1",'TOP 10 TECHNIQUES'!C$15,0)</f>
        <v>0</v>
      </c>
      <c r="AG490" s="30" t="str" cm="1">
        <f t="array" ref="AG490">IF(SUMPRODUCT(--(NOT(ISERR(SEARCH({"Network","Firewall"},AD490)))))&gt;0,"1","0")</f>
        <v>0</v>
      </c>
      <c r="AH490" s="30">
        <f>IF(AG490="1",'TOP 10 TECHNIQUES'!C$16,0)</f>
        <v>0</v>
      </c>
      <c r="AI490" s="30" t="str" cm="1">
        <f t="array" ref="AI490">IF(SUMPRODUCT(--(NOT(ISERR(SEARCH({"File","Group","Logon","Schedule","User","Registry","Active","Application"},AD490)))))&gt;0,"1","0")</f>
        <v>0</v>
      </c>
      <c r="AJ490" s="30">
        <f>IF(AI490="1",'TOP 10 TECHNIQUES'!C$17,0)</f>
        <v>0</v>
      </c>
      <c r="AK490" s="30" t="str" cm="1">
        <f t="array" ref="AK490">IF(SUMPRODUCT(--(NOT(ISERR(SEARCH({"Cloud","Cluster","Container","Image","Instance","Pod","Snapshot","Volume"},AD490)))))&gt;0,"1","0")</f>
        <v>0</v>
      </c>
      <c r="AL490" s="30">
        <f>IF(AK490="1",'TOP 10 TECHNIQUES'!C$18,0)</f>
        <v>0</v>
      </c>
      <c r="AM490" s="30" t="str" cm="1">
        <f t="array" ref="AM490">IF(SUMPRODUCT(--(NOT(ISERR(SEARCH({"Drive","Firmware","Host","Kernel"},AD490)))))&gt;0,"1","0")</f>
        <v>0</v>
      </c>
      <c r="AN490" s="30">
        <f>IF(AM490="1",'TOP 10 TECHNIQUES'!C$19,0)</f>
        <v>0</v>
      </c>
      <c r="AO490" s="61"/>
      <c r="AP490" s="30">
        <f>parameters!$J$21*Table1[[#This Row],[TAT Utility]]+parameters!$J$22*Table1[[#This Row],[Count Utility]]</f>
        <v>1.1428571428571429E-2</v>
      </c>
      <c r="AQ490" s="30">
        <f>(Table1[[#This Row],[Total Top Att&amp;ck Score ]]-parameters!$D$19)/(parameters!$D$20-parameters!$D$19)</f>
        <v>3.8095238095238099E-2</v>
      </c>
      <c r="AR490" s="30">
        <f>IF(Table1[[#This Row],[TAT Utility (unclipped)]]&gt;1,1, IF(Table1[[#This Row],[TAT Utility (unclipped)]]&lt;0,0, Table1[[#This Row],[TAT Utility (unclipped)]]) )</f>
        <v>3.8095238095238099E-2</v>
      </c>
      <c r="AS490" s="30">
        <f>(Table1[[#This Row],[Ransomware (Total '# of ATT&amp;CK Observations)]]-parameters!$D$21)/(parameters!$D$22-parameters!$D$21)</f>
        <v>0</v>
      </c>
      <c r="AT490" s="30">
        <f>IF(Table1[[#This Row],[Count Utility (unclipped)]]&gt;1,1, IF(Table1[[#This Row],[Count Utility (unclipped)]]&lt;0,0, Table1[[#This Row],[Count Utility (unclipped)]]) )</f>
        <v>0</v>
      </c>
      <c r="AU49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1" spans="1:47" ht="15.75">
      <c r="A491" s="30">
        <f>parameters!$J$21*Table1[[#This Row],[TAT Utility]]+parameters!$J$22*Table1[[#This Row],[Count Utility]]</f>
        <v>3.3658095238095237E-2</v>
      </c>
      <c r="B491" s="30">
        <f t="shared" si="7"/>
        <v>0.33658095238095237</v>
      </c>
      <c r="C491" s="30" t="s">
        <v>1778</v>
      </c>
      <c r="D491" s="30" t="s">
        <v>1779</v>
      </c>
      <c r="E491" s="30" t="s">
        <v>72</v>
      </c>
      <c r="F491" s="30">
        <v>1</v>
      </c>
      <c r="G491" s="30">
        <v>1</v>
      </c>
      <c r="H491" s="30">
        <f>parameters!$J$10*Table1[[#This Row],[Before Utility]]+parameters!$J$11*Table1[[#This Row],[After Utility]]</f>
        <v>0.1</v>
      </c>
      <c r="I491">
        <f>(Table1[[#This Row],[Num. TID Before]]-parameters!$D$8)/(parameters!$D$9-parameters!$D$8)</f>
        <v>0.1</v>
      </c>
      <c r="J491">
        <f>IF(Table1[[#This Row],[Before Utility (unclipped)]]&gt;1,1, IF(Table1[[#This Row],[Before Utility (unclipped)]]&lt;0,0, Table1[[#This Row],[Before Utility (unclipped)]]))</f>
        <v>0.1</v>
      </c>
      <c r="K491">
        <f>(Table1[[#This Row],[Num. TID After]]-parameters!$D$10)/(parameters!$D$11-parameters!$D$10)</f>
        <v>0.1</v>
      </c>
      <c r="L491">
        <f>IF(Table1[[#This Row],[After Utility (unclipped)]]&gt;1,1, IF(Table1[[#This Row],[After Utility (unclipped)]]&lt;0,0, Table1[[#This Row],[After Utility (unclipped)]]))</f>
        <v>0.1</v>
      </c>
      <c r="M491" s="30">
        <v>0</v>
      </c>
      <c r="N491" s="81">
        <v>0</v>
      </c>
      <c r="O491" s="81">
        <v>0</v>
      </c>
      <c r="P491" s="81">
        <v>0</v>
      </c>
      <c r="Q491" s="81">
        <v>0</v>
      </c>
      <c r="R491" s="36" t="s">
        <v>1780</v>
      </c>
      <c r="S491" s="32">
        <v>8</v>
      </c>
      <c r="T491" s="36" t="s">
        <v>1781</v>
      </c>
      <c r="U491" s="32">
        <v>11</v>
      </c>
      <c r="V491" s="30">
        <f>parameters!$J$4*Table1[[#This Row],[Mitigations Utility]] + parameters!$J$5*Table1[[#This Row],[Detections Utility]]</f>
        <v>0.18095238095238098</v>
      </c>
      <c r="W491">
        <f>SUM(Table1[[#This Row],[Num. 800-53 (r5)]],Table1[[#This Row],[Num. CIS Controls]])</f>
        <v>19</v>
      </c>
      <c r="X491">
        <f>(Table1[[#This Row],[Total Mitigations]]-parameters!$D$2)/(parameters!$D$3-parameters!$D$2)</f>
        <v>0.34545454545454546</v>
      </c>
      <c r="Y491">
        <f>IF(Table1[[#This Row],[Mitigations Utility (unclipped)]]&gt;1,1, IF(Table1[[#This Row],[Mitigations Utility (unclipped)]]&lt;0,0, Table1[[#This Row],[Mitigations Utility (unclipped)]]) )</f>
        <v>0.34545454545454546</v>
      </c>
      <c r="Z491">
        <f>SUM(Table1[[#This Row],[Num. CAR]:[Num. Splunk]])</f>
        <v>0</v>
      </c>
      <c r="AA491">
        <f>(Table1[[#This Row],[Total Detections]]-parameters!$D$4)/(parameters!$D$5-parameters!$D$4)</f>
        <v>0</v>
      </c>
      <c r="AB491">
        <f>IF(Table1[[#This Row],[Detections Utility (unclipped)]]&gt;1,1, IF(Table1[[#This Row],[Detections Utility (unclipped)]]&lt;0,0, Table1[[#This Row],[Detections Utility (unclipped)]]) )</f>
        <v>0</v>
      </c>
      <c r="AC491"/>
      <c r="AD491" s="85" t="s">
        <v>1782</v>
      </c>
      <c r="AE491" s="30" t="str" cm="1">
        <f t="array" ref="AE491">IF(SUMPRODUCT(--(NOT(ISERR(SEARCH({"Process","Command","Script","WMI","Module","Pipe","Service"},AD491)))))&gt;0,"1","0")</f>
        <v>0</v>
      </c>
      <c r="AF491" s="30">
        <f>IF(AE491="1",'TOP 10 TECHNIQUES'!C$15,0)</f>
        <v>0</v>
      </c>
      <c r="AG491" s="30" t="str" cm="1">
        <f t="array" ref="AG491">IF(SUMPRODUCT(--(NOT(ISERR(SEARCH({"Network","Firewall"},AD491)))))&gt;0,"1","0")</f>
        <v>0</v>
      </c>
      <c r="AH491" s="30">
        <f>IF(AG491="1",'TOP 10 TECHNIQUES'!C$16,0)</f>
        <v>0</v>
      </c>
      <c r="AI491" s="30" t="str" cm="1">
        <f t="array" ref="AI491">IF(SUMPRODUCT(--(NOT(ISERR(SEARCH({"File","Group","Logon","Schedule","User","Registry","Active","Application"},AD491)))))&gt;0,"1","0")</f>
        <v>0</v>
      </c>
      <c r="AJ491" s="30">
        <f>IF(AI491="1",'TOP 10 TECHNIQUES'!C$17,0)</f>
        <v>0</v>
      </c>
      <c r="AK491" s="30" t="str" cm="1">
        <f t="array" ref="AK491">IF(SUMPRODUCT(--(NOT(ISERR(SEARCH({"Cloud","Cluster","Container","Image","Instance","Pod","Snapshot","Volume"},AD491)))))&gt;0,"1","0")</f>
        <v>1</v>
      </c>
      <c r="AL491" s="30">
        <f>IF(AK491="1",'TOP 10 TECHNIQUES'!C$18,0)</f>
        <v>0.19800000000000001</v>
      </c>
      <c r="AM491" s="30" t="str" cm="1">
        <f t="array" ref="AM491">IF(SUMPRODUCT(--(NOT(ISERR(SEARCH({"Drive","Firmware","Host","Kernel"},AD491)))))&gt;0,"1","0")</f>
        <v>0</v>
      </c>
      <c r="AN491" s="30">
        <f>IF(AM491="1",'TOP 10 TECHNIQUES'!C$19,0)</f>
        <v>0</v>
      </c>
      <c r="AO491" s="62">
        <v>0</v>
      </c>
      <c r="AP491" s="30">
        <f>parameters!$J$21*Table1[[#This Row],[TAT Utility]]+parameters!$J$22*Table1[[#This Row],[Count Utility]]</f>
        <v>3.3658095238095237E-2</v>
      </c>
      <c r="AQ491" s="30">
        <f>(Table1[[#This Row],[Total Top Att&amp;ck Score ]]-parameters!$D$19)/(parameters!$D$20-parameters!$D$19)</f>
        <v>0.11219365079365079</v>
      </c>
      <c r="AR491" s="30">
        <f>IF(Table1[[#This Row],[TAT Utility (unclipped)]]&gt;1,1, IF(Table1[[#This Row],[TAT Utility (unclipped)]]&lt;0,0, Table1[[#This Row],[TAT Utility (unclipped)]]) )</f>
        <v>0.11219365079365079</v>
      </c>
      <c r="AS491" s="30">
        <f>(Table1[[#This Row],[Ransomware (Total '# of ATT&amp;CK Observations)]]-parameters!$D$21)/(parameters!$D$22-parameters!$D$21)</f>
        <v>0</v>
      </c>
      <c r="AT491" s="30">
        <f>IF(Table1[[#This Row],[Count Utility (unclipped)]]&gt;1,1, IF(Table1[[#This Row],[Count Utility (unclipped)]]&lt;0,0, Table1[[#This Row],[Count Utility (unclipped)]]) )</f>
        <v>0</v>
      </c>
      <c r="AU49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2" spans="1:47" ht="15.75">
      <c r="A492" s="30">
        <f>parameters!$J$21*Table1[[#This Row],[TAT Utility]]+parameters!$J$22*Table1[[#This Row],[Count Utility]]</f>
        <v>3.3658095238095237E-2</v>
      </c>
      <c r="B492" s="30">
        <f t="shared" si="7"/>
        <v>0.33658095238095237</v>
      </c>
      <c r="C492" s="30" t="s">
        <v>1783</v>
      </c>
      <c r="D492" s="30" t="s">
        <v>1779</v>
      </c>
      <c r="E492" s="30" t="s">
        <v>1784</v>
      </c>
      <c r="F492" s="30">
        <v>1</v>
      </c>
      <c r="G492" s="30">
        <v>1</v>
      </c>
      <c r="H492" s="30">
        <f>parameters!$J$10*Table1[[#This Row],[Before Utility]]+parameters!$J$11*Table1[[#This Row],[After Utility]]</f>
        <v>0.1</v>
      </c>
      <c r="I492">
        <f>(Table1[[#This Row],[Num. TID Before]]-parameters!$D$8)/(parameters!$D$9-parameters!$D$8)</f>
        <v>0.1</v>
      </c>
      <c r="J492">
        <f>IF(Table1[[#This Row],[Before Utility (unclipped)]]&gt;1,1, IF(Table1[[#This Row],[Before Utility (unclipped)]]&lt;0,0, Table1[[#This Row],[Before Utility (unclipped)]]))</f>
        <v>0.1</v>
      </c>
      <c r="K492">
        <f>(Table1[[#This Row],[Num. TID After]]-parameters!$D$10)/(parameters!$D$11-parameters!$D$10)</f>
        <v>0.1</v>
      </c>
      <c r="L492">
        <f>IF(Table1[[#This Row],[After Utility (unclipped)]]&gt;1,1, IF(Table1[[#This Row],[After Utility (unclipped)]]&lt;0,0, Table1[[#This Row],[After Utility (unclipped)]]))</f>
        <v>0.1</v>
      </c>
      <c r="M492" s="30">
        <v>0</v>
      </c>
      <c r="N492" s="81">
        <v>0</v>
      </c>
      <c r="O492" s="81">
        <v>0</v>
      </c>
      <c r="P492" s="81">
        <v>0</v>
      </c>
      <c r="Q492" s="81">
        <v>0</v>
      </c>
      <c r="R492" s="36" t="s">
        <v>1780</v>
      </c>
      <c r="S492" s="32">
        <v>8</v>
      </c>
      <c r="T492" s="36" t="s">
        <v>1781</v>
      </c>
      <c r="U492" s="32">
        <v>11</v>
      </c>
      <c r="V492" s="30">
        <f>parameters!$J$4*Table1[[#This Row],[Mitigations Utility]] + parameters!$J$5*Table1[[#This Row],[Detections Utility]]</f>
        <v>0.18095238095238098</v>
      </c>
      <c r="W492">
        <f>SUM(Table1[[#This Row],[Num. 800-53 (r5)]],Table1[[#This Row],[Num. CIS Controls]])</f>
        <v>19</v>
      </c>
      <c r="X492">
        <f>(Table1[[#This Row],[Total Mitigations]]-parameters!$D$2)/(parameters!$D$3-parameters!$D$2)</f>
        <v>0.34545454545454546</v>
      </c>
      <c r="Y492">
        <f>IF(Table1[[#This Row],[Mitigations Utility (unclipped)]]&gt;1,1, IF(Table1[[#This Row],[Mitigations Utility (unclipped)]]&lt;0,0, Table1[[#This Row],[Mitigations Utility (unclipped)]]) )</f>
        <v>0.34545454545454546</v>
      </c>
      <c r="Z492">
        <f>SUM(Table1[[#This Row],[Num. CAR]:[Num. Splunk]])</f>
        <v>0</v>
      </c>
      <c r="AA492">
        <f>(Table1[[#This Row],[Total Detections]]-parameters!$D$4)/(parameters!$D$5-parameters!$D$4)</f>
        <v>0</v>
      </c>
      <c r="AB492">
        <f>IF(Table1[[#This Row],[Detections Utility (unclipped)]]&gt;1,1, IF(Table1[[#This Row],[Detections Utility (unclipped)]]&lt;0,0, Table1[[#This Row],[Detections Utility (unclipped)]]) )</f>
        <v>0</v>
      </c>
      <c r="AC492"/>
      <c r="AD492" s="85" t="s">
        <v>1785</v>
      </c>
      <c r="AE492" s="30" t="str" cm="1">
        <f t="array" ref="AE492">IF(SUMPRODUCT(--(NOT(ISERR(SEARCH({"Process","Command","Script","WMI","Module","Pipe","Service"},AD492)))))&gt;0,"1","0")</f>
        <v>0</v>
      </c>
      <c r="AF492" s="30">
        <f>IF(AE492="1",'TOP 10 TECHNIQUES'!C$15,0)</f>
        <v>0</v>
      </c>
      <c r="AG492" s="30" t="str" cm="1">
        <f t="array" ref="AG492">IF(SUMPRODUCT(--(NOT(ISERR(SEARCH({"Network","Firewall"},AD492)))))&gt;0,"1","0")</f>
        <v>0</v>
      </c>
      <c r="AH492" s="30">
        <f>IF(AG492="1",'TOP 10 TECHNIQUES'!C$16,0)</f>
        <v>0</v>
      </c>
      <c r="AI492" s="30" t="str" cm="1">
        <f t="array" ref="AI492">IF(SUMPRODUCT(--(NOT(ISERR(SEARCH({"File","Group","Logon","Schedule","User","Registry","Active","Application"},AD492)))))&gt;0,"1","0")</f>
        <v>0</v>
      </c>
      <c r="AJ492" s="30">
        <f>IF(AI492="1",'TOP 10 TECHNIQUES'!C$17,0)</f>
        <v>0</v>
      </c>
      <c r="AK492" s="30" t="str" cm="1">
        <f t="array" ref="AK492">IF(SUMPRODUCT(--(NOT(ISERR(SEARCH({"Cloud","Cluster","Container","Image","Instance","Pod","Snapshot","Volume"},AD492)))))&gt;0,"1","0")</f>
        <v>1</v>
      </c>
      <c r="AL492" s="30">
        <f>IF(AK492="1",'TOP 10 TECHNIQUES'!C$18,0)</f>
        <v>0.19800000000000001</v>
      </c>
      <c r="AM492" s="30" t="str" cm="1">
        <f t="array" ref="AM492">IF(SUMPRODUCT(--(NOT(ISERR(SEARCH({"Drive","Firmware","Host","Kernel"},AD492)))))&gt;0,"1","0")</f>
        <v>0</v>
      </c>
      <c r="AN492" s="30">
        <f>IF(AM492="1",'TOP 10 TECHNIQUES'!C$19,0)</f>
        <v>0</v>
      </c>
      <c r="AO492" s="61">
        <v>0</v>
      </c>
      <c r="AP492" s="30">
        <f>parameters!$J$21*Table1[[#This Row],[TAT Utility]]+parameters!$J$22*Table1[[#This Row],[Count Utility]]</f>
        <v>3.3658095238095237E-2</v>
      </c>
      <c r="AQ492" s="30">
        <f>(Table1[[#This Row],[Total Top Att&amp;ck Score ]]-parameters!$D$19)/(parameters!$D$20-parameters!$D$19)</f>
        <v>0.11219365079365079</v>
      </c>
      <c r="AR492" s="30">
        <f>IF(Table1[[#This Row],[TAT Utility (unclipped)]]&gt;1,1, IF(Table1[[#This Row],[TAT Utility (unclipped)]]&lt;0,0, Table1[[#This Row],[TAT Utility (unclipped)]]) )</f>
        <v>0.11219365079365079</v>
      </c>
      <c r="AS492" s="30">
        <f>(Table1[[#This Row],[Ransomware (Total '# of ATT&amp;CK Observations)]]-parameters!$D$21)/(parameters!$D$22-parameters!$D$21)</f>
        <v>0</v>
      </c>
      <c r="AT492" s="30">
        <f>IF(Table1[[#This Row],[Count Utility (unclipped)]]&gt;1,1, IF(Table1[[#This Row],[Count Utility (unclipped)]]&lt;0,0, Table1[[#This Row],[Count Utility (unclipped)]]) )</f>
        <v>0</v>
      </c>
      <c r="AU49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3" spans="1:47" ht="15.75">
      <c r="A493" s="30">
        <f>parameters!$J$21*Table1[[#This Row],[TAT Utility]]+parameters!$J$22*Table1[[#This Row],[Count Utility]]</f>
        <v>3.4228571428571428E-2</v>
      </c>
      <c r="B493" s="30">
        <f t="shared" si="7"/>
        <v>0.3422857142857143</v>
      </c>
      <c r="C493" s="30" t="s">
        <v>1786</v>
      </c>
      <c r="D493" s="30" t="s">
        <v>1779</v>
      </c>
      <c r="E493" s="30" t="s">
        <v>1787</v>
      </c>
      <c r="F493" s="30">
        <v>1</v>
      </c>
      <c r="G493" s="30">
        <v>1</v>
      </c>
      <c r="H493" s="30">
        <f>parameters!$J$10*Table1[[#This Row],[Before Utility]]+parameters!$J$11*Table1[[#This Row],[After Utility]]</f>
        <v>0.1</v>
      </c>
      <c r="I493">
        <f>(Table1[[#This Row],[Num. TID Before]]-parameters!$D$8)/(parameters!$D$9-parameters!$D$8)</f>
        <v>0.1</v>
      </c>
      <c r="J493">
        <f>IF(Table1[[#This Row],[Before Utility (unclipped)]]&gt;1,1, IF(Table1[[#This Row],[Before Utility (unclipped)]]&lt;0,0, Table1[[#This Row],[Before Utility (unclipped)]]))</f>
        <v>0.1</v>
      </c>
      <c r="K493">
        <f>(Table1[[#This Row],[Num. TID After]]-parameters!$D$10)/(parameters!$D$11-parameters!$D$10)</f>
        <v>0.1</v>
      </c>
      <c r="L493">
        <f>IF(Table1[[#This Row],[After Utility (unclipped)]]&gt;1,1, IF(Table1[[#This Row],[After Utility (unclipped)]]&lt;0,0, Table1[[#This Row],[After Utility (unclipped)]]))</f>
        <v>0.1</v>
      </c>
      <c r="M493" s="30">
        <v>0</v>
      </c>
      <c r="N493" s="81">
        <v>0</v>
      </c>
      <c r="O493" s="81">
        <v>1</v>
      </c>
      <c r="P493" s="81">
        <v>0</v>
      </c>
      <c r="Q493" s="81">
        <v>0</v>
      </c>
      <c r="R493" s="36" t="s">
        <v>1780</v>
      </c>
      <c r="S493" s="32">
        <v>8</v>
      </c>
      <c r="T493" s="36" t="s">
        <v>1781</v>
      </c>
      <c r="U493" s="32">
        <v>11</v>
      </c>
      <c r="V493" s="30">
        <f>parameters!$J$4*Table1[[#This Row],[Mitigations Utility]] + parameters!$J$5*Table1[[#This Row],[Detections Utility]]</f>
        <v>0.18571428571428575</v>
      </c>
      <c r="W493">
        <f>SUM(Table1[[#This Row],[Num. 800-53 (r5)]],Table1[[#This Row],[Num. CIS Controls]])</f>
        <v>19</v>
      </c>
      <c r="X493">
        <f>(Table1[[#This Row],[Total Mitigations]]-parameters!$D$2)/(parameters!$D$3-parameters!$D$2)</f>
        <v>0.34545454545454546</v>
      </c>
      <c r="Y493">
        <f>IF(Table1[[#This Row],[Mitigations Utility (unclipped)]]&gt;1,1, IF(Table1[[#This Row],[Mitigations Utility (unclipped)]]&lt;0,0, Table1[[#This Row],[Mitigations Utility (unclipped)]]) )</f>
        <v>0.34545454545454546</v>
      </c>
      <c r="Z493">
        <f>SUM(Table1[[#This Row],[Num. CAR]:[Num. Splunk]])</f>
        <v>1</v>
      </c>
      <c r="AA493">
        <f>(Table1[[#This Row],[Total Detections]]-parameters!$D$4)/(parameters!$D$5-parameters!$D$4)</f>
        <v>0.01</v>
      </c>
      <c r="AB493">
        <f>IF(Table1[[#This Row],[Detections Utility (unclipped)]]&gt;1,1, IF(Table1[[#This Row],[Detections Utility (unclipped)]]&lt;0,0, Table1[[#This Row],[Detections Utility (unclipped)]]) )</f>
        <v>0.01</v>
      </c>
      <c r="AC493"/>
      <c r="AD493" s="85" t="s">
        <v>1160</v>
      </c>
      <c r="AE493" s="30" t="str" cm="1">
        <f t="array" ref="AE493">IF(SUMPRODUCT(--(NOT(ISERR(SEARCH({"Process","Command","Script","WMI","Module","Pipe","Service"},AD493)))))&gt;0,"1","0")</f>
        <v>0</v>
      </c>
      <c r="AF493" s="30">
        <f>IF(AE493="1",'TOP 10 TECHNIQUES'!C$15,0)</f>
        <v>0</v>
      </c>
      <c r="AG493" s="30" t="str" cm="1">
        <f t="array" ref="AG493">IF(SUMPRODUCT(--(NOT(ISERR(SEARCH({"Network","Firewall"},AD493)))))&gt;0,"1","0")</f>
        <v>0</v>
      </c>
      <c r="AH493" s="30">
        <f>IF(AG493="1",'TOP 10 TECHNIQUES'!C$16,0)</f>
        <v>0</v>
      </c>
      <c r="AI493" s="30" t="str" cm="1">
        <f t="array" ref="AI493">IF(SUMPRODUCT(--(NOT(ISERR(SEARCH({"File","Group","Logon","Schedule","User","Registry","Active","Application"},AD493)))))&gt;0,"1","0")</f>
        <v>0</v>
      </c>
      <c r="AJ493" s="30">
        <f>IF(AI493="1",'TOP 10 TECHNIQUES'!C$17,0)</f>
        <v>0</v>
      </c>
      <c r="AK493" s="30" t="str" cm="1">
        <f t="array" ref="AK493">IF(SUMPRODUCT(--(NOT(ISERR(SEARCH({"Cloud","Cluster","Container","Image","Instance","Pod","Snapshot","Volume"},AD493)))))&gt;0,"1","0")</f>
        <v>1</v>
      </c>
      <c r="AL493" s="30">
        <f>IF(AK493="1",'TOP 10 TECHNIQUES'!C$18,0)</f>
        <v>0.19800000000000001</v>
      </c>
      <c r="AM493" s="30" t="str" cm="1">
        <f t="array" ref="AM493">IF(SUMPRODUCT(--(NOT(ISERR(SEARCH({"Drive","Firmware","Host","Kernel"},AD493)))))&gt;0,"1","0")</f>
        <v>0</v>
      </c>
      <c r="AN493" s="30">
        <f>IF(AM493="1",'TOP 10 TECHNIQUES'!C$19,0)</f>
        <v>0</v>
      </c>
      <c r="AO493" s="62">
        <v>0</v>
      </c>
      <c r="AP493" s="30">
        <f>parameters!$J$21*Table1[[#This Row],[TAT Utility]]+parameters!$J$22*Table1[[#This Row],[Count Utility]]</f>
        <v>3.4228571428571428E-2</v>
      </c>
      <c r="AQ493" s="30">
        <f>(Table1[[#This Row],[Total Top Att&amp;ck Score ]]-parameters!$D$19)/(parameters!$D$20-parameters!$D$19)</f>
        <v>0.1140952380952381</v>
      </c>
      <c r="AR493" s="30">
        <f>IF(Table1[[#This Row],[TAT Utility (unclipped)]]&gt;1,1, IF(Table1[[#This Row],[TAT Utility (unclipped)]]&lt;0,0, Table1[[#This Row],[TAT Utility (unclipped)]]) )</f>
        <v>0.1140952380952381</v>
      </c>
      <c r="AS493" s="30">
        <f>(Table1[[#This Row],[Ransomware (Total '# of ATT&amp;CK Observations)]]-parameters!$D$21)/(parameters!$D$22-parameters!$D$21)</f>
        <v>0</v>
      </c>
      <c r="AT493" s="30">
        <f>IF(Table1[[#This Row],[Count Utility (unclipped)]]&gt;1,1, IF(Table1[[#This Row],[Count Utility (unclipped)]]&lt;0,0, Table1[[#This Row],[Count Utility (unclipped)]]) )</f>
        <v>0</v>
      </c>
      <c r="AU49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4" spans="1:47" ht="15.75">
      <c r="A494" s="30">
        <f>parameters!$J$21*Table1[[#This Row],[TAT Utility]]+parameters!$J$22*Table1[[#This Row],[Count Utility]]</f>
        <v>3.4228571428571428E-2</v>
      </c>
      <c r="B494" s="30">
        <f t="shared" si="7"/>
        <v>0.3422857142857143</v>
      </c>
      <c r="C494" s="30" t="s">
        <v>1788</v>
      </c>
      <c r="D494" s="30" t="s">
        <v>1779</v>
      </c>
      <c r="E494" s="30" t="s">
        <v>1789</v>
      </c>
      <c r="F494" s="30">
        <v>1</v>
      </c>
      <c r="G494" s="30">
        <v>1</v>
      </c>
      <c r="H494" s="30">
        <f>parameters!$J$10*Table1[[#This Row],[Before Utility]]+parameters!$J$11*Table1[[#This Row],[After Utility]]</f>
        <v>0.1</v>
      </c>
      <c r="I494">
        <f>(Table1[[#This Row],[Num. TID Before]]-parameters!$D$8)/(parameters!$D$9-parameters!$D$8)</f>
        <v>0.1</v>
      </c>
      <c r="J494">
        <f>IF(Table1[[#This Row],[Before Utility (unclipped)]]&gt;1,1, IF(Table1[[#This Row],[Before Utility (unclipped)]]&lt;0,0, Table1[[#This Row],[Before Utility (unclipped)]]))</f>
        <v>0.1</v>
      </c>
      <c r="K494">
        <f>(Table1[[#This Row],[Num. TID After]]-parameters!$D$10)/(parameters!$D$11-parameters!$D$10)</f>
        <v>0.1</v>
      </c>
      <c r="L494">
        <f>IF(Table1[[#This Row],[After Utility (unclipped)]]&gt;1,1, IF(Table1[[#This Row],[After Utility (unclipped)]]&lt;0,0, Table1[[#This Row],[After Utility (unclipped)]]))</f>
        <v>0.1</v>
      </c>
      <c r="M494" s="30">
        <v>0</v>
      </c>
      <c r="N494" s="81">
        <v>0</v>
      </c>
      <c r="O494" s="81">
        <v>0</v>
      </c>
      <c r="P494" s="81">
        <v>1</v>
      </c>
      <c r="Q494" s="81">
        <v>0</v>
      </c>
      <c r="R494" s="36" t="s">
        <v>1780</v>
      </c>
      <c r="S494" s="32">
        <v>8</v>
      </c>
      <c r="T494" s="36" t="s">
        <v>1781</v>
      </c>
      <c r="U494" s="32">
        <v>11</v>
      </c>
      <c r="V494" s="30">
        <f>parameters!$J$4*Table1[[#This Row],[Mitigations Utility]] + parameters!$J$5*Table1[[#This Row],[Detections Utility]]</f>
        <v>0.18571428571428575</v>
      </c>
      <c r="W494">
        <f>SUM(Table1[[#This Row],[Num. 800-53 (r5)]],Table1[[#This Row],[Num. CIS Controls]])</f>
        <v>19</v>
      </c>
      <c r="X494">
        <f>(Table1[[#This Row],[Total Mitigations]]-parameters!$D$2)/(parameters!$D$3-parameters!$D$2)</f>
        <v>0.34545454545454546</v>
      </c>
      <c r="Y494">
        <f>IF(Table1[[#This Row],[Mitigations Utility (unclipped)]]&gt;1,1, IF(Table1[[#This Row],[Mitigations Utility (unclipped)]]&lt;0,0, Table1[[#This Row],[Mitigations Utility (unclipped)]]) )</f>
        <v>0.34545454545454546</v>
      </c>
      <c r="Z494">
        <f>SUM(Table1[[#This Row],[Num. CAR]:[Num. Splunk]])</f>
        <v>1</v>
      </c>
      <c r="AA494">
        <f>(Table1[[#This Row],[Total Detections]]-parameters!$D$4)/(parameters!$D$5-parameters!$D$4)</f>
        <v>0.01</v>
      </c>
      <c r="AB494">
        <f>IF(Table1[[#This Row],[Detections Utility (unclipped)]]&gt;1,1, IF(Table1[[#This Row],[Detections Utility (unclipped)]]&lt;0,0, Table1[[#This Row],[Detections Utility (unclipped)]]) )</f>
        <v>0.01</v>
      </c>
      <c r="AC494"/>
      <c r="AD494" s="85" t="s">
        <v>1790</v>
      </c>
      <c r="AE494" s="30" t="str" cm="1">
        <f t="array" ref="AE494">IF(SUMPRODUCT(--(NOT(ISERR(SEARCH({"Process","Command","Script","WMI","Module","Pipe","Service"},AD494)))))&gt;0,"1","0")</f>
        <v>0</v>
      </c>
      <c r="AF494" s="30">
        <f>IF(AE494="1",'TOP 10 TECHNIQUES'!C$15,0)</f>
        <v>0</v>
      </c>
      <c r="AG494" s="30" t="str" cm="1">
        <f t="array" ref="AG494">IF(SUMPRODUCT(--(NOT(ISERR(SEARCH({"Network","Firewall"},AD494)))))&gt;0,"1","0")</f>
        <v>0</v>
      </c>
      <c r="AH494" s="30">
        <f>IF(AG494="1",'TOP 10 TECHNIQUES'!C$16,0)</f>
        <v>0</v>
      </c>
      <c r="AI494" s="30" t="str" cm="1">
        <f t="array" ref="AI494">IF(SUMPRODUCT(--(NOT(ISERR(SEARCH({"File","Group","Logon","Schedule","User","Registry","Active","Application"},AD494)))))&gt;0,"1","0")</f>
        <v>0</v>
      </c>
      <c r="AJ494" s="30">
        <f>IF(AI494="1",'TOP 10 TECHNIQUES'!C$17,0)</f>
        <v>0</v>
      </c>
      <c r="AK494" s="30" t="str" cm="1">
        <f t="array" ref="AK494">IF(SUMPRODUCT(--(NOT(ISERR(SEARCH({"Cloud","Cluster","Container","Image","Instance","Pod","Snapshot","Volume"},AD494)))))&gt;0,"1","0")</f>
        <v>1</v>
      </c>
      <c r="AL494" s="30">
        <f>IF(AK494="1",'TOP 10 TECHNIQUES'!C$18,0)</f>
        <v>0.19800000000000001</v>
      </c>
      <c r="AM494" s="30" t="str" cm="1">
        <f t="array" ref="AM494">IF(SUMPRODUCT(--(NOT(ISERR(SEARCH({"Drive","Firmware","Host","Kernel"},AD494)))))&gt;0,"1","0")</f>
        <v>0</v>
      </c>
      <c r="AN494" s="30">
        <f>IF(AM494="1",'TOP 10 TECHNIQUES'!C$19,0)</f>
        <v>0</v>
      </c>
      <c r="AO494" s="61">
        <v>0</v>
      </c>
      <c r="AP494" s="30">
        <f>parameters!$J$21*Table1[[#This Row],[TAT Utility]]+parameters!$J$22*Table1[[#This Row],[Count Utility]]</f>
        <v>3.4228571428571428E-2</v>
      </c>
      <c r="AQ494" s="30">
        <f>(Table1[[#This Row],[Total Top Att&amp;ck Score ]]-parameters!$D$19)/(parameters!$D$20-parameters!$D$19)</f>
        <v>0.1140952380952381</v>
      </c>
      <c r="AR494" s="30">
        <f>IF(Table1[[#This Row],[TAT Utility (unclipped)]]&gt;1,1, IF(Table1[[#This Row],[TAT Utility (unclipped)]]&lt;0,0, Table1[[#This Row],[TAT Utility (unclipped)]]) )</f>
        <v>0.1140952380952381</v>
      </c>
      <c r="AS494" s="30">
        <f>(Table1[[#This Row],[Ransomware (Total '# of ATT&amp;CK Observations)]]-parameters!$D$21)/(parameters!$D$22-parameters!$D$21)</f>
        <v>0</v>
      </c>
      <c r="AT494" s="30">
        <f>IF(Table1[[#This Row],[Count Utility (unclipped)]]&gt;1,1, IF(Table1[[#This Row],[Count Utility (unclipped)]]&lt;0,0, Table1[[#This Row],[Count Utility (unclipped)]]) )</f>
        <v>0</v>
      </c>
      <c r="AU49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5" spans="1:47" ht="15.75">
      <c r="A495" s="30">
        <f>parameters!$J$21*Table1[[#This Row],[TAT Utility]]+parameters!$J$22*Table1[[#This Row],[Count Utility]]</f>
        <v>1.3120952380952381E-2</v>
      </c>
      <c r="B495" s="30">
        <f t="shared" si="7"/>
        <v>0.1312095238095238</v>
      </c>
      <c r="C495" s="30" t="s">
        <v>1791</v>
      </c>
      <c r="D495" s="30" t="s">
        <v>1779</v>
      </c>
      <c r="E495" s="30" t="s">
        <v>1792</v>
      </c>
      <c r="F495" s="30">
        <v>1</v>
      </c>
      <c r="G495" s="30">
        <v>1</v>
      </c>
      <c r="H495" s="30">
        <f>parameters!$J$10*Table1[[#This Row],[Before Utility]]+parameters!$J$11*Table1[[#This Row],[After Utility]]</f>
        <v>0.1</v>
      </c>
      <c r="I495">
        <f>(Table1[[#This Row],[Num. TID Before]]-parameters!$D$8)/(parameters!$D$9-parameters!$D$8)</f>
        <v>0.1</v>
      </c>
      <c r="J495">
        <f>IF(Table1[[#This Row],[Before Utility (unclipped)]]&gt;1,1, IF(Table1[[#This Row],[Before Utility (unclipped)]]&lt;0,0, Table1[[#This Row],[Before Utility (unclipped)]]))</f>
        <v>0.1</v>
      </c>
      <c r="K495">
        <f>(Table1[[#This Row],[Num. TID After]]-parameters!$D$10)/(parameters!$D$11-parameters!$D$10)</f>
        <v>0.1</v>
      </c>
      <c r="L495">
        <f>IF(Table1[[#This Row],[After Utility (unclipped)]]&gt;1,1, IF(Table1[[#This Row],[After Utility (unclipped)]]&lt;0,0, Table1[[#This Row],[After Utility (unclipped)]]))</f>
        <v>0.1</v>
      </c>
      <c r="M495" s="30">
        <v>0</v>
      </c>
      <c r="N495" s="81">
        <v>0</v>
      </c>
      <c r="O495" s="81">
        <v>0</v>
      </c>
      <c r="P495" s="81">
        <v>0</v>
      </c>
      <c r="Q495" s="81">
        <v>2</v>
      </c>
      <c r="R495" s="34"/>
      <c r="S495" s="32">
        <v>0</v>
      </c>
      <c r="T495" s="34"/>
      <c r="U495" s="32">
        <v>0</v>
      </c>
      <c r="V495" s="30">
        <f>parameters!$J$4*Table1[[#This Row],[Mitigations Utility]] + parameters!$J$5*Table1[[#This Row],[Detections Utility]]</f>
        <v>9.5238095238095229E-3</v>
      </c>
      <c r="W495">
        <f>SUM(Table1[[#This Row],[Num. 800-53 (r5)]],Table1[[#This Row],[Num. CIS Controls]])</f>
        <v>0</v>
      </c>
      <c r="X495">
        <f>(Table1[[#This Row],[Total Mitigations]]-parameters!$D$2)/(parameters!$D$3-parameters!$D$2)</f>
        <v>0</v>
      </c>
      <c r="Y495">
        <f>IF(Table1[[#This Row],[Mitigations Utility (unclipped)]]&gt;1,1, IF(Table1[[#This Row],[Mitigations Utility (unclipped)]]&lt;0,0, Table1[[#This Row],[Mitigations Utility (unclipped)]]) )</f>
        <v>0</v>
      </c>
      <c r="Z495">
        <f>SUM(Table1[[#This Row],[Num. CAR]:[Num. Splunk]])</f>
        <v>2</v>
      </c>
      <c r="AA495">
        <f>(Table1[[#This Row],[Total Detections]]-parameters!$D$4)/(parameters!$D$5-parameters!$D$4)</f>
        <v>0.02</v>
      </c>
      <c r="AB495">
        <f>IF(Table1[[#This Row],[Detections Utility (unclipped)]]&gt;1,1, IF(Table1[[#This Row],[Detections Utility (unclipped)]]&lt;0,0, Table1[[#This Row],[Detections Utility (unclipped)]]) )</f>
        <v>0.02</v>
      </c>
      <c r="AC495"/>
      <c r="AD495" s="85" t="s">
        <v>1793</v>
      </c>
      <c r="AE495" s="30" t="str" cm="1">
        <f t="array" ref="AE495">IF(SUMPRODUCT(--(NOT(ISERR(SEARCH({"Process","Command","Script","WMI","Module","Pipe","Service"},AD495)))))&gt;0,"1","0")</f>
        <v>0</v>
      </c>
      <c r="AF495" s="30">
        <f>IF(AE495="1",'TOP 10 TECHNIQUES'!C$15,0)</f>
        <v>0</v>
      </c>
      <c r="AG495" s="30" t="str" cm="1">
        <f t="array" ref="AG495">IF(SUMPRODUCT(--(NOT(ISERR(SEARCH({"Network","Firewall"},AD495)))))&gt;0,"1","0")</f>
        <v>0</v>
      </c>
      <c r="AH495" s="30">
        <f>IF(AG495="1",'TOP 10 TECHNIQUES'!C$16,0)</f>
        <v>0</v>
      </c>
      <c r="AI495" s="30" t="str" cm="1">
        <f t="array" ref="AI495">IF(SUMPRODUCT(--(NOT(ISERR(SEARCH({"File","Group","Logon","Schedule","User","Registry","Active","Application"},AD495)))))&gt;0,"1","0")</f>
        <v>0</v>
      </c>
      <c r="AJ495" s="30">
        <f>IF(AI495="1",'TOP 10 TECHNIQUES'!C$17,0)</f>
        <v>0</v>
      </c>
      <c r="AK495" s="30" t="str" cm="1">
        <f t="array" ref="AK495">IF(SUMPRODUCT(--(NOT(ISERR(SEARCH({"Cloud","Cluster","Container","Image","Instance","Pod","Snapshot","Volume"},AD495)))))&gt;0,"1","0")</f>
        <v>1</v>
      </c>
      <c r="AL495" s="30">
        <f>IF(AK495="1",'TOP 10 TECHNIQUES'!C$18,0)</f>
        <v>0.19800000000000001</v>
      </c>
      <c r="AM495" s="30" t="str" cm="1">
        <f t="array" ref="AM495">IF(SUMPRODUCT(--(NOT(ISERR(SEARCH({"Drive","Firmware","Host","Kernel"},AD495)))))&gt;0,"1","0")</f>
        <v>0</v>
      </c>
      <c r="AN495" s="30">
        <f>IF(AM495="1",'TOP 10 TECHNIQUES'!C$19,0)</f>
        <v>0</v>
      </c>
      <c r="AO495" s="62">
        <v>0</v>
      </c>
      <c r="AP495" s="30">
        <f>parameters!$J$21*Table1[[#This Row],[TAT Utility]]+parameters!$J$22*Table1[[#This Row],[Count Utility]]</f>
        <v>1.3120952380952381E-2</v>
      </c>
      <c r="AQ495" s="30">
        <f>(Table1[[#This Row],[Total Top Att&amp;ck Score ]]-parameters!$D$19)/(parameters!$D$20-parameters!$D$19)</f>
        <v>4.3736507936507935E-2</v>
      </c>
      <c r="AR495" s="30">
        <f>IF(Table1[[#This Row],[TAT Utility (unclipped)]]&gt;1,1, IF(Table1[[#This Row],[TAT Utility (unclipped)]]&lt;0,0, Table1[[#This Row],[TAT Utility (unclipped)]]) )</f>
        <v>4.3736507936507935E-2</v>
      </c>
      <c r="AS495" s="30">
        <f>(Table1[[#This Row],[Ransomware (Total '# of ATT&amp;CK Observations)]]-parameters!$D$21)/(parameters!$D$22-parameters!$D$21)</f>
        <v>0</v>
      </c>
      <c r="AT495" s="30">
        <f>IF(Table1[[#This Row],[Count Utility (unclipped)]]&gt;1,1, IF(Table1[[#This Row],[Count Utility (unclipped)]]&lt;0,0, Table1[[#This Row],[Count Utility (unclipped)]]) )</f>
        <v>0</v>
      </c>
      <c r="AU49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6" spans="1:47" ht="15.75">
      <c r="A496" s="30">
        <f>parameters!$J$21*Table1[[#This Row],[TAT Utility]]+parameters!$J$22*Table1[[#This Row],[Count Utility]]</f>
        <v>2.5671428571428571E-2</v>
      </c>
      <c r="B496" s="30">
        <f t="shared" si="7"/>
        <v>0.25671428571428573</v>
      </c>
      <c r="C496" s="30" t="s">
        <v>1794</v>
      </c>
      <c r="D496" s="30" t="s">
        <v>1795</v>
      </c>
      <c r="E496" s="30" t="s">
        <v>72</v>
      </c>
      <c r="F496" s="30">
        <v>1</v>
      </c>
      <c r="G496" s="30">
        <v>1</v>
      </c>
      <c r="H496" s="30">
        <f>parameters!$J$10*Table1[[#This Row],[Before Utility]]+parameters!$J$11*Table1[[#This Row],[After Utility]]</f>
        <v>0.1</v>
      </c>
      <c r="I496">
        <f>(Table1[[#This Row],[Num. TID Before]]-parameters!$D$8)/(parameters!$D$9-parameters!$D$8)</f>
        <v>0.1</v>
      </c>
      <c r="J496">
        <f>IF(Table1[[#This Row],[Before Utility (unclipped)]]&gt;1,1, IF(Table1[[#This Row],[Before Utility (unclipped)]]&lt;0,0, Table1[[#This Row],[Before Utility (unclipped)]]))</f>
        <v>0.1</v>
      </c>
      <c r="K496">
        <f>(Table1[[#This Row],[Num. TID After]]-parameters!$D$10)/(parameters!$D$11-parameters!$D$10)</f>
        <v>0.1</v>
      </c>
      <c r="L496">
        <f>IF(Table1[[#This Row],[After Utility (unclipped)]]&gt;1,1, IF(Table1[[#This Row],[After Utility (unclipped)]]&lt;0,0, Table1[[#This Row],[After Utility (unclipped)]]))</f>
        <v>0.1</v>
      </c>
      <c r="M496" s="30">
        <v>0</v>
      </c>
      <c r="N496" s="81">
        <v>0</v>
      </c>
      <c r="O496" s="81">
        <v>0</v>
      </c>
      <c r="P496" s="81">
        <v>0</v>
      </c>
      <c r="Q496" s="81">
        <v>0</v>
      </c>
      <c r="R496" s="36" t="s">
        <v>1168</v>
      </c>
      <c r="S496" s="32">
        <v>7</v>
      </c>
      <c r="T496" s="36" t="s">
        <v>1796</v>
      </c>
      <c r="U496" s="32">
        <v>5</v>
      </c>
      <c r="V496" s="30">
        <f>parameters!$J$4*Table1[[#This Row],[Mitigations Utility]] + parameters!$J$5*Table1[[#This Row],[Detections Utility]]</f>
        <v>0.11428571428571428</v>
      </c>
      <c r="W496">
        <f>SUM(Table1[[#This Row],[Num. 800-53 (r5)]],Table1[[#This Row],[Num. CIS Controls]])</f>
        <v>12</v>
      </c>
      <c r="X496">
        <f>(Table1[[#This Row],[Total Mitigations]]-parameters!$D$2)/(parameters!$D$3-parameters!$D$2)</f>
        <v>0.21818181818181817</v>
      </c>
      <c r="Y496">
        <f>IF(Table1[[#This Row],[Mitigations Utility (unclipped)]]&gt;1,1, IF(Table1[[#This Row],[Mitigations Utility (unclipped)]]&lt;0,0, Table1[[#This Row],[Mitigations Utility (unclipped)]]) )</f>
        <v>0.21818181818181817</v>
      </c>
      <c r="Z496">
        <f>SUM(Table1[[#This Row],[Num. CAR]:[Num. Splunk]])</f>
        <v>0</v>
      </c>
      <c r="AA496">
        <f>(Table1[[#This Row],[Total Detections]]-parameters!$D$4)/(parameters!$D$5-parameters!$D$4)</f>
        <v>0</v>
      </c>
      <c r="AB496">
        <f>IF(Table1[[#This Row],[Detections Utility (unclipped)]]&gt;1,1, IF(Table1[[#This Row],[Detections Utility (unclipped)]]&lt;0,0, Table1[[#This Row],[Detections Utility (unclipped)]]) )</f>
        <v>0</v>
      </c>
      <c r="AC496"/>
      <c r="AD496" s="85" t="s">
        <v>1797</v>
      </c>
      <c r="AE496" s="30" t="str" cm="1">
        <f t="array" ref="AE496">IF(SUMPRODUCT(--(NOT(ISERR(SEARCH({"Process","Command","Script","WMI","Module","Pipe","Service"},AD496)))))&gt;0,"1","0")</f>
        <v>0</v>
      </c>
      <c r="AF496" s="30">
        <f>IF(AE496="1",'TOP 10 TECHNIQUES'!C$15,0)</f>
        <v>0</v>
      </c>
      <c r="AG496" s="30" t="str" cm="1">
        <f t="array" ref="AG496">IF(SUMPRODUCT(--(NOT(ISERR(SEARCH({"Network","Firewall"},AD496)))))&gt;0,"1","0")</f>
        <v>0</v>
      </c>
      <c r="AH496" s="30">
        <f>IF(AG496="1",'TOP 10 TECHNIQUES'!C$16,0)</f>
        <v>0</v>
      </c>
      <c r="AI496" s="30" t="str" cm="1">
        <f t="array" ref="AI496">IF(SUMPRODUCT(--(NOT(ISERR(SEARCH({"File","Group","Logon","Schedule","User","Registry","Active","Application"},AD496)))))&gt;0,"1","0")</f>
        <v>0</v>
      </c>
      <c r="AJ496" s="30">
        <f>IF(AI496="1",'TOP 10 TECHNIQUES'!C$17,0)</f>
        <v>0</v>
      </c>
      <c r="AK496" s="30" t="str" cm="1">
        <f t="array" ref="AK496">IF(SUMPRODUCT(--(NOT(ISERR(SEARCH({"Cloud","Cluster","Container","Image","Instance","Pod","Snapshot","Volume"},AD496)))))&gt;0,"1","0")</f>
        <v>1</v>
      </c>
      <c r="AL496" s="30">
        <f>IF(AK496="1",'TOP 10 TECHNIQUES'!C$18,0)</f>
        <v>0.19800000000000001</v>
      </c>
      <c r="AM496" s="30" t="str" cm="1">
        <f t="array" ref="AM496">IF(SUMPRODUCT(--(NOT(ISERR(SEARCH({"Drive","Firmware","Host","Kernel"},AD496)))))&gt;0,"1","0")</f>
        <v>0</v>
      </c>
      <c r="AN496" s="30">
        <f>IF(AM496="1",'TOP 10 TECHNIQUES'!C$19,0)</f>
        <v>0</v>
      </c>
      <c r="AO496" s="61">
        <v>0</v>
      </c>
      <c r="AP496" s="30">
        <f>parameters!$J$21*Table1[[#This Row],[TAT Utility]]+parameters!$J$22*Table1[[#This Row],[Count Utility]]</f>
        <v>2.5671428571428571E-2</v>
      </c>
      <c r="AQ496" s="30">
        <f>(Table1[[#This Row],[Total Top Att&amp;ck Score ]]-parameters!$D$19)/(parameters!$D$20-parameters!$D$19)</f>
        <v>8.5571428571428576E-2</v>
      </c>
      <c r="AR496" s="30">
        <f>IF(Table1[[#This Row],[TAT Utility (unclipped)]]&gt;1,1, IF(Table1[[#This Row],[TAT Utility (unclipped)]]&lt;0,0, Table1[[#This Row],[TAT Utility (unclipped)]]) )</f>
        <v>8.5571428571428576E-2</v>
      </c>
      <c r="AS496" s="30">
        <f>(Table1[[#This Row],[Ransomware (Total '# of ATT&amp;CK Observations)]]-parameters!$D$21)/(parameters!$D$22-parameters!$D$21)</f>
        <v>0</v>
      </c>
      <c r="AT496" s="30">
        <f>IF(Table1[[#This Row],[Count Utility (unclipped)]]&gt;1,1, IF(Table1[[#This Row],[Count Utility (unclipped)]]&lt;0,0, Table1[[#This Row],[Count Utility (unclipped)]]) )</f>
        <v>0</v>
      </c>
      <c r="AU49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7" spans="1:47" ht="15.75">
      <c r="A497" s="30">
        <f>parameters!$J$21*Table1[[#This Row],[TAT Utility]]+parameters!$J$22*Table1[[#This Row],[Count Utility]]</f>
        <v>3.9323333333333335E-2</v>
      </c>
      <c r="B497" s="30">
        <f t="shared" si="7"/>
        <v>5.9900000000000002E-2</v>
      </c>
      <c r="C497" s="30" t="s">
        <v>1798</v>
      </c>
      <c r="D497" s="30" t="s">
        <v>1799</v>
      </c>
      <c r="E497" s="30" t="s">
        <v>72</v>
      </c>
      <c r="F497" s="30">
        <v>0</v>
      </c>
      <c r="G497" s="30">
        <v>1</v>
      </c>
      <c r="H497" s="30">
        <f>parameters!$J$10*Table1[[#This Row],[Before Utility]]+parameters!$J$11*Table1[[#This Row],[After Utility]]</f>
        <v>0.05</v>
      </c>
      <c r="I497">
        <f>(Table1[[#This Row],[Num. TID Before]]-parameters!$D$8)/(parameters!$D$9-parameters!$D$8)</f>
        <v>0</v>
      </c>
      <c r="J497">
        <f>IF(Table1[[#This Row],[Before Utility (unclipped)]]&gt;1,1, IF(Table1[[#This Row],[Before Utility (unclipped)]]&lt;0,0, Table1[[#This Row],[Before Utility (unclipped)]]))</f>
        <v>0</v>
      </c>
      <c r="K497">
        <f>(Table1[[#This Row],[Num. TID After]]-parameters!$D$10)/(parameters!$D$11-parameters!$D$10)</f>
        <v>0.1</v>
      </c>
      <c r="L497">
        <f>IF(Table1[[#This Row],[After Utility (unclipped)]]&gt;1,1, IF(Table1[[#This Row],[After Utility (unclipped)]]&lt;0,0, Table1[[#This Row],[After Utility (unclipped)]]))</f>
        <v>0.1</v>
      </c>
      <c r="M497" s="30">
        <v>0</v>
      </c>
      <c r="N497" s="81">
        <v>0</v>
      </c>
      <c r="O497" s="81">
        <v>0</v>
      </c>
      <c r="P497" s="81">
        <v>0</v>
      </c>
      <c r="Q497" s="81">
        <v>0</v>
      </c>
      <c r="R497" s="34"/>
      <c r="S497" s="32">
        <v>0</v>
      </c>
      <c r="T497" s="34"/>
      <c r="U497" s="32">
        <v>0</v>
      </c>
      <c r="V497" s="30">
        <f>parameters!$J$4*Table1[[#This Row],[Mitigations Utility]] + parameters!$J$5*Table1[[#This Row],[Detections Utility]]</f>
        <v>0</v>
      </c>
      <c r="W497">
        <f>SUM(Table1[[#This Row],[Num. 800-53 (r5)]],Table1[[#This Row],[Num. CIS Controls]])</f>
        <v>0</v>
      </c>
      <c r="X497">
        <f>(Table1[[#This Row],[Total Mitigations]]-parameters!$D$2)/(parameters!$D$3-parameters!$D$2)</f>
        <v>0</v>
      </c>
      <c r="Y497">
        <f>IF(Table1[[#This Row],[Mitigations Utility (unclipped)]]&gt;1,1, IF(Table1[[#This Row],[Mitigations Utility (unclipped)]]&lt;0,0, Table1[[#This Row],[Mitigations Utility (unclipped)]]) )</f>
        <v>0</v>
      </c>
      <c r="Z497">
        <f>SUM(Table1[[#This Row],[Num. CAR]:[Num. Splunk]])</f>
        <v>0</v>
      </c>
      <c r="AA497">
        <f>(Table1[[#This Row],[Total Detections]]-parameters!$D$4)/(parameters!$D$5-parameters!$D$4)</f>
        <v>0</v>
      </c>
      <c r="AB497">
        <f>IF(Table1[[#This Row],[Detections Utility (unclipped)]]&gt;1,1, IF(Table1[[#This Row],[Detections Utility (unclipped)]]&lt;0,0, Table1[[#This Row],[Detections Utility (unclipped)]]) )</f>
        <v>0</v>
      </c>
      <c r="AC497" s="74" t="s">
        <v>128</v>
      </c>
      <c r="AD497" s="85" t="s">
        <v>1800</v>
      </c>
      <c r="AE497" s="30" t="str" cm="1">
        <f t="array" ref="AE497">IF(SUMPRODUCT(--(NOT(ISERR(SEARCH({"Process","Command","Script","WMI","Module","Pipe","Service"},AD497)))))&gt;0,"1","0")</f>
        <v>0</v>
      </c>
      <c r="AF497" s="30">
        <f>IF(AE497="1",'TOP 10 TECHNIQUES'!C$15,0)</f>
        <v>0</v>
      </c>
      <c r="AG497" s="30" t="str" cm="1">
        <f t="array" ref="AG497">IF(SUMPRODUCT(--(NOT(ISERR(SEARCH({"Network","Firewall"},AD497)))))&gt;0,"1","0")</f>
        <v>0</v>
      </c>
      <c r="AH497" s="30">
        <f>IF(AG497="1",'TOP 10 TECHNIQUES'!C$16,0)</f>
        <v>0</v>
      </c>
      <c r="AI497" s="30" t="str" cm="1">
        <f t="array" ref="AI497">IF(SUMPRODUCT(--(NOT(ISERR(SEARCH({"File","Group","Logon","Schedule","User","Registry","Active","Application"},AD497)))))&gt;0,"1","0")</f>
        <v>1</v>
      </c>
      <c r="AJ497" s="30">
        <f>IF(AI497="1",'TOP 10 TECHNIQUES'!C$17,0)</f>
        <v>0.19800000000000001</v>
      </c>
      <c r="AK497" s="30" t="str" cm="1">
        <f t="array" ref="AK497">IF(SUMPRODUCT(--(NOT(ISERR(SEARCH({"Cloud","Cluster","Container","Image","Instance","Pod","Snapshot","Volume"},AD497)))))&gt;0,"1","0")</f>
        <v>0</v>
      </c>
      <c r="AL497" s="30">
        <f>IF(AK497="1",'TOP 10 TECHNIQUES'!C$18,0)</f>
        <v>0</v>
      </c>
      <c r="AM497" s="30" t="str" cm="1">
        <f t="array" ref="AM497">IF(SUMPRODUCT(--(NOT(ISERR(SEARCH({"Drive","Firmware","Host","Kernel"},AD497)))))&gt;0,"1","0")</f>
        <v>0</v>
      </c>
      <c r="AN497" s="30">
        <f>IF(AM497="1",'TOP 10 TECHNIQUES'!C$19,0)</f>
        <v>0</v>
      </c>
      <c r="AO497" s="62">
        <v>1</v>
      </c>
      <c r="AP497" s="30">
        <f>parameters!$J$21*Table1[[#This Row],[TAT Utility]]+parameters!$J$22*Table1[[#This Row],[Count Utility]]</f>
        <v>3.9323333333333335E-2</v>
      </c>
      <c r="AQ497" s="30">
        <f>(Table1[[#This Row],[Total Top Att&amp;ck Score ]]-parameters!$D$19)/(parameters!$D$20-parameters!$D$19)</f>
        <v>1.9966666666666667E-2</v>
      </c>
      <c r="AR497" s="30">
        <f>IF(Table1[[#This Row],[TAT Utility (unclipped)]]&gt;1,1, IF(Table1[[#This Row],[TAT Utility (unclipped)]]&lt;0,0, Table1[[#This Row],[TAT Utility (unclipped)]]) )</f>
        <v>1.9966666666666667E-2</v>
      </c>
      <c r="AS497" s="30">
        <f>(Table1[[#This Row],[Ransomware (Total '# of ATT&amp;CK Observations)]]-parameters!$D$21)/(parameters!$D$22-parameters!$D$21)</f>
        <v>4.7619047619047616E-2</v>
      </c>
      <c r="AT497" s="30">
        <f>IF(Table1[[#This Row],[Count Utility (unclipped)]]&gt;1,1, IF(Table1[[#This Row],[Count Utility (unclipped)]]&lt;0,0, Table1[[#This Row],[Count Utility (unclipped)]]) )</f>
        <v>4.7619047619047616E-2</v>
      </c>
      <c r="AU49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2.4284920634920635E-2</v>
      </c>
    </row>
    <row r="498" spans="1:47" ht="15.75">
      <c r="A498" s="30">
        <f>parameters!$J$21*Table1[[#This Row],[TAT Utility]]+parameters!$J$22*Table1[[#This Row],[Count Utility]]</f>
        <v>5.9899999999999997E-3</v>
      </c>
      <c r="B498" s="30">
        <f t="shared" si="7"/>
        <v>5.9900000000000002E-2</v>
      </c>
      <c r="C498" s="30" t="s">
        <v>1801</v>
      </c>
      <c r="D498" s="30" t="s">
        <v>1799</v>
      </c>
      <c r="E498" s="30" t="s">
        <v>1802</v>
      </c>
      <c r="F498" s="30">
        <v>0</v>
      </c>
      <c r="G498" s="30">
        <v>1</v>
      </c>
      <c r="H498" s="30">
        <f>parameters!$J$10*Table1[[#This Row],[Before Utility]]+parameters!$J$11*Table1[[#This Row],[After Utility]]</f>
        <v>0.05</v>
      </c>
      <c r="I498">
        <f>(Table1[[#This Row],[Num. TID Before]]-parameters!$D$8)/(parameters!$D$9-parameters!$D$8)</f>
        <v>0</v>
      </c>
      <c r="J498">
        <f>IF(Table1[[#This Row],[Before Utility (unclipped)]]&gt;1,1, IF(Table1[[#This Row],[Before Utility (unclipped)]]&lt;0,0, Table1[[#This Row],[Before Utility (unclipped)]]))</f>
        <v>0</v>
      </c>
      <c r="K498">
        <f>(Table1[[#This Row],[Num. TID After]]-parameters!$D$10)/(parameters!$D$11-parameters!$D$10)</f>
        <v>0.1</v>
      </c>
      <c r="L498">
        <f>IF(Table1[[#This Row],[After Utility (unclipped)]]&gt;1,1, IF(Table1[[#This Row],[After Utility (unclipped)]]&lt;0,0, Table1[[#This Row],[After Utility (unclipped)]]))</f>
        <v>0.1</v>
      </c>
      <c r="M498" s="30">
        <v>0</v>
      </c>
      <c r="N498" s="81">
        <v>0</v>
      </c>
      <c r="O498" s="81">
        <v>0</v>
      </c>
      <c r="P498" s="81">
        <v>0</v>
      </c>
      <c r="Q498" s="81">
        <v>0</v>
      </c>
      <c r="R498" s="34"/>
      <c r="S498" s="32">
        <v>0</v>
      </c>
      <c r="T498" s="34"/>
      <c r="U498" s="32">
        <v>0</v>
      </c>
      <c r="V498" s="30">
        <f>parameters!$J$4*Table1[[#This Row],[Mitigations Utility]] + parameters!$J$5*Table1[[#This Row],[Detections Utility]]</f>
        <v>0</v>
      </c>
      <c r="W498">
        <f>SUM(Table1[[#This Row],[Num. 800-53 (r5)]],Table1[[#This Row],[Num. CIS Controls]])</f>
        <v>0</v>
      </c>
      <c r="X498">
        <f>(Table1[[#This Row],[Total Mitigations]]-parameters!$D$2)/(parameters!$D$3-parameters!$D$2)</f>
        <v>0</v>
      </c>
      <c r="Y498">
        <f>IF(Table1[[#This Row],[Mitigations Utility (unclipped)]]&gt;1,1, IF(Table1[[#This Row],[Mitigations Utility (unclipped)]]&lt;0,0, Table1[[#This Row],[Mitigations Utility (unclipped)]]) )</f>
        <v>0</v>
      </c>
      <c r="Z498">
        <f>SUM(Table1[[#This Row],[Num. CAR]:[Num. Splunk]])</f>
        <v>0</v>
      </c>
      <c r="AA498">
        <f>(Table1[[#This Row],[Total Detections]]-parameters!$D$4)/(parameters!$D$5-parameters!$D$4)</f>
        <v>0</v>
      </c>
      <c r="AB498">
        <f>IF(Table1[[#This Row],[Detections Utility (unclipped)]]&gt;1,1, IF(Table1[[#This Row],[Detections Utility (unclipped)]]&lt;0,0, Table1[[#This Row],[Detections Utility (unclipped)]]) )</f>
        <v>0</v>
      </c>
      <c r="AC498" s="75"/>
      <c r="AD498" s="85" t="s">
        <v>1803</v>
      </c>
      <c r="AE498" s="30" t="str" cm="1">
        <f t="array" ref="AE498">IF(SUMPRODUCT(--(NOT(ISERR(SEARCH({"Process","Command","Script","WMI","Module","Pipe","Service"},AD498)))))&gt;0,"1","0")</f>
        <v>0</v>
      </c>
      <c r="AF498" s="30">
        <f>IF(AE498="1",'TOP 10 TECHNIQUES'!C$15,0)</f>
        <v>0</v>
      </c>
      <c r="AG498" s="30" t="str" cm="1">
        <f t="array" ref="AG498">IF(SUMPRODUCT(--(NOT(ISERR(SEARCH({"Network","Firewall"},AD498)))))&gt;0,"1","0")</f>
        <v>0</v>
      </c>
      <c r="AH498" s="30">
        <f>IF(AG498="1",'TOP 10 TECHNIQUES'!C$16,0)</f>
        <v>0</v>
      </c>
      <c r="AI498" s="30" t="str" cm="1">
        <f t="array" ref="AI498">IF(SUMPRODUCT(--(NOT(ISERR(SEARCH({"File","Group","Logon","Schedule","User","Registry","Active","Application"},AD498)))))&gt;0,"1","0")</f>
        <v>1</v>
      </c>
      <c r="AJ498" s="30">
        <f>IF(AI498="1",'TOP 10 TECHNIQUES'!C$17,0)</f>
        <v>0.19800000000000001</v>
      </c>
      <c r="AK498" s="30" t="str" cm="1">
        <f t="array" ref="AK498">IF(SUMPRODUCT(--(NOT(ISERR(SEARCH({"Cloud","Cluster","Container","Image","Instance","Pod","Snapshot","Volume"},AD498)))))&gt;0,"1","0")</f>
        <v>0</v>
      </c>
      <c r="AL498" s="30">
        <f>IF(AK498="1",'TOP 10 TECHNIQUES'!C$18,0)</f>
        <v>0</v>
      </c>
      <c r="AM498" s="30" t="str" cm="1">
        <f t="array" ref="AM498">IF(SUMPRODUCT(--(NOT(ISERR(SEARCH({"Drive","Firmware","Host","Kernel"},AD498)))))&gt;0,"1","0")</f>
        <v>0</v>
      </c>
      <c r="AN498" s="30">
        <f>IF(AM498="1",'TOP 10 TECHNIQUES'!C$19,0)</f>
        <v>0</v>
      </c>
      <c r="AO498" s="61">
        <v>0</v>
      </c>
      <c r="AP498" s="30">
        <f>parameters!$J$21*Table1[[#This Row],[TAT Utility]]+parameters!$J$22*Table1[[#This Row],[Count Utility]]</f>
        <v>5.9899999999999997E-3</v>
      </c>
      <c r="AQ498" s="30">
        <f>(Table1[[#This Row],[Total Top Att&amp;ck Score ]]-parameters!$D$19)/(parameters!$D$20-parameters!$D$19)</f>
        <v>1.9966666666666667E-2</v>
      </c>
      <c r="AR498" s="30">
        <f>IF(Table1[[#This Row],[TAT Utility (unclipped)]]&gt;1,1, IF(Table1[[#This Row],[TAT Utility (unclipped)]]&lt;0,0, Table1[[#This Row],[TAT Utility (unclipped)]]) )</f>
        <v>1.9966666666666667E-2</v>
      </c>
      <c r="AS498" s="30">
        <f>(Table1[[#This Row],[Ransomware (Total '# of ATT&amp;CK Observations)]]-parameters!$D$21)/(parameters!$D$22-parameters!$D$21)</f>
        <v>0</v>
      </c>
      <c r="AT498" s="30">
        <f>IF(Table1[[#This Row],[Count Utility (unclipped)]]&gt;1,1, IF(Table1[[#This Row],[Count Utility (unclipped)]]&lt;0,0, Table1[[#This Row],[Count Utility (unclipped)]]) )</f>
        <v>0</v>
      </c>
      <c r="AU49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9" spans="1:47" ht="15.75">
      <c r="A499" s="30">
        <f>parameters!$J$21*Table1[[#This Row],[TAT Utility]]+parameters!$J$22*Table1[[#This Row],[Count Utility]]</f>
        <v>5.0000000000000001E-3</v>
      </c>
      <c r="B499" s="30">
        <f t="shared" si="7"/>
        <v>0.05</v>
      </c>
      <c r="C499" s="30" t="s">
        <v>1804</v>
      </c>
      <c r="D499" s="30" t="s">
        <v>1799</v>
      </c>
      <c r="E499" s="30" t="s">
        <v>1805</v>
      </c>
      <c r="F499" s="30">
        <v>0</v>
      </c>
      <c r="G499" s="30">
        <v>1</v>
      </c>
      <c r="H499" s="30">
        <f>parameters!$J$10*Table1[[#This Row],[Before Utility]]+parameters!$J$11*Table1[[#This Row],[After Utility]]</f>
        <v>0.05</v>
      </c>
      <c r="I499">
        <f>(Table1[[#This Row],[Num. TID Before]]-parameters!$D$8)/(parameters!$D$9-parameters!$D$8)</f>
        <v>0</v>
      </c>
      <c r="J499">
        <f>IF(Table1[[#This Row],[Before Utility (unclipped)]]&gt;1,1, IF(Table1[[#This Row],[Before Utility (unclipped)]]&lt;0,0, Table1[[#This Row],[Before Utility (unclipped)]]))</f>
        <v>0</v>
      </c>
      <c r="K499">
        <f>(Table1[[#This Row],[Num. TID After]]-parameters!$D$10)/(parameters!$D$11-parameters!$D$10)</f>
        <v>0.1</v>
      </c>
      <c r="L499">
        <f>IF(Table1[[#This Row],[After Utility (unclipped)]]&gt;1,1, IF(Table1[[#This Row],[After Utility (unclipped)]]&lt;0,0, Table1[[#This Row],[After Utility (unclipped)]]))</f>
        <v>0.1</v>
      </c>
      <c r="M499" s="30">
        <v>0</v>
      </c>
      <c r="N499" s="81">
        <v>0</v>
      </c>
      <c r="O499" s="81">
        <v>0</v>
      </c>
      <c r="P499" s="81">
        <v>0</v>
      </c>
      <c r="Q499" s="81">
        <v>0</v>
      </c>
      <c r="R499" s="34"/>
      <c r="S499" s="32">
        <v>0</v>
      </c>
      <c r="T499" s="34"/>
      <c r="U499" s="32">
        <v>0</v>
      </c>
      <c r="V499" s="30">
        <f>parameters!$J$4*Table1[[#This Row],[Mitigations Utility]] + parameters!$J$5*Table1[[#This Row],[Detections Utility]]</f>
        <v>0</v>
      </c>
      <c r="W499">
        <f>SUM(Table1[[#This Row],[Num. 800-53 (r5)]],Table1[[#This Row],[Num. CIS Controls]])</f>
        <v>0</v>
      </c>
      <c r="X499">
        <f>(Table1[[#This Row],[Total Mitigations]]-parameters!$D$2)/(parameters!$D$3-parameters!$D$2)</f>
        <v>0</v>
      </c>
      <c r="Y499">
        <f>IF(Table1[[#This Row],[Mitigations Utility (unclipped)]]&gt;1,1, IF(Table1[[#This Row],[Mitigations Utility (unclipped)]]&lt;0,0, Table1[[#This Row],[Mitigations Utility (unclipped)]]) )</f>
        <v>0</v>
      </c>
      <c r="Z499">
        <f>SUM(Table1[[#This Row],[Num. CAR]:[Num. Splunk]])</f>
        <v>0</v>
      </c>
      <c r="AA499">
        <f>(Table1[[#This Row],[Total Detections]]-parameters!$D$4)/(parameters!$D$5-parameters!$D$4)</f>
        <v>0</v>
      </c>
      <c r="AB499">
        <f>IF(Table1[[#This Row],[Detections Utility (unclipped)]]&gt;1,1, IF(Table1[[#This Row],[Detections Utility (unclipped)]]&lt;0,0, Table1[[#This Row],[Detections Utility (unclipped)]]) )</f>
        <v>0</v>
      </c>
      <c r="AC499" s="74" t="s">
        <v>128</v>
      </c>
      <c r="AD499" s="85" t="s">
        <v>827</v>
      </c>
      <c r="AE499" s="30" t="str" cm="1">
        <f t="array" ref="AE499">IF(SUMPRODUCT(--(NOT(ISERR(SEARCH({"Process","Command","Script","WMI","Module","Pipe","Service"},AD499)))))&gt;0,"1","0")</f>
        <v>0</v>
      </c>
      <c r="AF499" s="30">
        <f>IF(AE499="1",'TOP 10 TECHNIQUES'!C$15,0)</f>
        <v>0</v>
      </c>
      <c r="AG499" s="30" t="str" cm="1">
        <f t="array" ref="AG499">IF(SUMPRODUCT(--(NOT(ISERR(SEARCH({"Network","Firewall"},AD499)))))&gt;0,"1","0")</f>
        <v>0</v>
      </c>
      <c r="AH499" s="30">
        <f>IF(AG499="1",'TOP 10 TECHNIQUES'!C$16,0)</f>
        <v>0</v>
      </c>
      <c r="AI499" s="30" t="str" cm="1">
        <f t="array" ref="AI499">IF(SUMPRODUCT(--(NOT(ISERR(SEARCH({"File","Group","Logon","Schedule","User","Registry","Active","Application"},AD499)))))&gt;0,"1","0")</f>
        <v>0</v>
      </c>
      <c r="AJ499" s="30">
        <f>IF(AI499="1",'TOP 10 TECHNIQUES'!C$17,0)</f>
        <v>0</v>
      </c>
      <c r="AK499" s="30" t="str" cm="1">
        <f t="array" ref="AK499">IF(SUMPRODUCT(--(NOT(ISERR(SEARCH({"Cloud","Cluster","Container","Image","Instance","Pod","Snapshot","Volume"},AD499)))))&gt;0,"1","0")</f>
        <v>0</v>
      </c>
      <c r="AL499" s="30">
        <f>IF(AK499="1",'TOP 10 TECHNIQUES'!C$18,0)</f>
        <v>0</v>
      </c>
      <c r="AM499" s="30" t="str" cm="1">
        <f t="array" ref="AM499">IF(SUMPRODUCT(--(NOT(ISERR(SEARCH({"Drive","Firmware","Host","Kernel"},AD499)))))&gt;0,"1","0")</f>
        <v>0</v>
      </c>
      <c r="AN499" s="30">
        <f>IF(AM499="1",'TOP 10 TECHNIQUES'!C$19,0)</f>
        <v>0</v>
      </c>
      <c r="AO499" s="62">
        <v>0</v>
      </c>
      <c r="AP499" s="30">
        <f>parameters!$J$21*Table1[[#This Row],[TAT Utility]]+parameters!$J$22*Table1[[#This Row],[Count Utility]]</f>
        <v>5.0000000000000001E-3</v>
      </c>
      <c r="AQ499" s="30">
        <f>(Table1[[#This Row],[Total Top Att&amp;ck Score ]]-parameters!$D$19)/(parameters!$D$20-parameters!$D$19)</f>
        <v>1.6666666666666666E-2</v>
      </c>
      <c r="AR499" s="30">
        <f>IF(Table1[[#This Row],[TAT Utility (unclipped)]]&gt;1,1, IF(Table1[[#This Row],[TAT Utility (unclipped)]]&lt;0,0, Table1[[#This Row],[TAT Utility (unclipped)]]) )</f>
        <v>1.6666666666666666E-2</v>
      </c>
      <c r="AS499" s="30">
        <f>(Table1[[#This Row],[Ransomware (Total '# of ATT&amp;CK Observations)]]-parameters!$D$21)/(parameters!$D$22-parameters!$D$21)</f>
        <v>0</v>
      </c>
      <c r="AT499" s="30">
        <f>IF(Table1[[#This Row],[Count Utility (unclipped)]]&gt;1,1, IF(Table1[[#This Row],[Count Utility (unclipped)]]&lt;0,0, Table1[[#This Row],[Count Utility (unclipped)]]) )</f>
        <v>0</v>
      </c>
      <c r="AU49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0" spans="1:47" ht="15.75">
      <c r="A500" s="30">
        <f>parameters!$J$21*Table1[[#This Row],[TAT Utility]]+parameters!$J$22*Table1[[#This Row],[Count Utility]]</f>
        <v>5.0000000000000001E-3</v>
      </c>
      <c r="B500" s="30">
        <f t="shared" si="7"/>
        <v>0.05</v>
      </c>
      <c r="C500" s="30" t="s">
        <v>1806</v>
      </c>
      <c r="D500" s="30" t="s">
        <v>1799</v>
      </c>
      <c r="E500" s="30" t="s">
        <v>1807</v>
      </c>
      <c r="F500" s="30">
        <v>0</v>
      </c>
      <c r="G500" s="30">
        <v>1</v>
      </c>
      <c r="H500" s="30">
        <f>parameters!$J$10*Table1[[#This Row],[Before Utility]]+parameters!$J$11*Table1[[#This Row],[After Utility]]</f>
        <v>0.05</v>
      </c>
      <c r="I500">
        <f>(Table1[[#This Row],[Num. TID Before]]-parameters!$D$8)/(parameters!$D$9-parameters!$D$8)</f>
        <v>0</v>
      </c>
      <c r="J500">
        <f>IF(Table1[[#This Row],[Before Utility (unclipped)]]&gt;1,1, IF(Table1[[#This Row],[Before Utility (unclipped)]]&lt;0,0, Table1[[#This Row],[Before Utility (unclipped)]]))</f>
        <v>0</v>
      </c>
      <c r="K500">
        <f>(Table1[[#This Row],[Num. TID After]]-parameters!$D$10)/(parameters!$D$11-parameters!$D$10)</f>
        <v>0.1</v>
      </c>
      <c r="L500">
        <f>IF(Table1[[#This Row],[After Utility (unclipped)]]&gt;1,1, IF(Table1[[#This Row],[After Utility (unclipped)]]&lt;0,0, Table1[[#This Row],[After Utility (unclipped)]]))</f>
        <v>0.1</v>
      </c>
      <c r="M500" s="30">
        <v>0</v>
      </c>
      <c r="N500" s="81">
        <v>0</v>
      </c>
      <c r="O500" s="81">
        <v>0</v>
      </c>
      <c r="P500" s="81">
        <v>0</v>
      </c>
      <c r="Q500" s="81">
        <v>0</v>
      </c>
      <c r="R500" s="34"/>
      <c r="S500" s="32">
        <v>0</v>
      </c>
      <c r="T500" s="34"/>
      <c r="U500" s="32">
        <v>0</v>
      </c>
      <c r="V500" s="30">
        <f>parameters!$J$4*Table1[[#This Row],[Mitigations Utility]] + parameters!$J$5*Table1[[#This Row],[Detections Utility]]</f>
        <v>0</v>
      </c>
      <c r="W500">
        <f>SUM(Table1[[#This Row],[Num. 800-53 (r5)]],Table1[[#This Row],[Num. CIS Controls]])</f>
        <v>0</v>
      </c>
      <c r="X500">
        <f>(Table1[[#This Row],[Total Mitigations]]-parameters!$D$2)/(parameters!$D$3-parameters!$D$2)</f>
        <v>0</v>
      </c>
      <c r="Y500">
        <f>IF(Table1[[#This Row],[Mitigations Utility (unclipped)]]&gt;1,1, IF(Table1[[#This Row],[Mitigations Utility (unclipped)]]&lt;0,0, Table1[[#This Row],[Mitigations Utility (unclipped)]]) )</f>
        <v>0</v>
      </c>
      <c r="Z500">
        <f>SUM(Table1[[#This Row],[Num. CAR]:[Num. Splunk]])</f>
        <v>0</v>
      </c>
      <c r="AA500">
        <f>(Table1[[#This Row],[Total Detections]]-parameters!$D$4)/(parameters!$D$5-parameters!$D$4)</f>
        <v>0</v>
      </c>
      <c r="AB500">
        <f>IF(Table1[[#This Row],[Detections Utility (unclipped)]]&gt;1,1, IF(Table1[[#This Row],[Detections Utility (unclipped)]]&lt;0,0, Table1[[#This Row],[Detections Utility (unclipped)]]) )</f>
        <v>0</v>
      </c>
      <c r="AC500" s="75" t="s">
        <v>128</v>
      </c>
      <c r="AD500" s="85" t="s">
        <v>1808</v>
      </c>
      <c r="AE500" s="30" t="str" cm="1">
        <f t="array" ref="AE500">IF(SUMPRODUCT(--(NOT(ISERR(SEARCH({"Process","Command","Script","WMI","Module","Pipe","Service"},AD500)))))&gt;0,"1","0")</f>
        <v>0</v>
      </c>
      <c r="AF500" s="30">
        <f>IF(AE500="1",'TOP 10 TECHNIQUES'!C$15,0)</f>
        <v>0</v>
      </c>
      <c r="AG500" s="30" t="str" cm="1">
        <f t="array" ref="AG500">IF(SUMPRODUCT(--(NOT(ISERR(SEARCH({"Network","Firewall"},AD500)))))&gt;0,"1","0")</f>
        <v>0</v>
      </c>
      <c r="AH500" s="30">
        <f>IF(AG500="1",'TOP 10 TECHNIQUES'!C$16,0)</f>
        <v>0</v>
      </c>
      <c r="AI500" s="30" t="str" cm="1">
        <f t="array" ref="AI500">IF(SUMPRODUCT(--(NOT(ISERR(SEARCH({"File","Group","Logon","Schedule","User","Registry","Active","Application"},AD500)))))&gt;0,"1","0")</f>
        <v>0</v>
      </c>
      <c r="AJ500" s="30">
        <f>IF(AI500="1",'TOP 10 TECHNIQUES'!C$17,0)</f>
        <v>0</v>
      </c>
      <c r="AK500" s="30" t="str" cm="1">
        <f t="array" ref="AK500">IF(SUMPRODUCT(--(NOT(ISERR(SEARCH({"Cloud","Cluster","Container","Image","Instance","Pod","Snapshot","Volume"},AD500)))))&gt;0,"1","0")</f>
        <v>0</v>
      </c>
      <c r="AL500" s="30">
        <f>IF(AK500="1",'TOP 10 TECHNIQUES'!C$18,0)</f>
        <v>0</v>
      </c>
      <c r="AM500" s="30" t="str" cm="1">
        <f t="array" ref="AM500">IF(SUMPRODUCT(--(NOT(ISERR(SEARCH({"Drive","Firmware","Host","Kernel"},AD500)))))&gt;0,"1","0")</f>
        <v>0</v>
      </c>
      <c r="AN500" s="30">
        <f>IF(AM500="1",'TOP 10 TECHNIQUES'!C$19,0)</f>
        <v>0</v>
      </c>
      <c r="AO500" s="61">
        <v>0</v>
      </c>
      <c r="AP500" s="30">
        <f>parameters!$J$21*Table1[[#This Row],[TAT Utility]]+parameters!$J$22*Table1[[#This Row],[Count Utility]]</f>
        <v>5.0000000000000001E-3</v>
      </c>
      <c r="AQ500" s="30">
        <f>(Table1[[#This Row],[Total Top Att&amp;ck Score ]]-parameters!$D$19)/(parameters!$D$20-parameters!$D$19)</f>
        <v>1.6666666666666666E-2</v>
      </c>
      <c r="AR500" s="30">
        <f>IF(Table1[[#This Row],[TAT Utility (unclipped)]]&gt;1,1, IF(Table1[[#This Row],[TAT Utility (unclipped)]]&lt;0,0, Table1[[#This Row],[TAT Utility (unclipped)]]) )</f>
        <v>1.6666666666666666E-2</v>
      </c>
      <c r="AS500" s="30">
        <f>(Table1[[#This Row],[Ransomware (Total '# of ATT&amp;CK Observations)]]-parameters!$D$21)/(parameters!$D$22-parameters!$D$21)</f>
        <v>0</v>
      </c>
      <c r="AT500" s="30">
        <f>IF(Table1[[#This Row],[Count Utility (unclipped)]]&gt;1,1, IF(Table1[[#This Row],[Count Utility (unclipped)]]&lt;0,0, Table1[[#This Row],[Count Utility (unclipped)]]) )</f>
        <v>0</v>
      </c>
      <c r="AU50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1" spans="1:47" ht="15.75">
      <c r="A501" s="30">
        <f>parameters!$J$21*Table1[[#This Row],[TAT Utility]]+parameters!$J$22*Table1[[#This Row],[Count Utility]]</f>
        <v>5.0000000000000001E-3</v>
      </c>
      <c r="B501" s="30">
        <f t="shared" si="7"/>
        <v>0.05</v>
      </c>
      <c r="C501" s="30" t="s">
        <v>1809</v>
      </c>
      <c r="D501" s="30" t="s">
        <v>1799</v>
      </c>
      <c r="E501" s="30" t="s">
        <v>1810</v>
      </c>
      <c r="F501" s="30">
        <v>0</v>
      </c>
      <c r="G501" s="30">
        <v>1</v>
      </c>
      <c r="H501" s="30">
        <f>parameters!$J$10*Table1[[#This Row],[Before Utility]]+parameters!$J$11*Table1[[#This Row],[After Utility]]</f>
        <v>0.05</v>
      </c>
      <c r="I501">
        <f>(Table1[[#This Row],[Num. TID Before]]-parameters!$D$8)/(parameters!$D$9-parameters!$D$8)</f>
        <v>0</v>
      </c>
      <c r="J501">
        <f>IF(Table1[[#This Row],[Before Utility (unclipped)]]&gt;1,1, IF(Table1[[#This Row],[Before Utility (unclipped)]]&lt;0,0, Table1[[#This Row],[Before Utility (unclipped)]]))</f>
        <v>0</v>
      </c>
      <c r="K501">
        <f>(Table1[[#This Row],[Num. TID After]]-parameters!$D$10)/(parameters!$D$11-parameters!$D$10)</f>
        <v>0.1</v>
      </c>
      <c r="L501">
        <f>IF(Table1[[#This Row],[After Utility (unclipped)]]&gt;1,1, IF(Table1[[#This Row],[After Utility (unclipped)]]&lt;0,0, Table1[[#This Row],[After Utility (unclipped)]]))</f>
        <v>0.1</v>
      </c>
      <c r="M501" s="30">
        <v>0</v>
      </c>
      <c r="N501" s="81">
        <v>0</v>
      </c>
      <c r="O501" s="81">
        <v>0</v>
      </c>
      <c r="P501" s="81">
        <v>0</v>
      </c>
      <c r="Q501" s="81">
        <v>0</v>
      </c>
      <c r="R501" s="34"/>
      <c r="S501" s="32">
        <v>0</v>
      </c>
      <c r="T501" s="34"/>
      <c r="U501" s="32">
        <v>0</v>
      </c>
      <c r="V501" s="30">
        <f>parameters!$J$4*Table1[[#This Row],[Mitigations Utility]] + parameters!$J$5*Table1[[#This Row],[Detections Utility]]</f>
        <v>0</v>
      </c>
      <c r="W501">
        <f>SUM(Table1[[#This Row],[Num. 800-53 (r5)]],Table1[[#This Row],[Num. CIS Controls]])</f>
        <v>0</v>
      </c>
      <c r="X501">
        <f>(Table1[[#This Row],[Total Mitigations]]-parameters!$D$2)/(parameters!$D$3-parameters!$D$2)</f>
        <v>0</v>
      </c>
      <c r="Y501">
        <f>IF(Table1[[#This Row],[Mitigations Utility (unclipped)]]&gt;1,1, IF(Table1[[#This Row],[Mitigations Utility (unclipped)]]&lt;0,0, Table1[[#This Row],[Mitigations Utility (unclipped)]]) )</f>
        <v>0</v>
      </c>
      <c r="Z501">
        <f>SUM(Table1[[#This Row],[Num. CAR]:[Num. Splunk]])</f>
        <v>0</v>
      </c>
      <c r="AA501">
        <f>(Table1[[#This Row],[Total Detections]]-parameters!$D$4)/(parameters!$D$5-parameters!$D$4)</f>
        <v>0</v>
      </c>
      <c r="AB501">
        <f>IF(Table1[[#This Row],[Detections Utility (unclipped)]]&gt;1,1, IF(Table1[[#This Row],[Detections Utility (unclipped)]]&lt;0,0, Table1[[#This Row],[Detections Utility (unclipped)]]) )</f>
        <v>0</v>
      </c>
      <c r="AC501" s="74" t="s">
        <v>128</v>
      </c>
      <c r="AD501" s="85" t="s">
        <v>1808</v>
      </c>
      <c r="AE501" s="30" t="str" cm="1">
        <f t="array" ref="AE501">IF(SUMPRODUCT(--(NOT(ISERR(SEARCH({"Process","Command","Script","WMI","Module","Pipe","Service"},AD501)))))&gt;0,"1","0")</f>
        <v>0</v>
      </c>
      <c r="AF501" s="30">
        <f>IF(AE501="1",'TOP 10 TECHNIQUES'!C$15,0)</f>
        <v>0</v>
      </c>
      <c r="AG501" s="30" t="str" cm="1">
        <f t="array" ref="AG501">IF(SUMPRODUCT(--(NOT(ISERR(SEARCH({"Network","Firewall"},AD501)))))&gt;0,"1","0")</f>
        <v>0</v>
      </c>
      <c r="AH501" s="30">
        <f>IF(AG501="1",'TOP 10 TECHNIQUES'!C$16,0)</f>
        <v>0</v>
      </c>
      <c r="AI501" s="30" t="str" cm="1">
        <f t="array" ref="AI501">IF(SUMPRODUCT(--(NOT(ISERR(SEARCH({"File","Group","Logon","Schedule","User","Registry","Active","Application"},AD501)))))&gt;0,"1","0")</f>
        <v>0</v>
      </c>
      <c r="AJ501" s="30">
        <f>IF(AI501="1",'TOP 10 TECHNIQUES'!C$17,0)</f>
        <v>0</v>
      </c>
      <c r="AK501" s="30" t="str" cm="1">
        <f t="array" ref="AK501">IF(SUMPRODUCT(--(NOT(ISERR(SEARCH({"Cloud","Cluster","Container","Image","Instance","Pod","Snapshot","Volume"},AD501)))))&gt;0,"1","0")</f>
        <v>0</v>
      </c>
      <c r="AL501" s="30">
        <f>IF(AK501="1",'TOP 10 TECHNIQUES'!C$18,0)</f>
        <v>0</v>
      </c>
      <c r="AM501" s="30" t="str" cm="1">
        <f t="array" ref="AM501">IF(SUMPRODUCT(--(NOT(ISERR(SEARCH({"Drive","Firmware","Host","Kernel"},AD501)))))&gt;0,"1","0")</f>
        <v>0</v>
      </c>
      <c r="AN501" s="30">
        <f>IF(AM501="1",'TOP 10 TECHNIQUES'!C$19,0)</f>
        <v>0</v>
      </c>
      <c r="AO501" s="62">
        <v>0</v>
      </c>
      <c r="AP501" s="30">
        <f>parameters!$J$21*Table1[[#This Row],[TAT Utility]]+parameters!$J$22*Table1[[#This Row],[Count Utility]]</f>
        <v>5.0000000000000001E-3</v>
      </c>
      <c r="AQ501" s="30">
        <f>(Table1[[#This Row],[Total Top Att&amp;ck Score ]]-parameters!$D$19)/(parameters!$D$20-parameters!$D$19)</f>
        <v>1.6666666666666666E-2</v>
      </c>
      <c r="AR501" s="30">
        <f>IF(Table1[[#This Row],[TAT Utility (unclipped)]]&gt;1,1, IF(Table1[[#This Row],[TAT Utility (unclipped)]]&lt;0,0, Table1[[#This Row],[TAT Utility (unclipped)]]) )</f>
        <v>1.6666666666666666E-2</v>
      </c>
      <c r="AS501" s="30">
        <f>(Table1[[#This Row],[Ransomware (Total '# of ATT&amp;CK Observations)]]-parameters!$D$21)/(parameters!$D$22-parameters!$D$21)</f>
        <v>0</v>
      </c>
      <c r="AT501" s="30">
        <f>IF(Table1[[#This Row],[Count Utility (unclipped)]]&gt;1,1, IF(Table1[[#This Row],[Count Utility (unclipped)]]&lt;0,0, Table1[[#This Row],[Count Utility (unclipped)]]) )</f>
        <v>0</v>
      </c>
      <c r="AU50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2" spans="1:47" ht="15.75">
      <c r="A502" s="30">
        <f>parameters!$J$21*Table1[[#This Row],[TAT Utility]]+parameters!$J$22*Table1[[#This Row],[Count Utility]]</f>
        <v>3.833333333333333E-2</v>
      </c>
      <c r="B502" s="30">
        <f t="shared" si="7"/>
        <v>0.05</v>
      </c>
      <c r="C502" s="30" t="s">
        <v>1811</v>
      </c>
      <c r="D502" s="30" t="s">
        <v>1799</v>
      </c>
      <c r="E502" s="30" t="s">
        <v>1812</v>
      </c>
      <c r="F502" s="30">
        <v>0</v>
      </c>
      <c r="G502" s="30">
        <v>1</v>
      </c>
      <c r="H502" s="30">
        <f>parameters!$J$10*Table1[[#This Row],[Before Utility]]+parameters!$J$11*Table1[[#This Row],[After Utility]]</f>
        <v>0.05</v>
      </c>
      <c r="I502">
        <f>(Table1[[#This Row],[Num. TID Before]]-parameters!$D$8)/(parameters!$D$9-parameters!$D$8)</f>
        <v>0</v>
      </c>
      <c r="J502">
        <f>IF(Table1[[#This Row],[Before Utility (unclipped)]]&gt;1,1, IF(Table1[[#This Row],[Before Utility (unclipped)]]&lt;0,0, Table1[[#This Row],[Before Utility (unclipped)]]))</f>
        <v>0</v>
      </c>
      <c r="K502">
        <f>(Table1[[#This Row],[Num. TID After]]-parameters!$D$10)/(parameters!$D$11-parameters!$D$10)</f>
        <v>0.1</v>
      </c>
      <c r="L502">
        <f>IF(Table1[[#This Row],[After Utility (unclipped)]]&gt;1,1, IF(Table1[[#This Row],[After Utility (unclipped)]]&lt;0,0, Table1[[#This Row],[After Utility (unclipped)]]))</f>
        <v>0.1</v>
      </c>
      <c r="M502" s="30">
        <v>0</v>
      </c>
      <c r="N502" s="81">
        <v>0</v>
      </c>
      <c r="O502" s="81">
        <v>0</v>
      </c>
      <c r="P502" s="81">
        <v>0</v>
      </c>
      <c r="Q502" s="81">
        <v>0</v>
      </c>
      <c r="R502" s="34"/>
      <c r="S502" s="32">
        <v>0</v>
      </c>
      <c r="T502" s="34"/>
      <c r="U502" s="32">
        <v>0</v>
      </c>
      <c r="V502" s="30">
        <f>parameters!$J$4*Table1[[#This Row],[Mitigations Utility]] + parameters!$J$5*Table1[[#This Row],[Detections Utility]]</f>
        <v>0</v>
      </c>
      <c r="W502">
        <f>SUM(Table1[[#This Row],[Num. 800-53 (r5)]],Table1[[#This Row],[Num. CIS Controls]])</f>
        <v>0</v>
      </c>
      <c r="X502">
        <f>(Table1[[#This Row],[Total Mitigations]]-parameters!$D$2)/(parameters!$D$3-parameters!$D$2)</f>
        <v>0</v>
      </c>
      <c r="Y502">
        <f>IF(Table1[[#This Row],[Mitigations Utility (unclipped)]]&gt;1,1, IF(Table1[[#This Row],[Mitigations Utility (unclipped)]]&lt;0,0, Table1[[#This Row],[Mitigations Utility (unclipped)]]) )</f>
        <v>0</v>
      </c>
      <c r="Z502">
        <f>SUM(Table1[[#This Row],[Num. CAR]:[Num. Splunk]])</f>
        <v>0</v>
      </c>
      <c r="AA502">
        <f>(Table1[[#This Row],[Total Detections]]-parameters!$D$4)/(parameters!$D$5-parameters!$D$4)</f>
        <v>0</v>
      </c>
      <c r="AB502">
        <f>IF(Table1[[#This Row],[Detections Utility (unclipped)]]&gt;1,1, IF(Table1[[#This Row],[Detections Utility (unclipped)]]&lt;0,0, Table1[[#This Row],[Detections Utility (unclipped)]]) )</f>
        <v>0</v>
      </c>
      <c r="AC502" s="75" t="s">
        <v>128</v>
      </c>
      <c r="AD502" s="85" t="s">
        <v>827</v>
      </c>
      <c r="AE502" s="30" t="str" cm="1">
        <f t="array" ref="AE502">IF(SUMPRODUCT(--(NOT(ISERR(SEARCH({"Process","Command","Script","WMI","Module","Pipe","Service"},AD502)))))&gt;0,"1","0")</f>
        <v>0</v>
      </c>
      <c r="AF502" s="30">
        <f>IF(AE502="1",'TOP 10 TECHNIQUES'!C$15,0)</f>
        <v>0</v>
      </c>
      <c r="AG502" s="30" t="str" cm="1">
        <f t="array" ref="AG502">IF(SUMPRODUCT(--(NOT(ISERR(SEARCH({"Network","Firewall"},AD502)))))&gt;0,"1","0")</f>
        <v>0</v>
      </c>
      <c r="AH502" s="30">
        <f>IF(AG502="1",'TOP 10 TECHNIQUES'!C$16,0)</f>
        <v>0</v>
      </c>
      <c r="AI502" s="30" t="str" cm="1">
        <f t="array" ref="AI502">IF(SUMPRODUCT(--(NOT(ISERR(SEARCH({"File","Group","Logon","Schedule","User","Registry","Active","Application"},AD502)))))&gt;0,"1","0")</f>
        <v>0</v>
      </c>
      <c r="AJ502" s="30">
        <f>IF(AI502="1",'TOP 10 TECHNIQUES'!C$17,0)</f>
        <v>0</v>
      </c>
      <c r="AK502" s="30" t="str" cm="1">
        <f t="array" ref="AK502">IF(SUMPRODUCT(--(NOT(ISERR(SEARCH({"Cloud","Cluster","Container","Image","Instance","Pod","Snapshot","Volume"},AD502)))))&gt;0,"1","0")</f>
        <v>0</v>
      </c>
      <c r="AL502" s="30">
        <f>IF(AK502="1",'TOP 10 TECHNIQUES'!C$18,0)</f>
        <v>0</v>
      </c>
      <c r="AM502" s="30" t="str" cm="1">
        <f t="array" ref="AM502">IF(SUMPRODUCT(--(NOT(ISERR(SEARCH({"Drive","Firmware","Host","Kernel"},AD502)))))&gt;0,"1","0")</f>
        <v>0</v>
      </c>
      <c r="AN502" s="30">
        <f>IF(AM502="1",'TOP 10 TECHNIQUES'!C$19,0)</f>
        <v>0</v>
      </c>
      <c r="AO502" s="61">
        <v>1</v>
      </c>
      <c r="AP502" s="30">
        <f>parameters!$J$21*Table1[[#This Row],[TAT Utility]]+parameters!$J$22*Table1[[#This Row],[Count Utility]]</f>
        <v>3.833333333333333E-2</v>
      </c>
      <c r="AQ502" s="30">
        <f>(Table1[[#This Row],[Total Top Att&amp;ck Score ]]-parameters!$D$19)/(parameters!$D$20-parameters!$D$19)</f>
        <v>1.6666666666666666E-2</v>
      </c>
      <c r="AR502" s="30">
        <f>IF(Table1[[#This Row],[TAT Utility (unclipped)]]&gt;1,1, IF(Table1[[#This Row],[TAT Utility (unclipped)]]&lt;0,0, Table1[[#This Row],[TAT Utility (unclipped)]]) )</f>
        <v>1.6666666666666666E-2</v>
      </c>
      <c r="AS502" s="30">
        <f>(Table1[[#This Row],[Ransomware (Total '# of ATT&amp;CK Observations)]]-parameters!$D$21)/(parameters!$D$22-parameters!$D$21)</f>
        <v>4.7619047619047616E-2</v>
      </c>
      <c r="AT502" s="30">
        <f>IF(Table1[[#This Row],[Count Utility (unclipped)]]&gt;1,1, IF(Table1[[#This Row],[Count Utility (unclipped)]]&lt;0,0, Table1[[#This Row],[Count Utility (unclipped)]]) )</f>
        <v>4.7619047619047616E-2</v>
      </c>
      <c r="AU50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03" spans="1:47" ht="15.75">
      <c r="A503" s="30">
        <f>parameters!$J$21*Table1[[#This Row],[TAT Utility]]+parameters!$J$22*Table1[[#This Row],[Count Utility]]</f>
        <v>3.833333333333333E-2</v>
      </c>
      <c r="B503" s="30">
        <f t="shared" si="7"/>
        <v>0.05</v>
      </c>
      <c r="C503" s="30" t="s">
        <v>1813</v>
      </c>
      <c r="D503" s="30" t="s">
        <v>1799</v>
      </c>
      <c r="E503" s="30" t="s">
        <v>1814</v>
      </c>
      <c r="F503" s="30">
        <v>0</v>
      </c>
      <c r="G503" s="30">
        <v>1</v>
      </c>
      <c r="H503" s="30">
        <f>parameters!$J$10*Table1[[#This Row],[Before Utility]]+parameters!$J$11*Table1[[#This Row],[After Utility]]</f>
        <v>0.05</v>
      </c>
      <c r="I503">
        <f>(Table1[[#This Row],[Num. TID Before]]-parameters!$D$8)/(parameters!$D$9-parameters!$D$8)</f>
        <v>0</v>
      </c>
      <c r="J503">
        <f>IF(Table1[[#This Row],[Before Utility (unclipped)]]&gt;1,1, IF(Table1[[#This Row],[Before Utility (unclipped)]]&lt;0,0, Table1[[#This Row],[Before Utility (unclipped)]]))</f>
        <v>0</v>
      </c>
      <c r="K503">
        <f>(Table1[[#This Row],[Num. TID After]]-parameters!$D$10)/(parameters!$D$11-parameters!$D$10)</f>
        <v>0.1</v>
      </c>
      <c r="L503">
        <f>IF(Table1[[#This Row],[After Utility (unclipped)]]&gt;1,1, IF(Table1[[#This Row],[After Utility (unclipped)]]&lt;0,0, Table1[[#This Row],[After Utility (unclipped)]]))</f>
        <v>0.1</v>
      </c>
      <c r="M503" s="30">
        <v>0</v>
      </c>
      <c r="N503" s="81">
        <v>0</v>
      </c>
      <c r="O503" s="81">
        <v>0</v>
      </c>
      <c r="P503" s="81">
        <v>0</v>
      </c>
      <c r="Q503" s="81">
        <v>0</v>
      </c>
      <c r="R503" s="34"/>
      <c r="S503" s="32">
        <v>0</v>
      </c>
      <c r="T503" s="34"/>
      <c r="U503" s="32">
        <v>0</v>
      </c>
      <c r="V503" s="30">
        <f>parameters!$J$4*Table1[[#This Row],[Mitigations Utility]] + parameters!$J$5*Table1[[#This Row],[Detections Utility]]</f>
        <v>0</v>
      </c>
      <c r="W503">
        <f>SUM(Table1[[#This Row],[Num. 800-53 (r5)]],Table1[[#This Row],[Num. CIS Controls]])</f>
        <v>0</v>
      </c>
      <c r="X503">
        <f>(Table1[[#This Row],[Total Mitigations]]-parameters!$D$2)/(parameters!$D$3-parameters!$D$2)</f>
        <v>0</v>
      </c>
      <c r="Y503">
        <f>IF(Table1[[#This Row],[Mitigations Utility (unclipped)]]&gt;1,1, IF(Table1[[#This Row],[Mitigations Utility (unclipped)]]&lt;0,0, Table1[[#This Row],[Mitigations Utility (unclipped)]]) )</f>
        <v>0</v>
      </c>
      <c r="Z503">
        <f>SUM(Table1[[#This Row],[Num. CAR]:[Num. Splunk]])</f>
        <v>0</v>
      </c>
      <c r="AA503">
        <f>(Table1[[#This Row],[Total Detections]]-parameters!$D$4)/(parameters!$D$5-parameters!$D$4)</f>
        <v>0</v>
      </c>
      <c r="AB503">
        <f>IF(Table1[[#This Row],[Detections Utility (unclipped)]]&gt;1,1, IF(Table1[[#This Row],[Detections Utility (unclipped)]]&lt;0,0, Table1[[#This Row],[Detections Utility (unclipped)]]) )</f>
        <v>0</v>
      </c>
      <c r="AC503" s="74" t="s">
        <v>128</v>
      </c>
      <c r="AD503" s="85" t="s">
        <v>1815</v>
      </c>
      <c r="AE503" s="30" t="str" cm="1">
        <f t="array" ref="AE503">IF(SUMPRODUCT(--(NOT(ISERR(SEARCH({"Process","Command","Script","WMI","Module","Pipe","Service"},AD503)))))&gt;0,"1","0")</f>
        <v>0</v>
      </c>
      <c r="AF503" s="30">
        <f>IF(AE503="1",'TOP 10 TECHNIQUES'!C$15,0)</f>
        <v>0</v>
      </c>
      <c r="AG503" s="30" t="str" cm="1">
        <f t="array" ref="AG503">IF(SUMPRODUCT(--(NOT(ISERR(SEARCH({"Network","Firewall"},AD503)))))&gt;0,"1","0")</f>
        <v>0</v>
      </c>
      <c r="AH503" s="30">
        <f>IF(AG503="1",'TOP 10 TECHNIQUES'!C$16,0)</f>
        <v>0</v>
      </c>
      <c r="AI503" s="30" t="str" cm="1">
        <f t="array" ref="AI503">IF(SUMPRODUCT(--(NOT(ISERR(SEARCH({"File","Group","Logon","Schedule","User","Registry","Active","Application"},AD503)))))&gt;0,"1","0")</f>
        <v>0</v>
      </c>
      <c r="AJ503" s="30">
        <f>IF(AI503="1",'TOP 10 TECHNIQUES'!C$17,0)</f>
        <v>0</v>
      </c>
      <c r="AK503" s="30" t="str" cm="1">
        <f t="array" ref="AK503">IF(SUMPRODUCT(--(NOT(ISERR(SEARCH({"Cloud","Cluster","Container","Image","Instance","Pod","Snapshot","Volume"},AD503)))))&gt;0,"1","0")</f>
        <v>0</v>
      </c>
      <c r="AL503" s="30">
        <f>IF(AK503="1",'TOP 10 TECHNIQUES'!C$18,0)</f>
        <v>0</v>
      </c>
      <c r="AM503" s="30" t="str" cm="1">
        <f t="array" ref="AM503">IF(SUMPRODUCT(--(NOT(ISERR(SEARCH({"Drive","Firmware","Host","Kernel"},AD503)))))&gt;0,"1","0")</f>
        <v>0</v>
      </c>
      <c r="AN503" s="30">
        <f>IF(AM503="1",'TOP 10 TECHNIQUES'!C$19,0)</f>
        <v>0</v>
      </c>
      <c r="AO503" s="62">
        <v>1</v>
      </c>
      <c r="AP503" s="30">
        <f>parameters!$J$21*Table1[[#This Row],[TAT Utility]]+parameters!$J$22*Table1[[#This Row],[Count Utility]]</f>
        <v>3.833333333333333E-2</v>
      </c>
      <c r="AQ503" s="30">
        <f>(Table1[[#This Row],[Total Top Att&amp;ck Score ]]-parameters!$D$19)/(parameters!$D$20-parameters!$D$19)</f>
        <v>1.6666666666666666E-2</v>
      </c>
      <c r="AR503" s="30">
        <f>IF(Table1[[#This Row],[TAT Utility (unclipped)]]&gt;1,1, IF(Table1[[#This Row],[TAT Utility (unclipped)]]&lt;0,0, Table1[[#This Row],[TAT Utility (unclipped)]]) )</f>
        <v>1.6666666666666666E-2</v>
      </c>
      <c r="AS503" s="30">
        <f>(Table1[[#This Row],[Ransomware (Total '# of ATT&amp;CK Observations)]]-parameters!$D$21)/(parameters!$D$22-parameters!$D$21)</f>
        <v>4.7619047619047616E-2</v>
      </c>
      <c r="AT503" s="30">
        <f>IF(Table1[[#This Row],[Count Utility (unclipped)]]&gt;1,1, IF(Table1[[#This Row],[Count Utility (unclipped)]]&lt;0,0, Table1[[#This Row],[Count Utility (unclipped)]]) )</f>
        <v>4.7619047619047616E-2</v>
      </c>
      <c r="AU50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04" spans="1:47" ht="15.75">
      <c r="A504" s="30">
        <f>parameters!$J$21*Table1[[#This Row],[TAT Utility]]+parameters!$J$22*Table1[[#This Row],[Count Utility]]</f>
        <v>5.9523809523809529E-3</v>
      </c>
      <c r="B504" s="30">
        <f>SUM(H504,M504,V504)*(1+SUM(AF504,AH504,AJ504,AL504,AN504))</f>
        <v>5.9523809523809527E-2</v>
      </c>
      <c r="C504" s="71" t="s">
        <v>1816</v>
      </c>
      <c r="D504" s="72" t="s">
        <v>1799</v>
      </c>
      <c r="E504" s="72" t="s">
        <v>1817</v>
      </c>
      <c r="F504" s="30">
        <v>0</v>
      </c>
      <c r="G504" s="30">
        <v>1</v>
      </c>
      <c r="H504" s="30">
        <f>parameters!$J$10*Table1[[#This Row],[Before Utility]]+parameters!$J$11*Table1[[#This Row],[After Utility]]</f>
        <v>0.05</v>
      </c>
      <c r="I504">
        <f>(Table1[[#This Row],[Num. TID Before]]-parameters!$D$8)/(parameters!$D$9-parameters!$D$8)</f>
        <v>0</v>
      </c>
      <c r="J504">
        <f>IF(Table1[[#This Row],[Before Utility (unclipped)]]&gt;1,1, IF(Table1[[#This Row],[Before Utility (unclipped)]]&lt;0,0, Table1[[#This Row],[Before Utility (unclipped)]]))</f>
        <v>0</v>
      </c>
      <c r="K504">
        <f>(Table1[[#This Row],[Num. TID After]]-parameters!$D$10)/(parameters!$D$11-parameters!$D$10)</f>
        <v>0.1</v>
      </c>
      <c r="L504">
        <f>IF(Table1[[#This Row],[After Utility (unclipped)]]&gt;1,1, IF(Table1[[#This Row],[After Utility (unclipped)]]&lt;0,0, Table1[[#This Row],[After Utility (unclipped)]]))</f>
        <v>0.1</v>
      </c>
      <c r="M504" s="30">
        <v>0</v>
      </c>
      <c r="N504" s="81">
        <v>0</v>
      </c>
      <c r="O504" s="81">
        <v>2</v>
      </c>
      <c r="P504" s="81">
        <v>0</v>
      </c>
      <c r="Q504" s="81">
        <v>0</v>
      </c>
      <c r="R504" s="34"/>
      <c r="T504" s="34"/>
      <c r="V504" s="41">
        <f>parameters!$J$4*Table1[[#This Row],[Mitigations Utility]] + parameters!$J$5*Table1[[#This Row],[Detections Utility]]</f>
        <v>9.5238095238095229E-3</v>
      </c>
      <c r="W504" s="30">
        <f>SUM(Table1[[#This Row],[Num. 800-53 (r5)]],Table1[[#This Row],[Num. CIS Controls]])</f>
        <v>0</v>
      </c>
      <c r="X504" s="30">
        <f>(Table1[[#This Row],[Total Mitigations]]-parameters!$D$2)/(parameters!$D$3-parameters!$D$2)</f>
        <v>0</v>
      </c>
      <c r="Y504" s="30">
        <f>IF(Table1[[#This Row],[Mitigations Utility (unclipped)]]&gt;1,1, IF(Table1[[#This Row],[Mitigations Utility (unclipped)]]&lt;0,0, Table1[[#This Row],[Mitigations Utility (unclipped)]]) )</f>
        <v>0</v>
      </c>
      <c r="Z504" s="30">
        <f>SUM(Table1[[#This Row],[Num. CAR]:[Num. Splunk]])</f>
        <v>2</v>
      </c>
      <c r="AA504" s="30">
        <f>(Table1[[#This Row],[Total Detections]]-parameters!$D$4)/(parameters!$D$5-parameters!$D$4)</f>
        <v>0.02</v>
      </c>
      <c r="AB504" s="30">
        <f>IF(Table1[[#This Row],[Detections Utility (unclipped)]]&gt;1,1, IF(Table1[[#This Row],[Detections Utility (unclipped)]]&lt;0,0, Table1[[#This Row],[Detections Utility (unclipped)]]) )</f>
        <v>0.02</v>
      </c>
      <c r="AC504" s="80" t="s">
        <v>128</v>
      </c>
      <c r="AD504" s="85" t="s">
        <v>1815</v>
      </c>
      <c r="AE504" s="30" t="str" cm="1">
        <f t="array" ref="AE504">IF(SUMPRODUCT(--(NOT(ISERR(SEARCH({"Process","Command","Script","WMI","Module","Pipe","Service"},AD504)))))&gt;0,"1","0")</f>
        <v>0</v>
      </c>
      <c r="AF504" s="30">
        <f>IF(AE504="1",'TOP 10 TECHNIQUES'!C$15,0)</f>
        <v>0</v>
      </c>
      <c r="AG504" s="30" t="str" cm="1">
        <f t="array" ref="AG504">IF(SUMPRODUCT(--(NOT(ISERR(SEARCH({"Network","Firewall"},AD504)))))&gt;0,"1","0")</f>
        <v>0</v>
      </c>
      <c r="AH504" s="30">
        <f>IF(AG504="1",'TOP 10 TECHNIQUES'!C$16,0)</f>
        <v>0</v>
      </c>
      <c r="AI504" s="30" t="str" cm="1">
        <f t="array" ref="AI504">IF(SUMPRODUCT(--(NOT(ISERR(SEARCH({"File","Group","Logon","Schedule","User","Registry","Active","Application"},AD504)))))&gt;0,"1","0")</f>
        <v>0</v>
      </c>
      <c r="AJ504" s="30">
        <f>IF(AI504="1",'TOP 10 TECHNIQUES'!C$17,0)</f>
        <v>0</v>
      </c>
      <c r="AK504" s="30" t="str" cm="1">
        <f t="array" ref="AK504">IF(SUMPRODUCT(--(NOT(ISERR(SEARCH({"Cloud","Cluster","Container","Image","Instance","Pod","Snapshot","Volume"},AD504)))))&gt;0,"1","0")</f>
        <v>0</v>
      </c>
      <c r="AL504" s="30">
        <f>IF(AK504="1",'TOP 10 TECHNIQUES'!C$18,0)</f>
        <v>0</v>
      </c>
      <c r="AM504" s="30" t="str" cm="1">
        <f t="array" ref="AM504">IF(SUMPRODUCT(--(NOT(ISERR(SEARCH({"Drive","Firmware","Host","Kernel"},AD504)))))&gt;0,"1","0")</f>
        <v>0</v>
      </c>
      <c r="AN504" s="30">
        <f>IF(AM504="1",'TOP 10 TECHNIQUES'!C$19,0)</f>
        <v>0</v>
      </c>
      <c r="AO504" s="62"/>
      <c r="AP504" s="30">
        <f>parameters!$J$21*Table1[[#This Row],[TAT Utility]]+parameters!$J$22*Table1[[#This Row],[Count Utility]]</f>
        <v>5.9523809523809529E-3</v>
      </c>
      <c r="AQ504" s="30">
        <f>(Table1[[#This Row],[Total Top Att&amp;ck Score ]]-parameters!$D$19)/(parameters!$D$20-parameters!$D$19)</f>
        <v>1.9841269841269844E-2</v>
      </c>
      <c r="AR504" s="30">
        <f>IF(Table1[[#This Row],[TAT Utility (unclipped)]]&gt;1,1, IF(Table1[[#This Row],[TAT Utility (unclipped)]]&lt;0,0, Table1[[#This Row],[TAT Utility (unclipped)]]) )</f>
        <v>1.9841269841269844E-2</v>
      </c>
      <c r="AS504" s="30">
        <f>(Table1[[#This Row],[Ransomware (Total '# of ATT&amp;CK Observations)]]-parameters!$D$21)/(parameters!$D$22-parameters!$D$21)</f>
        <v>0</v>
      </c>
      <c r="AT504" s="30">
        <f>IF(Table1[[#This Row],[Count Utility (unclipped)]]&gt;1,1, IF(Table1[[#This Row],[Count Utility (unclipped)]]&lt;0,0, Table1[[#This Row],[Count Utility (unclipped)]]) )</f>
        <v>0</v>
      </c>
      <c r="AU50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5" spans="1:47" ht="15.75">
      <c r="A505" s="30">
        <f>parameters!$J$21*Table1[[#This Row],[TAT Utility]]+parameters!$J$22*Table1[[#This Row],[Count Utility]]</f>
        <v>3.9804827503333334E-2</v>
      </c>
      <c r="B505" s="30">
        <f t="shared" si="7"/>
        <v>6.47149417E-2</v>
      </c>
      <c r="C505" s="30" t="s">
        <v>1818</v>
      </c>
      <c r="D505" s="30" t="s">
        <v>1819</v>
      </c>
      <c r="E505" s="30" t="s">
        <v>72</v>
      </c>
      <c r="F505" s="30">
        <v>0</v>
      </c>
      <c r="G505" s="30">
        <v>1</v>
      </c>
      <c r="H505" s="30">
        <f>parameters!$J$10*Table1[[#This Row],[Before Utility]]+parameters!$J$11*Table1[[#This Row],[After Utility]]</f>
        <v>0.05</v>
      </c>
      <c r="I505">
        <f>(Table1[[#This Row],[Num. TID Before]]-parameters!$D$8)/(parameters!$D$9-parameters!$D$8)</f>
        <v>0</v>
      </c>
      <c r="J505">
        <f>IF(Table1[[#This Row],[Before Utility (unclipped)]]&gt;1,1, IF(Table1[[#This Row],[Before Utility (unclipped)]]&lt;0,0, Table1[[#This Row],[Before Utility (unclipped)]]))</f>
        <v>0</v>
      </c>
      <c r="K505">
        <f>(Table1[[#This Row],[Num. TID After]]-parameters!$D$10)/(parameters!$D$11-parameters!$D$10)</f>
        <v>0.1</v>
      </c>
      <c r="L505">
        <f>IF(Table1[[#This Row],[After Utility (unclipped)]]&gt;1,1, IF(Table1[[#This Row],[After Utility (unclipped)]]&lt;0,0, Table1[[#This Row],[After Utility (unclipped)]]))</f>
        <v>0.1</v>
      </c>
      <c r="M505" s="57">
        <v>4.01915E-3</v>
      </c>
      <c r="N505" s="81">
        <v>0</v>
      </c>
      <c r="O505" s="81">
        <v>0</v>
      </c>
      <c r="P505" s="81">
        <v>0</v>
      </c>
      <c r="Q505" s="81">
        <v>0</v>
      </c>
      <c r="R505" s="34"/>
      <c r="S505" s="32">
        <v>0</v>
      </c>
      <c r="T505" s="34"/>
      <c r="U505" s="32">
        <v>0</v>
      </c>
      <c r="V505" s="30">
        <f>parameters!$J$4*Table1[[#This Row],[Mitigations Utility]] + parameters!$J$5*Table1[[#This Row],[Detections Utility]]</f>
        <v>0</v>
      </c>
      <c r="W505">
        <f>SUM(Table1[[#This Row],[Num. 800-53 (r5)]],Table1[[#This Row],[Num. CIS Controls]])</f>
        <v>0</v>
      </c>
      <c r="X505">
        <f>(Table1[[#This Row],[Total Mitigations]]-parameters!$D$2)/(parameters!$D$3-parameters!$D$2)</f>
        <v>0</v>
      </c>
      <c r="Y505">
        <f>IF(Table1[[#This Row],[Mitigations Utility (unclipped)]]&gt;1,1, IF(Table1[[#This Row],[Mitigations Utility (unclipped)]]&lt;0,0, Table1[[#This Row],[Mitigations Utility (unclipped)]]) )</f>
        <v>0</v>
      </c>
      <c r="Z505">
        <f>SUM(Table1[[#This Row],[Num. CAR]:[Num. Splunk]])</f>
        <v>0</v>
      </c>
      <c r="AA505">
        <f>(Table1[[#This Row],[Total Detections]]-parameters!$D$4)/(parameters!$D$5-parameters!$D$4)</f>
        <v>0</v>
      </c>
      <c r="AB505">
        <f>IF(Table1[[#This Row],[Detections Utility (unclipped)]]&gt;1,1, IF(Table1[[#This Row],[Detections Utility (unclipped)]]&lt;0,0, Table1[[#This Row],[Detections Utility (unclipped)]]) )</f>
        <v>0</v>
      </c>
      <c r="AC505" s="74" t="s">
        <v>128</v>
      </c>
      <c r="AD505" s="85" t="s">
        <v>1800</v>
      </c>
      <c r="AE505" s="30" t="str" cm="1">
        <f t="array" ref="AE505">IF(SUMPRODUCT(--(NOT(ISERR(SEARCH({"Process","Command","Script","WMI","Module","Pipe","Service"},AD505)))))&gt;0,"1","0")</f>
        <v>0</v>
      </c>
      <c r="AF505" s="30">
        <f>IF(AE505="1",'TOP 10 TECHNIQUES'!C$15,0)</f>
        <v>0</v>
      </c>
      <c r="AG505" s="30" t="str" cm="1">
        <f t="array" ref="AG505">IF(SUMPRODUCT(--(NOT(ISERR(SEARCH({"Network","Firewall"},AD505)))))&gt;0,"1","0")</f>
        <v>0</v>
      </c>
      <c r="AH505" s="30">
        <f>IF(AG505="1",'TOP 10 TECHNIQUES'!C$16,0)</f>
        <v>0</v>
      </c>
      <c r="AI505" s="30" t="str" cm="1">
        <f t="array" ref="AI505">IF(SUMPRODUCT(--(NOT(ISERR(SEARCH({"File","Group","Logon","Schedule","User","Registry","Active","Application"},AD505)))))&gt;0,"1","0")</f>
        <v>1</v>
      </c>
      <c r="AJ505" s="30">
        <f>IF(AI505="1",'TOP 10 TECHNIQUES'!C$17,0)</f>
        <v>0.19800000000000001</v>
      </c>
      <c r="AK505" s="30" t="str" cm="1">
        <f t="array" ref="AK505">IF(SUMPRODUCT(--(NOT(ISERR(SEARCH({"Cloud","Cluster","Container","Image","Instance","Pod","Snapshot","Volume"},AD505)))))&gt;0,"1","0")</f>
        <v>0</v>
      </c>
      <c r="AL505" s="30">
        <f>IF(AK505="1",'TOP 10 TECHNIQUES'!C$18,0)</f>
        <v>0</v>
      </c>
      <c r="AM505" s="30" t="str" cm="1">
        <f t="array" ref="AM505">IF(SUMPRODUCT(--(NOT(ISERR(SEARCH({"Drive","Firmware","Host","Kernel"},AD505)))))&gt;0,"1","0")</f>
        <v>0</v>
      </c>
      <c r="AN505" s="30">
        <f>IF(AM505="1",'TOP 10 TECHNIQUES'!C$19,0)</f>
        <v>0</v>
      </c>
      <c r="AO505" s="61">
        <v>1</v>
      </c>
      <c r="AP505" s="30">
        <f>parameters!$J$21*Table1[[#This Row],[TAT Utility]]+parameters!$J$22*Table1[[#This Row],[Count Utility]]</f>
        <v>3.9804827503333334E-2</v>
      </c>
      <c r="AQ505" s="30">
        <f>(Table1[[#This Row],[Total Top Att&amp;ck Score ]]-parameters!$D$19)/(parameters!$D$20-parameters!$D$19)</f>
        <v>2.1571647233333335E-2</v>
      </c>
      <c r="AR505" s="30">
        <f>IF(Table1[[#This Row],[TAT Utility (unclipped)]]&gt;1,1, IF(Table1[[#This Row],[TAT Utility (unclipped)]]&lt;0,0, Table1[[#This Row],[TAT Utility (unclipped)]]) )</f>
        <v>2.1571647233333335E-2</v>
      </c>
      <c r="AS505" s="30">
        <f>(Table1[[#This Row],[Ransomware (Total '# of ATT&amp;CK Observations)]]-parameters!$D$21)/(parameters!$D$22-parameters!$D$21)</f>
        <v>4.7619047619047616E-2</v>
      </c>
      <c r="AT505" s="30">
        <f>IF(Table1[[#This Row],[Count Utility (unclipped)]]&gt;1,1, IF(Table1[[#This Row],[Count Utility (unclipped)]]&lt;0,0, Table1[[#This Row],[Count Utility (unclipped)]]) )</f>
        <v>4.7619047619047616E-2</v>
      </c>
      <c r="AU50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2.4323134457936508E-2</v>
      </c>
    </row>
    <row r="506" spans="1:47" ht="15.75">
      <c r="A506" s="30">
        <f>parameters!$J$21*Table1[[#This Row],[TAT Utility]]+parameters!$J$22*Table1[[#This Row],[Count Utility]]</f>
        <v>5.9899999999999997E-3</v>
      </c>
      <c r="B506" s="30">
        <f t="shared" si="7"/>
        <v>5.9900000000000002E-2</v>
      </c>
      <c r="C506" s="30" t="s">
        <v>1820</v>
      </c>
      <c r="D506" s="30" t="s">
        <v>1819</v>
      </c>
      <c r="E506" s="30" t="s">
        <v>1802</v>
      </c>
      <c r="F506" s="30">
        <v>0</v>
      </c>
      <c r="G506" s="30">
        <v>1</v>
      </c>
      <c r="H506" s="30">
        <f>parameters!$J$10*Table1[[#This Row],[Before Utility]]+parameters!$J$11*Table1[[#This Row],[After Utility]]</f>
        <v>0.05</v>
      </c>
      <c r="I506">
        <f>(Table1[[#This Row],[Num. TID Before]]-parameters!$D$8)/(parameters!$D$9-parameters!$D$8)</f>
        <v>0</v>
      </c>
      <c r="J506">
        <f>IF(Table1[[#This Row],[Before Utility (unclipped)]]&gt;1,1, IF(Table1[[#This Row],[Before Utility (unclipped)]]&lt;0,0, Table1[[#This Row],[Before Utility (unclipped)]]))</f>
        <v>0</v>
      </c>
      <c r="K506">
        <f>(Table1[[#This Row],[Num. TID After]]-parameters!$D$10)/(parameters!$D$11-parameters!$D$10)</f>
        <v>0.1</v>
      </c>
      <c r="L506">
        <f>IF(Table1[[#This Row],[After Utility (unclipped)]]&gt;1,1, IF(Table1[[#This Row],[After Utility (unclipped)]]&lt;0,0, Table1[[#This Row],[After Utility (unclipped)]]))</f>
        <v>0.1</v>
      </c>
      <c r="M506" s="30">
        <v>0</v>
      </c>
      <c r="N506" s="81">
        <v>0</v>
      </c>
      <c r="O506" s="81">
        <v>0</v>
      </c>
      <c r="P506" s="81">
        <v>0</v>
      </c>
      <c r="Q506" s="81">
        <v>0</v>
      </c>
      <c r="R506" s="34"/>
      <c r="S506" s="32">
        <v>0</v>
      </c>
      <c r="T506" s="34"/>
      <c r="U506" s="32">
        <v>0</v>
      </c>
      <c r="V506" s="30">
        <f>parameters!$J$4*Table1[[#This Row],[Mitigations Utility]] + parameters!$J$5*Table1[[#This Row],[Detections Utility]]</f>
        <v>0</v>
      </c>
      <c r="W506">
        <f>SUM(Table1[[#This Row],[Num. 800-53 (r5)]],Table1[[#This Row],[Num. CIS Controls]])</f>
        <v>0</v>
      </c>
      <c r="X506">
        <f>(Table1[[#This Row],[Total Mitigations]]-parameters!$D$2)/(parameters!$D$3-parameters!$D$2)</f>
        <v>0</v>
      </c>
      <c r="Y506">
        <f>IF(Table1[[#This Row],[Mitigations Utility (unclipped)]]&gt;1,1, IF(Table1[[#This Row],[Mitigations Utility (unclipped)]]&lt;0,0, Table1[[#This Row],[Mitigations Utility (unclipped)]]) )</f>
        <v>0</v>
      </c>
      <c r="Z506">
        <f>SUM(Table1[[#This Row],[Num. CAR]:[Num. Splunk]])</f>
        <v>0</v>
      </c>
      <c r="AA506">
        <f>(Table1[[#This Row],[Total Detections]]-parameters!$D$4)/(parameters!$D$5-parameters!$D$4)</f>
        <v>0</v>
      </c>
      <c r="AB506">
        <f>IF(Table1[[#This Row],[Detections Utility (unclipped)]]&gt;1,1, IF(Table1[[#This Row],[Detections Utility (unclipped)]]&lt;0,0, Table1[[#This Row],[Detections Utility (unclipped)]]) )</f>
        <v>0</v>
      </c>
      <c r="AC506" s="75" t="s">
        <v>128</v>
      </c>
      <c r="AD506" s="85" t="s">
        <v>1803</v>
      </c>
      <c r="AE506" s="30" t="str" cm="1">
        <f t="array" ref="AE506">IF(SUMPRODUCT(--(NOT(ISERR(SEARCH({"Process","Command","Script","WMI","Module","Pipe","Service"},AD506)))))&gt;0,"1","0")</f>
        <v>0</v>
      </c>
      <c r="AF506" s="30">
        <f>IF(AE506="1",'TOP 10 TECHNIQUES'!C$15,0)</f>
        <v>0</v>
      </c>
      <c r="AG506" s="30" t="str" cm="1">
        <f t="array" ref="AG506">IF(SUMPRODUCT(--(NOT(ISERR(SEARCH({"Network","Firewall"},AD506)))))&gt;0,"1","0")</f>
        <v>0</v>
      </c>
      <c r="AH506" s="30">
        <f>IF(AG506="1",'TOP 10 TECHNIQUES'!C$16,0)</f>
        <v>0</v>
      </c>
      <c r="AI506" s="30" t="str" cm="1">
        <f t="array" ref="AI506">IF(SUMPRODUCT(--(NOT(ISERR(SEARCH({"File","Group","Logon","Schedule","User","Registry","Active","Application"},AD506)))))&gt;0,"1","0")</f>
        <v>1</v>
      </c>
      <c r="AJ506" s="30">
        <f>IF(AI506="1",'TOP 10 TECHNIQUES'!C$17,0)</f>
        <v>0.19800000000000001</v>
      </c>
      <c r="AK506" s="30" t="str" cm="1">
        <f t="array" ref="AK506">IF(SUMPRODUCT(--(NOT(ISERR(SEARCH({"Cloud","Cluster","Container","Image","Instance","Pod","Snapshot","Volume"},AD506)))))&gt;0,"1","0")</f>
        <v>0</v>
      </c>
      <c r="AL506" s="30">
        <f>IF(AK506="1",'TOP 10 TECHNIQUES'!C$18,0)</f>
        <v>0</v>
      </c>
      <c r="AM506" s="30" t="str" cm="1">
        <f t="array" ref="AM506">IF(SUMPRODUCT(--(NOT(ISERR(SEARCH({"Drive","Firmware","Host","Kernel"},AD506)))))&gt;0,"1","0")</f>
        <v>0</v>
      </c>
      <c r="AN506" s="30">
        <f>IF(AM506="1",'TOP 10 TECHNIQUES'!C$19,0)</f>
        <v>0</v>
      </c>
      <c r="AO506" s="62">
        <v>0</v>
      </c>
      <c r="AP506" s="30">
        <f>parameters!$J$21*Table1[[#This Row],[TAT Utility]]+parameters!$J$22*Table1[[#This Row],[Count Utility]]</f>
        <v>5.9899999999999997E-3</v>
      </c>
      <c r="AQ506" s="30">
        <f>(Table1[[#This Row],[Total Top Att&amp;ck Score ]]-parameters!$D$19)/(parameters!$D$20-parameters!$D$19)</f>
        <v>1.9966666666666667E-2</v>
      </c>
      <c r="AR506" s="30">
        <f>IF(Table1[[#This Row],[TAT Utility (unclipped)]]&gt;1,1, IF(Table1[[#This Row],[TAT Utility (unclipped)]]&lt;0,0, Table1[[#This Row],[TAT Utility (unclipped)]]) )</f>
        <v>1.9966666666666667E-2</v>
      </c>
      <c r="AS506" s="30">
        <f>(Table1[[#This Row],[Ransomware (Total '# of ATT&amp;CK Observations)]]-parameters!$D$21)/(parameters!$D$22-parameters!$D$21)</f>
        <v>0</v>
      </c>
      <c r="AT506" s="30">
        <f>IF(Table1[[#This Row],[Count Utility (unclipped)]]&gt;1,1, IF(Table1[[#This Row],[Count Utility (unclipped)]]&lt;0,0, Table1[[#This Row],[Count Utility (unclipped)]]) )</f>
        <v>0</v>
      </c>
      <c r="AU50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7" spans="1:47" ht="15.75">
      <c r="A507" s="30">
        <f>parameters!$J$21*Table1[[#This Row],[TAT Utility]]+parameters!$J$22*Table1[[#This Row],[Count Utility]]</f>
        <v>5.9899999999999997E-3</v>
      </c>
      <c r="B507" s="30">
        <f t="shared" si="7"/>
        <v>5.9900000000000002E-2</v>
      </c>
      <c r="C507" s="30" t="s">
        <v>1821</v>
      </c>
      <c r="D507" s="30" t="s">
        <v>1819</v>
      </c>
      <c r="E507" s="30" t="s">
        <v>1805</v>
      </c>
      <c r="F507" s="30">
        <v>0</v>
      </c>
      <c r="G507" s="30">
        <v>1</v>
      </c>
      <c r="H507" s="30">
        <f>parameters!$J$10*Table1[[#This Row],[Before Utility]]+parameters!$J$11*Table1[[#This Row],[After Utility]]</f>
        <v>0.05</v>
      </c>
      <c r="I507">
        <f>(Table1[[#This Row],[Num. TID Before]]-parameters!$D$8)/(parameters!$D$9-parameters!$D$8)</f>
        <v>0</v>
      </c>
      <c r="J507">
        <f>IF(Table1[[#This Row],[Before Utility (unclipped)]]&gt;1,1, IF(Table1[[#This Row],[Before Utility (unclipped)]]&lt;0,0, Table1[[#This Row],[Before Utility (unclipped)]]))</f>
        <v>0</v>
      </c>
      <c r="K507">
        <f>(Table1[[#This Row],[Num. TID After]]-parameters!$D$10)/(parameters!$D$11-parameters!$D$10)</f>
        <v>0.1</v>
      </c>
      <c r="L507">
        <f>IF(Table1[[#This Row],[After Utility (unclipped)]]&gt;1,1, IF(Table1[[#This Row],[After Utility (unclipped)]]&lt;0,0, Table1[[#This Row],[After Utility (unclipped)]]))</f>
        <v>0.1</v>
      </c>
      <c r="M507" s="30">
        <v>0</v>
      </c>
      <c r="N507" s="81">
        <v>0</v>
      </c>
      <c r="O507" s="81">
        <v>0</v>
      </c>
      <c r="P507" s="81">
        <v>0</v>
      </c>
      <c r="Q507" s="81">
        <v>0</v>
      </c>
      <c r="R507" s="34"/>
      <c r="S507" s="32">
        <v>0</v>
      </c>
      <c r="T507" s="34"/>
      <c r="U507" s="32">
        <v>0</v>
      </c>
      <c r="V507" s="30">
        <f>parameters!$J$4*Table1[[#This Row],[Mitigations Utility]] + parameters!$J$5*Table1[[#This Row],[Detections Utility]]</f>
        <v>0</v>
      </c>
      <c r="W507">
        <f>SUM(Table1[[#This Row],[Num. 800-53 (r5)]],Table1[[#This Row],[Num. CIS Controls]])</f>
        <v>0</v>
      </c>
      <c r="X507">
        <f>(Table1[[#This Row],[Total Mitigations]]-parameters!$D$2)/(parameters!$D$3-parameters!$D$2)</f>
        <v>0</v>
      </c>
      <c r="Y507">
        <f>IF(Table1[[#This Row],[Mitigations Utility (unclipped)]]&gt;1,1, IF(Table1[[#This Row],[Mitigations Utility (unclipped)]]&lt;0,0, Table1[[#This Row],[Mitigations Utility (unclipped)]]) )</f>
        <v>0</v>
      </c>
      <c r="Z507">
        <f>SUM(Table1[[#This Row],[Num. CAR]:[Num. Splunk]])</f>
        <v>0</v>
      </c>
      <c r="AA507">
        <f>(Table1[[#This Row],[Total Detections]]-parameters!$D$4)/(parameters!$D$5-parameters!$D$4)</f>
        <v>0</v>
      </c>
      <c r="AB507">
        <f>IF(Table1[[#This Row],[Detections Utility (unclipped)]]&gt;1,1, IF(Table1[[#This Row],[Detections Utility (unclipped)]]&lt;0,0, Table1[[#This Row],[Detections Utility (unclipped)]]) )</f>
        <v>0</v>
      </c>
      <c r="AC507" s="74" t="s">
        <v>128</v>
      </c>
      <c r="AD507" s="85" t="s">
        <v>1822</v>
      </c>
      <c r="AE507" s="30" t="str" cm="1">
        <f t="array" ref="AE507">IF(SUMPRODUCT(--(NOT(ISERR(SEARCH({"Process","Command","Script","WMI","Module","Pipe","Service"},AD507)))))&gt;0,"1","0")</f>
        <v>0</v>
      </c>
      <c r="AF507" s="30">
        <f>IF(AE507="1",'TOP 10 TECHNIQUES'!C$15,0)</f>
        <v>0</v>
      </c>
      <c r="AG507" s="30" t="str" cm="1">
        <f t="array" ref="AG507">IF(SUMPRODUCT(--(NOT(ISERR(SEARCH({"Network","Firewall"},AD507)))))&gt;0,"1","0")</f>
        <v>0</v>
      </c>
      <c r="AH507" s="30">
        <f>IF(AG507="1",'TOP 10 TECHNIQUES'!C$16,0)</f>
        <v>0</v>
      </c>
      <c r="AI507" s="30" t="str" cm="1">
        <f t="array" ref="AI507">IF(SUMPRODUCT(--(NOT(ISERR(SEARCH({"File","Group","Logon","Schedule","User","Registry","Active","Application"},AD507)))))&gt;0,"1","0")</f>
        <v>1</v>
      </c>
      <c r="AJ507" s="30">
        <f>IF(AI507="1",'TOP 10 TECHNIQUES'!C$17,0)</f>
        <v>0.19800000000000001</v>
      </c>
      <c r="AK507" s="30" t="str" cm="1">
        <f t="array" ref="AK507">IF(SUMPRODUCT(--(NOT(ISERR(SEARCH({"Cloud","Cluster","Container","Image","Instance","Pod","Snapshot","Volume"},AD507)))))&gt;0,"1","0")</f>
        <v>0</v>
      </c>
      <c r="AL507" s="30">
        <f>IF(AK507="1",'TOP 10 TECHNIQUES'!C$18,0)</f>
        <v>0</v>
      </c>
      <c r="AM507" s="30" t="str" cm="1">
        <f t="array" ref="AM507">IF(SUMPRODUCT(--(NOT(ISERR(SEARCH({"Drive","Firmware","Host","Kernel"},AD507)))))&gt;0,"1","0")</f>
        <v>0</v>
      </c>
      <c r="AN507" s="30">
        <f>IF(AM507="1",'TOP 10 TECHNIQUES'!C$19,0)</f>
        <v>0</v>
      </c>
      <c r="AO507" s="61">
        <v>0</v>
      </c>
      <c r="AP507" s="30">
        <f>parameters!$J$21*Table1[[#This Row],[TAT Utility]]+parameters!$J$22*Table1[[#This Row],[Count Utility]]</f>
        <v>5.9899999999999997E-3</v>
      </c>
      <c r="AQ507" s="30">
        <f>(Table1[[#This Row],[Total Top Att&amp;ck Score ]]-parameters!$D$19)/(parameters!$D$20-parameters!$D$19)</f>
        <v>1.9966666666666667E-2</v>
      </c>
      <c r="AR507" s="30">
        <f>IF(Table1[[#This Row],[TAT Utility (unclipped)]]&gt;1,1, IF(Table1[[#This Row],[TAT Utility (unclipped)]]&lt;0,0, Table1[[#This Row],[TAT Utility (unclipped)]]) )</f>
        <v>1.9966666666666667E-2</v>
      </c>
      <c r="AS507" s="30">
        <f>(Table1[[#This Row],[Ransomware (Total '# of ATT&amp;CK Observations)]]-parameters!$D$21)/(parameters!$D$22-parameters!$D$21)</f>
        <v>0</v>
      </c>
      <c r="AT507" s="30">
        <f>IF(Table1[[#This Row],[Count Utility (unclipped)]]&gt;1,1, IF(Table1[[#This Row],[Count Utility (unclipped)]]&lt;0,0, Table1[[#This Row],[Count Utility (unclipped)]]) )</f>
        <v>0</v>
      </c>
      <c r="AU50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8" spans="1:47" ht="15.75">
      <c r="A508" s="30">
        <f>parameters!$J$21*Table1[[#This Row],[TAT Utility]]+parameters!$J$22*Table1[[#This Row],[Count Utility]]</f>
        <v>5.0000000000000001E-3</v>
      </c>
      <c r="B508" s="30">
        <f t="shared" si="7"/>
        <v>0.05</v>
      </c>
      <c r="C508" s="30" t="s">
        <v>1823</v>
      </c>
      <c r="D508" s="30" t="s">
        <v>1819</v>
      </c>
      <c r="E508" s="30" t="s">
        <v>1807</v>
      </c>
      <c r="F508" s="30">
        <v>0</v>
      </c>
      <c r="G508" s="30">
        <v>1</v>
      </c>
      <c r="H508" s="30">
        <f>parameters!$J$10*Table1[[#This Row],[Before Utility]]+parameters!$J$11*Table1[[#This Row],[After Utility]]</f>
        <v>0.05</v>
      </c>
      <c r="I508">
        <f>(Table1[[#This Row],[Num. TID Before]]-parameters!$D$8)/(parameters!$D$9-parameters!$D$8)</f>
        <v>0</v>
      </c>
      <c r="J508">
        <f>IF(Table1[[#This Row],[Before Utility (unclipped)]]&gt;1,1, IF(Table1[[#This Row],[Before Utility (unclipped)]]&lt;0,0, Table1[[#This Row],[Before Utility (unclipped)]]))</f>
        <v>0</v>
      </c>
      <c r="K508">
        <f>(Table1[[#This Row],[Num. TID After]]-parameters!$D$10)/(parameters!$D$11-parameters!$D$10)</f>
        <v>0.1</v>
      </c>
      <c r="L508">
        <f>IF(Table1[[#This Row],[After Utility (unclipped)]]&gt;1,1, IF(Table1[[#This Row],[After Utility (unclipped)]]&lt;0,0, Table1[[#This Row],[After Utility (unclipped)]]))</f>
        <v>0.1</v>
      </c>
      <c r="M508" s="30">
        <v>0</v>
      </c>
      <c r="N508" s="81">
        <v>0</v>
      </c>
      <c r="O508" s="81">
        <v>0</v>
      </c>
      <c r="P508" s="81">
        <v>0</v>
      </c>
      <c r="Q508" s="81">
        <v>0</v>
      </c>
      <c r="R508" s="34"/>
      <c r="S508" s="32">
        <v>0</v>
      </c>
      <c r="T508" s="34"/>
      <c r="U508" s="32">
        <v>0</v>
      </c>
      <c r="V508" s="30">
        <f>parameters!$J$4*Table1[[#This Row],[Mitigations Utility]] + parameters!$J$5*Table1[[#This Row],[Detections Utility]]</f>
        <v>0</v>
      </c>
      <c r="W508">
        <f>SUM(Table1[[#This Row],[Num. 800-53 (r5)]],Table1[[#This Row],[Num. CIS Controls]])</f>
        <v>0</v>
      </c>
      <c r="X508">
        <f>(Table1[[#This Row],[Total Mitigations]]-parameters!$D$2)/(parameters!$D$3-parameters!$D$2)</f>
        <v>0</v>
      </c>
      <c r="Y508">
        <f>IF(Table1[[#This Row],[Mitigations Utility (unclipped)]]&gt;1,1, IF(Table1[[#This Row],[Mitigations Utility (unclipped)]]&lt;0,0, Table1[[#This Row],[Mitigations Utility (unclipped)]]) )</f>
        <v>0</v>
      </c>
      <c r="Z508">
        <f>SUM(Table1[[#This Row],[Num. CAR]:[Num. Splunk]])</f>
        <v>0</v>
      </c>
      <c r="AA508">
        <f>(Table1[[#This Row],[Total Detections]]-parameters!$D$4)/(parameters!$D$5-parameters!$D$4)</f>
        <v>0</v>
      </c>
      <c r="AB508">
        <f>IF(Table1[[#This Row],[Detections Utility (unclipped)]]&gt;1,1, IF(Table1[[#This Row],[Detections Utility (unclipped)]]&lt;0,0, Table1[[#This Row],[Detections Utility (unclipped)]]) )</f>
        <v>0</v>
      </c>
      <c r="AC508" s="75" t="s">
        <v>128</v>
      </c>
      <c r="AD508" s="85" t="s">
        <v>1808</v>
      </c>
      <c r="AE508" s="30" t="str" cm="1">
        <f t="array" ref="AE508">IF(SUMPRODUCT(--(NOT(ISERR(SEARCH({"Process","Command","Script","WMI","Module","Pipe","Service"},AD508)))))&gt;0,"1","0")</f>
        <v>0</v>
      </c>
      <c r="AF508" s="30">
        <f>IF(AE508="1",'TOP 10 TECHNIQUES'!C$15,0)</f>
        <v>0</v>
      </c>
      <c r="AG508" s="30" t="str" cm="1">
        <f t="array" ref="AG508">IF(SUMPRODUCT(--(NOT(ISERR(SEARCH({"Network","Firewall"},AD508)))))&gt;0,"1","0")</f>
        <v>0</v>
      </c>
      <c r="AH508" s="30">
        <f>IF(AG508="1",'TOP 10 TECHNIQUES'!C$16,0)</f>
        <v>0</v>
      </c>
      <c r="AI508" s="30" t="str" cm="1">
        <f t="array" ref="AI508">IF(SUMPRODUCT(--(NOT(ISERR(SEARCH({"File","Group","Logon","Schedule","User","Registry","Active","Application"},AD508)))))&gt;0,"1","0")</f>
        <v>0</v>
      </c>
      <c r="AJ508" s="30">
        <f>IF(AI508="1",'TOP 10 TECHNIQUES'!C$17,0)</f>
        <v>0</v>
      </c>
      <c r="AK508" s="30" t="str" cm="1">
        <f t="array" ref="AK508">IF(SUMPRODUCT(--(NOT(ISERR(SEARCH({"Cloud","Cluster","Container","Image","Instance","Pod","Snapshot","Volume"},AD508)))))&gt;0,"1","0")</f>
        <v>0</v>
      </c>
      <c r="AL508" s="30">
        <f>IF(AK508="1",'TOP 10 TECHNIQUES'!C$18,0)</f>
        <v>0</v>
      </c>
      <c r="AM508" s="30" t="str" cm="1">
        <f t="array" ref="AM508">IF(SUMPRODUCT(--(NOT(ISERR(SEARCH({"Drive","Firmware","Host","Kernel"},AD508)))))&gt;0,"1","0")</f>
        <v>0</v>
      </c>
      <c r="AN508" s="30">
        <f>IF(AM508="1",'TOP 10 TECHNIQUES'!C$19,0)</f>
        <v>0</v>
      </c>
      <c r="AO508" s="62">
        <v>0</v>
      </c>
      <c r="AP508" s="30">
        <f>parameters!$J$21*Table1[[#This Row],[TAT Utility]]+parameters!$J$22*Table1[[#This Row],[Count Utility]]</f>
        <v>5.0000000000000001E-3</v>
      </c>
      <c r="AQ508" s="30">
        <f>(Table1[[#This Row],[Total Top Att&amp;ck Score ]]-parameters!$D$19)/(parameters!$D$20-parameters!$D$19)</f>
        <v>1.6666666666666666E-2</v>
      </c>
      <c r="AR508" s="30">
        <f>IF(Table1[[#This Row],[TAT Utility (unclipped)]]&gt;1,1, IF(Table1[[#This Row],[TAT Utility (unclipped)]]&lt;0,0, Table1[[#This Row],[TAT Utility (unclipped)]]) )</f>
        <v>1.6666666666666666E-2</v>
      </c>
      <c r="AS508" s="30">
        <f>(Table1[[#This Row],[Ransomware (Total '# of ATT&amp;CK Observations)]]-parameters!$D$21)/(parameters!$D$22-parameters!$D$21)</f>
        <v>0</v>
      </c>
      <c r="AT508" s="30">
        <f>IF(Table1[[#This Row],[Count Utility (unclipped)]]&gt;1,1, IF(Table1[[#This Row],[Count Utility (unclipped)]]&lt;0,0, Table1[[#This Row],[Count Utility (unclipped)]]) )</f>
        <v>0</v>
      </c>
      <c r="AU50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9" spans="1:47" ht="15.75">
      <c r="A509" s="30">
        <f>parameters!$J$21*Table1[[#This Row],[TAT Utility]]+parameters!$J$22*Table1[[#This Row],[Count Utility]]</f>
        <v>5.0000000000000001E-3</v>
      </c>
      <c r="B509" s="30">
        <f t="shared" si="7"/>
        <v>0.05</v>
      </c>
      <c r="C509" s="30" t="s">
        <v>1824</v>
      </c>
      <c r="D509" s="30" t="s">
        <v>1819</v>
      </c>
      <c r="E509" s="30" t="s">
        <v>1810</v>
      </c>
      <c r="F509" s="30">
        <v>0</v>
      </c>
      <c r="G509" s="30">
        <v>1</v>
      </c>
      <c r="H509" s="30">
        <f>parameters!$J$10*Table1[[#This Row],[Before Utility]]+parameters!$J$11*Table1[[#This Row],[After Utility]]</f>
        <v>0.05</v>
      </c>
      <c r="I509">
        <f>(Table1[[#This Row],[Num. TID Before]]-parameters!$D$8)/(parameters!$D$9-parameters!$D$8)</f>
        <v>0</v>
      </c>
      <c r="J509">
        <f>IF(Table1[[#This Row],[Before Utility (unclipped)]]&gt;1,1, IF(Table1[[#This Row],[Before Utility (unclipped)]]&lt;0,0, Table1[[#This Row],[Before Utility (unclipped)]]))</f>
        <v>0</v>
      </c>
      <c r="K509">
        <f>(Table1[[#This Row],[Num. TID After]]-parameters!$D$10)/(parameters!$D$11-parameters!$D$10)</f>
        <v>0.1</v>
      </c>
      <c r="L509">
        <f>IF(Table1[[#This Row],[After Utility (unclipped)]]&gt;1,1, IF(Table1[[#This Row],[After Utility (unclipped)]]&lt;0,0, Table1[[#This Row],[After Utility (unclipped)]]))</f>
        <v>0.1</v>
      </c>
      <c r="M509" s="30">
        <v>0</v>
      </c>
      <c r="N509" s="81">
        <v>0</v>
      </c>
      <c r="O509" s="81">
        <v>0</v>
      </c>
      <c r="P509" s="81">
        <v>0</v>
      </c>
      <c r="Q509" s="81">
        <v>0</v>
      </c>
      <c r="R509" s="34"/>
      <c r="S509" s="32">
        <v>0</v>
      </c>
      <c r="T509" s="34"/>
      <c r="U509" s="32">
        <v>0</v>
      </c>
      <c r="V509" s="30">
        <f>parameters!$J$4*Table1[[#This Row],[Mitigations Utility]] + parameters!$J$5*Table1[[#This Row],[Detections Utility]]</f>
        <v>0</v>
      </c>
      <c r="W509">
        <f>SUM(Table1[[#This Row],[Num. 800-53 (r5)]],Table1[[#This Row],[Num. CIS Controls]])</f>
        <v>0</v>
      </c>
      <c r="X509">
        <f>(Table1[[#This Row],[Total Mitigations]]-parameters!$D$2)/(parameters!$D$3-parameters!$D$2)</f>
        <v>0</v>
      </c>
      <c r="Y509">
        <f>IF(Table1[[#This Row],[Mitigations Utility (unclipped)]]&gt;1,1, IF(Table1[[#This Row],[Mitigations Utility (unclipped)]]&lt;0,0, Table1[[#This Row],[Mitigations Utility (unclipped)]]) )</f>
        <v>0</v>
      </c>
      <c r="Z509">
        <f>SUM(Table1[[#This Row],[Num. CAR]:[Num. Splunk]])</f>
        <v>0</v>
      </c>
      <c r="AA509">
        <f>(Table1[[#This Row],[Total Detections]]-parameters!$D$4)/(parameters!$D$5-parameters!$D$4)</f>
        <v>0</v>
      </c>
      <c r="AB509">
        <f>IF(Table1[[#This Row],[Detections Utility (unclipped)]]&gt;1,1, IF(Table1[[#This Row],[Detections Utility (unclipped)]]&lt;0,0, Table1[[#This Row],[Detections Utility (unclipped)]]) )</f>
        <v>0</v>
      </c>
      <c r="AC509" s="74" t="s">
        <v>128</v>
      </c>
      <c r="AD509" s="85" t="s">
        <v>1808</v>
      </c>
      <c r="AE509" s="30" t="str" cm="1">
        <f t="array" ref="AE509">IF(SUMPRODUCT(--(NOT(ISERR(SEARCH({"Process","Command","Script","WMI","Module","Pipe","Service"},AD509)))))&gt;0,"1","0")</f>
        <v>0</v>
      </c>
      <c r="AF509" s="30">
        <f>IF(AE509="1",'TOP 10 TECHNIQUES'!C$15,0)</f>
        <v>0</v>
      </c>
      <c r="AG509" s="30" t="str" cm="1">
        <f t="array" ref="AG509">IF(SUMPRODUCT(--(NOT(ISERR(SEARCH({"Network","Firewall"},AD509)))))&gt;0,"1","0")</f>
        <v>0</v>
      </c>
      <c r="AH509" s="30">
        <f>IF(AG509="1",'TOP 10 TECHNIQUES'!C$16,0)</f>
        <v>0</v>
      </c>
      <c r="AI509" s="30" t="str" cm="1">
        <f t="array" ref="AI509">IF(SUMPRODUCT(--(NOT(ISERR(SEARCH({"File","Group","Logon","Schedule","User","Registry","Active","Application"},AD509)))))&gt;0,"1","0")</f>
        <v>0</v>
      </c>
      <c r="AJ509" s="30">
        <f>IF(AI509="1",'TOP 10 TECHNIQUES'!C$17,0)</f>
        <v>0</v>
      </c>
      <c r="AK509" s="30" t="str" cm="1">
        <f t="array" ref="AK509">IF(SUMPRODUCT(--(NOT(ISERR(SEARCH({"Cloud","Cluster","Container","Image","Instance","Pod","Snapshot","Volume"},AD509)))))&gt;0,"1","0")</f>
        <v>0</v>
      </c>
      <c r="AL509" s="30">
        <f>IF(AK509="1",'TOP 10 TECHNIQUES'!C$18,0)</f>
        <v>0</v>
      </c>
      <c r="AM509" s="30" t="str" cm="1">
        <f t="array" ref="AM509">IF(SUMPRODUCT(--(NOT(ISERR(SEARCH({"Drive","Firmware","Host","Kernel"},AD509)))))&gt;0,"1","0")</f>
        <v>0</v>
      </c>
      <c r="AN509" s="30">
        <f>IF(AM509="1",'TOP 10 TECHNIQUES'!C$19,0)</f>
        <v>0</v>
      </c>
      <c r="AO509" s="61">
        <v>0</v>
      </c>
      <c r="AP509" s="30">
        <f>parameters!$J$21*Table1[[#This Row],[TAT Utility]]+parameters!$J$22*Table1[[#This Row],[Count Utility]]</f>
        <v>5.0000000000000001E-3</v>
      </c>
      <c r="AQ509" s="30">
        <f>(Table1[[#This Row],[Total Top Att&amp;ck Score ]]-parameters!$D$19)/(parameters!$D$20-parameters!$D$19)</f>
        <v>1.6666666666666666E-2</v>
      </c>
      <c r="AR509" s="30">
        <f>IF(Table1[[#This Row],[TAT Utility (unclipped)]]&gt;1,1, IF(Table1[[#This Row],[TAT Utility (unclipped)]]&lt;0,0, Table1[[#This Row],[TAT Utility (unclipped)]]) )</f>
        <v>1.6666666666666666E-2</v>
      </c>
      <c r="AS509" s="30">
        <f>(Table1[[#This Row],[Ransomware (Total '# of ATT&amp;CK Observations)]]-parameters!$D$21)/(parameters!$D$22-parameters!$D$21)</f>
        <v>0</v>
      </c>
      <c r="AT509" s="30">
        <f>IF(Table1[[#This Row],[Count Utility (unclipped)]]&gt;1,1, IF(Table1[[#This Row],[Count Utility (unclipped)]]&lt;0,0, Table1[[#This Row],[Count Utility (unclipped)]]) )</f>
        <v>0</v>
      </c>
      <c r="AU50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0" spans="1:47" ht="15.75">
      <c r="A510" s="30">
        <f>parameters!$J$21*Table1[[#This Row],[TAT Utility]]+parameters!$J$22*Table1[[#This Row],[Count Utility]]</f>
        <v>5.0000000000000001E-3</v>
      </c>
      <c r="B510" s="30">
        <f t="shared" si="7"/>
        <v>0.05</v>
      </c>
      <c r="C510" s="30" t="s">
        <v>1825</v>
      </c>
      <c r="D510" s="30" t="s">
        <v>1819</v>
      </c>
      <c r="E510" s="30" t="s">
        <v>1812</v>
      </c>
      <c r="F510" s="30">
        <v>0</v>
      </c>
      <c r="G510" s="30">
        <v>1</v>
      </c>
      <c r="H510" s="30">
        <f>parameters!$J$10*Table1[[#This Row],[Before Utility]]+parameters!$J$11*Table1[[#This Row],[After Utility]]</f>
        <v>0.05</v>
      </c>
      <c r="I510">
        <f>(Table1[[#This Row],[Num. TID Before]]-parameters!$D$8)/(parameters!$D$9-parameters!$D$8)</f>
        <v>0</v>
      </c>
      <c r="J510">
        <f>IF(Table1[[#This Row],[Before Utility (unclipped)]]&gt;1,1, IF(Table1[[#This Row],[Before Utility (unclipped)]]&lt;0,0, Table1[[#This Row],[Before Utility (unclipped)]]))</f>
        <v>0</v>
      </c>
      <c r="K510">
        <f>(Table1[[#This Row],[Num. TID After]]-parameters!$D$10)/(parameters!$D$11-parameters!$D$10)</f>
        <v>0.1</v>
      </c>
      <c r="L510">
        <f>IF(Table1[[#This Row],[After Utility (unclipped)]]&gt;1,1, IF(Table1[[#This Row],[After Utility (unclipped)]]&lt;0,0, Table1[[#This Row],[After Utility (unclipped)]]))</f>
        <v>0.1</v>
      </c>
      <c r="M510" s="30">
        <v>0</v>
      </c>
      <c r="N510" s="81">
        <v>0</v>
      </c>
      <c r="O510" s="81">
        <v>0</v>
      </c>
      <c r="P510" s="81">
        <v>0</v>
      </c>
      <c r="Q510" s="81">
        <v>0</v>
      </c>
      <c r="R510" s="34"/>
      <c r="S510" s="32">
        <v>0</v>
      </c>
      <c r="T510" s="34"/>
      <c r="U510" s="32">
        <v>0</v>
      </c>
      <c r="V510" s="30">
        <f>parameters!$J$4*Table1[[#This Row],[Mitigations Utility]] + parameters!$J$5*Table1[[#This Row],[Detections Utility]]</f>
        <v>0</v>
      </c>
      <c r="W510">
        <f>SUM(Table1[[#This Row],[Num. 800-53 (r5)]],Table1[[#This Row],[Num. CIS Controls]])</f>
        <v>0</v>
      </c>
      <c r="X510">
        <f>(Table1[[#This Row],[Total Mitigations]]-parameters!$D$2)/(parameters!$D$3-parameters!$D$2)</f>
        <v>0</v>
      </c>
      <c r="Y510">
        <f>IF(Table1[[#This Row],[Mitigations Utility (unclipped)]]&gt;1,1, IF(Table1[[#This Row],[Mitigations Utility (unclipped)]]&lt;0,0, Table1[[#This Row],[Mitigations Utility (unclipped)]]) )</f>
        <v>0</v>
      </c>
      <c r="Z510">
        <f>SUM(Table1[[#This Row],[Num. CAR]:[Num. Splunk]])</f>
        <v>0</v>
      </c>
      <c r="AA510">
        <f>(Table1[[#This Row],[Total Detections]]-parameters!$D$4)/(parameters!$D$5-parameters!$D$4)</f>
        <v>0</v>
      </c>
      <c r="AB510">
        <f>IF(Table1[[#This Row],[Detections Utility (unclipped)]]&gt;1,1, IF(Table1[[#This Row],[Detections Utility (unclipped)]]&lt;0,0, Table1[[#This Row],[Detections Utility (unclipped)]]) )</f>
        <v>0</v>
      </c>
      <c r="AC510" s="75" t="s">
        <v>128</v>
      </c>
      <c r="AD510" s="85" t="s">
        <v>827</v>
      </c>
      <c r="AE510" s="30" t="str" cm="1">
        <f t="array" ref="AE510">IF(SUMPRODUCT(--(NOT(ISERR(SEARCH({"Process","Command","Script","WMI","Module","Pipe","Service"},AD510)))))&gt;0,"1","0")</f>
        <v>0</v>
      </c>
      <c r="AF510" s="30">
        <f>IF(AE510="1",'TOP 10 TECHNIQUES'!C$15,0)</f>
        <v>0</v>
      </c>
      <c r="AG510" s="30" t="str" cm="1">
        <f t="array" ref="AG510">IF(SUMPRODUCT(--(NOT(ISERR(SEARCH({"Network","Firewall"},AD510)))))&gt;0,"1","0")</f>
        <v>0</v>
      </c>
      <c r="AH510" s="30">
        <f>IF(AG510="1",'TOP 10 TECHNIQUES'!C$16,0)</f>
        <v>0</v>
      </c>
      <c r="AI510" s="30" t="str" cm="1">
        <f t="array" ref="AI510">IF(SUMPRODUCT(--(NOT(ISERR(SEARCH({"File","Group","Logon","Schedule","User","Registry","Active","Application"},AD510)))))&gt;0,"1","0")</f>
        <v>0</v>
      </c>
      <c r="AJ510" s="30">
        <f>IF(AI510="1",'TOP 10 TECHNIQUES'!C$17,0)</f>
        <v>0</v>
      </c>
      <c r="AK510" s="30" t="str" cm="1">
        <f t="array" ref="AK510">IF(SUMPRODUCT(--(NOT(ISERR(SEARCH({"Cloud","Cluster","Container","Image","Instance","Pod","Snapshot","Volume"},AD510)))))&gt;0,"1","0")</f>
        <v>0</v>
      </c>
      <c r="AL510" s="30">
        <f>IF(AK510="1",'TOP 10 TECHNIQUES'!C$18,0)</f>
        <v>0</v>
      </c>
      <c r="AM510" s="30" t="str" cm="1">
        <f t="array" ref="AM510">IF(SUMPRODUCT(--(NOT(ISERR(SEARCH({"Drive","Firmware","Host","Kernel"},AD510)))))&gt;0,"1","0")</f>
        <v>0</v>
      </c>
      <c r="AN510" s="30">
        <f>IF(AM510="1",'TOP 10 TECHNIQUES'!C$19,0)</f>
        <v>0</v>
      </c>
      <c r="AO510" s="62">
        <v>0</v>
      </c>
      <c r="AP510" s="30">
        <f>parameters!$J$21*Table1[[#This Row],[TAT Utility]]+parameters!$J$22*Table1[[#This Row],[Count Utility]]</f>
        <v>5.0000000000000001E-3</v>
      </c>
      <c r="AQ510" s="30">
        <f>(Table1[[#This Row],[Total Top Att&amp;ck Score ]]-parameters!$D$19)/(parameters!$D$20-parameters!$D$19)</f>
        <v>1.6666666666666666E-2</v>
      </c>
      <c r="AR510" s="30">
        <f>IF(Table1[[#This Row],[TAT Utility (unclipped)]]&gt;1,1, IF(Table1[[#This Row],[TAT Utility (unclipped)]]&lt;0,0, Table1[[#This Row],[TAT Utility (unclipped)]]) )</f>
        <v>1.6666666666666666E-2</v>
      </c>
      <c r="AS510" s="30">
        <f>(Table1[[#This Row],[Ransomware (Total '# of ATT&amp;CK Observations)]]-parameters!$D$21)/(parameters!$D$22-parameters!$D$21)</f>
        <v>0</v>
      </c>
      <c r="AT510" s="30">
        <f>IF(Table1[[#This Row],[Count Utility (unclipped)]]&gt;1,1, IF(Table1[[#This Row],[Count Utility (unclipped)]]&lt;0,0, Table1[[#This Row],[Count Utility (unclipped)]]) )</f>
        <v>0</v>
      </c>
      <c r="AU5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1" spans="1:47" ht="15.75">
      <c r="A511" s="30">
        <f>parameters!$J$21*Table1[[#This Row],[TAT Utility]]+parameters!$J$22*Table1[[#This Row],[Count Utility]]</f>
        <v>5.0000000000000001E-3</v>
      </c>
      <c r="B511" s="30">
        <f t="shared" si="7"/>
        <v>0.05</v>
      </c>
      <c r="C511" s="30" t="s">
        <v>1826</v>
      </c>
      <c r="D511" s="30" t="s">
        <v>1819</v>
      </c>
      <c r="E511" s="30" t="s">
        <v>1814</v>
      </c>
      <c r="F511" s="30">
        <v>0</v>
      </c>
      <c r="G511" s="30">
        <v>1</v>
      </c>
      <c r="H511" s="30">
        <f>parameters!$J$10*Table1[[#This Row],[Before Utility]]+parameters!$J$11*Table1[[#This Row],[After Utility]]</f>
        <v>0.05</v>
      </c>
      <c r="I511">
        <f>(Table1[[#This Row],[Num. TID Before]]-parameters!$D$8)/(parameters!$D$9-parameters!$D$8)</f>
        <v>0</v>
      </c>
      <c r="J511">
        <f>IF(Table1[[#This Row],[Before Utility (unclipped)]]&gt;1,1, IF(Table1[[#This Row],[Before Utility (unclipped)]]&lt;0,0, Table1[[#This Row],[Before Utility (unclipped)]]))</f>
        <v>0</v>
      </c>
      <c r="K511">
        <f>(Table1[[#This Row],[Num. TID After]]-parameters!$D$10)/(parameters!$D$11-parameters!$D$10)</f>
        <v>0.1</v>
      </c>
      <c r="L511">
        <f>IF(Table1[[#This Row],[After Utility (unclipped)]]&gt;1,1, IF(Table1[[#This Row],[After Utility (unclipped)]]&lt;0,0, Table1[[#This Row],[After Utility (unclipped)]]))</f>
        <v>0.1</v>
      </c>
      <c r="M511" s="30">
        <v>0</v>
      </c>
      <c r="N511" s="81">
        <v>0</v>
      </c>
      <c r="O511" s="81">
        <v>0</v>
      </c>
      <c r="P511" s="81">
        <v>0</v>
      </c>
      <c r="Q511" s="81">
        <v>0</v>
      </c>
      <c r="R511" s="34"/>
      <c r="S511" s="32">
        <v>0</v>
      </c>
      <c r="T511" s="34"/>
      <c r="U511" s="32">
        <v>0</v>
      </c>
      <c r="V511" s="30">
        <f>parameters!$J$4*Table1[[#This Row],[Mitigations Utility]] + parameters!$J$5*Table1[[#This Row],[Detections Utility]]</f>
        <v>0</v>
      </c>
      <c r="W511">
        <f>SUM(Table1[[#This Row],[Num. 800-53 (r5)]],Table1[[#This Row],[Num. CIS Controls]])</f>
        <v>0</v>
      </c>
      <c r="X511">
        <f>(Table1[[#This Row],[Total Mitigations]]-parameters!$D$2)/(parameters!$D$3-parameters!$D$2)</f>
        <v>0</v>
      </c>
      <c r="Y511">
        <f>IF(Table1[[#This Row],[Mitigations Utility (unclipped)]]&gt;1,1, IF(Table1[[#This Row],[Mitigations Utility (unclipped)]]&lt;0,0, Table1[[#This Row],[Mitigations Utility (unclipped)]]) )</f>
        <v>0</v>
      </c>
      <c r="Z511">
        <f>SUM(Table1[[#This Row],[Num. CAR]:[Num. Splunk]])</f>
        <v>0</v>
      </c>
      <c r="AA511">
        <f>(Table1[[#This Row],[Total Detections]]-parameters!$D$4)/(parameters!$D$5-parameters!$D$4)</f>
        <v>0</v>
      </c>
      <c r="AB511">
        <f>IF(Table1[[#This Row],[Detections Utility (unclipped)]]&gt;1,1, IF(Table1[[#This Row],[Detections Utility (unclipped)]]&lt;0,0, Table1[[#This Row],[Detections Utility (unclipped)]]) )</f>
        <v>0</v>
      </c>
      <c r="AC511" s="74" t="s">
        <v>128</v>
      </c>
      <c r="AD511" s="85" t="s">
        <v>1815</v>
      </c>
      <c r="AE511" s="30" t="str" cm="1">
        <f t="array" ref="AE511">IF(SUMPRODUCT(--(NOT(ISERR(SEARCH({"Process","Command","Script","WMI","Module","Pipe","Service"},AD511)))))&gt;0,"1","0")</f>
        <v>0</v>
      </c>
      <c r="AF511" s="30">
        <f>IF(AE511="1",'TOP 10 TECHNIQUES'!C$15,0)</f>
        <v>0</v>
      </c>
      <c r="AG511" s="30" t="str" cm="1">
        <f t="array" ref="AG511">IF(SUMPRODUCT(--(NOT(ISERR(SEARCH({"Network","Firewall"},AD511)))))&gt;0,"1","0")</f>
        <v>0</v>
      </c>
      <c r="AH511" s="30">
        <f>IF(AG511="1",'TOP 10 TECHNIQUES'!C$16,0)</f>
        <v>0</v>
      </c>
      <c r="AI511" s="30" t="str" cm="1">
        <f t="array" ref="AI511">IF(SUMPRODUCT(--(NOT(ISERR(SEARCH({"File","Group","Logon","Schedule","User","Registry","Active","Application"},AD511)))))&gt;0,"1","0")</f>
        <v>0</v>
      </c>
      <c r="AJ511" s="30">
        <f>IF(AI511="1",'TOP 10 TECHNIQUES'!C$17,0)</f>
        <v>0</v>
      </c>
      <c r="AK511" s="30" t="str" cm="1">
        <f t="array" ref="AK511">IF(SUMPRODUCT(--(NOT(ISERR(SEARCH({"Cloud","Cluster","Container","Image","Instance","Pod","Snapshot","Volume"},AD511)))))&gt;0,"1","0")</f>
        <v>0</v>
      </c>
      <c r="AL511" s="30">
        <f>IF(AK511="1",'TOP 10 TECHNIQUES'!C$18,0)</f>
        <v>0</v>
      </c>
      <c r="AM511" s="30" t="str" cm="1">
        <f t="array" ref="AM511">IF(SUMPRODUCT(--(NOT(ISERR(SEARCH({"Drive","Firmware","Host","Kernel"},AD511)))))&gt;0,"1","0")</f>
        <v>0</v>
      </c>
      <c r="AN511" s="30">
        <f>IF(AM511="1",'TOP 10 TECHNIQUES'!C$19,0)</f>
        <v>0</v>
      </c>
      <c r="AO511" s="61">
        <v>0</v>
      </c>
      <c r="AP511" s="30">
        <f>parameters!$J$21*Table1[[#This Row],[TAT Utility]]+parameters!$J$22*Table1[[#This Row],[Count Utility]]</f>
        <v>5.0000000000000001E-3</v>
      </c>
      <c r="AQ511" s="30">
        <f>(Table1[[#This Row],[Total Top Att&amp;ck Score ]]-parameters!$D$19)/(parameters!$D$20-parameters!$D$19)</f>
        <v>1.6666666666666666E-2</v>
      </c>
      <c r="AR511" s="30">
        <f>IF(Table1[[#This Row],[TAT Utility (unclipped)]]&gt;1,1, IF(Table1[[#This Row],[TAT Utility (unclipped)]]&lt;0,0, Table1[[#This Row],[TAT Utility (unclipped)]]) )</f>
        <v>1.6666666666666666E-2</v>
      </c>
      <c r="AS511" s="30">
        <f>(Table1[[#This Row],[Ransomware (Total '# of ATT&amp;CK Observations)]]-parameters!$D$21)/(parameters!$D$22-parameters!$D$21)</f>
        <v>0</v>
      </c>
      <c r="AT511" s="30">
        <f>IF(Table1[[#This Row],[Count Utility (unclipped)]]&gt;1,1, IF(Table1[[#This Row],[Count Utility (unclipped)]]&lt;0,0, Table1[[#This Row],[Count Utility (unclipped)]]) )</f>
        <v>0</v>
      </c>
      <c r="AU51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2" spans="1:47" ht="15.75">
      <c r="A512" s="30">
        <f>parameters!$J$21*Table1[[#This Row],[TAT Utility]]+parameters!$J$22*Table1[[#This Row],[Count Utility]]</f>
        <v>5.0000000000000001E-3</v>
      </c>
      <c r="B512" s="30">
        <f>SUM(H512,M512,V512)*(1+SUM(AF512,AH512,AJ512,AL512,AN512))</f>
        <v>0.05</v>
      </c>
      <c r="C512" s="71" t="s">
        <v>1827</v>
      </c>
      <c r="D512" s="72" t="s">
        <v>1819</v>
      </c>
      <c r="E512" s="72" t="s">
        <v>1817</v>
      </c>
      <c r="F512" s="30">
        <v>0</v>
      </c>
      <c r="G512" s="30">
        <v>1</v>
      </c>
      <c r="H512" s="30">
        <f>parameters!$J$10*Table1[[#This Row],[Before Utility]]+parameters!$J$11*Table1[[#This Row],[After Utility]]</f>
        <v>0.05</v>
      </c>
      <c r="I512">
        <f>(Table1[[#This Row],[Num. TID Before]]-parameters!$D$8)/(parameters!$D$9-parameters!$D$8)</f>
        <v>0</v>
      </c>
      <c r="J512">
        <f>IF(Table1[[#This Row],[Before Utility (unclipped)]]&gt;1,1, IF(Table1[[#This Row],[Before Utility (unclipped)]]&lt;0,0, Table1[[#This Row],[Before Utility (unclipped)]]))</f>
        <v>0</v>
      </c>
      <c r="K512">
        <f>(Table1[[#This Row],[Num. TID After]]-parameters!$D$10)/(parameters!$D$11-parameters!$D$10)</f>
        <v>0.1</v>
      </c>
      <c r="L512">
        <f>IF(Table1[[#This Row],[After Utility (unclipped)]]&gt;1,1, IF(Table1[[#This Row],[After Utility (unclipped)]]&lt;0,0, Table1[[#This Row],[After Utility (unclipped)]]))</f>
        <v>0.1</v>
      </c>
      <c r="M512" s="30">
        <v>0</v>
      </c>
      <c r="N512" s="81">
        <v>0</v>
      </c>
      <c r="O512" s="81">
        <v>0</v>
      </c>
      <c r="P512" s="81">
        <v>0</v>
      </c>
      <c r="Q512" s="81">
        <v>0</v>
      </c>
      <c r="R512" s="34"/>
      <c r="T512" s="34"/>
      <c r="V512" s="41">
        <f>parameters!$J$4*Table1[[#This Row],[Mitigations Utility]] + parameters!$J$5*Table1[[#This Row],[Detections Utility]]</f>
        <v>0</v>
      </c>
      <c r="W512" s="30">
        <f>SUM(Table1[[#This Row],[Num. 800-53 (r5)]],Table1[[#This Row],[Num. CIS Controls]])</f>
        <v>0</v>
      </c>
      <c r="X512" s="30">
        <f>(Table1[[#This Row],[Total Mitigations]]-parameters!$D$2)/(parameters!$D$3-parameters!$D$2)</f>
        <v>0</v>
      </c>
      <c r="Y512" s="30">
        <f>IF(Table1[[#This Row],[Mitigations Utility (unclipped)]]&gt;1,1, IF(Table1[[#This Row],[Mitigations Utility (unclipped)]]&lt;0,0, Table1[[#This Row],[Mitigations Utility (unclipped)]]) )</f>
        <v>0</v>
      </c>
      <c r="Z512" s="30">
        <f>SUM(Table1[[#This Row],[Num. CAR]:[Num. Splunk]])</f>
        <v>0</v>
      </c>
      <c r="AA512" s="30">
        <f>(Table1[[#This Row],[Total Detections]]-parameters!$D$4)/(parameters!$D$5-parameters!$D$4)</f>
        <v>0</v>
      </c>
      <c r="AB512" s="30">
        <f>IF(Table1[[#This Row],[Detections Utility (unclipped)]]&gt;1,1, IF(Table1[[#This Row],[Detections Utility (unclipped)]]&lt;0,0, Table1[[#This Row],[Detections Utility (unclipped)]]) )</f>
        <v>0</v>
      </c>
      <c r="AC512" s="75" t="s">
        <v>128</v>
      </c>
      <c r="AD512" s="85" t="s">
        <v>1815</v>
      </c>
      <c r="AE512" s="30" t="str" cm="1">
        <f t="array" ref="AE512">IF(SUMPRODUCT(--(NOT(ISERR(SEARCH({"Process","Command","Script","WMI","Module","Pipe","Service"},AD512)))))&gt;0,"1","0")</f>
        <v>0</v>
      </c>
      <c r="AF512" s="30">
        <f>IF(AE512="1",'TOP 10 TECHNIQUES'!C$15,0)</f>
        <v>0</v>
      </c>
      <c r="AG512" s="30" t="str" cm="1">
        <f t="array" ref="AG512">IF(SUMPRODUCT(--(NOT(ISERR(SEARCH({"Network","Firewall"},AD512)))))&gt;0,"1","0")</f>
        <v>0</v>
      </c>
      <c r="AH512" s="30">
        <f>IF(AG512="1",'TOP 10 TECHNIQUES'!C$16,0)</f>
        <v>0</v>
      </c>
      <c r="AI512" s="30" t="str" cm="1">
        <f t="array" ref="AI512">IF(SUMPRODUCT(--(NOT(ISERR(SEARCH({"File","Group","Logon","Schedule","User","Registry","Active","Application"},AD512)))))&gt;0,"1","0")</f>
        <v>0</v>
      </c>
      <c r="AJ512" s="30">
        <f>IF(AI512="1",'TOP 10 TECHNIQUES'!C$17,0)</f>
        <v>0</v>
      </c>
      <c r="AK512" s="30" t="str" cm="1">
        <f t="array" ref="AK512">IF(SUMPRODUCT(--(NOT(ISERR(SEARCH({"Cloud","Cluster","Container","Image","Instance","Pod","Snapshot","Volume"},AD512)))))&gt;0,"1","0")</f>
        <v>0</v>
      </c>
      <c r="AL512" s="30">
        <f>IF(AK512="1",'TOP 10 TECHNIQUES'!C$18,0)</f>
        <v>0</v>
      </c>
      <c r="AM512" s="30" t="str" cm="1">
        <f t="array" ref="AM512">IF(SUMPRODUCT(--(NOT(ISERR(SEARCH({"Drive","Firmware","Host","Kernel"},AD512)))))&gt;0,"1","0")</f>
        <v>0</v>
      </c>
      <c r="AN512" s="30">
        <f>IF(AM512="1",'TOP 10 TECHNIQUES'!C$19,0)</f>
        <v>0</v>
      </c>
      <c r="AO512" s="61"/>
      <c r="AP512" s="30">
        <f>parameters!$J$21*Table1[[#This Row],[TAT Utility]]+parameters!$J$22*Table1[[#This Row],[Count Utility]]</f>
        <v>5.0000000000000001E-3</v>
      </c>
      <c r="AQ512" s="30">
        <f>(Table1[[#This Row],[Total Top Att&amp;ck Score ]]-parameters!$D$19)/(parameters!$D$20-parameters!$D$19)</f>
        <v>1.6666666666666666E-2</v>
      </c>
      <c r="AR512" s="30">
        <f>IF(Table1[[#This Row],[TAT Utility (unclipped)]]&gt;1,1, IF(Table1[[#This Row],[TAT Utility (unclipped)]]&lt;0,0, Table1[[#This Row],[TAT Utility (unclipped)]]) )</f>
        <v>1.6666666666666666E-2</v>
      </c>
      <c r="AS512" s="30">
        <f>(Table1[[#This Row],[Ransomware (Total '# of ATT&amp;CK Observations)]]-parameters!$D$21)/(parameters!$D$22-parameters!$D$21)</f>
        <v>0</v>
      </c>
      <c r="AT512" s="30">
        <f>IF(Table1[[#This Row],[Count Utility (unclipped)]]&gt;1,1, IF(Table1[[#This Row],[Count Utility (unclipped)]]&lt;0,0, Table1[[#This Row],[Count Utility (unclipped)]]) )</f>
        <v>0</v>
      </c>
      <c r="AU51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3" spans="1:47" ht="15.75">
      <c r="A513" s="30">
        <f>parameters!$J$21*Table1[[#This Row],[TAT Utility]]+parameters!$J$22*Table1[[#This Row],[Count Utility]]</f>
        <v>3.833333333333333E-2</v>
      </c>
      <c r="B513" s="30">
        <f t="shared" si="7"/>
        <v>0.05</v>
      </c>
      <c r="C513" s="30" t="s">
        <v>1828</v>
      </c>
      <c r="D513" s="30" t="s">
        <v>1829</v>
      </c>
      <c r="E513" s="30" t="s">
        <v>72</v>
      </c>
      <c r="F513" s="30">
        <v>0</v>
      </c>
      <c r="G513" s="30">
        <v>1</v>
      </c>
      <c r="H513" s="30">
        <f>parameters!$J$10*Table1[[#This Row],[Before Utility]]+parameters!$J$11*Table1[[#This Row],[After Utility]]</f>
        <v>0.05</v>
      </c>
      <c r="I513">
        <f>(Table1[[#This Row],[Num. TID Before]]-parameters!$D$8)/(parameters!$D$9-parameters!$D$8)</f>
        <v>0</v>
      </c>
      <c r="J513">
        <f>IF(Table1[[#This Row],[Before Utility (unclipped)]]&gt;1,1, IF(Table1[[#This Row],[Before Utility (unclipped)]]&lt;0,0, Table1[[#This Row],[Before Utility (unclipped)]]))</f>
        <v>0</v>
      </c>
      <c r="K513">
        <f>(Table1[[#This Row],[Num. TID After]]-parameters!$D$10)/(parameters!$D$11-parameters!$D$10)</f>
        <v>0.1</v>
      </c>
      <c r="L513">
        <f>IF(Table1[[#This Row],[After Utility (unclipped)]]&gt;1,1, IF(Table1[[#This Row],[After Utility (unclipped)]]&lt;0,0, Table1[[#This Row],[After Utility (unclipped)]]))</f>
        <v>0.1</v>
      </c>
      <c r="M513" s="30">
        <v>0</v>
      </c>
      <c r="N513" s="81">
        <v>0</v>
      </c>
      <c r="O513" s="81">
        <v>0</v>
      </c>
      <c r="P513" s="81">
        <v>0</v>
      </c>
      <c r="Q513" s="81">
        <v>0</v>
      </c>
      <c r="R513" s="34"/>
      <c r="S513" s="32">
        <v>0</v>
      </c>
      <c r="T513" s="34"/>
      <c r="U513" s="32">
        <v>0</v>
      </c>
      <c r="V513" s="30">
        <f>parameters!$J$4*Table1[[#This Row],[Mitigations Utility]] + parameters!$J$5*Table1[[#This Row],[Detections Utility]]</f>
        <v>0</v>
      </c>
      <c r="W513">
        <f>SUM(Table1[[#This Row],[Num. 800-53 (r5)]],Table1[[#This Row],[Num. CIS Controls]])</f>
        <v>0</v>
      </c>
      <c r="X513">
        <f>(Table1[[#This Row],[Total Mitigations]]-parameters!$D$2)/(parameters!$D$3-parameters!$D$2)</f>
        <v>0</v>
      </c>
      <c r="Y513">
        <f>IF(Table1[[#This Row],[Mitigations Utility (unclipped)]]&gt;1,1, IF(Table1[[#This Row],[Mitigations Utility (unclipped)]]&lt;0,0, Table1[[#This Row],[Mitigations Utility (unclipped)]]) )</f>
        <v>0</v>
      </c>
      <c r="Z513">
        <f>SUM(Table1[[#This Row],[Num. CAR]:[Num. Splunk]])</f>
        <v>0</v>
      </c>
      <c r="AA513">
        <f>(Table1[[#This Row],[Total Detections]]-parameters!$D$4)/(parameters!$D$5-parameters!$D$4)</f>
        <v>0</v>
      </c>
      <c r="AB513">
        <f>IF(Table1[[#This Row],[Detections Utility (unclipped)]]&gt;1,1, IF(Table1[[#This Row],[Detections Utility (unclipped)]]&lt;0,0, Table1[[#This Row],[Detections Utility (unclipped)]]) )</f>
        <v>0</v>
      </c>
      <c r="AC513" s="74" t="s">
        <v>128</v>
      </c>
      <c r="AD513" s="85" t="s">
        <v>1830</v>
      </c>
      <c r="AE513" s="30" t="str" cm="1">
        <f t="array" ref="AE513">IF(SUMPRODUCT(--(NOT(ISERR(SEARCH({"Process","Command","Script","WMI","Module","Pipe","Service"},AD513)))))&gt;0,"1","0")</f>
        <v>0</v>
      </c>
      <c r="AF513" s="30">
        <f>IF(AE513="1",'TOP 10 TECHNIQUES'!C$15,0)</f>
        <v>0</v>
      </c>
      <c r="AG513" s="30" t="str" cm="1">
        <f t="array" ref="AG513">IF(SUMPRODUCT(--(NOT(ISERR(SEARCH({"Network","Firewall"},AD513)))))&gt;0,"1","0")</f>
        <v>1</v>
      </c>
      <c r="AH513" s="30">
        <f>IF(AG513="1",'TOP 10 TECHNIQUES'!C$16,0)</f>
        <v>0</v>
      </c>
      <c r="AI513" s="30" t="str" cm="1">
        <f t="array" ref="AI513">IF(SUMPRODUCT(--(NOT(ISERR(SEARCH({"File","Group","Logon","Schedule","User","Registry","Active","Application"},AD513)))))&gt;0,"1","0")</f>
        <v>0</v>
      </c>
      <c r="AJ513" s="30">
        <f>IF(AI513="1",'TOP 10 TECHNIQUES'!C$17,0)</f>
        <v>0</v>
      </c>
      <c r="AK513" s="30" t="str" cm="1">
        <f t="array" ref="AK513">IF(SUMPRODUCT(--(NOT(ISERR(SEARCH({"Cloud","Cluster","Container","Image","Instance","Pod","Snapshot","Volume"},AD513)))))&gt;0,"1","0")</f>
        <v>0</v>
      </c>
      <c r="AL513" s="30">
        <f>IF(AK513="1",'TOP 10 TECHNIQUES'!C$18,0)</f>
        <v>0</v>
      </c>
      <c r="AM513" s="30" t="str" cm="1">
        <f t="array" ref="AM513">IF(SUMPRODUCT(--(NOT(ISERR(SEARCH({"Drive","Firmware","Host","Kernel"},AD513)))))&gt;0,"1","0")</f>
        <v>0</v>
      </c>
      <c r="AN513" s="30">
        <f>IF(AM513="1",'TOP 10 TECHNIQUES'!C$19,0)</f>
        <v>0</v>
      </c>
      <c r="AO513" s="62">
        <v>1</v>
      </c>
      <c r="AP513" s="30">
        <f>parameters!$J$21*Table1[[#This Row],[TAT Utility]]+parameters!$J$22*Table1[[#This Row],[Count Utility]]</f>
        <v>3.833333333333333E-2</v>
      </c>
      <c r="AQ513" s="30">
        <f>(Table1[[#This Row],[Total Top Att&amp;ck Score ]]-parameters!$D$19)/(parameters!$D$20-parameters!$D$19)</f>
        <v>1.6666666666666666E-2</v>
      </c>
      <c r="AR513" s="30">
        <f>IF(Table1[[#This Row],[TAT Utility (unclipped)]]&gt;1,1, IF(Table1[[#This Row],[TAT Utility (unclipped)]]&lt;0,0, Table1[[#This Row],[TAT Utility (unclipped)]]) )</f>
        <v>1.6666666666666666E-2</v>
      </c>
      <c r="AS513" s="30">
        <f>(Table1[[#This Row],[Ransomware (Total '# of ATT&amp;CK Observations)]]-parameters!$D$21)/(parameters!$D$22-parameters!$D$21)</f>
        <v>4.7619047619047616E-2</v>
      </c>
      <c r="AT513" s="30">
        <f>IF(Table1[[#This Row],[Count Utility (unclipped)]]&gt;1,1, IF(Table1[[#This Row],[Count Utility (unclipped)]]&lt;0,0, Table1[[#This Row],[Count Utility (unclipped)]]) )</f>
        <v>4.7619047619047616E-2</v>
      </c>
      <c r="AU51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14" spans="1:47" ht="15.75">
      <c r="A514" s="30">
        <f>parameters!$J$21*Table1[[#This Row],[TAT Utility]]+parameters!$J$22*Table1[[#This Row],[Count Utility]]</f>
        <v>5.0000000000000001E-3</v>
      </c>
      <c r="B514" s="30">
        <f t="shared" si="7"/>
        <v>0.05</v>
      </c>
      <c r="C514" s="30" t="s">
        <v>1831</v>
      </c>
      <c r="D514" s="30" t="s">
        <v>1829</v>
      </c>
      <c r="E514" s="30" t="s">
        <v>1832</v>
      </c>
      <c r="F514" s="30">
        <v>0</v>
      </c>
      <c r="G514" s="30">
        <v>1</v>
      </c>
      <c r="H514" s="30">
        <f>parameters!$J$10*Table1[[#This Row],[Before Utility]]+parameters!$J$11*Table1[[#This Row],[After Utility]]</f>
        <v>0.05</v>
      </c>
      <c r="I514">
        <f>(Table1[[#This Row],[Num. TID Before]]-parameters!$D$8)/(parameters!$D$9-parameters!$D$8)</f>
        <v>0</v>
      </c>
      <c r="J514">
        <f>IF(Table1[[#This Row],[Before Utility (unclipped)]]&gt;1,1, IF(Table1[[#This Row],[Before Utility (unclipped)]]&lt;0,0, Table1[[#This Row],[Before Utility (unclipped)]]))</f>
        <v>0</v>
      </c>
      <c r="K514">
        <f>(Table1[[#This Row],[Num. TID After]]-parameters!$D$10)/(parameters!$D$11-parameters!$D$10)</f>
        <v>0.1</v>
      </c>
      <c r="L514">
        <f>IF(Table1[[#This Row],[After Utility (unclipped)]]&gt;1,1, IF(Table1[[#This Row],[After Utility (unclipped)]]&lt;0,0, Table1[[#This Row],[After Utility (unclipped)]]))</f>
        <v>0.1</v>
      </c>
      <c r="M514" s="30">
        <v>0</v>
      </c>
      <c r="N514" s="81">
        <v>0</v>
      </c>
      <c r="O514" s="81">
        <v>0</v>
      </c>
      <c r="P514" s="81">
        <v>0</v>
      </c>
      <c r="Q514" s="81">
        <v>0</v>
      </c>
      <c r="R514" s="34"/>
      <c r="S514" s="32">
        <v>0</v>
      </c>
      <c r="T514" s="34"/>
      <c r="U514" s="32">
        <v>0</v>
      </c>
      <c r="V514" s="30">
        <f>parameters!$J$4*Table1[[#This Row],[Mitigations Utility]] + parameters!$J$5*Table1[[#This Row],[Detections Utility]]</f>
        <v>0</v>
      </c>
      <c r="W514">
        <f>SUM(Table1[[#This Row],[Num. 800-53 (r5)]],Table1[[#This Row],[Num. CIS Controls]])</f>
        <v>0</v>
      </c>
      <c r="X514">
        <f>(Table1[[#This Row],[Total Mitigations]]-parameters!$D$2)/(parameters!$D$3-parameters!$D$2)</f>
        <v>0</v>
      </c>
      <c r="Y514">
        <f>IF(Table1[[#This Row],[Mitigations Utility (unclipped)]]&gt;1,1, IF(Table1[[#This Row],[Mitigations Utility (unclipped)]]&lt;0,0, Table1[[#This Row],[Mitigations Utility (unclipped)]]) )</f>
        <v>0</v>
      </c>
      <c r="Z514">
        <f>SUM(Table1[[#This Row],[Num. CAR]:[Num. Splunk]])</f>
        <v>0</v>
      </c>
      <c r="AA514">
        <f>(Table1[[#This Row],[Total Detections]]-parameters!$D$4)/(parameters!$D$5-parameters!$D$4)</f>
        <v>0</v>
      </c>
      <c r="AB514">
        <f>IF(Table1[[#This Row],[Detections Utility (unclipped)]]&gt;1,1, IF(Table1[[#This Row],[Detections Utility (unclipped)]]&lt;0,0, Table1[[#This Row],[Detections Utility (unclipped)]]) )</f>
        <v>0</v>
      </c>
      <c r="AC514" s="75" t="s">
        <v>128</v>
      </c>
      <c r="AD514" s="85" t="s">
        <v>1830</v>
      </c>
      <c r="AE514" s="30" t="str" cm="1">
        <f t="array" ref="AE514">IF(SUMPRODUCT(--(NOT(ISERR(SEARCH({"Process","Command","Script","WMI","Module","Pipe","Service"},AD514)))))&gt;0,"1","0")</f>
        <v>0</v>
      </c>
      <c r="AF514" s="30">
        <f>IF(AE514="1",'TOP 10 TECHNIQUES'!C$15,0)</f>
        <v>0</v>
      </c>
      <c r="AG514" s="30" t="str" cm="1">
        <f t="array" ref="AG514">IF(SUMPRODUCT(--(NOT(ISERR(SEARCH({"Network","Firewall"},AD514)))))&gt;0,"1","0")</f>
        <v>1</v>
      </c>
      <c r="AH514" s="30">
        <f>IF(AG514="1",'TOP 10 TECHNIQUES'!C$16,0)</f>
        <v>0</v>
      </c>
      <c r="AI514" s="30" t="str" cm="1">
        <f t="array" ref="AI514">IF(SUMPRODUCT(--(NOT(ISERR(SEARCH({"File","Group","Logon","Schedule","User","Registry","Active","Application"},AD514)))))&gt;0,"1","0")</f>
        <v>0</v>
      </c>
      <c r="AJ514" s="30">
        <f>IF(AI514="1",'TOP 10 TECHNIQUES'!C$17,0)</f>
        <v>0</v>
      </c>
      <c r="AK514" s="30" t="str" cm="1">
        <f t="array" ref="AK514">IF(SUMPRODUCT(--(NOT(ISERR(SEARCH({"Cloud","Cluster","Container","Image","Instance","Pod","Snapshot","Volume"},AD514)))))&gt;0,"1","0")</f>
        <v>0</v>
      </c>
      <c r="AL514" s="30">
        <f>IF(AK514="1",'TOP 10 TECHNIQUES'!C$18,0)</f>
        <v>0</v>
      </c>
      <c r="AM514" s="30" t="str" cm="1">
        <f t="array" ref="AM514">IF(SUMPRODUCT(--(NOT(ISERR(SEARCH({"Drive","Firmware","Host","Kernel"},AD514)))))&gt;0,"1","0")</f>
        <v>0</v>
      </c>
      <c r="AN514" s="30">
        <f>IF(AM514="1",'TOP 10 TECHNIQUES'!C$19,0)</f>
        <v>0</v>
      </c>
      <c r="AO514" s="61">
        <v>0</v>
      </c>
      <c r="AP514" s="30">
        <f>parameters!$J$21*Table1[[#This Row],[TAT Utility]]+parameters!$J$22*Table1[[#This Row],[Count Utility]]</f>
        <v>5.0000000000000001E-3</v>
      </c>
      <c r="AQ514" s="30">
        <f>(Table1[[#This Row],[Total Top Att&amp;ck Score ]]-parameters!$D$19)/(parameters!$D$20-parameters!$D$19)</f>
        <v>1.6666666666666666E-2</v>
      </c>
      <c r="AR514" s="30">
        <f>IF(Table1[[#This Row],[TAT Utility (unclipped)]]&gt;1,1, IF(Table1[[#This Row],[TAT Utility (unclipped)]]&lt;0,0, Table1[[#This Row],[TAT Utility (unclipped)]]) )</f>
        <v>1.6666666666666666E-2</v>
      </c>
      <c r="AS514" s="30">
        <f>(Table1[[#This Row],[Ransomware (Total '# of ATT&amp;CK Observations)]]-parameters!$D$21)/(parameters!$D$22-parameters!$D$21)</f>
        <v>0</v>
      </c>
      <c r="AT514" s="30">
        <f>IF(Table1[[#This Row],[Count Utility (unclipped)]]&gt;1,1, IF(Table1[[#This Row],[Count Utility (unclipped)]]&lt;0,0, Table1[[#This Row],[Count Utility (unclipped)]]) )</f>
        <v>0</v>
      </c>
      <c r="AU51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5" spans="1:47" ht="15.75">
      <c r="A515" s="30">
        <f>parameters!$J$21*Table1[[#This Row],[TAT Utility]]+parameters!$J$22*Table1[[#This Row],[Count Utility]]</f>
        <v>5.0000000000000001E-3</v>
      </c>
      <c r="B515" s="30">
        <f t="shared" si="7"/>
        <v>0.05</v>
      </c>
      <c r="C515" s="30" t="s">
        <v>1833</v>
      </c>
      <c r="D515" s="30" t="s">
        <v>1829</v>
      </c>
      <c r="E515" s="30" t="s">
        <v>1834</v>
      </c>
      <c r="F515" s="30">
        <v>0</v>
      </c>
      <c r="G515" s="30">
        <v>1</v>
      </c>
      <c r="H515" s="30">
        <f>parameters!$J$10*Table1[[#This Row],[Before Utility]]+parameters!$J$11*Table1[[#This Row],[After Utility]]</f>
        <v>0.05</v>
      </c>
      <c r="I515">
        <f>(Table1[[#This Row],[Num. TID Before]]-parameters!$D$8)/(parameters!$D$9-parameters!$D$8)</f>
        <v>0</v>
      </c>
      <c r="J515">
        <f>IF(Table1[[#This Row],[Before Utility (unclipped)]]&gt;1,1, IF(Table1[[#This Row],[Before Utility (unclipped)]]&lt;0,0, Table1[[#This Row],[Before Utility (unclipped)]]))</f>
        <v>0</v>
      </c>
      <c r="K515">
        <f>(Table1[[#This Row],[Num. TID After]]-parameters!$D$10)/(parameters!$D$11-parameters!$D$10)</f>
        <v>0.1</v>
      </c>
      <c r="L515">
        <f>IF(Table1[[#This Row],[After Utility (unclipped)]]&gt;1,1, IF(Table1[[#This Row],[After Utility (unclipped)]]&lt;0,0, Table1[[#This Row],[After Utility (unclipped)]]))</f>
        <v>0.1</v>
      </c>
      <c r="M515" s="30">
        <v>0</v>
      </c>
      <c r="N515" s="81">
        <v>0</v>
      </c>
      <c r="O515" s="81">
        <v>0</v>
      </c>
      <c r="P515" s="81">
        <v>0</v>
      </c>
      <c r="Q515" s="81">
        <v>0</v>
      </c>
      <c r="R515" s="34"/>
      <c r="S515" s="32">
        <v>0</v>
      </c>
      <c r="T515" s="34"/>
      <c r="U515" s="32">
        <v>0</v>
      </c>
      <c r="V515" s="30">
        <f>parameters!$J$4*Table1[[#This Row],[Mitigations Utility]] + parameters!$J$5*Table1[[#This Row],[Detections Utility]]</f>
        <v>0</v>
      </c>
      <c r="W515">
        <f>SUM(Table1[[#This Row],[Num. 800-53 (r5)]],Table1[[#This Row],[Num. CIS Controls]])</f>
        <v>0</v>
      </c>
      <c r="X515">
        <f>(Table1[[#This Row],[Total Mitigations]]-parameters!$D$2)/(parameters!$D$3-parameters!$D$2)</f>
        <v>0</v>
      </c>
      <c r="Y515">
        <f>IF(Table1[[#This Row],[Mitigations Utility (unclipped)]]&gt;1,1, IF(Table1[[#This Row],[Mitigations Utility (unclipped)]]&lt;0,0, Table1[[#This Row],[Mitigations Utility (unclipped)]]) )</f>
        <v>0</v>
      </c>
      <c r="Z515">
        <f>SUM(Table1[[#This Row],[Num. CAR]:[Num. Splunk]])</f>
        <v>0</v>
      </c>
      <c r="AA515">
        <f>(Table1[[#This Row],[Total Detections]]-parameters!$D$4)/(parameters!$D$5-parameters!$D$4)</f>
        <v>0</v>
      </c>
      <c r="AB515">
        <f>IF(Table1[[#This Row],[Detections Utility (unclipped)]]&gt;1,1, IF(Table1[[#This Row],[Detections Utility (unclipped)]]&lt;0,0, Table1[[#This Row],[Detections Utility (unclipped)]]) )</f>
        <v>0</v>
      </c>
      <c r="AC515" s="74" t="s">
        <v>128</v>
      </c>
      <c r="AD515" s="85" t="s">
        <v>827</v>
      </c>
      <c r="AE515" s="30" t="str" cm="1">
        <f t="array" ref="AE515">IF(SUMPRODUCT(--(NOT(ISERR(SEARCH({"Process","Command","Script","WMI","Module","Pipe","Service"},AD515)))))&gt;0,"1","0")</f>
        <v>0</v>
      </c>
      <c r="AF515" s="30">
        <f>IF(AE515="1",'TOP 10 TECHNIQUES'!C$15,0)</f>
        <v>0</v>
      </c>
      <c r="AG515" s="30" t="str" cm="1">
        <f t="array" ref="AG515">IF(SUMPRODUCT(--(NOT(ISERR(SEARCH({"Network","Firewall"},AD515)))))&gt;0,"1","0")</f>
        <v>0</v>
      </c>
      <c r="AH515" s="30">
        <f>IF(AG515="1",'TOP 10 TECHNIQUES'!C$16,0)</f>
        <v>0</v>
      </c>
      <c r="AI515" s="30" t="str" cm="1">
        <f t="array" ref="AI515">IF(SUMPRODUCT(--(NOT(ISERR(SEARCH({"File","Group","Logon","Schedule","User","Registry","Active","Application"},AD515)))))&gt;0,"1","0")</f>
        <v>0</v>
      </c>
      <c r="AJ515" s="30">
        <f>IF(AI515="1",'TOP 10 TECHNIQUES'!C$17,0)</f>
        <v>0</v>
      </c>
      <c r="AK515" s="30" t="str" cm="1">
        <f t="array" ref="AK515">IF(SUMPRODUCT(--(NOT(ISERR(SEARCH({"Cloud","Cluster","Container","Image","Instance","Pod","Snapshot","Volume"},AD515)))))&gt;0,"1","0")</f>
        <v>0</v>
      </c>
      <c r="AL515" s="30">
        <f>IF(AK515="1",'TOP 10 TECHNIQUES'!C$18,0)</f>
        <v>0</v>
      </c>
      <c r="AM515" s="30" t="str" cm="1">
        <f t="array" ref="AM515">IF(SUMPRODUCT(--(NOT(ISERR(SEARCH({"Drive","Firmware","Host","Kernel"},AD515)))))&gt;0,"1","0")</f>
        <v>0</v>
      </c>
      <c r="AN515" s="30">
        <f>IF(AM515="1",'TOP 10 TECHNIQUES'!C$19,0)</f>
        <v>0</v>
      </c>
      <c r="AO515" s="62">
        <v>0</v>
      </c>
      <c r="AP515" s="30">
        <f>parameters!$J$21*Table1[[#This Row],[TAT Utility]]+parameters!$J$22*Table1[[#This Row],[Count Utility]]</f>
        <v>5.0000000000000001E-3</v>
      </c>
      <c r="AQ515" s="30">
        <f>(Table1[[#This Row],[Total Top Att&amp;ck Score ]]-parameters!$D$19)/(parameters!$D$20-parameters!$D$19)</f>
        <v>1.6666666666666666E-2</v>
      </c>
      <c r="AR515" s="30">
        <f>IF(Table1[[#This Row],[TAT Utility (unclipped)]]&gt;1,1, IF(Table1[[#This Row],[TAT Utility (unclipped)]]&lt;0,0, Table1[[#This Row],[TAT Utility (unclipped)]]) )</f>
        <v>1.6666666666666666E-2</v>
      </c>
      <c r="AS515" s="30">
        <f>(Table1[[#This Row],[Ransomware (Total '# of ATT&amp;CK Observations)]]-parameters!$D$21)/(parameters!$D$22-parameters!$D$21)</f>
        <v>0</v>
      </c>
      <c r="AT515" s="30">
        <f>IF(Table1[[#This Row],[Count Utility (unclipped)]]&gt;1,1, IF(Table1[[#This Row],[Count Utility (unclipped)]]&lt;0,0, Table1[[#This Row],[Count Utility (unclipped)]]) )</f>
        <v>0</v>
      </c>
      <c r="AU51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6" spans="1:47" ht="15.75">
      <c r="A516" s="30">
        <f>parameters!$J$21*Table1[[#This Row],[TAT Utility]]+parameters!$J$22*Table1[[#This Row],[Count Utility]]</f>
        <v>1.7380952380952379E-2</v>
      </c>
      <c r="B516" s="30">
        <f>SUM(H516,M516,V516)*(1+SUM(AF516,AH516,AJ516,AL516,AN516))</f>
        <v>0.1738095238095238</v>
      </c>
      <c r="C516" s="71" t="s">
        <v>1835</v>
      </c>
      <c r="D516" s="72" t="s">
        <v>1829</v>
      </c>
      <c r="E516" s="72" t="s">
        <v>574</v>
      </c>
      <c r="F516" s="30">
        <v>0</v>
      </c>
      <c r="G516" s="30">
        <v>1</v>
      </c>
      <c r="H516" s="30">
        <f>parameters!$J$10*Table1[[#This Row],[Before Utility]]+parameters!$J$11*Table1[[#This Row],[After Utility]]</f>
        <v>0.05</v>
      </c>
      <c r="I516">
        <f>(Table1[[#This Row],[Num. TID Before]]-parameters!$D$8)/(parameters!$D$9-parameters!$D$8)</f>
        <v>0</v>
      </c>
      <c r="J516">
        <f>IF(Table1[[#This Row],[Before Utility (unclipped)]]&gt;1,1, IF(Table1[[#This Row],[Before Utility (unclipped)]]&lt;0,0, Table1[[#This Row],[Before Utility (unclipped)]]))</f>
        <v>0</v>
      </c>
      <c r="K516">
        <f>(Table1[[#This Row],[Num. TID After]]-parameters!$D$10)/(parameters!$D$11-parameters!$D$10)</f>
        <v>0.1</v>
      </c>
      <c r="L516">
        <f>IF(Table1[[#This Row],[After Utility (unclipped)]]&gt;1,1, IF(Table1[[#This Row],[After Utility (unclipped)]]&lt;0,0, Table1[[#This Row],[After Utility (unclipped)]]))</f>
        <v>0.1</v>
      </c>
      <c r="M516" s="30">
        <v>0</v>
      </c>
      <c r="N516" s="81">
        <v>0</v>
      </c>
      <c r="O516" s="81">
        <v>0</v>
      </c>
      <c r="P516" s="81">
        <v>0</v>
      </c>
      <c r="Q516" s="81">
        <v>26</v>
      </c>
      <c r="R516" s="34"/>
      <c r="T516" s="34"/>
      <c r="V516" s="41">
        <f>parameters!$J$4*Table1[[#This Row],[Mitigations Utility]] + parameters!$J$5*Table1[[#This Row],[Detections Utility]]</f>
        <v>0.12380952380952381</v>
      </c>
      <c r="W516" s="30">
        <f>SUM(Table1[[#This Row],[Num. 800-53 (r5)]],Table1[[#This Row],[Num. CIS Controls]])</f>
        <v>0</v>
      </c>
      <c r="X516" s="30">
        <f>(Table1[[#This Row],[Total Mitigations]]-parameters!$D$2)/(parameters!$D$3-parameters!$D$2)</f>
        <v>0</v>
      </c>
      <c r="Y516" s="30">
        <f>IF(Table1[[#This Row],[Mitigations Utility (unclipped)]]&gt;1,1, IF(Table1[[#This Row],[Mitigations Utility (unclipped)]]&lt;0,0, Table1[[#This Row],[Mitigations Utility (unclipped)]]) )</f>
        <v>0</v>
      </c>
      <c r="Z516" s="30">
        <f>SUM(Table1[[#This Row],[Num. CAR]:[Num. Splunk]])</f>
        <v>26</v>
      </c>
      <c r="AA516" s="30">
        <f>(Table1[[#This Row],[Total Detections]]-parameters!$D$4)/(parameters!$D$5-parameters!$D$4)</f>
        <v>0.26</v>
      </c>
      <c r="AB516" s="30">
        <f>IF(Table1[[#This Row],[Detections Utility (unclipped)]]&gt;1,1, IF(Table1[[#This Row],[Detections Utility (unclipped)]]&lt;0,0, Table1[[#This Row],[Detections Utility (unclipped)]]) )</f>
        <v>0.26</v>
      </c>
      <c r="AC516" s="75" t="s">
        <v>128</v>
      </c>
      <c r="AD516" s="85" t="s">
        <v>827</v>
      </c>
      <c r="AE516" s="30" t="str" cm="1">
        <f t="array" ref="AE516">IF(SUMPRODUCT(--(NOT(ISERR(SEARCH({"Process","Command","Script","WMI","Module","Pipe","Service"},AD516)))))&gt;0,"1","0")</f>
        <v>0</v>
      </c>
      <c r="AF516" s="30">
        <f>IF(AE516="1",'TOP 10 TECHNIQUES'!C$15,0)</f>
        <v>0</v>
      </c>
      <c r="AG516" s="30" t="str" cm="1">
        <f t="array" ref="AG516">IF(SUMPRODUCT(--(NOT(ISERR(SEARCH({"Network","Firewall"},AD516)))))&gt;0,"1","0")</f>
        <v>0</v>
      </c>
      <c r="AH516" s="30">
        <f>IF(AG516="1",'TOP 10 TECHNIQUES'!C$16,0)</f>
        <v>0</v>
      </c>
      <c r="AI516" s="30" t="str" cm="1">
        <f t="array" ref="AI516">IF(SUMPRODUCT(--(NOT(ISERR(SEARCH({"File","Group","Logon","Schedule","User","Registry","Active","Application"},AD516)))))&gt;0,"1","0")</f>
        <v>0</v>
      </c>
      <c r="AJ516" s="30">
        <f>IF(AI516="1",'TOP 10 TECHNIQUES'!C$17,0)</f>
        <v>0</v>
      </c>
      <c r="AK516" s="30" t="str" cm="1">
        <f t="array" ref="AK516">IF(SUMPRODUCT(--(NOT(ISERR(SEARCH({"Cloud","Cluster","Container","Image","Instance","Pod","Snapshot","Volume"},AD516)))))&gt;0,"1","0")</f>
        <v>0</v>
      </c>
      <c r="AL516" s="30">
        <f>IF(AK516="1",'TOP 10 TECHNIQUES'!C$18,0)</f>
        <v>0</v>
      </c>
      <c r="AM516" s="30" t="str" cm="1">
        <f t="array" ref="AM516">IF(SUMPRODUCT(--(NOT(ISERR(SEARCH({"Drive","Firmware","Host","Kernel"},AD516)))))&gt;0,"1","0")</f>
        <v>0</v>
      </c>
      <c r="AN516" s="30">
        <f>IF(AM516="1",'TOP 10 TECHNIQUES'!C$19,0)</f>
        <v>0</v>
      </c>
      <c r="AO516" s="62"/>
      <c r="AP516" s="30">
        <f>parameters!$J$21*Table1[[#This Row],[TAT Utility]]+parameters!$J$22*Table1[[#This Row],[Count Utility]]</f>
        <v>1.7380952380952379E-2</v>
      </c>
      <c r="AQ516" s="30">
        <f>(Table1[[#This Row],[Total Top Att&amp;ck Score ]]-parameters!$D$19)/(parameters!$D$20-parameters!$D$19)</f>
        <v>5.7936507936507932E-2</v>
      </c>
      <c r="AR516" s="30">
        <f>IF(Table1[[#This Row],[TAT Utility (unclipped)]]&gt;1,1, IF(Table1[[#This Row],[TAT Utility (unclipped)]]&lt;0,0, Table1[[#This Row],[TAT Utility (unclipped)]]) )</f>
        <v>5.7936507936507932E-2</v>
      </c>
      <c r="AS516" s="30">
        <f>(Table1[[#This Row],[Ransomware (Total '# of ATT&amp;CK Observations)]]-parameters!$D$21)/(parameters!$D$22-parameters!$D$21)</f>
        <v>0</v>
      </c>
      <c r="AT516" s="30">
        <f>IF(Table1[[#This Row],[Count Utility (unclipped)]]&gt;1,1, IF(Table1[[#This Row],[Count Utility (unclipped)]]&lt;0,0, Table1[[#This Row],[Count Utility (unclipped)]]) )</f>
        <v>0</v>
      </c>
      <c r="AU51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7" spans="1:47" ht="15.75">
      <c r="A517" s="30">
        <f>parameters!$J$21*Table1[[#This Row],[TAT Utility]]+parameters!$J$22*Table1[[#This Row],[Count Utility]]</f>
        <v>5.0000000000000001E-3</v>
      </c>
      <c r="B517" s="30">
        <f t="shared" si="7"/>
        <v>0.05</v>
      </c>
      <c r="C517" s="30" t="s">
        <v>1836</v>
      </c>
      <c r="D517" s="30" t="s">
        <v>1837</v>
      </c>
      <c r="E517" s="30" t="s">
        <v>72</v>
      </c>
      <c r="F517" s="30">
        <v>0</v>
      </c>
      <c r="G517" s="30">
        <v>1</v>
      </c>
      <c r="H517" s="30">
        <f>parameters!$J$10*Table1[[#This Row],[Before Utility]]+parameters!$J$11*Table1[[#This Row],[After Utility]]</f>
        <v>0.05</v>
      </c>
      <c r="I517">
        <f>(Table1[[#This Row],[Num. TID Before]]-parameters!$D$8)/(parameters!$D$9-parameters!$D$8)</f>
        <v>0</v>
      </c>
      <c r="J517">
        <f>IF(Table1[[#This Row],[Before Utility (unclipped)]]&gt;1,1, IF(Table1[[#This Row],[Before Utility (unclipped)]]&lt;0,0, Table1[[#This Row],[Before Utility (unclipped)]]))</f>
        <v>0</v>
      </c>
      <c r="K517">
        <f>(Table1[[#This Row],[Num. TID After]]-parameters!$D$10)/(parameters!$D$11-parameters!$D$10)</f>
        <v>0.1</v>
      </c>
      <c r="L517">
        <f>IF(Table1[[#This Row],[After Utility (unclipped)]]&gt;1,1, IF(Table1[[#This Row],[After Utility (unclipped)]]&lt;0,0, Table1[[#This Row],[After Utility (unclipped)]]))</f>
        <v>0.1</v>
      </c>
      <c r="M517" s="30">
        <v>0</v>
      </c>
      <c r="N517" s="81">
        <v>0</v>
      </c>
      <c r="O517" s="81">
        <v>0</v>
      </c>
      <c r="P517" s="81">
        <v>0</v>
      </c>
      <c r="Q517" s="81">
        <v>0</v>
      </c>
      <c r="R517" s="34"/>
      <c r="S517" s="32">
        <v>0</v>
      </c>
      <c r="T517" s="34"/>
      <c r="U517" s="32">
        <v>0</v>
      </c>
      <c r="V517" s="30">
        <f>parameters!$J$4*Table1[[#This Row],[Mitigations Utility]] + parameters!$J$5*Table1[[#This Row],[Detections Utility]]</f>
        <v>0</v>
      </c>
      <c r="W517">
        <f>SUM(Table1[[#This Row],[Num. 800-53 (r5)]],Table1[[#This Row],[Num. CIS Controls]])</f>
        <v>0</v>
      </c>
      <c r="X517">
        <f>(Table1[[#This Row],[Total Mitigations]]-parameters!$D$2)/(parameters!$D$3-parameters!$D$2)</f>
        <v>0</v>
      </c>
      <c r="Y517">
        <f>IF(Table1[[#This Row],[Mitigations Utility (unclipped)]]&gt;1,1, IF(Table1[[#This Row],[Mitigations Utility (unclipped)]]&lt;0,0, Table1[[#This Row],[Mitigations Utility (unclipped)]]) )</f>
        <v>0</v>
      </c>
      <c r="Z517">
        <f>SUM(Table1[[#This Row],[Num. CAR]:[Num. Splunk]])</f>
        <v>0</v>
      </c>
      <c r="AA517">
        <f>(Table1[[#This Row],[Total Detections]]-parameters!$D$4)/(parameters!$D$5-parameters!$D$4)</f>
        <v>0</v>
      </c>
      <c r="AB517">
        <f>IF(Table1[[#This Row],[Detections Utility (unclipped)]]&gt;1,1, IF(Table1[[#This Row],[Detections Utility (unclipped)]]&lt;0,0, Table1[[#This Row],[Detections Utility (unclipped)]]) )</f>
        <v>0</v>
      </c>
      <c r="AC517" s="74" t="s">
        <v>128</v>
      </c>
      <c r="AD517" s="85" t="s">
        <v>1830</v>
      </c>
      <c r="AE517" s="30" t="str" cm="1">
        <f t="array" ref="AE517">IF(SUMPRODUCT(--(NOT(ISERR(SEARCH({"Process","Command","Script","WMI","Module","Pipe","Service"},AD517)))))&gt;0,"1","0")</f>
        <v>0</v>
      </c>
      <c r="AF517" s="30">
        <f>IF(AE517="1",'TOP 10 TECHNIQUES'!C$15,0)</f>
        <v>0</v>
      </c>
      <c r="AG517" s="30" t="str" cm="1">
        <f t="array" ref="AG517">IF(SUMPRODUCT(--(NOT(ISERR(SEARCH({"Network","Firewall"},AD517)))))&gt;0,"1","0")</f>
        <v>1</v>
      </c>
      <c r="AH517" s="30">
        <f>IF(AG517="1",'TOP 10 TECHNIQUES'!C$16,0)</f>
        <v>0</v>
      </c>
      <c r="AI517" s="30" t="str" cm="1">
        <f t="array" ref="AI517">IF(SUMPRODUCT(--(NOT(ISERR(SEARCH({"File","Group","Logon","Schedule","User","Registry","Active","Application"},AD517)))))&gt;0,"1","0")</f>
        <v>0</v>
      </c>
      <c r="AJ517" s="30">
        <f>IF(AI517="1",'TOP 10 TECHNIQUES'!C$17,0)</f>
        <v>0</v>
      </c>
      <c r="AK517" s="30" t="str" cm="1">
        <f t="array" ref="AK517">IF(SUMPRODUCT(--(NOT(ISERR(SEARCH({"Cloud","Cluster","Container","Image","Instance","Pod","Snapshot","Volume"},AD517)))))&gt;0,"1","0")</f>
        <v>0</v>
      </c>
      <c r="AL517" s="30">
        <f>IF(AK517="1",'TOP 10 TECHNIQUES'!C$18,0)</f>
        <v>0</v>
      </c>
      <c r="AM517" s="30" t="str" cm="1">
        <f t="array" ref="AM517">IF(SUMPRODUCT(--(NOT(ISERR(SEARCH({"Drive","Firmware","Host","Kernel"},AD517)))))&gt;0,"1","0")</f>
        <v>0</v>
      </c>
      <c r="AN517" s="30">
        <f>IF(AM517="1",'TOP 10 TECHNIQUES'!C$19,0)</f>
        <v>0</v>
      </c>
      <c r="AO517" s="61">
        <v>0</v>
      </c>
      <c r="AP517" s="30">
        <f>parameters!$J$21*Table1[[#This Row],[TAT Utility]]+parameters!$J$22*Table1[[#This Row],[Count Utility]]</f>
        <v>5.0000000000000001E-3</v>
      </c>
      <c r="AQ517" s="30">
        <f>(Table1[[#This Row],[Total Top Att&amp;ck Score ]]-parameters!$D$19)/(parameters!$D$20-parameters!$D$19)</f>
        <v>1.6666666666666666E-2</v>
      </c>
      <c r="AR517" s="30">
        <f>IF(Table1[[#This Row],[TAT Utility (unclipped)]]&gt;1,1, IF(Table1[[#This Row],[TAT Utility (unclipped)]]&lt;0,0, Table1[[#This Row],[TAT Utility (unclipped)]]) )</f>
        <v>1.6666666666666666E-2</v>
      </c>
      <c r="AS517" s="30">
        <f>(Table1[[#This Row],[Ransomware (Total '# of ATT&amp;CK Observations)]]-parameters!$D$21)/(parameters!$D$22-parameters!$D$21)</f>
        <v>0</v>
      </c>
      <c r="AT517" s="30">
        <f>IF(Table1[[#This Row],[Count Utility (unclipped)]]&gt;1,1, IF(Table1[[#This Row],[Count Utility (unclipped)]]&lt;0,0, Table1[[#This Row],[Count Utility (unclipped)]]) )</f>
        <v>0</v>
      </c>
      <c r="AU51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8" spans="1:47" ht="15.75">
      <c r="A518" s="30">
        <f>parameters!$J$21*Table1[[#This Row],[TAT Utility]]+parameters!$J$22*Table1[[#This Row],[Count Utility]]</f>
        <v>5.0000000000000001E-3</v>
      </c>
      <c r="B518" s="30">
        <f t="shared" si="7"/>
        <v>0.05</v>
      </c>
      <c r="C518" s="30" t="s">
        <v>1838</v>
      </c>
      <c r="D518" s="30" t="s">
        <v>1837</v>
      </c>
      <c r="E518" s="30" t="s">
        <v>1832</v>
      </c>
      <c r="F518" s="30">
        <v>0</v>
      </c>
      <c r="G518" s="30">
        <v>1</v>
      </c>
      <c r="H518" s="30">
        <f>parameters!$J$10*Table1[[#This Row],[Before Utility]]+parameters!$J$11*Table1[[#This Row],[After Utility]]</f>
        <v>0.05</v>
      </c>
      <c r="I518">
        <f>(Table1[[#This Row],[Num. TID Before]]-parameters!$D$8)/(parameters!$D$9-parameters!$D$8)</f>
        <v>0</v>
      </c>
      <c r="J518">
        <f>IF(Table1[[#This Row],[Before Utility (unclipped)]]&gt;1,1, IF(Table1[[#This Row],[Before Utility (unclipped)]]&lt;0,0, Table1[[#This Row],[Before Utility (unclipped)]]))</f>
        <v>0</v>
      </c>
      <c r="K518">
        <f>(Table1[[#This Row],[Num. TID After]]-parameters!$D$10)/(parameters!$D$11-parameters!$D$10)</f>
        <v>0.1</v>
      </c>
      <c r="L518">
        <f>IF(Table1[[#This Row],[After Utility (unclipped)]]&gt;1,1, IF(Table1[[#This Row],[After Utility (unclipped)]]&lt;0,0, Table1[[#This Row],[After Utility (unclipped)]]))</f>
        <v>0.1</v>
      </c>
      <c r="M518" s="30">
        <v>0</v>
      </c>
      <c r="N518" s="81">
        <v>0</v>
      </c>
      <c r="O518" s="81">
        <v>0</v>
      </c>
      <c r="P518" s="81">
        <v>0</v>
      </c>
      <c r="Q518" s="81">
        <v>0</v>
      </c>
      <c r="R518" s="34"/>
      <c r="S518" s="32">
        <v>0</v>
      </c>
      <c r="T518" s="34"/>
      <c r="U518" s="32">
        <v>0</v>
      </c>
      <c r="V518" s="30">
        <f>parameters!$J$4*Table1[[#This Row],[Mitigations Utility]] + parameters!$J$5*Table1[[#This Row],[Detections Utility]]</f>
        <v>0</v>
      </c>
      <c r="W518">
        <f>SUM(Table1[[#This Row],[Num. 800-53 (r5)]],Table1[[#This Row],[Num. CIS Controls]])</f>
        <v>0</v>
      </c>
      <c r="X518">
        <f>(Table1[[#This Row],[Total Mitigations]]-parameters!$D$2)/(parameters!$D$3-parameters!$D$2)</f>
        <v>0</v>
      </c>
      <c r="Y518">
        <f>IF(Table1[[#This Row],[Mitigations Utility (unclipped)]]&gt;1,1, IF(Table1[[#This Row],[Mitigations Utility (unclipped)]]&lt;0,0, Table1[[#This Row],[Mitigations Utility (unclipped)]]) )</f>
        <v>0</v>
      </c>
      <c r="Z518">
        <f>SUM(Table1[[#This Row],[Num. CAR]:[Num. Splunk]])</f>
        <v>0</v>
      </c>
      <c r="AA518">
        <f>(Table1[[#This Row],[Total Detections]]-parameters!$D$4)/(parameters!$D$5-parameters!$D$4)</f>
        <v>0</v>
      </c>
      <c r="AB518">
        <f>IF(Table1[[#This Row],[Detections Utility (unclipped)]]&gt;1,1, IF(Table1[[#This Row],[Detections Utility (unclipped)]]&lt;0,0, Table1[[#This Row],[Detections Utility (unclipped)]]) )</f>
        <v>0</v>
      </c>
      <c r="AC518" s="75" t="s">
        <v>128</v>
      </c>
      <c r="AD518" s="85" t="s">
        <v>1830</v>
      </c>
      <c r="AE518" s="30" t="str" cm="1">
        <f t="array" ref="AE518">IF(SUMPRODUCT(--(NOT(ISERR(SEARCH({"Process","Command","Script","WMI","Module","Pipe","Service"},AD518)))))&gt;0,"1","0")</f>
        <v>0</v>
      </c>
      <c r="AF518" s="30">
        <f>IF(AE518="1",'TOP 10 TECHNIQUES'!C$15,0)</f>
        <v>0</v>
      </c>
      <c r="AG518" s="30" t="str" cm="1">
        <f t="array" ref="AG518">IF(SUMPRODUCT(--(NOT(ISERR(SEARCH({"Network","Firewall"},AD518)))))&gt;0,"1","0")</f>
        <v>1</v>
      </c>
      <c r="AH518" s="30">
        <f>IF(AG518="1",'TOP 10 TECHNIQUES'!C$16,0)</f>
        <v>0</v>
      </c>
      <c r="AI518" s="30" t="str" cm="1">
        <f t="array" ref="AI518">IF(SUMPRODUCT(--(NOT(ISERR(SEARCH({"File","Group","Logon","Schedule","User","Registry","Active","Application"},AD518)))))&gt;0,"1","0")</f>
        <v>0</v>
      </c>
      <c r="AJ518" s="30">
        <f>IF(AI518="1",'TOP 10 TECHNIQUES'!C$17,0)</f>
        <v>0</v>
      </c>
      <c r="AK518" s="30" t="str" cm="1">
        <f t="array" ref="AK518">IF(SUMPRODUCT(--(NOT(ISERR(SEARCH({"Cloud","Cluster","Container","Image","Instance","Pod","Snapshot","Volume"},AD518)))))&gt;0,"1","0")</f>
        <v>0</v>
      </c>
      <c r="AL518" s="30">
        <f>IF(AK518="1",'TOP 10 TECHNIQUES'!C$18,0)</f>
        <v>0</v>
      </c>
      <c r="AM518" s="30" t="str" cm="1">
        <f t="array" ref="AM518">IF(SUMPRODUCT(--(NOT(ISERR(SEARCH({"Drive","Firmware","Host","Kernel"},AD518)))))&gt;0,"1","0")</f>
        <v>0</v>
      </c>
      <c r="AN518" s="30">
        <f>IF(AM518="1",'TOP 10 TECHNIQUES'!C$19,0)</f>
        <v>0</v>
      </c>
      <c r="AO518" s="62">
        <v>0</v>
      </c>
      <c r="AP518" s="30">
        <f>parameters!$J$21*Table1[[#This Row],[TAT Utility]]+parameters!$J$22*Table1[[#This Row],[Count Utility]]</f>
        <v>5.0000000000000001E-3</v>
      </c>
      <c r="AQ518" s="30">
        <f>(Table1[[#This Row],[Total Top Att&amp;ck Score ]]-parameters!$D$19)/(parameters!$D$20-parameters!$D$19)</f>
        <v>1.6666666666666666E-2</v>
      </c>
      <c r="AR518" s="30">
        <f>IF(Table1[[#This Row],[TAT Utility (unclipped)]]&gt;1,1, IF(Table1[[#This Row],[TAT Utility (unclipped)]]&lt;0,0, Table1[[#This Row],[TAT Utility (unclipped)]]) )</f>
        <v>1.6666666666666666E-2</v>
      </c>
      <c r="AS518" s="30">
        <f>(Table1[[#This Row],[Ransomware (Total '# of ATT&amp;CK Observations)]]-parameters!$D$21)/(parameters!$D$22-parameters!$D$21)</f>
        <v>0</v>
      </c>
      <c r="AT518" s="30">
        <f>IF(Table1[[#This Row],[Count Utility (unclipped)]]&gt;1,1, IF(Table1[[#This Row],[Count Utility (unclipped)]]&lt;0,0, Table1[[#This Row],[Count Utility (unclipped)]]) )</f>
        <v>0</v>
      </c>
      <c r="AU51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9" spans="1:47" ht="15.75">
      <c r="A519" s="30">
        <f>parameters!$J$21*Table1[[#This Row],[TAT Utility]]+parameters!$J$22*Table1[[#This Row],[Count Utility]]</f>
        <v>5.0000000000000001E-3</v>
      </c>
      <c r="B519" s="30">
        <f t="shared" si="7"/>
        <v>0.05</v>
      </c>
      <c r="C519" s="30" t="s">
        <v>1839</v>
      </c>
      <c r="D519" s="30" t="s">
        <v>1837</v>
      </c>
      <c r="E519" s="30" t="s">
        <v>1834</v>
      </c>
      <c r="F519" s="30">
        <v>0</v>
      </c>
      <c r="G519" s="30">
        <v>1</v>
      </c>
      <c r="H519" s="30">
        <f>parameters!$J$10*Table1[[#This Row],[Before Utility]]+parameters!$J$11*Table1[[#This Row],[After Utility]]</f>
        <v>0.05</v>
      </c>
      <c r="I519">
        <f>(Table1[[#This Row],[Num. TID Before]]-parameters!$D$8)/(parameters!$D$9-parameters!$D$8)</f>
        <v>0</v>
      </c>
      <c r="J519">
        <f>IF(Table1[[#This Row],[Before Utility (unclipped)]]&gt;1,1, IF(Table1[[#This Row],[Before Utility (unclipped)]]&lt;0,0, Table1[[#This Row],[Before Utility (unclipped)]]))</f>
        <v>0</v>
      </c>
      <c r="K519">
        <f>(Table1[[#This Row],[Num. TID After]]-parameters!$D$10)/(parameters!$D$11-parameters!$D$10)</f>
        <v>0.1</v>
      </c>
      <c r="L519">
        <f>IF(Table1[[#This Row],[After Utility (unclipped)]]&gt;1,1, IF(Table1[[#This Row],[After Utility (unclipped)]]&lt;0,0, Table1[[#This Row],[After Utility (unclipped)]]))</f>
        <v>0.1</v>
      </c>
      <c r="M519" s="30">
        <v>0</v>
      </c>
      <c r="N519" s="81">
        <v>0</v>
      </c>
      <c r="O519" s="81">
        <v>0</v>
      </c>
      <c r="P519" s="81">
        <v>0</v>
      </c>
      <c r="Q519" s="81">
        <v>0</v>
      </c>
      <c r="R519" s="34"/>
      <c r="S519" s="32">
        <v>0</v>
      </c>
      <c r="T519" s="34"/>
      <c r="U519" s="32">
        <v>0</v>
      </c>
      <c r="V519" s="30">
        <f>parameters!$J$4*Table1[[#This Row],[Mitigations Utility]] + parameters!$J$5*Table1[[#This Row],[Detections Utility]]</f>
        <v>0</v>
      </c>
      <c r="W519">
        <f>SUM(Table1[[#This Row],[Num. 800-53 (r5)]],Table1[[#This Row],[Num. CIS Controls]])</f>
        <v>0</v>
      </c>
      <c r="X519">
        <f>(Table1[[#This Row],[Total Mitigations]]-parameters!$D$2)/(parameters!$D$3-parameters!$D$2)</f>
        <v>0</v>
      </c>
      <c r="Y519">
        <f>IF(Table1[[#This Row],[Mitigations Utility (unclipped)]]&gt;1,1, IF(Table1[[#This Row],[Mitigations Utility (unclipped)]]&lt;0,0, Table1[[#This Row],[Mitigations Utility (unclipped)]]) )</f>
        <v>0</v>
      </c>
      <c r="Z519">
        <f>SUM(Table1[[#This Row],[Num. CAR]:[Num. Splunk]])</f>
        <v>0</v>
      </c>
      <c r="AA519">
        <f>(Table1[[#This Row],[Total Detections]]-parameters!$D$4)/(parameters!$D$5-parameters!$D$4)</f>
        <v>0</v>
      </c>
      <c r="AB519">
        <f>IF(Table1[[#This Row],[Detections Utility (unclipped)]]&gt;1,1, IF(Table1[[#This Row],[Detections Utility (unclipped)]]&lt;0,0, Table1[[#This Row],[Detections Utility (unclipped)]]) )</f>
        <v>0</v>
      </c>
      <c r="AC519" s="74" t="s">
        <v>128</v>
      </c>
      <c r="AD519" s="85" t="s">
        <v>827</v>
      </c>
      <c r="AE519" s="30" t="str" cm="1">
        <f t="array" ref="AE519">IF(SUMPRODUCT(--(NOT(ISERR(SEARCH({"Process","Command","Script","WMI","Module","Pipe","Service"},AD519)))))&gt;0,"1","0")</f>
        <v>0</v>
      </c>
      <c r="AF519" s="30">
        <f>IF(AE519="1",'TOP 10 TECHNIQUES'!C$15,0)</f>
        <v>0</v>
      </c>
      <c r="AG519" s="30" t="str" cm="1">
        <f t="array" ref="AG519">IF(SUMPRODUCT(--(NOT(ISERR(SEARCH({"Network","Firewall"},AD519)))))&gt;0,"1","0")</f>
        <v>0</v>
      </c>
      <c r="AH519" s="30">
        <f>IF(AG519="1",'TOP 10 TECHNIQUES'!C$16,0)</f>
        <v>0</v>
      </c>
      <c r="AI519" s="30" t="str" cm="1">
        <f t="array" ref="AI519">IF(SUMPRODUCT(--(NOT(ISERR(SEARCH({"File","Group","Logon","Schedule","User","Registry","Active","Application"},AD519)))))&gt;0,"1","0")</f>
        <v>0</v>
      </c>
      <c r="AJ519" s="30">
        <f>IF(AI519="1",'TOP 10 TECHNIQUES'!C$17,0)</f>
        <v>0</v>
      </c>
      <c r="AK519" s="30" t="str" cm="1">
        <f t="array" ref="AK519">IF(SUMPRODUCT(--(NOT(ISERR(SEARCH({"Cloud","Cluster","Container","Image","Instance","Pod","Snapshot","Volume"},AD519)))))&gt;0,"1","0")</f>
        <v>0</v>
      </c>
      <c r="AL519" s="30">
        <f>IF(AK519="1",'TOP 10 TECHNIQUES'!C$18,0)</f>
        <v>0</v>
      </c>
      <c r="AM519" s="30" t="str" cm="1">
        <f t="array" ref="AM519">IF(SUMPRODUCT(--(NOT(ISERR(SEARCH({"Drive","Firmware","Host","Kernel"},AD519)))))&gt;0,"1","0")</f>
        <v>0</v>
      </c>
      <c r="AN519" s="30">
        <f>IF(AM519="1",'TOP 10 TECHNIQUES'!C$19,0)</f>
        <v>0</v>
      </c>
      <c r="AO519" s="61">
        <v>0</v>
      </c>
      <c r="AP519" s="30">
        <f>parameters!$J$21*Table1[[#This Row],[TAT Utility]]+parameters!$J$22*Table1[[#This Row],[Count Utility]]</f>
        <v>5.0000000000000001E-3</v>
      </c>
      <c r="AQ519" s="30">
        <f>(Table1[[#This Row],[Total Top Att&amp;ck Score ]]-parameters!$D$19)/(parameters!$D$20-parameters!$D$19)</f>
        <v>1.6666666666666666E-2</v>
      </c>
      <c r="AR519" s="30">
        <f>IF(Table1[[#This Row],[TAT Utility (unclipped)]]&gt;1,1, IF(Table1[[#This Row],[TAT Utility (unclipped)]]&lt;0,0, Table1[[#This Row],[TAT Utility (unclipped)]]) )</f>
        <v>1.6666666666666666E-2</v>
      </c>
      <c r="AS519" s="30">
        <f>(Table1[[#This Row],[Ransomware (Total '# of ATT&amp;CK Observations)]]-parameters!$D$21)/(parameters!$D$22-parameters!$D$21)</f>
        <v>0</v>
      </c>
      <c r="AT519" s="30">
        <f>IF(Table1[[#This Row],[Count Utility (unclipped)]]&gt;1,1, IF(Table1[[#This Row],[Count Utility (unclipped)]]&lt;0,0, Table1[[#This Row],[Count Utility (unclipped)]]) )</f>
        <v>0</v>
      </c>
      <c r="AU51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0" spans="1:47" ht="15.75">
      <c r="A520" s="30">
        <f>parameters!$J$21*Table1[[#This Row],[TAT Utility]]+parameters!$J$22*Table1[[#This Row],[Count Utility]]</f>
        <v>7.3809523809523804E-3</v>
      </c>
      <c r="B520" s="30">
        <f>SUM(H520,M520,V520)*(1+SUM(AF520,AH520,AJ520,AL520,AN520))</f>
        <v>7.3809523809523811E-2</v>
      </c>
      <c r="C520" s="71" t="s">
        <v>1840</v>
      </c>
      <c r="D520" s="72" t="s">
        <v>1837</v>
      </c>
      <c r="E520" s="72" t="s">
        <v>574</v>
      </c>
      <c r="F520" s="30">
        <v>0</v>
      </c>
      <c r="G520" s="30">
        <v>1</v>
      </c>
      <c r="H520" s="30">
        <f>parameters!$J$10*Table1[[#This Row],[Before Utility]]+parameters!$J$11*Table1[[#This Row],[After Utility]]</f>
        <v>0.05</v>
      </c>
      <c r="I520">
        <f>(Table1[[#This Row],[Num. TID Before]]-parameters!$D$8)/(parameters!$D$9-parameters!$D$8)</f>
        <v>0</v>
      </c>
      <c r="J520">
        <f>IF(Table1[[#This Row],[Before Utility (unclipped)]]&gt;1,1, IF(Table1[[#This Row],[Before Utility (unclipped)]]&lt;0,0, Table1[[#This Row],[Before Utility (unclipped)]]))</f>
        <v>0</v>
      </c>
      <c r="K520">
        <f>(Table1[[#This Row],[Num. TID After]]-parameters!$D$10)/(parameters!$D$11-parameters!$D$10)</f>
        <v>0.1</v>
      </c>
      <c r="L520">
        <f>IF(Table1[[#This Row],[After Utility (unclipped)]]&gt;1,1, IF(Table1[[#This Row],[After Utility (unclipped)]]&lt;0,0, Table1[[#This Row],[After Utility (unclipped)]]))</f>
        <v>0.1</v>
      </c>
      <c r="M520" s="30">
        <v>0</v>
      </c>
      <c r="N520" s="81">
        <v>0</v>
      </c>
      <c r="O520" s="81">
        <v>5</v>
      </c>
      <c r="P520" s="81">
        <v>0</v>
      </c>
      <c r="Q520" s="81">
        <v>0</v>
      </c>
      <c r="R520" s="34"/>
      <c r="T520" s="34"/>
      <c r="V520" s="41">
        <f>parameters!$J$4*Table1[[#This Row],[Mitigations Utility]] + parameters!$J$5*Table1[[#This Row],[Detections Utility]]</f>
        <v>2.3809523809523808E-2</v>
      </c>
      <c r="W520" s="30">
        <f>SUM(Table1[[#This Row],[Num. 800-53 (r5)]],Table1[[#This Row],[Num. CIS Controls]])</f>
        <v>0</v>
      </c>
      <c r="X520" s="30">
        <f>(Table1[[#This Row],[Total Mitigations]]-parameters!$D$2)/(parameters!$D$3-parameters!$D$2)</f>
        <v>0</v>
      </c>
      <c r="Y520" s="30">
        <f>IF(Table1[[#This Row],[Mitigations Utility (unclipped)]]&gt;1,1, IF(Table1[[#This Row],[Mitigations Utility (unclipped)]]&lt;0,0, Table1[[#This Row],[Mitigations Utility (unclipped)]]) )</f>
        <v>0</v>
      </c>
      <c r="Z520" s="30">
        <f>SUM(Table1[[#This Row],[Num. CAR]:[Num. Splunk]])</f>
        <v>5</v>
      </c>
      <c r="AA520" s="30">
        <f>(Table1[[#This Row],[Total Detections]]-parameters!$D$4)/(parameters!$D$5-parameters!$D$4)</f>
        <v>0.05</v>
      </c>
      <c r="AB520" s="30">
        <f>IF(Table1[[#This Row],[Detections Utility (unclipped)]]&gt;1,1, IF(Table1[[#This Row],[Detections Utility (unclipped)]]&lt;0,0, Table1[[#This Row],[Detections Utility (unclipped)]]) )</f>
        <v>0.05</v>
      </c>
      <c r="AC520" s="75" t="s">
        <v>128</v>
      </c>
      <c r="AD520" s="85" t="s">
        <v>827</v>
      </c>
      <c r="AE520" s="30" t="str" cm="1">
        <f t="array" ref="AE520">IF(SUMPRODUCT(--(NOT(ISERR(SEARCH({"Process","Command","Script","WMI","Module","Pipe","Service"},AD520)))))&gt;0,"1","0")</f>
        <v>0</v>
      </c>
      <c r="AF520" s="30">
        <f>IF(AE520="1",'TOP 10 TECHNIQUES'!C$15,0)</f>
        <v>0</v>
      </c>
      <c r="AG520" s="30" t="str" cm="1">
        <f t="array" ref="AG520">IF(SUMPRODUCT(--(NOT(ISERR(SEARCH({"Network","Firewall"},AD520)))))&gt;0,"1","0")</f>
        <v>0</v>
      </c>
      <c r="AH520" s="30">
        <f>IF(AG520="1",'TOP 10 TECHNIQUES'!C$16,0)</f>
        <v>0</v>
      </c>
      <c r="AI520" s="30" t="str" cm="1">
        <f t="array" ref="AI520">IF(SUMPRODUCT(--(NOT(ISERR(SEARCH({"File","Group","Logon","Schedule","User","Registry","Active","Application"},AD520)))))&gt;0,"1","0")</f>
        <v>0</v>
      </c>
      <c r="AJ520" s="30">
        <f>IF(AI520="1",'TOP 10 TECHNIQUES'!C$17,0)</f>
        <v>0</v>
      </c>
      <c r="AK520" s="30" t="str" cm="1">
        <f t="array" ref="AK520">IF(SUMPRODUCT(--(NOT(ISERR(SEARCH({"Cloud","Cluster","Container","Image","Instance","Pod","Snapshot","Volume"},AD520)))))&gt;0,"1","0")</f>
        <v>0</v>
      </c>
      <c r="AL520" s="30">
        <f>IF(AK520="1",'TOP 10 TECHNIQUES'!C$18,0)</f>
        <v>0</v>
      </c>
      <c r="AM520" s="30" t="str" cm="1">
        <f t="array" ref="AM520">IF(SUMPRODUCT(--(NOT(ISERR(SEARCH({"Drive","Firmware","Host","Kernel"},AD520)))))&gt;0,"1","0")</f>
        <v>0</v>
      </c>
      <c r="AN520" s="30">
        <f>IF(AM520="1",'TOP 10 TECHNIQUES'!C$19,0)</f>
        <v>0</v>
      </c>
      <c r="AO520" s="61"/>
      <c r="AP520" s="30">
        <f>parameters!$J$21*Table1[[#This Row],[TAT Utility]]+parameters!$J$22*Table1[[#This Row],[Count Utility]]</f>
        <v>7.3809523809523804E-3</v>
      </c>
      <c r="AQ520" s="30">
        <f>(Table1[[#This Row],[Total Top Att&amp;ck Score ]]-parameters!$D$19)/(parameters!$D$20-parameters!$D$19)</f>
        <v>2.4603174603174603E-2</v>
      </c>
      <c r="AR520" s="30">
        <f>IF(Table1[[#This Row],[TAT Utility (unclipped)]]&gt;1,1, IF(Table1[[#This Row],[TAT Utility (unclipped)]]&lt;0,0, Table1[[#This Row],[TAT Utility (unclipped)]]) )</f>
        <v>2.4603174603174603E-2</v>
      </c>
      <c r="AS520" s="30">
        <f>(Table1[[#This Row],[Ransomware (Total '# of ATT&amp;CK Observations)]]-parameters!$D$21)/(parameters!$D$22-parameters!$D$21)</f>
        <v>0</v>
      </c>
      <c r="AT520" s="30">
        <f>IF(Table1[[#This Row],[Count Utility (unclipped)]]&gt;1,1, IF(Table1[[#This Row],[Count Utility (unclipped)]]&lt;0,0, Table1[[#This Row],[Count Utility (unclipped)]]) )</f>
        <v>0</v>
      </c>
      <c r="AU52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1" spans="1:47" ht="15.75">
      <c r="A521" s="30">
        <f>parameters!$J$21*Table1[[#This Row],[TAT Utility]]+parameters!$J$22*Table1[[#This Row],[Count Utility]]</f>
        <v>9.7619047619047616E-3</v>
      </c>
      <c r="B521" s="30">
        <f t="shared" si="7"/>
        <v>9.7619047619047619E-2</v>
      </c>
      <c r="C521" s="30" t="s">
        <v>1841</v>
      </c>
      <c r="D521" s="30" t="s">
        <v>1842</v>
      </c>
      <c r="E521" s="30" t="s">
        <v>72</v>
      </c>
      <c r="F521" s="30">
        <v>0</v>
      </c>
      <c r="G521" s="30">
        <v>1</v>
      </c>
      <c r="H521" s="30">
        <f>parameters!$J$10*Table1[[#This Row],[Before Utility]]+parameters!$J$11*Table1[[#This Row],[After Utility]]</f>
        <v>0.05</v>
      </c>
      <c r="I521">
        <f>(Table1[[#This Row],[Num. TID Before]]-parameters!$D$8)/(parameters!$D$9-parameters!$D$8)</f>
        <v>0</v>
      </c>
      <c r="J521">
        <f>IF(Table1[[#This Row],[Before Utility (unclipped)]]&gt;1,1, IF(Table1[[#This Row],[Before Utility (unclipped)]]&lt;0,0, Table1[[#This Row],[Before Utility (unclipped)]]))</f>
        <v>0</v>
      </c>
      <c r="K521">
        <f>(Table1[[#This Row],[Num. TID After]]-parameters!$D$10)/(parameters!$D$11-parameters!$D$10)</f>
        <v>0.1</v>
      </c>
      <c r="L521">
        <f>IF(Table1[[#This Row],[After Utility (unclipped)]]&gt;1,1, IF(Table1[[#This Row],[After Utility (unclipped)]]&lt;0,0, Table1[[#This Row],[After Utility (unclipped)]]))</f>
        <v>0.1</v>
      </c>
      <c r="M521" s="30">
        <v>0</v>
      </c>
      <c r="N521" s="81">
        <v>0</v>
      </c>
      <c r="O521" s="81">
        <v>10</v>
      </c>
      <c r="P521" s="81">
        <v>0</v>
      </c>
      <c r="Q521" s="81">
        <v>0</v>
      </c>
      <c r="R521" s="34"/>
      <c r="S521" s="32">
        <v>0</v>
      </c>
      <c r="T521" s="34"/>
      <c r="U521" s="32">
        <v>0</v>
      </c>
      <c r="V521" s="30">
        <f>parameters!$J$4*Table1[[#This Row],[Mitigations Utility]] + parameters!$J$5*Table1[[#This Row],[Detections Utility]]</f>
        <v>4.7619047619047616E-2</v>
      </c>
      <c r="W521">
        <f>SUM(Table1[[#This Row],[Num. 800-53 (r5)]],Table1[[#This Row],[Num. CIS Controls]])</f>
        <v>0</v>
      </c>
      <c r="X521">
        <f>(Table1[[#This Row],[Total Mitigations]]-parameters!$D$2)/(parameters!$D$3-parameters!$D$2)</f>
        <v>0</v>
      </c>
      <c r="Y521">
        <f>IF(Table1[[#This Row],[Mitigations Utility (unclipped)]]&gt;1,1, IF(Table1[[#This Row],[Mitigations Utility (unclipped)]]&lt;0,0, Table1[[#This Row],[Mitigations Utility (unclipped)]]) )</f>
        <v>0</v>
      </c>
      <c r="Z521">
        <f>SUM(Table1[[#This Row],[Num. CAR]:[Num. Splunk]])</f>
        <v>10</v>
      </c>
      <c r="AA521">
        <f>(Table1[[#This Row],[Total Detections]]-parameters!$D$4)/(parameters!$D$5-parameters!$D$4)</f>
        <v>0.1</v>
      </c>
      <c r="AB521">
        <f>IF(Table1[[#This Row],[Detections Utility (unclipped)]]&gt;1,1, IF(Table1[[#This Row],[Detections Utility (unclipped)]]&lt;0,0, Table1[[#This Row],[Detections Utility (unclipped)]]) )</f>
        <v>0.1</v>
      </c>
      <c r="AC521" s="74" t="s">
        <v>128</v>
      </c>
      <c r="AD521" s="85" t="s">
        <v>1843</v>
      </c>
      <c r="AE521" s="30" t="str" cm="1">
        <f t="array" ref="AE521">IF(SUMPRODUCT(--(NOT(ISERR(SEARCH({"Process","Command","Script","WMI","Module","Pipe","Service"},AD521)))))&gt;0,"1","0")</f>
        <v>0</v>
      </c>
      <c r="AF521" s="30">
        <f>IF(AE521="1",'TOP 10 TECHNIQUES'!C$15,0)</f>
        <v>0</v>
      </c>
      <c r="AG521" s="30" t="str" cm="1">
        <f t="array" ref="AG521">IF(SUMPRODUCT(--(NOT(ISERR(SEARCH({"Network","Firewall"},AD521)))))&gt;0,"1","0")</f>
        <v>0</v>
      </c>
      <c r="AH521" s="30">
        <f>IF(AG521="1",'TOP 10 TECHNIQUES'!C$16,0)</f>
        <v>0</v>
      </c>
      <c r="AI521" s="30" t="str" cm="1">
        <f t="array" ref="AI521">IF(SUMPRODUCT(--(NOT(ISERR(SEARCH({"File","Group","Logon","Schedule","User","Registry","Active","Application"},AD521)))))&gt;0,"1","0")</f>
        <v>0</v>
      </c>
      <c r="AJ521" s="30">
        <f>IF(AI521="1",'TOP 10 TECHNIQUES'!C$17,0)</f>
        <v>0</v>
      </c>
      <c r="AK521" s="30" t="str" cm="1">
        <f t="array" ref="AK521">IF(SUMPRODUCT(--(NOT(ISERR(SEARCH({"Cloud","Cluster","Container","Image","Instance","Pod","Snapshot","Volume"},AD521)))))&gt;0,"1","0")</f>
        <v>0</v>
      </c>
      <c r="AL521" s="30">
        <f>IF(AK521="1",'TOP 10 TECHNIQUES'!C$18,0)</f>
        <v>0</v>
      </c>
      <c r="AM521" s="30" t="str" cm="1">
        <f t="array" ref="AM521">IF(SUMPRODUCT(--(NOT(ISERR(SEARCH({"Drive","Firmware","Host","Kernel"},AD521)))))&gt;0,"1","0")</f>
        <v>0</v>
      </c>
      <c r="AN521" s="30">
        <f>IF(AM521="1",'TOP 10 TECHNIQUES'!C$19,0)</f>
        <v>0</v>
      </c>
      <c r="AO521" s="62">
        <v>0</v>
      </c>
      <c r="AP521" s="30">
        <f>parameters!$J$21*Table1[[#This Row],[TAT Utility]]+parameters!$J$22*Table1[[#This Row],[Count Utility]]</f>
        <v>9.7619047619047616E-3</v>
      </c>
      <c r="AQ521" s="30">
        <f>(Table1[[#This Row],[Total Top Att&amp;ck Score ]]-parameters!$D$19)/(parameters!$D$20-parameters!$D$19)</f>
        <v>3.2539682539682542E-2</v>
      </c>
      <c r="AR521" s="30">
        <f>IF(Table1[[#This Row],[TAT Utility (unclipped)]]&gt;1,1, IF(Table1[[#This Row],[TAT Utility (unclipped)]]&lt;0,0, Table1[[#This Row],[TAT Utility (unclipped)]]) )</f>
        <v>3.2539682539682542E-2</v>
      </c>
      <c r="AS521" s="30">
        <f>(Table1[[#This Row],[Ransomware (Total '# of ATT&amp;CK Observations)]]-parameters!$D$21)/(parameters!$D$22-parameters!$D$21)</f>
        <v>0</v>
      </c>
      <c r="AT521" s="30">
        <f>IF(Table1[[#This Row],[Count Utility (unclipped)]]&gt;1,1, IF(Table1[[#This Row],[Count Utility (unclipped)]]&lt;0,0, Table1[[#This Row],[Count Utility (unclipped)]]) )</f>
        <v>0</v>
      </c>
      <c r="AU52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2" spans="1:47" ht="15.75">
      <c r="A522" s="30">
        <f>parameters!$J$21*Table1[[#This Row],[TAT Utility]]+parameters!$J$22*Table1[[#This Row],[Count Utility]]</f>
        <v>7.166666666666667E-2</v>
      </c>
      <c r="B522" s="30">
        <f t="shared" si="7"/>
        <v>0.05</v>
      </c>
      <c r="C522" s="30" t="s">
        <v>1844</v>
      </c>
      <c r="D522" s="30" t="s">
        <v>1842</v>
      </c>
      <c r="E522" s="30" t="s">
        <v>1845</v>
      </c>
      <c r="F522" s="30">
        <v>0</v>
      </c>
      <c r="G522" s="30">
        <v>1</v>
      </c>
      <c r="H522" s="30">
        <f>parameters!$J$10*Table1[[#This Row],[Before Utility]]+parameters!$J$11*Table1[[#This Row],[After Utility]]</f>
        <v>0.05</v>
      </c>
      <c r="I522">
        <f>(Table1[[#This Row],[Num. TID Before]]-parameters!$D$8)/(parameters!$D$9-parameters!$D$8)</f>
        <v>0</v>
      </c>
      <c r="J522">
        <f>IF(Table1[[#This Row],[Before Utility (unclipped)]]&gt;1,1, IF(Table1[[#This Row],[Before Utility (unclipped)]]&lt;0,0, Table1[[#This Row],[Before Utility (unclipped)]]))</f>
        <v>0</v>
      </c>
      <c r="K522">
        <f>(Table1[[#This Row],[Num. TID After]]-parameters!$D$10)/(parameters!$D$11-parameters!$D$10)</f>
        <v>0.1</v>
      </c>
      <c r="L522">
        <f>IF(Table1[[#This Row],[After Utility (unclipped)]]&gt;1,1, IF(Table1[[#This Row],[After Utility (unclipped)]]&lt;0,0, Table1[[#This Row],[After Utility (unclipped)]]))</f>
        <v>0.1</v>
      </c>
      <c r="M522" s="30">
        <v>0</v>
      </c>
      <c r="N522" s="81">
        <v>0</v>
      </c>
      <c r="O522" s="81">
        <v>0</v>
      </c>
      <c r="P522" s="81">
        <v>0</v>
      </c>
      <c r="Q522" s="81">
        <v>0</v>
      </c>
      <c r="R522" s="34"/>
      <c r="S522" s="32">
        <v>0</v>
      </c>
      <c r="T522" s="34"/>
      <c r="U522" s="32">
        <v>0</v>
      </c>
      <c r="V522" s="30">
        <f>parameters!$J$4*Table1[[#This Row],[Mitigations Utility]] + parameters!$J$5*Table1[[#This Row],[Detections Utility]]</f>
        <v>0</v>
      </c>
      <c r="W522">
        <f>SUM(Table1[[#This Row],[Num. 800-53 (r5)]],Table1[[#This Row],[Num. CIS Controls]])</f>
        <v>0</v>
      </c>
      <c r="X522">
        <f>(Table1[[#This Row],[Total Mitigations]]-parameters!$D$2)/(parameters!$D$3-parameters!$D$2)</f>
        <v>0</v>
      </c>
      <c r="Y522">
        <f>IF(Table1[[#This Row],[Mitigations Utility (unclipped)]]&gt;1,1, IF(Table1[[#This Row],[Mitigations Utility (unclipped)]]&lt;0,0, Table1[[#This Row],[Mitigations Utility (unclipped)]]) )</f>
        <v>0</v>
      </c>
      <c r="Z522">
        <f>SUM(Table1[[#This Row],[Num. CAR]:[Num. Splunk]])</f>
        <v>0</v>
      </c>
      <c r="AA522">
        <f>(Table1[[#This Row],[Total Detections]]-parameters!$D$4)/(parameters!$D$5-parameters!$D$4)</f>
        <v>0</v>
      </c>
      <c r="AB522">
        <f>IF(Table1[[#This Row],[Detections Utility (unclipped)]]&gt;1,1, IF(Table1[[#This Row],[Detections Utility (unclipped)]]&lt;0,0, Table1[[#This Row],[Detections Utility (unclipped)]]) )</f>
        <v>0</v>
      </c>
      <c r="AC522" s="75" t="s">
        <v>128</v>
      </c>
      <c r="AD522" s="85" t="s">
        <v>1846</v>
      </c>
      <c r="AE522" s="30" t="str" cm="1">
        <f t="array" ref="AE522">IF(SUMPRODUCT(--(NOT(ISERR(SEARCH({"Process","Command","Script","WMI","Module","Pipe","Service"},AD522)))))&gt;0,"1","0")</f>
        <v>0</v>
      </c>
      <c r="AF522" s="30">
        <f>IF(AE522="1",'TOP 10 TECHNIQUES'!C$15,0)</f>
        <v>0</v>
      </c>
      <c r="AG522" s="30" t="str" cm="1">
        <f t="array" ref="AG522">IF(SUMPRODUCT(--(NOT(ISERR(SEARCH({"Network","Firewall"},AD522)))))&gt;0,"1","0")</f>
        <v>0</v>
      </c>
      <c r="AH522" s="30">
        <f>IF(AG522="1",'TOP 10 TECHNIQUES'!C$16,0)</f>
        <v>0</v>
      </c>
      <c r="AI522" s="30" t="str" cm="1">
        <f t="array" ref="AI522">IF(SUMPRODUCT(--(NOT(ISERR(SEARCH({"File","Group","Logon","Schedule","User","Registry","Active","Application"},AD522)))))&gt;0,"1","0")</f>
        <v>0</v>
      </c>
      <c r="AJ522" s="30">
        <f>IF(AI522="1",'TOP 10 TECHNIQUES'!C$17,0)</f>
        <v>0</v>
      </c>
      <c r="AK522" s="30" t="str" cm="1">
        <f t="array" ref="AK522">IF(SUMPRODUCT(--(NOT(ISERR(SEARCH({"Cloud","Cluster","Container","Image","Instance","Pod","Snapshot","Volume"},AD522)))))&gt;0,"1","0")</f>
        <v>0</v>
      </c>
      <c r="AL522" s="30">
        <f>IF(AK522="1",'TOP 10 TECHNIQUES'!C$18,0)</f>
        <v>0</v>
      </c>
      <c r="AM522" s="30" t="str" cm="1">
        <f t="array" ref="AM522">IF(SUMPRODUCT(--(NOT(ISERR(SEARCH({"Drive","Firmware","Host","Kernel"},AD522)))))&gt;0,"1","0")</f>
        <v>0</v>
      </c>
      <c r="AN522" s="30">
        <f>IF(AM522="1",'TOP 10 TECHNIQUES'!C$19,0)</f>
        <v>0</v>
      </c>
      <c r="AO522" s="61">
        <v>2</v>
      </c>
      <c r="AP522" s="30">
        <f>parameters!$J$21*Table1[[#This Row],[TAT Utility]]+parameters!$J$22*Table1[[#This Row],[Count Utility]]</f>
        <v>7.166666666666667E-2</v>
      </c>
      <c r="AQ522" s="30">
        <f>(Table1[[#This Row],[Total Top Att&amp;ck Score ]]-parameters!$D$19)/(parameters!$D$20-parameters!$D$19)</f>
        <v>1.6666666666666666E-2</v>
      </c>
      <c r="AR522" s="30">
        <f>IF(Table1[[#This Row],[TAT Utility (unclipped)]]&gt;1,1, IF(Table1[[#This Row],[TAT Utility (unclipped)]]&lt;0,0, Table1[[#This Row],[TAT Utility (unclipped)]]) )</f>
        <v>1.6666666666666666E-2</v>
      </c>
      <c r="AS522" s="30">
        <f>(Table1[[#This Row],[Ransomware (Total '# of ATT&amp;CK Observations)]]-parameters!$D$21)/(parameters!$D$22-parameters!$D$21)</f>
        <v>9.5238095238095233E-2</v>
      </c>
      <c r="AT522" s="30">
        <f>IF(Table1[[#This Row],[Count Utility (unclipped)]]&gt;1,1, IF(Table1[[#This Row],[Count Utility (unclipped)]]&lt;0,0, Table1[[#This Row],[Count Utility (unclipped)]]) )</f>
        <v>9.5238095238095233E-2</v>
      </c>
      <c r="AU52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4.8412698412698407E-2</v>
      </c>
    </row>
    <row r="523" spans="1:47" ht="15.75">
      <c r="A523" s="30">
        <f>parameters!$J$21*Table1[[#This Row],[TAT Utility]]+parameters!$J$22*Table1[[#This Row],[Count Utility]]</f>
        <v>3.9285714285714285E-2</v>
      </c>
      <c r="B523" s="30">
        <f t="shared" si="7"/>
        <v>5.9523809523809527E-2</v>
      </c>
      <c r="C523" s="30" t="s">
        <v>1847</v>
      </c>
      <c r="D523" s="30" t="s">
        <v>1842</v>
      </c>
      <c r="E523" s="30" t="s">
        <v>1848</v>
      </c>
      <c r="F523" s="30">
        <v>0</v>
      </c>
      <c r="G523" s="30">
        <v>1</v>
      </c>
      <c r="H523" s="30">
        <f>parameters!$J$10*Table1[[#This Row],[Before Utility]]+parameters!$J$11*Table1[[#This Row],[After Utility]]</f>
        <v>0.05</v>
      </c>
      <c r="I523">
        <f>(Table1[[#This Row],[Num. TID Before]]-parameters!$D$8)/(parameters!$D$9-parameters!$D$8)</f>
        <v>0</v>
      </c>
      <c r="J523">
        <f>IF(Table1[[#This Row],[Before Utility (unclipped)]]&gt;1,1, IF(Table1[[#This Row],[Before Utility (unclipped)]]&lt;0,0, Table1[[#This Row],[Before Utility (unclipped)]]))</f>
        <v>0</v>
      </c>
      <c r="K523">
        <f>(Table1[[#This Row],[Num. TID After]]-parameters!$D$10)/(parameters!$D$11-parameters!$D$10)</f>
        <v>0.1</v>
      </c>
      <c r="L523">
        <f>IF(Table1[[#This Row],[After Utility (unclipped)]]&gt;1,1, IF(Table1[[#This Row],[After Utility (unclipped)]]&lt;0,0, Table1[[#This Row],[After Utility (unclipped)]]))</f>
        <v>0.1</v>
      </c>
      <c r="M523" s="30">
        <v>0</v>
      </c>
      <c r="N523" s="81">
        <v>0</v>
      </c>
      <c r="O523" s="81">
        <v>0</v>
      </c>
      <c r="P523" s="81">
        <v>0</v>
      </c>
      <c r="Q523" s="81">
        <v>2</v>
      </c>
      <c r="R523" s="34"/>
      <c r="S523" s="32">
        <v>0</v>
      </c>
      <c r="T523" s="34"/>
      <c r="U523" s="32">
        <v>0</v>
      </c>
      <c r="V523" s="30">
        <f>parameters!$J$4*Table1[[#This Row],[Mitigations Utility]] + parameters!$J$5*Table1[[#This Row],[Detections Utility]]</f>
        <v>9.5238095238095229E-3</v>
      </c>
      <c r="W523">
        <f>SUM(Table1[[#This Row],[Num. 800-53 (r5)]],Table1[[#This Row],[Num. CIS Controls]])</f>
        <v>0</v>
      </c>
      <c r="X523">
        <f>(Table1[[#This Row],[Total Mitigations]]-parameters!$D$2)/(parameters!$D$3-parameters!$D$2)</f>
        <v>0</v>
      </c>
      <c r="Y523">
        <f>IF(Table1[[#This Row],[Mitigations Utility (unclipped)]]&gt;1,1, IF(Table1[[#This Row],[Mitigations Utility (unclipped)]]&lt;0,0, Table1[[#This Row],[Mitigations Utility (unclipped)]]) )</f>
        <v>0</v>
      </c>
      <c r="Z523">
        <f>SUM(Table1[[#This Row],[Num. CAR]:[Num. Splunk]])</f>
        <v>2</v>
      </c>
      <c r="AA523">
        <f>(Table1[[#This Row],[Total Detections]]-parameters!$D$4)/(parameters!$D$5-parameters!$D$4)</f>
        <v>0.02</v>
      </c>
      <c r="AB523">
        <f>IF(Table1[[#This Row],[Detections Utility (unclipped)]]&gt;1,1, IF(Table1[[#This Row],[Detections Utility (unclipped)]]&lt;0,0, Table1[[#This Row],[Detections Utility (unclipped)]]) )</f>
        <v>0.02</v>
      </c>
      <c r="AC523" s="74" t="s">
        <v>128</v>
      </c>
      <c r="AD523" s="85" t="s">
        <v>1849</v>
      </c>
      <c r="AE523" s="30" t="str" cm="1">
        <f t="array" ref="AE523">IF(SUMPRODUCT(--(NOT(ISERR(SEARCH({"Process","Command","Script","WMI","Module","Pipe","Service"},AD523)))))&gt;0,"1","0")</f>
        <v>0</v>
      </c>
      <c r="AF523" s="30">
        <f>IF(AE523="1",'TOP 10 TECHNIQUES'!C$15,0)</f>
        <v>0</v>
      </c>
      <c r="AG523" s="30" t="str" cm="1">
        <f t="array" ref="AG523">IF(SUMPRODUCT(--(NOT(ISERR(SEARCH({"Network","Firewall"},AD523)))))&gt;0,"1","0")</f>
        <v>0</v>
      </c>
      <c r="AH523" s="30">
        <f>IF(AG523="1",'TOP 10 TECHNIQUES'!C$16,0)</f>
        <v>0</v>
      </c>
      <c r="AI523" s="30" t="str" cm="1">
        <f t="array" ref="AI523">IF(SUMPRODUCT(--(NOT(ISERR(SEARCH({"File","Group","Logon","Schedule","User","Registry","Active","Application"},AD523)))))&gt;0,"1","0")</f>
        <v>0</v>
      </c>
      <c r="AJ523" s="30">
        <f>IF(AI523="1",'TOP 10 TECHNIQUES'!C$17,0)</f>
        <v>0</v>
      </c>
      <c r="AK523" s="30" t="str" cm="1">
        <f t="array" ref="AK523">IF(SUMPRODUCT(--(NOT(ISERR(SEARCH({"Cloud","Cluster","Container","Image","Instance","Pod","Snapshot","Volume"},AD523)))))&gt;0,"1","0")</f>
        <v>0</v>
      </c>
      <c r="AL523" s="30">
        <f>IF(AK523="1",'TOP 10 TECHNIQUES'!C$18,0)</f>
        <v>0</v>
      </c>
      <c r="AM523" s="30" t="str" cm="1">
        <f t="array" ref="AM523">IF(SUMPRODUCT(--(NOT(ISERR(SEARCH({"Drive","Firmware","Host","Kernel"},AD523)))))&gt;0,"1","0")</f>
        <v>0</v>
      </c>
      <c r="AN523" s="30">
        <f>IF(AM523="1",'TOP 10 TECHNIQUES'!C$19,0)</f>
        <v>0</v>
      </c>
      <c r="AO523" s="62">
        <v>1</v>
      </c>
      <c r="AP523" s="30">
        <f>parameters!$J$21*Table1[[#This Row],[TAT Utility]]+parameters!$J$22*Table1[[#This Row],[Count Utility]]</f>
        <v>3.9285714285714285E-2</v>
      </c>
      <c r="AQ523" s="30">
        <f>(Table1[[#This Row],[Total Top Att&amp;ck Score ]]-parameters!$D$19)/(parameters!$D$20-parameters!$D$19)</f>
        <v>1.9841269841269844E-2</v>
      </c>
      <c r="AR523" s="30">
        <f>IF(Table1[[#This Row],[TAT Utility (unclipped)]]&gt;1,1, IF(Table1[[#This Row],[TAT Utility (unclipped)]]&lt;0,0, Table1[[#This Row],[TAT Utility (unclipped)]]) )</f>
        <v>1.9841269841269844E-2</v>
      </c>
      <c r="AS523" s="30">
        <f>(Table1[[#This Row],[Ransomware (Total '# of ATT&amp;CK Observations)]]-parameters!$D$21)/(parameters!$D$22-parameters!$D$21)</f>
        <v>4.7619047619047616E-2</v>
      </c>
      <c r="AT523" s="30">
        <f>IF(Table1[[#This Row],[Count Utility (unclipped)]]&gt;1,1, IF(Table1[[#This Row],[Count Utility (unclipped)]]&lt;0,0, Table1[[#This Row],[Count Utility (unclipped)]]) )</f>
        <v>4.7619047619047616E-2</v>
      </c>
      <c r="AU52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2.4281934996220708E-2</v>
      </c>
    </row>
    <row r="524" spans="1:47" ht="15.75">
      <c r="A524" s="30">
        <f>parameters!$J$21*Table1[[#This Row],[TAT Utility]]+parameters!$J$22*Table1[[#This Row],[Count Utility]]</f>
        <v>5.0000000000000001E-3</v>
      </c>
      <c r="B524" s="30">
        <f t="shared" si="7"/>
        <v>0.05</v>
      </c>
      <c r="C524" s="30" t="s">
        <v>1850</v>
      </c>
      <c r="D524" s="30" t="s">
        <v>1842</v>
      </c>
      <c r="E524" s="30" t="s">
        <v>1851</v>
      </c>
      <c r="F524" s="30">
        <v>0</v>
      </c>
      <c r="G524" s="30">
        <v>1</v>
      </c>
      <c r="H524" s="30">
        <f>parameters!$J$10*Table1[[#This Row],[Before Utility]]+parameters!$J$11*Table1[[#This Row],[After Utility]]</f>
        <v>0.05</v>
      </c>
      <c r="I524">
        <f>(Table1[[#This Row],[Num. TID Before]]-parameters!$D$8)/(parameters!$D$9-parameters!$D$8)</f>
        <v>0</v>
      </c>
      <c r="J524">
        <f>IF(Table1[[#This Row],[Before Utility (unclipped)]]&gt;1,1, IF(Table1[[#This Row],[Before Utility (unclipped)]]&lt;0,0, Table1[[#This Row],[Before Utility (unclipped)]]))</f>
        <v>0</v>
      </c>
      <c r="K524">
        <f>(Table1[[#This Row],[Num. TID After]]-parameters!$D$10)/(parameters!$D$11-parameters!$D$10)</f>
        <v>0.1</v>
      </c>
      <c r="L524">
        <f>IF(Table1[[#This Row],[After Utility (unclipped)]]&gt;1,1, IF(Table1[[#This Row],[After Utility (unclipped)]]&lt;0,0, Table1[[#This Row],[After Utility (unclipped)]]))</f>
        <v>0.1</v>
      </c>
      <c r="M524" s="30">
        <v>0</v>
      </c>
      <c r="N524" s="81">
        <v>0</v>
      </c>
      <c r="O524" s="81">
        <v>0</v>
      </c>
      <c r="P524" s="81">
        <v>0</v>
      </c>
      <c r="Q524" s="81">
        <v>0</v>
      </c>
      <c r="R524" s="34"/>
      <c r="S524" s="32">
        <v>0</v>
      </c>
      <c r="T524" s="34"/>
      <c r="U524" s="32">
        <v>0</v>
      </c>
      <c r="V524" s="30">
        <f>parameters!$J$4*Table1[[#This Row],[Mitigations Utility]] + parameters!$J$5*Table1[[#This Row],[Detections Utility]]</f>
        <v>0</v>
      </c>
      <c r="W524">
        <f>SUM(Table1[[#This Row],[Num. 800-53 (r5)]],Table1[[#This Row],[Num. CIS Controls]])</f>
        <v>0</v>
      </c>
      <c r="X524">
        <f>(Table1[[#This Row],[Total Mitigations]]-parameters!$D$2)/(parameters!$D$3-parameters!$D$2)</f>
        <v>0</v>
      </c>
      <c r="Y524">
        <f>IF(Table1[[#This Row],[Mitigations Utility (unclipped)]]&gt;1,1, IF(Table1[[#This Row],[Mitigations Utility (unclipped)]]&lt;0,0, Table1[[#This Row],[Mitigations Utility (unclipped)]]) )</f>
        <v>0</v>
      </c>
      <c r="Z524">
        <f>SUM(Table1[[#This Row],[Num. CAR]:[Num. Splunk]])</f>
        <v>0</v>
      </c>
      <c r="AA524">
        <f>(Table1[[#This Row],[Total Detections]]-parameters!$D$4)/(parameters!$D$5-parameters!$D$4)</f>
        <v>0</v>
      </c>
      <c r="AB524">
        <f>IF(Table1[[#This Row],[Detections Utility (unclipped)]]&gt;1,1, IF(Table1[[#This Row],[Detections Utility (unclipped)]]&lt;0,0, Table1[[#This Row],[Detections Utility (unclipped)]]) )</f>
        <v>0</v>
      </c>
      <c r="AC524" s="75" t="s">
        <v>128</v>
      </c>
      <c r="AD524" s="85" t="s">
        <v>1815</v>
      </c>
      <c r="AE524" s="30" t="str" cm="1">
        <f t="array" ref="AE524">IF(SUMPRODUCT(--(NOT(ISERR(SEARCH({"Process","Command","Script","WMI","Module","Pipe","Service"},AD524)))))&gt;0,"1","0")</f>
        <v>0</v>
      </c>
      <c r="AF524" s="30">
        <f>IF(AE524="1",'TOP 10 TECHNIQUES'!C$15,0)</f>
        <v>0</v>
      </c>
      <c r="AG524" s="30" t="str" cm="1">
        <f t="array" ref="AG524">IF(SUMPRODUCT(--(NOT(ISERR(SEARCH({"Network","Firewall"},AD524)))))&gt;0,"1","0")</f>
        <v>0</v>
      </c>
      <c r="AH524" s="30">
        <f>IF(AG524="1",'TOP 10 TECHNIQUES'!C$16,0)</f>
        <v>0</v>
      </c>
      <c r="AI524" s="30" t="str" cm="1">
        <f t="array" ref="AI524">IF(SUMPRODUCT(--(NOT(ISERR(SEARCH({"File","Group","Logon","Schedule","User","Registry","Active","Application"},AD524)))))&gt;0,"1","0")</f>
        <v>0</v>
      </c>
      <c r="AJ524" s="30">
        <f>IF(AI524="1",'TOP 10 TECHNIQUES'!C$17,0)</f>
        <v>0</v>
      </c>
      <c r="AK524" s="30" t="str" cm="1">
        <f t="array" ref="AK524">IF(SUMPRODUCT(--(NOT(ISERR(SEARCH({"Cloud","Cluster","Container","Image","Instance","Pod","Snapshot","Volume"},AD524)))))&gt;0,"1","0")</f>
        <v>0</v>
      </c>
      <c r="AL524" s="30">
        <f>IF(AK524="1",'TOP 10 TECHNIQUES'!C$18,0)</f>
        <v>0</v>
      </c>
      <c r="AM524" s="30" t="str" cm="1">
        <f t="array" ref="AM524">IF(SUMPRODUCT(--(NOT(ISERR(SEARCH({"Drive","Firmware","Host","Kernel"},AD524)))))&gt;0,"1","0")</f>
        <v>0</v>
      </c>
      <c r="AN524" s="30">
        <f>IF(AM524="1",'TOP 10 TECHNIQUES'!C$19,0)</f>
        <v>0</v>
      </c>
      <c r="AO524" s="61">
        <v>0</v>
      </c>
      <c r="AP524" s="30">
        <f>parameters!$J$21*Table1[[#This Row],[TAT Utility]]+parameters!$J$22*Table1[[#This Row],[Count Utility]]</f>
        <v>5.0000000000000001E-3</v>
      </c>
      <c r="AQ524" s="30">
        <f>(Table1[[#This Row],[Total Top Att&amp;ck Score ]]-parameters!$D$19)/(parameters!$D$20-parameters!$D$19)</f>
        <v>1.6666666666666666E-2</v>
      </c>
      <c r="AR524" s="30">
        <f>IF(Table1[[#This Row],[TAT Utility (unclipped)]]&gt;1,1, IF(Table1[[#This Row],[TAT Utility (unclipped)]]&lt;0,0, Table1[[#This Row],[TAT Utility (unclipped)]]) )</f>
        <v>1.6666666666666666E-2</v>
      </c>
      <c r="AS524" s="30">
        <f>(Table1[[#This Row],[Ransomware (Total '# of ATT&amp;CK Observations)]]-parameters!$D$21)/(parameters!$D$22-parameters!$D$21)</f>
        <v>0</v>
      </c>
      <c r="AT524" s="30">
        <f>IF(Table1[[#This Row],[Count Utility (unclipped)]]&gt;1,1, IF(Table1[[#This Row],[Count Utility (unclipped)]]&lt;0,0, Table1[[#This Row],[Count Utility (unclipped)]]) )</f>
        <v>0</v>
      </c>
      <c r="AU52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5" spans="1:47" ht="15.75">
      <c r="A525" s="30">
        <f>parameters!$J$21*Table1[[#This Row],[TAT Utility]]+parameters!$J$22*Table1[[#This Row],[Count Utility]]</f>
        <v>6.4285714285714276E-3</v>
      </c>
      <c r="B525" s="30">
        <f t="shared" si="7"/>
        <v>6.4285714285714279E-2</v>
      </c>
      <c r="C525" s="30" t="s">
        <v>1852</v>
      </c>
      <c r="D525" s="30" t="s">
        <v>1842</v>
      </c>
      <c r="E525" s="30" t="s">
        <v>1853</v>
      </c>
      <c r="F525" s="30">
        <v>0</v>
      </c>
      <c r="G525" s="30">
        <v>1</v>
      </c>
      <c r="H525" s="30">
        <f>parameters!$J$10*Table1[[#This Row],[Before Utility]]+parameters!$J$11*Table1[[#This Row],[After Utility]]</f>
        <v>0.05</v>
      </c>
      <c r="I525">
        <f>(Table1[[#This Row],[Num. TID Before]]-parameters!$D$8)/(parameters!$D$9-parameters!$D$8)</f>
        <v>0</v>
      </c>
      <c r="J525">
        <f>IF(Table1[[#This Row],[Before Utility (unclipped)]]&gt;1,1, IF(Table1[[#This Row],[Before Utility (unclipped)]]&lt;0,0, Table1[[#This Row],[Before Utility (unclipped)]]))</f>
        <v>0</v>
      </c>
      <c r="K525">
        <f>(Table1[[#This Row],[Num. TID After]]-parameters!$D$10)/(parameters!$D$11-parameters!$D$10)</f>
        <v>0.1</v>
      </c>
      <c r="L525">
        <f>IF(Table1[[#This Row],[After Utility (unclipped)]]&gt;1,1, IF(Table1[[#This Row],[After Utility (unclipped)]]&lt;0,0, Table1[[#This Row],[After Utility (unclipped)]]))</f>
        <v>0.1</v>
      </c>
      <c r="M525" s="30">
        <v>0</v>
      </c>
      <c r="N525" s="81">
        <v>0</v>
      </c>
      <c r="O525" s="81">
        <v>2</v>
      </c>
      <c r="P525" s="81">
        <v>1</v>
      </c>
      <c r="Q525" s="81">
        <v>0</v>
      </c>
      <c r="R525" s="34"/>
      <c r="S525" s="32">
        <v>0</v>
      </c>
      <c r="T525" s="34"/>
      <c r="U525" s="32">
        <v>0</v>
      </c>
      <c r="V525" s="30">
        <f>parameters!$J$4*Table1[[#This Row],[Mitigations Utility]] + parameters!$J$5*Table1[[#This Row],[Detections Utility]]</f>
        <v>1.4285714285714284E-2</v>
      </c>
      <c r="W525">
        <f>SUM(Table1[[#This Row],[Num. 800-53 (r5)]],Table1[[#This Row],[Num. CIS Controls]])</f>
        <v>0</v>
      </c>
      <c r="X525">
        <f>(Table1[[#This Row],[Total Mitigations]]-parameters!$D$2)/(parameters!$D$3-parameters!$D$2)</f>
        <v>0</v>
      </c>
      <c r="Y525">
        <f>IF(Table1[[#This Row],[Mitigations Utility (unclipped)]]&gt;1,1, IF(Table1[[#This Row],[Mitigations Utility (unclipped)]]&lt;0,0, Table1[[#This Row],[Mitigations Utility (unclipped)]]) )</f>
        <v>0</v>
      </c>
      <c r="Z525">
        <f>SUM(Table1[[#This Row],[Num. CAR]:[Num. Splunk]])</f>
        <v>3</v>
      </c>
      <c r="AA525">
        <f>(Table1[[#This Row],[Total Detections]]-parameters!$D$4)/(parameters!$D$5-parameters!$D$4)</f>
        <v>0.03</v>
      </c>
      <c r="AB525">
        <f>IF(Table1[[#This Row],[Detections Utility (unclipped)]]&gt;1,1, IF(Table1[[#This Row],[Detections Utility (unclipped)]]&lt;0,0, Table1[[#This Row],[Detections Utility (unclipped)]]) )</f>
        <v>0.03</v>
      </c>
      <c r="AC525" s="74" t="s">
        <v>128</v>
      </c>
      <c r="AD525" s="85" t="s">
        <v>827</v>
      </c>
      <c r="AE525" s="30" t="str" cm="1">
        <f t="array" ref="AE525">IF(SUMPRODUCT(--(NOT(ISERR(SEARCH({"Process","Command","Script","WMI","Module","Pipe","Service"},AD525)))))&gt;0,"1","0")</f>
        <v>0</v>
      </c>
      <c r="AF525" s="30">
        <f>IF(AE525="1",'TOP 10 TECHNIQUES'!C$15,0)</f>
        <v>0</v>
      </c>
      <c r="AG525" s="30" t="str" cm="1">
        <f t="array" ref="AG525">IF(SUMPRODUCT(--(NOT(ISERR(SEARCH({"Network","Firewall"},AD525)))))&gt;0,"1","0")</f>
        <v>0</v>
      </c>
      <c r="AH525" s="30">
        <f>IF(AG525="1",'TOP 10 TECHNIQUES'!C$16,0)</f>
        <v>0</v>
      </c>
      <c r="AI525" s="30" t="str" cm="1">
        <f t="array" ref="AI525">IF(SUMPRODUCT(--(NOT(ISERR(SEARCH({"File","Group","Logon","Schedule","User","Registry","Active","Application"},AD525)))))&gt;0,"1","0")</f>
        <v>0</v>
      </c>
      <c r="AJ525" s="30">
        <f>IF(AI525="1",'TOP 10 TECHNIQUES'!C$17,0)</f>
        <v>0</v>
      </c>
      <c r="AK525" s="30" t="str" cm="1">
        <f t="array" ref="AK525">IF(SUMPRODUCT(--(NOT(ISERR(SEARCH({"Cloud","Cluster","Container","Image","Instance","Pod","Snapshot","Volume"},AD525)))))&gt;0,"1","0")</f>
        <v>0</v>
      </c>
      <c r="AL525" s="30">
        <f>IF(AK525="1",'TOP 10 TECHNIQUES'!C$18,0)</f>
        <v>0</v>
      </c>
      <c r="AM525" s="30" t="str" cm="1">
        <f t="array" ref="AM525">IF(SUMPRODUCT(--(NOT(ISERR(SEARCH({"Drive","Firmware","Host","Kernel"},AD525)))))&gt;0,"1","0")</f>
        <v>0</v>
      </c>
      <c r="AN525" s="30">
        <f>IF(AM525="1",'TOP 10 TECHNIQUES'!C$19,0)</f>
        <v>0</v>
      </c>
      <c r="AO525" s="62">
        <v>0</v>
      </c>
      <c r="AP525" s="30">
        <f>parameters!$J$21*Table1[[#This Row],[TAT Utility]]+parameters!$J$22*Table1[[#This Row],[Count Utility]]</f>
        <v>6.4285714285714276E-3</v>
      </c>
      <c r="AQ525" s="30">
        <f>(Table1[[#This Row],[Total Top Att&amp;ck Score ]]-parameters!$D$19)/(parameters!$D$20-parameters!$D$19)</f>
        <v>2.1428571428571425E-2</v>
      </c>
      <c r="AR525" s="30">
        <f>IF(Table1[[#This Row],[TAT Utility (unclipped)]]&gt;1,1, IF(Table1[[#This Row],[TAT Utility (unclipped)]]&lt;0,0, Table1[[#This Row],[TAT Utility (unclipped)]]) )</f>
        <v>2.1428571428571425E-2</v>
      </c>
      <c r="AS525" s="30">
        <f>(Table1[[#This Row],[Ransomware (Total '# of ATT&amp;CK Observations)]]-parameters!$D$21)/(parameters!$D$22-parameters!$D$21)</f>
        <v>0</v>
      </c>
      <c r="AT525" s="30">
        <f>IF(Table1[[#This Row],[Count Utility (unclipped)]]&gt;1,1, IF(Table1[[#This Row],[Count Utility (unclipped)]]&lt;0,0, Table1[[#This Row],[Count Utility (unclipped)]]) )</f>
        <v>0</v>
      </c>
      <c r="AU52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6" spans="1:47" ht="15.75">
      <c r="A526" s="30">
        <f>parameters!$J$21*Table1[[#This Row],[TAT Utility]]+parameters!$J$22*Table1[[#This Row],[Count Utility]]</f>
        <v>3.8809523809523808E-2</v>
      </c>
      <c r="B526" s="30">
        <f t="shared" si="7"/>
        <v>5.4761904761904762E-2</v>
      </c>
      <c r="C526" s="30" t="s">
        <v>1854</v>
      </c>
      <c r="D526" s="30" t="s">
        <v>1855</v>
      </c>
      <c r="E526" s="30" t="s">
        <v>72</v>
      </c>
      <c r="F526" s="30">
        <v>0</v>
      </c>
      <c r="G526" s="30">
        <v>1</v>
      </c>
      <c r="H526" s="30">
        <f>parameters!$J$10*Table1[[#This Row],[Before Utility]]+parameters!$J$11*Table1[[#This Row],[After Utility]]</f>
        <v>0.05</v>
      </c>
      <c r="I526">
        <f>(Table1[[#This Row],[Num. TID Before]]-parameters!$D$8)/(parameters!$D$9-parameters!$D$8)</f>
        <v>0</v>
      </c>
      <c r="J526">
        <f>IF(Table1[[#This Row],[Before Utility (unclipped)]]&gt;1,1, IF(Table1[[#This Row],[Before Utility (unclipped)]]&lt;0,0, Table1[[#This Row],[Before Utility (unclipped)]]))</f>
        <v>0</v>
      </c>
      <c r="K526">
        <f>(Table1[[#This Row],[Num. TID After]]-parameters!$D$10)/(parameters!$D$11-parameters!$D$10)</f>
        <v>0.1</v>
      </c>
      <c r="L526">
        <f>IF(Table1[[#This Row],[After Utility (unclipped)]]&gt;1,1, IF(Table1[[#This Row],[After Utility (unclipped)]]&lt;0,0, Table1[[#This Row],[After Utility (unclipped)]]))</f>
        <v>0.1</v>
      </c>
      <c r="M526" s="30">
        <v>0</v>
      </c>
      <c r="N526" s="81">
        <v>0</v>
      </c>
      <c r="O526" s="81">
        <v>1</v>
      </c>
      <c r="P526" s="81">
        <v>0</v>
      </c>
      <c r="Q526" s="81">
        <v>0</v>
      </c>
      <c r="R526" s="34"/>
      <c r="S526" s="32">
        <v>0</v>
      </c>
      <c r="T526" s="34"/>
      <c r="U526" s="32">
        <v>0</v>
      </c>
      <c r="V526" s="30">
        <f>parameters!$J$4*Table1[[#This Row],[Mitigations Utility]] + parameters!$J$5*Table1[[#This Row],[Detections Utility]]</f>
        <v>4.7619047619047615E-3</v>
      </c>
      <c r="W526">
        <f>SUM(Table1[[#This Row],[Num. 800-53 (r5)]],Table1[[#This Row],[Num. CIS Controls]])</f>
        <v>0</v>
      </c>
      <c r="X526">
        <f>(Table1[[#This Row],[Total Mitigations]]-parameters!$D$2)/(parameters!$D$3-parameters!$D$2)</f>
        <v>0</v>
      </c>
      <c r="Y526">
        <f>IF(Table1[[#This Row],[Mitigations Utility (unclipped)]]&gt;1,1, IF(Table1[[#This Row],[Mitigations Utility (unclipped)]]&lt;0,0, Table1[[#This Row],[Mitigations Utility (unclipped)]]) )</f>
        <v>0</v>
      </c>
      <c r="Z526">
        <f>SUM(Table1[[#This Row],[Num. CAR]:[Num. Splunk]])</f>
        <v>1</v>
      </c>
      <c r="AA526">
        <f>(Table1[[#This Row],[Total Detections]]-parameters!$D$4)/(parameters!$D$5-parameters!$D$4)</f>
        <v>0.01</v>
      </c>
      <c r="AB526">
        <f>IF(Table1[[#This Row],[Detections Utility (unclipped)]]&gt;1,1, IF(Table1[[#This Row],[Detections Utility (unclipped)]]&lt;0,0, Table1[[#This Row],[Detections Utility (unclipped)]]) )</f>
        <v>0.01</v>
      </c>
      <c r="AC526" s="75" t="s">
        <v>128</v>
      </c>
      <c r="AD526" s="85" t="s">
        <v>1856</v>
      </c>
      <c r="AE526" s="30" t="str" cm="1">
        <f t="array" ref="AE526">IF(SUMPRODUCT(--(NOT(ISERR(SEARCH({"Process","Command","Script","WMI","Module","Pipe","Service"},AD526)))))&gt;0,"1","0")</f>
        <v>0</v>
      </c>
      <c r="AF526" s="30">
        <f>IF(AE526="1",'TOP 10 TECHNIQUES'!C$15,0)</f>
        <v>0</v>
      </c>
      <c r="AG526" s="30" t="str" cm="1">
        <f t="array" ref="AG526">IF(SUMPRODUCT(--(NOT(ISERR(SEARCH({"Network","Firewall"},AD526)))))&gt;0,"1","0")</f>
        <v>0</v>
      </c>
      <c r="AH526" s="30">
        <f>IF(AG526="1",'TOP 10 TECHNIQUES'!C$16,0)</f>
        <v>0</v>
      </c>
      <c r="AI526" s="30" t="str" cm="1">
        <f t="array" ref="AI526">IF(SUMPRODUCT(--(NOT(ISERR(SEARCH({"File","Group","Logon","Schedule","User","Registry","Active","Application"},AD526)))))&gt;0,"1","0")</f>
        <v>0</v>
      </c>
      <c r="AJ526" s="30">
        <f>IF(AI526="1",'TOP 10 TECHNIQUES'!C$17,0)</f>
        <v>0</v>
      </c>
      <c r="AK526" s="30" t="str" cm="1">
        <f t="array" ref="AK526">IF(SUMPRODUCT(--(NOT(ISERR(SEARCH({"Cloud","Cluster","Container","Image","Instance","Pod","Snapshot","Volume"},AD526)))))&gt;0,"1","0")</f>
        <v>0</v>
      </c>
      <c r="AL526" s="30">
        <f>IF(AK526="1",'TOP 10 TECHNIQUES'!C$18,0)</f>
        <v>0</v>
      </c>
      <c r="AM526" s="30" t="str" cm="1">
        <f t="array" ref="AM526">IF(SUMPRODUCT(--(NOT(ISERR(SEARCH({"Drive","Firmware","Host","Kernel"},AD526)))))&gt;0,"1","0")</f>
        <v>0</v>
      </c>
      <c r="AN526" s="30">
        <f>IF(AM526="1",'TOP 10 TECHNIQUES'!C$19,0)</f>
        <v>0</v>
      </c>
      <c r="AO526" s="61">
        <v>1</v>
      </c>
      <c r="AP526" s="30">
        <f>parameters!$J$21*Table1[[#This Row],[TAT Utility]]+parameters!$J$22*Table1[[#This Row],[Count Utility]]</f>
        <v>3.8809523809523808E-2</v>
      </c>
      <c r="AQ526" s="30">
        <f>(Table1[[#This Row],[Total Top Att&amp;ck Score ]]-parameters!$D$19)/(parameters!$D$20-parameters!$D$19)</f>
        <v>1.8253968253968255E-2</v>
      </c>
      <c r="AR526" s="30">
        <f>IF(Table1[[#This Row],[TAT Utility (unclipped)]]&gt;1,1, IF(Table1[[#This Row],[TAT Utility (unclipped)]]&lt;0,0, Table1[[#This Row],[TAT Utility (unclipped)]]) )</f>
        <v>1.8253968253968255E-2</v>
      </c>
      <c r="AS526" s="30">
        <f>(Table1[[#This Row],[Ransomware (Total '# of ATT&amp;CK Observations)]]-parameters!$D$21)/(parameters!$D$22-parameters!$D$21)</f>
        <v>4.7619047619047616E-2</v>
      </c>
      <c r="AT526" s="30">
        <f>IF(Table1[[#This Row],[Count Utility (unclipped)]]&gt;1,1, IF(Table1[[#This Row],[Count Utility (unclipped)]]&lt;0,0, Table1[[#This Row],[Count Utility (unclipped)]]) )</f>
        <v>4.7619047619047616E-2</v>
      </c>
      <c r="AU52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2.4244142101284956E-2</v>
      </c>
    </row>
    <row r="527" spans="1:47" ht="15.75">
      <c r="A527" s="30">
        <f>parameters!$J$21*Table1[[#This Row],[TAT Utility]]+parameters!$J$22*Table1[[#This Row],[Count Utility]]</f>
        <v>4.2619047619047619E-2</v>
      </c>
      <c r="B527" s="30">
        <f t="shared" si="7"/>
        <v>9.285714285714286E-2</v>
      </c>
      <c r="C527" s="30" t="s">
        <v>1857</v>
      </c>
      <c r="D527" s="30" t="s">
        <v>1855</v>
      </c>
      <c r="E527" s="30" t="s">
        <v>1845</v>
      </c>
      <c r="F527" s="30">
        <v>0</v>
      </c>
      <c r="G527" s="30">
        <v>1</v>
      </c>
      <c r="H527" s="30">
        <f>parameters!$J$10*Table1[[#This Row],[Before Utility]]+parameters!$J$11*Table1[[#This Row],[After Utility]]</f>
        <v>0.05</v>
      </c>
      <c r="I527">
        <f>(Table1[[#This Row],[Num. TID Before]]-parameters!$D$8)/(parameters!$D$9-parameters!$D$8)</f>
        <v>0</v>
      </c>
      <c r="J527">
        <f>IF(Table1[[#This Row],[Before Utility (unclipped)]]&gt;1,1, IF(Table1[[#This Row],[Before Utility (unclipped)]]&lt;0,0, Table1[[#This Row],[Before Utility (unclipped)]]))</f>
        <v>0</v>
      </c>
      <c r="K527">
        <f>(Table1[[#This Row],[Num. TID After]]-parameters!$D$10)/(parameters!$D$11-parameters!$D$10)</f>
        <v>0.1</v>
      </c>
      <c r="L527">
        <f>IF(Table1[[#This Row],[After Utility (unclipped)]]&gt;1,1, IF(Table1[[#This Row],[After Utility (unclipped)]]&lt;0,0, Table1[[#This Row],[After Utility (unclipped)]]))</f>
        <v>0.1</v>
      </c>
      <c r="M527" s="30">
        <v>0</v>
      </c>
      <c r="N527" s="81">
        <v>0</v>
      </c>
      <c r="O527" s="81">
        <v>7</v>
      </c>
      <c r="P527" s="81">
        <v>0</v>
      </c>
      <c r="Q527" s="81">
        <v>2</v>
      </c>
      <c r="R527" s="34"/>
      <c r="S527" s="32">
        <v>0</v>
      </c>
      <c r="T527" s="34"/>
      <c r="U527" s="32">
        <v>0</v>
      </c>
      <c r="V527" s="30">
        <f>parameters!$J$4*Table1[[#This Row],[Mitigations Utility]] + parameters!$J$5*Table1[[#This Row],[Detections Utility]]</f>
        <v>4.2857142857142851E-2</v>
      </c>
      <c r="W527">
        <f>SUM(Table1[[#This Row],[Num. 800-53 (r5)]],Table1[[#This Row],[Num. CIS Controls]])</f>
        <v>0</v>
      </c>
      <c r="X527">
        <f>(Table1[[#This Row],[Total Mitigations]]-parameters!$D$2)/(parameters!$D$3-parameters!$D$2)</f>
        <v>0</v>
      </c>
      <c r="Y527">
        <f>IF(Table1[[#This Row],[Mitigations Utility (unclipped)]]&gt;1,1, IF(Table1[[#This Row],[Mitigations Utility (unclipped)]]&lt;0,0, Table1[[#This Row],[Mitigations Utility (unclipped)]]) )</f>
        <v>0</v>
      </c>
      <c r="Z527">
        <f>SUM(Table1[[#This Row],[Num. CAR]:[Num. Splunk]])</f>
        <v>9</v>
      </c>
      <c r="AA527">
        <f>(Table1[[#This Row],[Total Detections]]-parameters!$D$4)/(parameters!$D$5-parameters!$D$4)</f>
        <v>0.09</v>
      </c>
      <c r="AB527">
        <f>IF(Table1[[#This Row],[Detections Utility (unclipped)]]&gt;1,1, IF(Table1[[#This Row],[Detections Utility (unclipped)]]&lt;0,0, Table1[[#This Row],[Detections Utility (unclipped)]]) )</f>
        <v>0.09</v>
      </c>
      <c r="AC527" s="74" t="s">
        <v>128</v>
      </c>
      <c r="AD527" s="85" t="s">
        <v>1846</v>
      </c>
      <c r="AE527" s="30" t="str" cm="1">
        <f t="array" ref="AE527">IF(SUMPRODUCT(--(NOT(ISERR(SEARCH({"Process","Command","Script","WMI","Module","Pipe","Service"},AD527)))))&gt;0,"1","0")</f>
        <v>0</v>
      </c>
      <c r="AF527" s="30">
        <f>IF(AE527="1",'TOP 10 TECHNIQUES'!C$15,0)</f>
        <v>0</v>
      </c>
      <c r="AG527" s="30" t="str" cm="1">
        <f t="array" ref="AG527">IF(SUMPRODUCT(--(NOT(ISERR(SEARCH({"Network","Firewall"},AD527)))))&gt;0,"1","0")</f>
        <v>0</v>
      </c>
      <c r="AH527" s="30">
        <f>IF(AG527="1",'TOP 10 TECHNIQUES'!C$16,0)</f>
        <v>0</v>
      </c>
      <c r="AI527" s="30" t="str" cm="1">
        <f t="array" ref="AI527">IF(SUMPRODUCT(--(NOT(ISERR(SEARCH({"File","Group","Logon","Schedule","User","Registry","Active","Application"},AD527)))))&gt;0,"1","0")</f>
        <v>0</v>
      </c>
      <c r="AJ527" s="30">
        <f>IF(AI527="1",'TOP 10 TECHNIQUES'!C$17,0)</f>
        <v>0</v>
      </c>
      <c r="AK527" s="30" t="str" cm="1">
        <f t="array" ref="AK527">IF(SUMPRODUCT(--(NOT(ISERR(SEARCH({"Cloud","Cluster","Container","Image","Instance","Pod","Snapshot","Volume"},AD527)))))&gt;0,"1","0")</f>
        <v>0</v>
      </c>
      <c r="AL527" s="30">
        <f>IF(AK527="1",'TOP 10 TECHNIQUES'!C$18,0)</f>
        <v>0</v>
      </c>
      <c r="AM527" s="30" t="str" cm="1">
        <f t="array" ref="AM527">IF(SUMPRODUCT(--(NOT(ISERR(SEARCH({"Drive","Firmware","Host","Kernel"},AD527)))))&gt;0,"1","0")</f>
        <v>0</v>
      </c>
      <c r="AN527" s="30">
        <f>IF(AM527="1",'TOP 10 TECHNIQUES'!C$19,0)</f>
        <v>0</v>
      </c>
      <c r="AO527" s="62">
        <v>1</v>
      </c>
      <c r="AP527" s="30">
        <f>parameters!$J$21*Table1[[#This Row],[TAT Utility]]+parameters!$J$22*Table1[[#This Row],[Count Utility]]</f>
        <v>4.2619047619047619E-2</v>
      </c>
      <c r="AQ527" s="30">
        <f>(Table1[[#This Row],[Total Top Att&amp;ck Score ]]-parameters!$D$19)/(parameters!$D$20-parameters!$D$19)</f>
        <v>3.0952380952380953E-2</v>
      </c>
      <c r="AR527" s="30">
        <f>IF(Table1[[#This Row],[TAT Utility (unclipped)]]&gt;1,1, IF(Table1[[#This Row],[TAT Utility (unclipped)]]&lt;0,0, Table1[[#This Row],[TAT Utility (unclipped)]]) )</f>
        <v>3.0952380952380953E-2</v>
      </c>
      <c r="AS527" s="30">
        <f>(Table1[[#This Row],[Ransomware (Total '# of ATT&amp;CK Observations)]]-parameters!$D$21)/(parameters!$D$22-parameters!$D$21)</f>
        <v>4.7619047619047616E-2</v>
      </c>
      <c r="AT527" s="30">
        <f>IF(Table1[[#This Row],[Count Utility (unclipped)]]&gt;1,1, IF(Table1[[#This Row],[Count Utility (unclipped)]]&lt;0,0, Table1[[#This Row],[Count Utility (unclipped)]]) )</f>
        <v>4.7619047619047616E-2</v>
      </c>
      <c r="AU52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2.4546485260770974E-2</v>
      </c>
    </row>
    <row r="528" spans="1:47" ht="15.75">
      <c r="A528" s="30">
        <f>parameters!$J$21*Table1[[#This Row],[TAT Utility]]+parameters!$J$22*Table1[[#This Row],[Count Utility]]</f>
        <v>3.833333333333333E-2</v>
      </c>
      <c r="B528" s="30">
        <f t="shared" si="7"/>
        <v>0.05</v>
      </c>
      <c r="C528" s="30" t="s">
        <v>1858</v>
      </c>
      <c r="D528" s="30" t="s">
        <v>1855</v>
      </c>
      <c r="E528" s="30" t="s">
        <v>1859</v>
      </c>
      <c r="F528" s="30">
        <v>0</v>
      </c>
      <c r="G528" s="30">
        <v>1</v>
      </c>
      <c r="H528" s="30">
        <f>parameters!$J$10*Table1[[#This Row],[Before Utility]]+parameters!$J$11*Table1[[#This Row],[After Utility]]</f>
        <v>0.05</v>
      </c>
      <c r="I528">
        <f>(Table1[[#This Row],[Num. TID Before]]-parameters!$D$8)/(parameters!$D$9-parameters!$D$8)</f>
        <v>0</v>
      </c>
      <c r="J528">
        <f>IF(Table1[[#This Row],[Before Utility (unclipped)]]&gt;1,1, IF(Table1[[#This Row],[Before Utility (unclipped)]]&lt;0,0, Table1[[#This Row],[Before Utility (unclipped)]]))</f>
        <v>0</v>
      </c>
      <c r="K528">
        <f>(Table1[[#This Row],[Num. TID After]]-parameters!$D$10)/(parameters!$D$11-parameters!$D$10)</f>
        <v>0.1</v>
      </c>
      <c r="L528">
        <f>IF(Table1[[#This Row],[After Utility (unclipped)]]&gt;1,1, IF(Table1[[#This Row],[After Utility (unclipped)]]&lt;0,0, Table1[[#This Row],[After Utility (unclipped)]]))</f>
        <v>0.1</v>
      </c>
      <c r="M528" s="30">
        <v>0</v>
      </c>
      <c r="N528" s="81">
        <v>0</v>
      </c>
      <c r="O528" s="81">
        <v>0</v>
      </c>
      <c r="P528" s="81">
        <v>0</v>
      </c>
      <c r="Q528" s="81">
        <v>0</v>
      </c>
      <c r="R528" s="34"/>
      <c r="S528" s="32">
        <v>0</v>
      </c>
      <c r="T528" s="34"/>
      <c r="U528" s="32">
        <v>0</v>
      </c>
      <c r="V528" s="30">
        <f>parameters!$J$4*Table1[[#This Row],[Mitigations Utility]] + parameters!$J$5*Table1[[#This Row],[Detections Utility]]</f>
        <v>0</v>
      </c>
      <c r="W528">
        <f>SUM(Table1[[#This Row],[Num. 800-53 (r5)]],Table1[[#This Row],[Num. CIS Controls]])</f>
        <v>0</v>
      </c>
      <c r="X528">
        <f>(Table1[[#This Row],[Total Mitigations]]-parameters!$D$2)/(parameters!$D$3-parameters!$D$2)</f>
        <v>0</v>
      </c>
      <c r="Y528">
        <f>IF(Table1[[#This Row],[Mitigations Utility (unclipped)]]&gt;1,1, IF(Table1[[#This Row],[Mitigations Utility (unclipped)]]&lt;0,0, Table1[[#This Row],[Mitigations Utility (unclipped)]]) )</f>
        <v>0</v>
      </c>
      <c r="Z528">
        <f>SUM(Table1[[#This Row],[Num. CAR]:[Num. Splunk]])</f>
        <v>0</v>
      </c>
      <c r="AA528">
        <f>(Table1[[#This Row],[Total Detections]]-parameters!$D$4)/(parameters!$D$5-parameters!$D$4)</f>
        <v>0</v>
      </c>
      <c r="AB528">
        <f>IF(Table1[[#This Row],[Detections Utility (unclipped)]]&gt;1,1, IF(Table1[[#This Row],[Detections Utility (unclipped)]]&lt;0,0, Table1[[#This Row],[Detections Utility (unclipped)]]) )</f>
        <v>0</v>
      </c>
      <c r="AC528" s="75" t="s">
        <v>128</v>
      </c>
      <c r="AD528" s="85" t="s">
        <v>1849</v>
      </c>
      <c r="AE528" s="30" t="str" cm="1">
        <f t="array" ref="AE528">IF(SUMPRODUCT(--(NOT(ISERR(SEARCH({"Process","Command","Script","WMI","Module","Pipe","Service"},AD528)))))&gt;0,"1","0")</f>
        <v>0</v>
      </c>
      <c r="AF528" s="30">
        <f>IF(AE528="1",'TOP 10 TECHNIQUES'!C$15,0)</f>
        <v>0</v>
      </c>
      <c r="AG528" s="30" t="str" cm="1">
        <f t="array" ref="AG528">IF(SUMPRODUCT(--(NOT(ISERR(SEARCH({"Network","Firewall"},AD528)))))&gt;0,"1","0")</f>
        <v>0</v>
      </c>
      <c r="AH528" s="30">
        <f>IF(AG528="1",'TOP 10 TECHNIQUES'!C$16,0)</f>
        <v>0</v>
      </c>
      <c r="AI528" s="30" t="str" cm="1">
        <f t="array" ref="AI528">IF(SUMPRODUCT(--(NOT(ISERR(SEARCH({"File","Group","Logon","Schedule","User","Registry","Active","Application"},AD528)))))&gt;0,"1","0")</f>
        <v>0</v>
      </c>
      <c r="AJ528" s="30">
        <f>IF(AI528="1",'TOP 10 TECHNIQUES'!C$17,0)</f>
        <v>0</v>
      </c>
      <c r="AK528" s="30" t="str" cm="1">
        <f t="array" ref="AK528">IF(SUMPRODUCT(--(NOT(ISERR(SEARCH({"Cloud","Cluster","Container","Image","Instance","Pod","Snapshot","Volume"},AD528)))))&gt;0,"1","0")</f>
        <v>0</v>
      </c>
      <c r="AL528" s="30">
        <f>IF(AK528="1",'TOP 10 TECHNIQUES'!C$18,0)</f>
        <v>0</v>
      </c>
      <c r="AM528" s="30" t="str" cm="1">
        <f t="array" ref="AM528">IF(SUMPRODUCT(--(NOT(ISERR(SEARCH({"Drive","Firmware","Host","Kernel"},AD528)))))&gt;0,"1","0")</f>
        <v>0</v>
      </c>
      <c r="AN528" s="30">
        <f>IF(AM528="1",'TOP 10 TECHNIQUES'!C$19,0)</f>
        <v>0</v>
      </c>
      <c r="AO528" s="61">
        <v>1</v>
      </c>
      <c r="AP528" s="30">
        <f>parameters!$J$21*Table1[[#This Row],[TAT Utility]]+parameters!$J$22*Table1[[#This Row],[Count Utility]]</f>
        <v>3.833333333333333E-2</v>
      </c>
      <c r="AQ528" s="30">
        <f>(Table1[[#This Row],[Total Top Att&amp;ck Score ]]-parameters!$D$19)/(parameters!$D$20-parameters!$D$19)</f>
        <v>1.6666666666666666E-2</v>
      </c>
      <c r="AR528" s="30">
        <f>IF(Table1[[#This Row],[TAT Utility (unclipped)]]&gt;1,1, IF(Table1[[#This Row],[TAT Utility (unclipped)]]&lt;0,0, Table1[[#This Row],[TAT Utility (unclipped)]]) )</f>
        <v>1.6666666666666666E-2</v>
      </c>
      <c r="AS528" s="30">
        <f>(Table1[[#This Row],[Ransomware (Total '# of ATT&amp;CK Observations)]]-parameters!$D$21)/(parameters!$D$22-parameters!$D$21)</f>
        <v>4.7619047619047616E-2</v>
      </c>
      <c r="AT528" s="30">
        <f>IF(Table1[[#This Row],[Count Utility (unclipped)]]&gt;1,1, IF(Table1[[#This Row],[Count Utility (unclipped)]]&lt;0,0, Table1[[#This Row],[Count Utility (unclipped)]]) )</f>
        <v>4.7619047619047616E-2</v>
      </c>
      <c r="AU52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29" spans="1:47" ht="15.75">
      <c r="A529" s="30">
        <f>parameters!$J$21*Table1[[#This Row],[TAT Utility]]+parameters!$J$22*Table1[[#This Row],[Count Utility]]</f>
        <v>7.2619047619047625E-2</v>
      </c>
      <c r="B529" s="30">
        <f t="shared" si="7"/>
        <v>5.9523809523809527E-2</v>
      </c>
      <c r="C529" s="30" t="s">
        <v>1860</v>
      </c>
      <c r="D529" s="30" t="s">
        <v>1855</v>
      </c>
      <c r="E529" s="30" t="s">
        <v>1848</v>
      </c>
      <c r="F529" s="30">
        <v>0</v>
      </c>
      <c r="G529" s="30">
        <v>1</v>
      </c>
      <c r="H529" s="30">
        <f>parameters!$J$10*Table1[[#This Row],[Before Utility]]+parameters!$J$11*Table1[[#This Row],[After Utility]]</f>
        <v>0.05</v>
      </c>
      <c r="I529">
        <f>(Table1[[#This Row],[Num. TID Before]]-parameters!$D$8)/(parameters!$D$9-parameters!$D$8)</f>
        <v>0</v>
      </c>
      <c r="J529">
        <f>IF(Table1[[#This Row],[Before Utility (unclipped)]]&gt;1,1, IF(Table1[[#This Row],[Before Utility (unclipped)]]&lt;0,0, Table1[[#This Row],[Before Utility (unclipped)]]))</f>
        <v>0</v>
      </c>
      <c r="K529">
        <f>(Table1[[#This Row],[Num. TID After]]-parameters!$D$10)/(parameters!$D$11-parameters!$D$10)</f>
        <v>0.1</v>
      </c>
      <c r="L529">
        <f>IF(Table1[[#This Row],[After Utility (unclipped)]]&gt;1,1, IF(Table1[[#This Row],[After Utility (unclipped)]]&lt;0,0, Table1[[#This Row],[After Utility (unclipped)]]))</f>
        <v>0.1</v>
      </c>
      <c r="M529" s="30">
        <v>0</v>
      </c>
      <c r="N529" s="81">
        <v>0</v>
      </c>
      <c r="O529" s="81">
        <v>0</v>
      </c>
      <c r="P529" s="81">
        <v>0</v>
      </c>
      <c r="Q529" s="81">
        <v>2</v>
      </c>
      <c r="R529" s="34"/>
      <c r="S529" s="32">
        <v>0</v>
      </c>
      <c r="T529" s="34"/>
      <c r="U529" s="32">
        <v>0</v>
      </c>
      <c r="V529" s="30">
        <f>parameters!$J$4*Table1[[#This Row],[Mitigations Utility]] + parameters!$J$5*Table1[[#This Row],[Detections Utility]]</f>
        <v>9.5238095238095229E-3</v>
      </c>
      <c r="W529">
        <f>SUM(Table1[[#This Row],[Num. 800-53 (r5)]],Table1[[#This Row],[Num. CIS Controls]])</f>
        <v>0</v>
      </c>
      <c r="X529">
        <f>(Table1[[#This Row],[Total Mitigations]]-parameters!$D$2)/(parameters!$D$3-parameters!$D$2)</f>
        <v>0</v>
      </c>
      <c r="Y529">
        <f>IF(Table1[[#This Row],[Mitigations Utility (unclipped)]]&gt;1,1, IF(Table1[[#This Row],[Mitigations Utility (unclipped)]]&lt;0,0, Table1[[#This Row],[Mitigations Utility (unclipped)]]) )</f>
        <v>0</v>
      </c>
      <c r="Z529">
        <f>SUM(Table1[[#This Row],[Num. CAR]:[Num. Splunk]])</f>
        <v>2</v>
      </c>
      <c r="AA529">
        <f>(Table1[[#This Row],[Total Detections]]-parameters!$D$4)/(parameters!$D$5-parameters!$D$4)</f>
        <v>0.02</v>
      </c>
      <c r="AB529">
        <f>IF(Table1[[#This Row],[Detections Utility (unclipped)]]&gt;1,1, IF(Table1[[#This Row],[Detections Utility (unclipped)]]&lt;0,0, Table1[[#This Row],[Detections Utility (unclipped)]]) )</f>
        <v>0.02</v>
      </c>
      <c r="AC529" s="74" t="s">
        <v>128</v>
      </c>
      <c r="AD529" s="85" t="s">
        <v>1849</v>
      </c>
      <c r="AE529" s="30" t="str" cm="1">
        <f t="array" ref="AE529">IF(SUMPRODUCT(--(NOT(ISERR(SEARCH({"Process","Command","Script","WMI","Module","Pipe","Service"},AD529)))))&gt;0,"1","0")</f>
        <v>0</v>
      </c>
      <c r="AF529" s="30">
        <f>IF(AE529="1",'TOP 10 TECHNIQUES'!C$15,0)</f>
        <v>0</v>
      </c>
      <c r="AG529" s="30" t="str" cm="1">
        <f t="array" ref="AG529">IF(SUMPRODUCT(--(NOT(ISERR(SEARCH({"Network","Firewall"},AD529)))))&gt;0,"1","0")</f>
        <v>0</v>
      </c>
      <c r="AH529" s="30">
        <f>IF(AG529="1",'TOP 10 TECHNIQUES'!C$16,0)</f>
        <v>0</v>
      </c>
      <c r="AI529" s="30" t="str" cm="1">
        <f t="array" ref="AI529">IF(SUMPRODUCT(--(NOT(ISERR(SEARCH({"File","Group","Logon","Schedule","User","Registry","Active","Application"},AD529)))))&gt;0,"1","0")</f>
        <v>0</v>
      </c>
      <c r="AJ529" s="30">
        <f>IF(AI529="1",'TOP 10 TECHNIQUES'!C$17,0)</f>
        <v>0</v>
      </c>
      <c r="AK529" s="30" t="str" cm="1">
        <f t="array" ref="AK529">IF(SUMPRODUCT(--(NOT(ISERR(SEARCH({"Cloud","Cluster","Container","Image","Instance","Pod","Snapshot","Volume"},AD529)))))&gt;0,"1","0")</f>
        <v>0</v>
      </c>
      <c r="AL529" s="30">
        <f>IF(AK529="1",'TOP 10 TECHNIQUES'!C$18,0)</f>
        <v>0</v>
      </c>
      <c r="AM529" s="30" t="str" cm="1">
        <f t="array" ref="AM529">IF(SUMPRODUCT(--(NOT(ISERR(SEARCH({"Drive","Firmware","Host","Kernel"},AD529)))))&gt;0,"1","0")</f>
        <v>0</v>
      </c>
      <c r="AN529" s="30">
        <f>IF(AM529="1",'TOP 10 TECHNIQUES'!C$19,0)</f>
        <v>0</v>
      </c>
      <c r="AO529" s="62">
        <v>2</v>
      </c>
      <c r="AP529" s="30">
        <f>parameters!$J$21*Table1[[#This Row],[TAT Utility]]+parameters!$J$22*Table1[[#This Row],[Count Utility]]</f>
        <v>7.2619047619047625E-2</v>
      </c>
      <c r="AQ529" s="30">
        <f>(Table1[[#This Row],[Total Top Att&amp;ck Score ]]-parameters!$D$19)/(parameters!$D$20-parameters!$D$19)</f>
        <v>1.9841269841269844E-2</v>
      </c>
      <c r="AR529" s="30">
        <f>IF(Table1[[#This Row],[TAT Utility (unclipped)]]&gt;1,1, IF(Table1[[#This Row],[TAT Utility (unclipped)]]&lt;0,0, Table1[[#This Row],[TAT Utility (unclipped)]]) )</f>
        <v>1.9841269841269844E-2</v>
      </c>
      <c r="AS529" s="30">
        <f>(Table1[[#This Row],[Ransomware (Total '# of ATT&amp;CK Observations)]]-parameters!$D$21)/(parameters!$D$22-parameters!$D$21)</f>
        <v>9.5238095238095233E-2</v>
      </c>
      <c r="AT529" s="30">
        <f>IF(Table1[[#This Row],[Count Utility (unclipped)]]&gt;1,1, IF(Table1[[#This Row],[Count Utility (unclipped)]]&lt;0,0, Table1[[#This Row],[Count Utility (unclipped)]]) )</f>
        <v>9.5238095238095233E-2</v>
      </c>
      <c r="AU52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4.8563869992441416E-2</v>
      </c>
    </row>
    <row r="530" spans="1:47" ht="15.75">
      <c r="A530" s="30">
        <f>parameters!$J$21*Table1[[#This Row],[TAT Utility]]+parameters!$J$22*Table1[[#This Row],[Count Utility]]</f>
        <v>3.833333333333333E-2</v>
      </c>
      <c r="B530" s="30">
        <f t="shared" si="7"/>
        <v>0.05</v>
      </c>
      <c r="C530" s="30" t="s">
        <v>1861</v>
      </c>
      <c r="D530" s="30" t="s">
        <v>1855</v>
      </c>
      <c r="E530" s="30" t="s">
        <v>1851</v>
      </c>
      <c r="F530" s="30">
        <v>0</v>
      </c>
      <c r="G530" s="30">
        <v>1</v>
      </c>
      <c r="H530" s="30">
        <f>parameters!$J$10*Table1[[#This Row],[Before Utility]]+parameters!$J$11*Table1[[#This Row],[After Utility]]</f>
        <v>0.05</v>
      </c>
      <c r="I530">
        <f>(Table1[[#This Row],[Num. TID Before]]-parameters!$D$8)/(parameters!$D$9-parameters!$D$8)</f>
        <v>0</v>
      </c>
      <c r="J530">
        <f>IF(Table1[[#This Row],[Before Utility (unclipped)]]&gt;1,1, IF(Table1[[#This Row],[Before Utility (unclipped)]]&lt;0,0, Table1[[#This Row],[Before Utility (unclipped)]]))</f>
        <v>0</v>
      </c>
      <c r="K530">
        <f>(Table1[[#This Row],[Num. TID After]]-parameters!$D$10)/(parameters!$D$11-parameters!$D$10)</f>
        <v>0.1</v>
      </c>
      <c r="L530">
        <f>IF(Table1[[#This Row],[After Utility (unclipped)]]&gt;1,1, IF(Table1[[#This Row],[After Utility (unclipped)]]&lt;0,0, Table1[[#This Row],[After Utility (unclipped)]]))</f>
        <v>0.1</v>
      </c>
      <c r="M530" s="30">
        <v>0</v>
      </c>
      <c r="N530" s="81">
        <v>0</v>
      </c>
      <c r="O530" s="81">
        <v>0</v>
      </c>
      <c r="P530" s="81">
        <v>0</v>
      </c>
      <c r="Q530" s="81">
        <v>0</v>
      </c>
      <c r="R530" s="34"/>
      <c r="S530" s="32">
        <v>0</v>
      </c>
      <c r="T530" s="34"/>
      <c r="U530" s="32">
        <v>0</v>
      </c>
      <c r="V530" s="30">
        <f>parameters!$J$4*Table1[[#This Row],[Mitigations Utility]] + parameters!$J$5*Table1[[#This Row],[Detections Utility]]</f>
        <v>0</v>
      </c>
      <c r="W530">
        <f>SUM(Table1[[#This Row],[Num. 800-53 (r5)]],Table1[[#This Row],[Num. CIS Controls]])</f>
        <v>0</v>
      </c>
      <c r="X530">
        <f>(Table1[[#This Row],[Total Mitigations]]-parameters!$D$2)/(parameters!$D$3-parameters!$D$2)</f>
        <v>0</v>
      </c>
      <c r="Y530">
        <f>IF(Table1[[#This Row],[Mitigations Utility (unclipped)]]&gt;1,1, IF(Table1[[#This Row],[Mitigations Utility (unclipped)]]&lt;0,0, Table1[[#This Row],[Mitigations Utility (unclipped)]]) )</f>
        <v>0</v>
      </c>
      <c r="Z530">
        <f>SUM(Table1[[#This Row],[Num. CAR]:[Num. Splunk]])</f>
        <v>0</v>
      </c>
      <c r="AA530">
        <f>(Table1[[#This Row],[Total Detections]]-parameters!$D$4)/(parameters!$D$5-parameters!$D$4)</f>
        <v>0</v>
      </c>
      <c r="AB530">
        <f>IF(Table1[[#This Row],[Detections Utility (unclipped)]]&gt;1,1, IF(Table1[[#This Row],[Detections Utility (unclipped)]]&lt;0,0, Table1[[#This Row],[Detections Utility (unclipped)]]) )</f>
        <v>0</v>
      </c>
      <c r="AC530" s="75" t="s">
        <v>128</v>
      </c>
      <c r="AD530" s="85" t="s">
        <v>1862</v>
      </c>
      <c r="AE530" s="30" t="str" cm="1">
        <f t="array" ref="AE530">IF(SUMPRODUCT(--(NOT(ISERR(SEARCH({"Process","Command","Script","WMI","Module","Pipe","Service"},AD530)))))&gt;0,"1","0")</f>
        <v>0</v>
      </c>
      <c r="AF530" s="30">
        <f>IF(AE530="1",'TOP 10 TECHNIQUES'!C$15,0)</f>
        <v>0</v>
      </c>
      <c r="AG530" s="30" t="str" cm="1">
        <f t="array" ref="AG530">IF(SUMPRODUCT(--(NOT(ISERR(SEARCH({"Network","Firewall"},AD530)))))&gt;0,"1","0")</f>
        <v>0</v>
      </c>
      <c r="AH530" s="30">
        <f>IF(AG530="1",'TOP 10 TECHNIQUES'!C$16,0)</f>
        <v>0</v>
      </c>
      <c r="AI530" s="30" t="str" cm="1">
        <f t="array" ref="AI530">IF(SUMPRODUCT(--(NOT(ISERR(SEARCH({"File","Group","Logon","Schedule","User","Registry","Active","Application"},AD530)))))&gt;0,"1","0")</f>
        <v>0</v>
      </c>
      <c r="AJ530" s="30">
        <f>IF(AI530="1",'TOP 10 TECHNIQUES'!C$17,0)</f>
        <v>0</v>
      </c>
      <c r="AK530" s="30" t="str" cm="1">
        <f t="array" ref="AK530">IF(SUMPRODUCT(--(NOT(ISERR(SEARCH({"Cloud","Cluster","Container","Image","Instance","Pod","Snapshot","Volume"},AD530)))))&gt;0,"1","0")</f>
        <v>0</v>
      </c>
      <c r="AL530" s="30">
        <f>IF(AK530="1",'TOP 10 TECHNIQUES'!C$18,0)</f>
        <v>0</v>
      </c>
      <c r="AM530" s="30" t="str" cm="1">
        <f t="array" ref="AM530">IF(SUMPRODUCT(--(NOT(ISERR(SEARCH({"Drive","Firmware","Host","Kernel"},AD530)))))&gt;0,"1","0")</f>
        <v>0</v>
      </c>
      <c r="AN530" s="30">
        <f>IF(AM530="1",'TOP 10 TECHNIQUES'!C$19,0)</f>
        <v>0</v>
      </c>
      <c r="AO530" s="61">
        <v>1</v>
      </c>
      <c r="AP530" s="30">
        <f>parameters!$J$21*Table1[[#This Row],[TAT Utility]]+parameters!$J$22*Table1[[#This Row],[Count Utility]]</f>
        <v>3.833333333333333E-2</v>
      </c>
      <c r="AQ530" s="30">
        <f>(Table1[[#This Row],[Total Top Att&amp;ck Score ]]-parameters!$D$19)/(parameters!$D$20-parameters!$D$19)</f>
        <v>1.6666666666666666E-2</v>
      </c>
      <c r="AR530" s="30">
        <f>IF(Table1[[#This Row],[TAT Utility (unclipped)]]&gt;1,1, IF(Table1[[#This Row],[TAT Utility (unclipped)]]&lt;0,0, Table1[[#This Row],[TAT Utility (unclipped)]]) )</f>
        <v>1.6666666666666666E-2</v>
      </c>
      <c r="AS530" s="30">
        <f>(Table1[[#This Row],[Ransomware (Total '# of ATT&amp;CK Observations)]]-parameters!$D$21)/(parameters!$D$22-parameters!$D$21)</f>
        <v>4.7619047619047616E-2</v>
      </c>
      <c r="AT530" s="30">
        <f>IF(Table1[[#This Row],[Count Utility (unclipped)]]&gt;1,1, IF(Table1[[#This Row],[Count Utility (unclipped)]]&lt;0,0, Table1[[#This Row],[Count Utility (unclipped)]]) )</f>
        <v>4.7619047619047616E-2</v>
      </c>
      <c r="AU53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31" spans="1:47" ht="15.75">
      <c r="A531" s="30">
        <f>parameters!$J$21*Table1[[#This Row],[TAT Utility]]+parameters!$J$22*Table1[[#This Row],[Count Utility]]</f>
        <v>3.833333333333333E-2</v>
      </c>
      <c r="B531" s="30">
        <f t="shared" si="7"/>
        <v>0.05</v>
      </c>
      <c r="C531" s="30" t="s">
        <v>1863</v>
      </c>
      <c r="D531" s="30" t="s">
        <v>1855</v>
      </c>
      <c r="E531" s="30" t="s">
        <v>1853</v>
      </c>
      <c r="F531" s="30">
        <v>0</v>
      </c>
      <c r="G531" s="30">
        <v>1</v>
      </c>
      <c r="H531" s="30">
        <f>parameters!$J$10*Table1[[#This Row],[Before Utility]]+parameters!$J$11*Table1[[#This Row],[After Utility]]</f>
        <v>0.05</v>
      </c>
      <c r="I531">
        <f>(Table1[[#This Row],[Num. TID Before]]-parameters!$D$8)/(parameters!$D$9-parameters!$D$8)</f>
        <v>0</v>
      </c>
      <c r="J531">
        <f>IF(Table1[[#This Row],[Before Utility (unclipped)]]&gt;1,1, IF(Table1[[#This Row],[Before Utility (unclipped)]]&lt;0,0, Table1[[#This Row],[Before Utility (unclipped)]]))</f>
        <v>0</v>
      </c>
      <c r="K531">
        <f>(Table1[[#This Row],[Num. TID After]]-parameters!$D$10)/(parameters!$D$11-parameters!$D$10)</f>
        <v>0.1</v>
      </c>
      <c r="L531">
        <f>IF(Table1[[#This Row],[After Utility (unclipped)]]&gt;1,1, IF(Table1[[#This Row],[After Utility (unclipped)]]&lt;0,0, Table1[[#This Row],[After Utility (unclipped)]]))</f>
        <v>0.1</v>
      </c>
      <c r="M531" s="30">
        <v>0</v>
      </c>
      <c r="N531" s="81">
        <v>0</v>
      </c>
      <c r="O531" s="81">
        <v>0</v>
      </c>
      <c r="P531" s="81">
        <v>0</v>
      </c>
      <c r="Q531" s="81">
        <v>0</v>
      </c>
      <c r="R531" s="34"/>
      <c r="S531" s="32">
        <v>0</v>
      </c>
      <c r="T531" s="34"/>
      <c r="U531" s="32">
        <v>0</v>
      </c>
      <c r="V531" s="30">
        <f>parameters!$J$4*Table1[[#This Row],[Mitigations Utility]] + parameters!$J$5*Table1[[#This Row],[Detections Utility]]</f>
        <v>0</v>
      </c>
      <c r="W531">
        <f>SUM(Table1[[#This Row],[Num. 800-53 (r5)]],Table1[[#This Row],[Num. CIS Controls]])</f>
        <v>0</v>
      </c>
      <c r="X531">
        <f>(Table1[[#This Row],[Total Mitigations]]-parameters!$D$2)/(parameters!$D$3-parameters!$D$2)</f>
        <v>0</v>
      </c>
      <c r="Y531">
        <f>IF(Table1[[#This Row],[Mitigations Utility (unclipped)]]&gt;1,1, IF(Table1[[#This Row],[Mitigations Utility (unclipped)]]&lt;0,0, Table1[[#This Row],[Mitigations Utility (unclipped)]]) )</f>
        <v>0</v>
      </c>
      <c r="Z531">
        <f>SUM(Table1[[#This Row],[Num. CAR]:[Num. Splunk]])</f>
        <v>0</v>
      </c>
      <c r="AA531">
        <f>(Table1[[#This Row],[Total Detections]]-parameters!$D$4)/(parameters!$D$5-parameters!$D$4)</f>
        <v>0</v>
      </c>
      <c r="AB531">
        <f>IF(Table1[[#This Row],[Detections Utility (unclipped)]]&gt;1,1, IF(Table1[[#This Row],[Detections Utility (unclipped)]]&lt;0,0, Table1[[#This Row],[Detections Utility (unclipped)]]) )</f>
        <v>0</v>
      </c>
      <c r="AC531" s="74" t="s">
        <v>128</v>
      </c>
      <c r="AD531" s="85" t="s">
        <v>827</v>
      </c>
      <c r="AE531" s="30" t="str" cm="1">
        <f t="array" ref="AE531">IF(SUMPRODUCT(--(NOT(ISERR(SEARCH({"Process","Command","Script","WMI","Module","Pipe","Service"},AD531)))))&gt;0,"1","0")</f>
        <v>0</v>
      </c>
      <c r="AF531" s="30">
        <f>IF(AE531="1",'TOP 10 TECHNIQUES'!C$15,0)</f>
        <v>0</v>
      </c>
      <c r="AG531" s="30" t="str" cm="1">
        <f t="array" ref="AG531">IF(SUMPRODUCT(--(NOT(ISERR(SEARCH({"Network","Firewall"},AD531)))))&gt;0,"1","0")</f>
        <v>0</v>
      </c>
      <c r="AH531" s="30">
        <f>IF(AG531="1",'TOP 10 TECHNIQUES'!C$16,0)</f>
        <v>0</v>
      </c>
      <c r="AI531" s="30" t="str" cm="1">
        <f t="array" ref="AI531">IF(SUMPRODUCT(--(NOT(ISERR(SEARCH({"File","Group","Logon","Schedule","User","Registry","Active","Application"},AD531)))))&gt;0,"1","0")</f>
        <v>0</v>
      </c>
      <c r="AJ531" s="30">
        <f>IF(AI531="1",'TOP 10 TECHNIQUES'!C$17,0)</f>
        <v>0</v>
      </c>
      <c r="AK531" s="30" t="str" cm="1">
        <f t="array" ref="AK531">IF(SUMPRODUCT(--(NOT(ISERR(SEARCH({"Cloud","Cluster","Container","Image","Instance","Pod","Snapshot","Volume"},AD531)))))&gt;0,"1","0")</f>
        <v>0</v>
      </c>
      <c r="AL531" s="30">
        <f>IF(AK531="1",'TOP 10 TECHNIQUES'!C$18,0)</f>
        <v>0</v>
      </c>
      <c r="AM531" s="30" t="str" cm="1">
        <f t="array" ref="AM531">IF(SUMPRODUCT(--(NOT(ISERR(SEARCH({"Drive","Firmware","Host","Kernel"},AD531)))))&gt;0,"1","0")</f>
        <v>0</v>
      </c>
      <c r="AN531" s="30">
        <f>IF(AM531="1",'TOP 10 TECHNIQUES'!C$19,0)</f>
        <v>0</v>
      </c>
      <c r="AO531" s="62">
        <v>1</v>
      </c>
      <c r="AP531" s="30">
        <f>parameters!$J$21*Table1[[#This Row],[TAT Utility]]+parameters!$J$22*Table1[[#This Row],[Count Utility]]</f>
        <v>3.833333333333333E-2</v>
      </c>
      <c r="AQ531" s="30">
        <f>(Table1[[#This Row],[Total Top Att&amp;ck Score ]]-parameters!$D$19)/(parameters!$D$20-parameters!$D$19)</f>
        <v>1.6666666666666666E-2</v>
      </c>
      <c r="AR531" s="30">
        <f>IF(Table1[[#This Row],[TAT Utility (unclipped)]]&gt;1,1, IF(Table1[[#This Row],[TAT Utility (unclipped)]]&lt;0,0, Table1[[#This Row],[TAT Utility (unclipped)]]) )</f>
        <v>1.6666666666666666E-2</v>
      </c>
      <c r="AS531" s="30">
        <f>(Table1[[#This Row],[Ransomware (Total '# of ATT&amp;CK Observations)]]-parameters!$D$21)/(parameters!$D$22-parameters!$D$21)</f>
        <v>4.7619047619047616E-2</v>
      </c>
      <c r="AT531" s="30">
        <f>IF(Table1[[#This Row],[Count Utility (unclipped)]]&gt;1,1, IF(Table1[[#This Row],[Count Utility (unclipped)]]&lt;0,0, Table1[[#This Row],[Count Utility (unclipped)]]) )</f>
        <v>4.7619047619047616E-2</v>
      </c>
      <c r="AU53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32" spans="1:47" ht="15.75">
      <c r="A532" s="30">
        <f>parameters!$J$21*Table1[[#This Row],[TAT Utility]]+parameters!$J$22*Table1[[#This Row],[Count Utility]]</f>
        <v>6.4285714285714276E-3</v>
      </c>
      <c r="B532" s="30">
        <f t="shared" si="7"/>
        <v>6.4285714285714279E-2</v>
      </c>
      <c r="C532" s="30" t="s">
        <v>1864</v>
      </c>
      <c r="D532" s="30" t="s">
        <v>1855</v>
      </c>
      <c r="E532" s="30" t="s">
        <v>1865</v>
      </c>
      <c r="F532" s="30">
        <v>0</v>
      </c>
      <c r="G532" s="30">
        <v>1</v>
      </c>
      <c r="H532" s="30">
        <f>parameters!$J$10*Table1[[#This Row],[Before Utility]]+parameters!$J$11*Table1[[#This Row],[After Utility]]</f>
        <v>0.05</v>
      </c>
      <c r="I532">
        <f>(Table1[[#This Row],[Num. TID Before]]-parameters!$D$8)/(parameters!$D$9-parameters!$D$8)</f>
        <v>0</v>
      </c>
      <c r="J532">
        <f>IF(Table1[[#This Row],[Before Utility (unclipped)]]&gt;1,1, IF(Table1[[#This Row],[Before Utility (unclipped)]]&lt;0,0, Table1[[#This Row],[Before Utility (unclipped)]]))</f>
        <v>0</v>
      </c>
      <c r="K532">
        <f>(Table1[[#This Row],[Num. TID After]]-parameters!$D$10)/(parameters!$D$11-parameters!$D$10)</f>
        <v>0.1</v>
      </c>
      <c r="L532">
        <f>IF(Table1[[#This Row],[After Utility (unclipped)]]&gt;1,1, IF(Table1[[#This Row],[After Utility (unclipped)]]&lt;0,0, Table1[[#This Row],[After Utility (unclipped)]]))</f>
        <v>0.1</v>
      </c>
      <c r="M532" s="30">
        <v>0</v>
      </c>
      <c r="N532" s="81">
        <v>0</v>
      </c>
      <c r="O532" s="81">
        <v>1</v>
      </c>
      <c r="P532" s="81">
        <v>0</v>
      </c>
      <c r="Q532" s="81">
        <v>2</v>
      </c>
      <c r="R532" s="34"/>
      <c r="S532" s="32">
        <v>0</v>
      </c>
      <c r="T532" s="34"/>
      <c r="U532" s="32">
        <v>0</v>
      </c>
      <c r="V532" s="30">
        <f>parameters!$J$4*Table1[[#This Row],[Mitigations Utility]] + parameters!$J$5*Table1[[#This Row],[Detections Utility]]</f>
        <v>1.4285714285714284E-2</v>
      </c>
      <c r="W532">
        <f>SUM(Table1[[#This Row],[Num. 800-53 (r5)]],Table1[[#This Row],[Num. CIS Controls]])</f>
        <v>0</v>
      </c>
      <c r="X532">
        <f>(Table1[[#This Row],[Total Mitigations]]-parameters!$D$2)/(parameters!$D$3-parameters!$D$2)</f>
        <v>0</v>
      </c>
      <c r="Y532">
        <f>IF(Table1[[#This Row],[Mitigations Utility (unclipped)]]&gt;1,1, IF(Table1[[#This Row],[Mitigations Utility (unclipped)]]&lt;0,0, Table1[[#This Row],[Mitigations Utility (unclipped)]]) )</f>
        <v>0</v>
      </c>
      <c r="Z532">
        <f>SUM(Table1[[#This Row],[Num. CAR]:[Num. Splunk]])</f>
        <v>3</v>
      </c>
      <c r="AA532">
        <f>(Table1[[#This Row],[Total Detections]]-parameters!$D$4)/(parameters!$D$5-parameters!$D$4)</f>
        <v>0.03</v>
      </c>
      <c r="AB532">
        <f>IF(Table1[[#This Row],[Detections Utility (unclipped)]]&gt;1,1, IF(Table1[[#This Row],[Detections Utility (unclipped)]]&lt;0,0, Table1[[#This Row],[Detections Utility (unclipped)]]) )</f>
        <v>0.03</v>
      </c>
      <c r="AC532" s="75" t="s">
        <v>128</v>
      </c>
      <c r="AD532" s="85" t="s">
        <v>827</v>
      </c>
      <c r="AE532" s="30" t="str" cm="1">
        <f t="array" ref="AE532">IF(SUMPRODUCT(--(NOT(ISERR(SEARCH({"Process","Command","Script","WMI","Module","Pipe","Service"},AD532)))))&gt;0,"1","0")</f>
        <v>0</v>
      </c>
      <c r="AF532" s="30">
        <f>IF(AE532="1",'TOP 10 TECHNIQUES'!C$15,0)</f>
        <v>0</v>
      </c>
      <c r="AG532" s="30" t="str" cm="1">
        <f t="array" ref="AG532">IF(SUMPRODUCT(--(NOT(ISERR(SEARCH({"Network","Firewall"},AD532)))))&gt;0,"1","0")</f>
        <v>0</v>
      </c>
      <c r="AH532" s="30">
        <f>IF(AG532="1",'TOP 10 TECHNIQUES'!C$16,0)</f>
        <v>0</v>
      </c>
      <c r="AI532" s="30" t="str" cm="1">
        <f t="array" ref="AI532">IF(SUMPRODUCT(--(NOT(ISERR(SEARCH({"File","Group","Logon","Schedule","User","Registry","Active","Application"},AD532)))))&gt;0,"1","0")</f>
        <v>0</v>
      </c>
      <c r="AJ532" s="30">
        <f>IF(AI532="1",'TOP 10 TECHNIQUES'!C$17,0)</f>
        <v>0</v>
      </c>
      <c r="AK532" s="30" t="str" cm="1">
        <f t="array" ref="AK532">IF(SUMPRODUCT(--(NOT(ISERR(SEARCH({"Cloud","Cluster","Container","Image","Instance","Pod","Snapshot","Volume"},AD532)))))&gt;0,"1","0")</f>
        <v>0</v>
      </c>
      <c r="AL532" s="30">
        <f>IF(AK532="1",'TOP 10 TECHNIQUES'!C$18,0)</f>
        <v>0</v>
      </c>
      <c r="AM532" s="30" t="str" cm="1">
        <f t="array" ref="AM532">IF(SUMPRODUCT(--(NOT(ISERR(SEARCH({"Drive","Firmware","Host","Kernel"},AD532)))))&gt;0,"1","0")</f>
        <v>0</v>
      </c>
      <c r="AN532" s="30">
        <f>IF(AM532="1",'TOP 10 TECHNIQUES'!C$19,0)</f>
        <v>0</v>
      </c>
      <c r="AO532" s="61">
        <v>0</v>
      </c>
      <c r="AP532" s="30">
        <f>parameters!$J$21*Table1[[#This Row],[TAT Utility]]+parameters!$J$22*Table1[[#This Row],[Count Utility]]</f>
        <v>6.4285714285714276E-3</v>
      </c>
      <c r="AQ532" s="30">
        <f>(Table1[[#This Row],[Total Top Att&amp;ck Score ]]-parameters!$D$19)/(parameters!$D$20-parameters!$D$19)</f>
        <v>2.1428571428571425E-2</v>
      </c>
      <c r="AR532" s="30">
        <f>IF(Table1[[#This Row],[TAT Utility (unclipped)]]&gt;1,1, IF(Table1[[#This Row],[TAT Utility (unclipped)]]&lt;0,0, Table1[[#This Row],[TAT Utility (unclipped)]]) )</f>
        <v>2.1428571428571425E-2</v>
      </c>
      <c r="AS532" s="30">
        <f>(Table1[[#This Row],[Ransomware (Total '# of ATT&amp;CK Observations)]]-parameters!$D$21)/(parameters!$D$22-parameters!$D$21)</f>
        <v>0</v>
      </c>
      <c r="AT532" s="30">
        <f>IF(Table1[[#This Row],[Count Utility (unclipped)]]&gt;1,1, IF(Table1[[#This Row],[Count Utility (unclipped)]]&lt;0,0, Table1[[#This Row],[Count Utility (unclipped)]]) )</f>
        <v>0</v>
      </c>
      <c r="AU53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3" spans="1:47" ht="15.75">
      <c r="A533" s="30">
        <f>parameters!$J$21*Table1[[#This Row],[TAT Utility]]+parameters!$J$22*Table1[[#This Row],[Count Utility]]</f>
        <v>5.4761904761904765E-3</v>
      </c>
      <c r="B533" s="30">
        <f t="shared" si="7"/>
        <v>5.4761904761904762E-2</v>
      </c>
      <c r="C533" s="30" t="s">
        <v>1866</v>
      </c>
      <c r="D533" s="30" t="s">
        <v>1867</v>
      </c>
      <c r="E533" s="30" t="s">
        <v>72</v>
      </c>
      <c r="F533" s="30">
        <v>0</v>
      </c>
      <c r="G533" s="30">
        <v>1</v>
      </c>
      <c r="H533" s="47">
        <f>parameters!$J$10*Table1[[#This Row],[Before Utility]]+parameters!$J$11*Table1[[#This Row],[After Utility]]</f>
        <v>0.05</v>
      </c>
      <c r="I533">
        <f>(Table1[[#This Row],[Num. TID Before]]-parameters!$D$8)/(parameters!$D$9-parameters!$D$8)</f>
        <v>0</v>
      </c>
      <c r="J533">
        <f>IF(Table1[[#This Row],[Before Utility (unclipped)]]&gt;1,1, IF(Table1[[#This Row],[Before Utility (unclipped)]]&lt;0,0, Table1[[#This Row],[Before Utility (unclipped)]]))</f>
        <v>0</v>
      </c>
      <c r="K533">
        <f>(Table1[[#This Row],[Num. TID After]]-parameters!$D$10)/(parameters!$D$11-parameters!$D$10)</f>
        <v>0.1</v>
      </c>
      <c r="L533">
        <f>IF(Table1[[#This Row],[After Utility (unclipped)]]&gt;1,1, IF(Table1[[#This Row],[After Utility (unclipped)]]&lt;0,0, Table1[[#This Row],[After Utility (unclipped)]]))</f>
        <v>0.1</v>
      </c>
      <c r="M533" s="30">
        <v>0</v>
      </c>
      <c r="N533" s="81">
        <v>0</v>
      </c>
      <c r="O533" s="81">
        <v>0</v>
      </c>
      <c r="P533" s="81">
        <v>0</v>
      </c>
      <c r="Q533" s="81">
        <v>1</v>
      </c>
      <c r="R533" s="34"/>
      <c r="S533" s="32">
        <v>0</v>
      </c>
      <c r="T533" s="34"/>
      <c r="U533" s="32">
        <v>0</v>
      </c>
      <c r="V533" s="30">
        <f>parameters!$J$4*Table1[[#This Row],[Mitigations Utility]] + parameters!$J$5*Table1[[#This Row],[Detections Utility]]</f>
        <v>4.7619047619047615E-3</v>
      </c>
      <c r="W533">
        <f>SUM(Table1[[#This Row],[Num. 800-53 (r5)]],Table1[[#This Row],[Num. CIS Controls]])</f>
        <v>0</v>
      </c>
      <c r="X533">
        <f>(Table1[[#This Row],[Total Mitigations]]-parameters!$D$2)/(parameters!$D$3-parameters!$D$2)</f>
        <v>0</v>
      </c>
      <c r="Y533">
        <f>IF(Table1[[#This Row],[Mitigations Utility (unclipped)]]&gt;1,1, IF(Table1[[#This Row],[Mitigations Utility (unclipped)]]&lt;0,0, Table1[[#This Row],[Mitigations Utility (unclipped)]]) )</f>
        <v>0</v>
      </c>
      <c r="Z533">
        <f>SUM(Table1[[#This Row],[Num. CAR]:[Num. Splunk]])</f>
        <v>1</v>
      </c>
      <c r="AA533">
        <f>(Table1[[#This Row],[Total Detections]]-parameters!$D$4)/(parameters!$D$5-parameters!$D$4)</f>
        <v>0.01</v>
      </c>
      <c r="AB533">
        <f>IF(Table1[[#This Row],[Detections Utility (unclipped)]]&gt;1,1, IF(Table1[[#This Row],[Detections Utility (unclipped)]]&lt;0,0, Table1[[#This Row],[Detections Utility (unclipped)]]) )</f>
        <v>0.01</v>
      </c>
      <c r="AC533" s="74" t="s">
        <v>128</v>
      </c>
      <c r="AD533" s="85" t="s">
        <v>75</v>
      </c>
      <c r="AE533" s="30" t="str" cm="1">
        <f t="array" ref="AE533">IF(SUMPRODUCT(--(NOT(ISERR(SEARCH({"Process","Command","Script","WMI","Module","Pipe","Service"},AD533)))))&gt;0,"1","0")</f>
        <v>0</v>
      </c>
      <c r="AF533" s="30">
        <f>IF(AE533="1",'TOP 10 TECHNIQUES'!C$15,0)</f>
        <v>0</v>
      </c>
      <c r="AG533" s="30" t="str" cm="1">
        <f t="array" ref="AG533">IF(SUMPRODUCT(--(NOT(ISERR(SEARCH({"Network","Firewall"},AD533)))))&gt;0,"1","0")</f>
        <v>1</v>
      </c>
      <c r="AH533" s="30">
        <f>IF(AG533="1",'TOP 10 TECHNIQUES'!C$16,0)</f>
        <v>0</v>
      </c>
      <c r="AI533" s="30" t="str" cm="1">
        <f t="array" ref="AI533">IF(SUMPRODUCT(--(NOT(ISERR(SEARCH({"File","Group","Logon","Schedule","User","Registry","Active","Application"},AD533)))))&gt;0,"1","0")</f>
        <v>0</v>
      </c>
      <c r="AJ533" s="30">
        <f>IF(AI533="1",'TOP 10 TECHNIQUES'!C$17,0)</f>
        <v>0</v>
      </c>
      <c r="AK533" s="30" t="str" cm="1">
        <f t="array" ref="AK533">IF(SUMPRODUCT(--(NOT(ISERR(SEARCH({"Cloud","Cluster","Container","Image","Instance","Pod","Snapshot","Volume"},AD533)))))&gt;0,"1","0")</f>
        <v>0</v>
      </c>
      <c r="AL533" s="30">
        <f>IF(AK533="1",'TOP 10 TECHNIQUES'!C$18,0)</f>
        <v>0</v>
      </c>
      <c r="AM533" s="30" t="str" cm="1">
        <f t="array" ref="AM533">IF(SUMPRODUCT(--(NOT(ISERR(SEARCH({"Drive","Firmware","Host","Kernel"},AD533)))))&gt;0,"1","0")</f>
        <v>0</v>
      </c>
      <c r="AN533" s="30">
        <f>IF(AM533="1",'TOP 10 TECHNIQUES'!C$19,0)</f>
        <v>0</v>
      </c>
      <c r="AO533" s="62">
        <v>0</v>
      </c>
      <c r="AP533" s="30">
        <f>parameters!$J$21*Table1[[#This Row],[TAT Utility]]+parameters!$J$22*Table1[[#This Row],[Count Utility]]</f>
        <v>5.4761904761904765E-3</v>
      </c>
      <c r="AQ533" s="30">
        <f>(Table1[[#This Row],[Total Top Att&amp;ck Score ]]-parameters!$D$19)/(parameters!$D$20-parameters!$D$19)</f>
        <v>1.8253968253968255E-2</v>
      </c>
      <c r="AR533" s="30">
        <f>IF(Table1[[#This Row],[TAT Utility (unclipped)]]&gt;1,1, IF(Table1[[#This Row],[TAT Utility (unclipped)]]&lt;0,0, Table1[[#This Row],[TAT Utility (unclipped)]]) )</f>
        <v>1.8253968253968255E-2</v>
      </c>
      <c r="AS533" s="30">
        <f>(Table1[[#This Row],[Ransomware (Total '# of ATT&amp;CK Observations)]]-parameters!$D$21)/(parameters!$D$22-parameters!$D$21)</f>
        <v>0</v>
      </c>
      <c r="AT533" s="30">
        <f>IF(Table1[[#This Row],[Count Utility (unclipped)]]&gt;1,1, IF(Table1[[#This Row],[Count Utility (unclipped)]]&lt;0,0, Table1[[#This Row],[Count Utility (unclipped)]]) )</f>
        <v>0</v>
      </c>
      <c r="AU53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4" spans="1:47" ht="15.75">
      <c r="A534" s="30">
        <f>parameters!$J$21*Table1[[#This Row],[TAT Utility]]+parameters!$J$22*Table1[[#This Row],[Count Utility]]</f>
        <v>3.8809523809523808E-2</v>
      </c>
      <c r="B534" s="30">
        <f t="shared" si="7"/>
        <v>5.4761904761904762E-2</v>
      </c>
      <c r="C534" s="30" t="s">
        <v>1868</v>
      </c>
      <c r="D534" s="30" t="s">
        <v>1867</v>
      </c>
      <c r="E534" s="30" t="s">
        <v>1869</v>
      </c>
      <c r="F534" s="30">
        <v>0</v>
      </c>
      <c r="G534" s="30">
        <v>1</v>
      </c>
      <c r="H534" s="30">
        <f>parameters!$J$10*Table1[[#This Row],[Before Utility]]+parameters!$J$11*Table1[[#This Row],[After Utility]]</f>
        <v>0.05</v>
      </c>
      <c r="I534">
        <f>(Table1[[#This Row],[Num. TID Before]]-parameters!$D$8)/(parameters!$D$9-parameters!$D$8)</f>
        <v>0</v>
      </c>
      <c r="J534">
        <f>IF(Table1[[#This Row],[Before Utility (unclipped)]]&gt;1,1, IF(Table1[[#This Row],[Before Utility (unclipped)]]&lt;0,0, Table1[[#This Row],[Before Utility (unclipped)]]))</f>
        <v>0</v>
      </c>
      <c r="K534">
        <f>(Table1[[#This Row],[Num. TID After]]-parameters!$D$10)/(parameters!$D$11-parameters!$D$10)</f>
        <v>0.1</v>
      </c>
      <c r="L534">
        <f>IF(Table1[[#This Row],[After Utility (unclipped)]]&gt;1,1, IF(Table1[[#This Row],[After Utility (unclipped)]]&lt;0,0, Table1[[#This Row],[After Utility (unclipped)]]))</f>
        <v>0.1</v>
      </c>
      <c r="M534" s="30">
        <v>0</v>
      </c>
      <c r="N534" s="81">
        <v>0</v>
      </c>
      <c r="O534" s="81">
        <v>0</v>
      </c>
      <c r="P534" s="81">
        <v>0</v>
      </c>
      <c r="Q534" s="81">
        <v>1</v>
      </c>
      <c r="R534" s="34"/>
      <c r="S534" s="32">
        <v>0</v>
      </c>
      <c r="T534" s="34"/>
      <c r="U534" s="32">
        <v>0</v>
      </c>
      <c r="V534" s="30">
        <f>parameters!$J$4*Table1[[#This Row],[Mitigations Utility]] + parameters!$J$5*Table1[[#This Row],[Detections Utility]]</f>
        <v>4.7619047619047615E-3</v>
      </c>
      <c r="W534">
        <f>SUM(Table1[[#This Row],[Num. 800-53 (r5)]],Table1[[#This Row],[Num. CIS Controls]])</f>
        <v>0</v>
      </c>
      <c r="X534">
        <f>(Table1[[#This Row],[Total Mitigations]]-parameters!$D$2)/(parameters!$D$3-parameters!$D$2)</f>
        <v>0</v>
      </c>
      <c r="Y534">
        <f>IF(Table1[[#This Row],[Mitigations Utility (unclipped)]]&gt;1,1, IF(Table1[[#This Row],[Mitigations Utility (unclipped)]]&lt;0,0, Table1[[#This Row],[Mitigations Utility (unclipped)]]) )</f>
        <v>0</v>
      </c>
      <c r="Z534">
        <f>SUM(Table1[[#This Row],[Num. CAR]:[Num. Splunk]])</f>
        <v>1</v>
      </c>
      <c r="AA534">
        <f>(Table1[[#This Row],[Total Detections]]-parameters!$D$4)/(parameters!$D$5-parameters!$D$4)</f>
        <v>0.01</v>
      </c>
      <c r="AB534">
        <f>IF(Table1[[#This Row],[Detections Utility (unclipped)]]&gt;1,1, IF(Table1[[#This Row],[Detections Utility (unclipped)]]&lt;0,0, Table1[[#This Row],[Detections Utility (unclipped)]]) )</f>
        <v>0.01</v>
      </c>
      <c r="AC534" s="75" t="s">
        <v>128</v>
      </c>
      <c r="AD534" s="85" t="s">
        <v>827</v>
      </c>
      <c r="AE534" s="30" t="str" cm="1">
        <f t="array" ref="AE534">IF(SUMPRODUCT(--(NOT(ISERR(SEARCH({"Process","Command","Script","WMI","Module","Pipe","Service"},AD534)))))&gt;0,"1","0")</f>
        <v>0</v>
      </c>
      <c r="AF534" s="30">
        <f>IF(AE534="1",'TOP 10 TECHNIQUES'!C$15,0)</f>
        <v>0</v>
      </c>
      <c r="AG534" s="30" t="str" cm="1">
        <f t="array" ref="AG534">IF(SUMPRODUCT(--(NOT(ISERR(SEARCH({"Network","Firewall"},AD534)))))&gt;0,"1","0")</f>
        <v>0</v>
      </c>
      <c r="AH534" s="30">
        <f>IF(AG534="1",'TOP 10 TECHNIQUES'!C$16,0)</f>
        <v>0</v>
      </c>
      <c r="AI534" s="30" t="str" cm="1">
        <f t="array" ref="AI534">IF(SUMPRODUCT(--(NOT(ISERR(SEARCH({"File","Group","Logon","Schedule","User","Registry","Active","Application"},AD534)))))&gt;0,"1","0")</f>
        <v>0</v>
      </c>
      <c r="AJ534" s="30">
        <f>IF(AI534="1",'TOP 10 TECHNIQUES'!C$17,0)</f>
        <v>0</v>
      </c>
      <c r="AK534" s="30" t="str" cm="1">
        <f t="array" ref="AK534">IF(SUMPRODUCT(--(NOT(ISERR(SEARCH({"Cloud","Cluster","Container","Image","Instance","Pod","Snapshot","Volume"},AD534)))))&gt;0,"1","0")</f>
        <v>0</v>
      </c>
      <c r="AL534" s="30">
        <f>IF(AK534="1",'TOP 10 TECHNIQUES'!C$18,0)</f>
        <v>0</v>
      </c>
      <c r="AM534" s="30" t="str" cm="1">
        <f t="array" ref="AM534">IF(SUMPRODUCT(--(NOT(ISERR(SEARCH({"Drive","Firmware","Host","Kernel"},AD534)))))&gt;0,"1","0")</f>
        <v>0</v>
      </c>
      <c r="AN534" s="30">
        <f>IF(AM534="1",'TOP 10 TECHNIQUES'!C$19,0)</f>
        <v>0</v>
      </c>
      <c r="AO534" s="61">
        <v>1</v>
      </c>
      <c r="AP534" s="30">
        <f>parameters!$J$21*Table1[[#This Row],[TAT Utility]]+parameters!$J$22*Table1[[#This Row],[Count Utility]]</f>
        <v>3.8809523809523808E-2</v>
      </c>
      <c r="AQ534" s="30">
        <f>(Table1[[#This Row],[Total Top Att&amp;ck Score ]]-parameters!$D$19)/(parameters!$D$20-parameters!$D$19)</f>
        <v>1.8253968253968255E-2</v>
      </c>
      <c r="AR534" s="30">
        <f>IF(Table1[[#This Row],[TAT Utility (unclipped)]]&gt;1,1, IF(Table1[[#This Row],[TAT Utility (unclipped)]]&lt;0,0, Table1[[#This Row],[TAT Utility (unclipped)]]) )</f>
        <v>1.8253968253968255E-2</v>
      </c>
      <c r="AS534" s="30">
        <f>(Table1[[#This Row],[Ransomware (Total '# of ATT&amp;CK Observations)]]-parameters!$D$21)/(parameters!$D$22-parameters!$D$21)</f>
        <v>4.7619047619047616E-2</v>
      </c>
      <c r="AT534" s="30">
        <f>IF(Table1[[#This Row],[Count Utility (unclipped)]]&gt;1,1, IF(Table1[[#This Row],[Count Utility (unclipped)]]&lt;0,0, Table1[[#This Row],[Count Utility (unclipped)]]) )</f>
        <v>4.7619047619047616E-2</v>
      </c>
      <c r="AU53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2.4244142101284956E-2</v>
      </c>
    </row>
    <row r="535" spans="1:47" ht="15.75">
      <c r="A535" s="30">
        <f>parameters!$J$21*Table1[[#This Row],[TAT Utility]]+parameters!$J$22*Table1[[#This Row],[Count Utility]]</f>
        <v>5.0000000000000001E-3</v>
      </c>
      <c r="B535" s="30">
        <f t="shared" si="7"/>
        <v>0.05</v>
      </c>
      <c r="C535" s="30" t="s">
        <v>1870</v>
      </c>
      <c r="D535" s="30" t="s">
        <v>1867</v>
      </c>
      <c r="E535" s="30" t="s">
        <v>1871</v>
      </c>
      <c r="F535" s="30">
        <v>0</v>
      </c>
      <c r="G535" s="30">
        <v>1</v>
      </c>
      <c r="H535" s="30">
        <f>parameters!$J$10*Table1[[#This Row],[Before Utility]]+parameters!$J$11*Table1[[#This Row],[After Utility]]</f>
        <v>0.05</v>
      </c>
      <c r="I535">
        <f>(Table1[[#This Row],[Num. TID Before]]-parameters!$D$8)/(parameters!$D$9-parameters!$D$8)</f>
        <v>0</v>
      </c>
      <c r="J535">
        <f>IF(Table1[[#This Row],[Before Utility (unclipped)]]&gt;1,1, IF(Table1[[#This Row],[Before Utility (unclipped)]]&lt;0,0, Table1[[#This Row],[Before Utility (unclipped)]]))</f>
        <v>0</v>
      </c>
      <c r="K535">
        <f>(Table1[[#This Row],[Num. TID After]]-parameters!$D$10)/(parameters!$D$11-parameters!$D$10)</f>
        <v>0.1</v>
      </c>
      <c r="L535">
        <f>IF(Table1[[#This Row],[After Utility (unclipped)]]&gt;1,1, IF(Table1[[#This Row],[After Utility (unclipped)]]&lt;0,0, Table1[[#This Row],[After Utility (unclipped)]]))</f>
        <v>0.1</v>
      </c>
      <c r="M535" s="30">
        <v>0</v>
      </c>
      <c r="N535" s="81">
        <v>0</v>
      </c>
      <c r="O535" s="81">
        <v>0</v>
      </c>
      <c r="P535" s="81">
        <v>0</v>
      </c>
      <c r="Q535" s="81">
        <v>0</v>
      </c>
      <c r="R535" s="34"/>
      <c r="S535" s="32">
        <v>0</v>
      </c>
      <c r="T535" s="34"/>
      <c r="U535" s="32">
        <v>0</v>
      </c>
      <c r="V535" s="30">
        <f>parameters!$J$4*Table1[[#This Row],[Mitigations Utility]] + parameters!$J$5*Table1[[#This Row],[Detections Utility]]</f>
        <v>0</v>
      </c>
      <c r="W535">
        <f>SUM(Table1[[#This Row],[Num. 800-53 (r5)]],Table1[[#This Row],[Num. CIS Controls]])</f>
        <v>0</v>
      </c>
      <c r="X535">
        <f>(Table1[[#This Row],[Total Mitigations]]-parameters!$D$2)/(parameters!$D$3-parameters!$D$2)</f>
        <v>0</v>
      </c>
      <c r="Y535">
        <f>IF(Table1[[#This Row],[Mitigations Utility (unclipped)]]&gt;1,1, IF(Table1[[#This Row],[Mitigations Utility (unclipped)]]&lt;0,0, Table1[[#This Row],[Mitigations Utility (unclipped)]]) )</f>
        <v>0</v>
      </c>
      <c r="Z535">
        <f>SUM(Table1[[#This Row],[Num. CAR]:[Num. Splunk]])</f>
        <v>0</v>
      </c>
      <c r="AA535">
        <f>(Table1[[#This Row],[Total Detections]]-parameters!$D$4)/(parameters!$D$5-parameters!$D$4)</f>
        <v>0</v>
      </c>
      <c r="AB535">
        <f>IF(Table1[[#This Row],[Detections Utility (unclipped)]]&gt;1,1, IF(Table1[[#This Row],[Detections Utility (unclipped)]]&lt;0,0, Table1[[#This Row],[Detections Utility (unclipped)]]) )</f>
        <v>0</v>
      </c>
      <c r="AC535" s="74" t="s">
        <v>128</v>
      </c>
      <c r="AD535" s="85" t="s">
        <v>75</v>
      </c>
      <c r="AE535" s="30" t="str" cm="1">
        <f t="array" ref="AE535">IF(SUMPRODUCT(--(NOT(ISERR(SEARCH({"Process","Command","Script","WMI","Module","Pipe","Service"},AD535)))))&gt;0,"1","0")</f>
        <v>0</v>
      </c>
      <c r="AF535" s="30">
        <f>IF(AE535="1",'TOP 10 TECHNIQUES'!C$15,0)</f>
        <v>0</v>
      </c>
      <c r="AG535" s="30" t="str" cm="1">
        <f t="array" ref="AG535">IF(SUMPRODUCT(--(NOT(ISERR(SEARCH({"Network","Firewall"},AD535)))))&gt;0,"1","0")</f>
        <v>1</v>
      </c>
      <c r="AH535" s="30">
        <f>IF(AG535="1",'TOP 10 TECHNIQUES'!C$16,0)</f>
        <v>0</v>
      </c>
      <c r="AI535" s="30" t="str" cm="1">
        <f t="array" ref="AI535">IF(SUMPRODUCT(--(NOT(ISERR(SEARCH({"File","Group","Logon","Schedule","User","Registry","Active","Application"},AD535)))))&gt;0,"1","0")</f>
        <v>0</v>
      </c>
      <c r="AJ535" s="30">
        <f>IF(AI535="1",'TOP 10 TECHNIQUES'!C$17,0)</f>
        <v>0</v>
      </c>
      <c r="AK535" s="30" t="str" cm="1">
        <f t="array" ref="AK535">IF(SUMPRODUCT(--(NOT(ISERR(SEARCH({"Cloud","Cluster","Container","Image","Instance","Pod","Snapshot","Volume"},AD535)))))&gt;0,"1","0")</f>
        <v>0</v>
      </c>
      <c r="AL535" s="30">
        <f>IF(AK535="1",'TOP 10 TECHNIQUES'!C$18,0)</f>
        <v>0</v>
      </c>
      <c r="AM535" s="30" t="str" cm="1">
        <f t="array" ref="AM535">IF(SUMPRODUCT(--(NOT(ISERR(SEARCH({"Drive","Firmware","Host","Kernel"},AD535)))))&gt;0,"1","0")</f>
        <v>0</v>
      </c>
      <c r="AN535" s="30">
        <f>IF(AM535="1",'TOP 10 TECHNIQUES'!C$19,0)</f>
        <v>0</v>
      </c>
      <c r="AO535" s="62">
        <v>0</v>
      </c>
      <c r="AP535" s="30">
        <f>parameters!$J$21*Table1[[#This Row],[TAT Utility]]+parameters!$J$22*Table1[[#This Row],[Count Utility]]</f>
        <v>5.0000000000000001E-3</v>
      </c>
      <c r="AQ535" s="30">
        <f>(Table1[[#This Row],[Total Top Att&amp;ck Score ]]-parameters!$D$19)/(parameters!$D$20-parameters!$D$19)</f>
        <v>1.6666666666666666E-2</v>
      </c>
      <c r="AR535" s="30">
        <f>IF(Table1[[#This Row],[TAT Utility (unclipped)]]&gt;1,1, IF(Table1[[#This Row],[TAT Utility (unclipped)]]&lt;0,0, Table1[[#This Row],[TAT Utility (unclipped)]]) )</f>
        <v>1.6666666666666666E-2</v>
      </c>
      <c r="AS535" s="30">
        <f>(Table1[[#This Row],[Ransomware (Total '# of ATT&amp;CK Observations)]]-parameters!$D$21)/(parameters!$D$22-parameters!$D$21)</f>
        <v>0</v>
      </c>
      <c r="AT535" s="30">
        <f>IF(Table1[[#This Row],[Count Utility (unclipped)]]&gt;1,1, IF(Table1[[#This Row],[Count Utility (unclipped)]]&lt;0,0, Table1[[#This Row],[Count Utility (unclipped)]]) )</f>
        <v>0</v>
      </c>
      <c r="AU53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6" spans="1:47" ht="15.75">
      <c r="A536" s="30">
        <f>parameters!$J$21*Table1[[#This Row],[TAT Utility]]+parameters!$J$22*Table1[[#This Row],[Count Utility]]</f>
        <v>4.0238095238095239E-2</v>
      </c>
      <c r="B536" s="30">
        <f t="shared" si="7"/>
        <v>6.9047619047619052E-2</v>
      </c>
      <c r="C536" s="30" t="s">
        <v>1872</v>
      </c>
      <c r="D536" s="30" t="s">
        <v>1867</v>
      </c>
      <c r="E536" s="30" t="s">
        <v>1873</v>
      </c>
      <c r="F536" s="30">
        <v>0</v>
      </c>
      <c r="G536" s="30">
        <v>1</v>
      </c>
      <c r="H536" s="30">
        <f>parameters!$J$10*Table1[[#This Row],[Before Utility]]+parameters!$J$11*Table1[[#This Row],[After Utility]]</f>
        <v>0.05</v>
      </c>
      <c r="I536">
        <f>(Table1[[#This Row],[Num. TID Before]]-parameters!$D$8)/(parameters!$D$9-parameters!$D$8)</f>
        <v>0</v>
      </c>
      <c r="J536">
        <f>IF(Table1[[#This Row],[Before Utility (unclipped)]]&gt;1,1, IF(Table1[[#This Row],[Before Utility (unclipped)]]&lt;0,0, Table1[[#This Row],[Before Utility (unclipped)]]))</f>
        <v>0</v>
      </c>
      <c r="K536">
        <f>(Table1[[#This Row],[Num. TID After]]-parameters!$D$10)/(parameters!$D$11-parameters!$D$10)</f>
        <v>0.1</v>
      </c>
      <c r="L536">
        <f>IF(Table1[[#This Row],[After Utility (unclipped)]]&gt;1,1, IF(Table1[[#This Row],[After Utility (unclipped)]]&lt;0,0, Table1[[#This Row],[After Utility (unclipped)]]))</f>
        <v>0.1</v>
      </c>
      <c r="M536" s="30">
        <v>0</v>
      </c>
      <c r="N536" s="81">
        <v>0</v>
      </c>
      <c r="O536" s="81">
        <v>2</v>
      </c>
      <c r="P536" s="81">
        <v>0</v>
      </c>
      <c r="Q536" s="81">
        <v>2</v>
      </c>
      <c r="R536" s="34"/>
      <c r="S536" s="32">
        <v>0</v>
      </c>
      <c r="T536" s="34"/>
      <c r="U536" s="32">
        <v>0</v>
      </c>
      <c r="V536" s="30">
        <f>parameters!$J$4*Table1[[#This Row],[Mitigations Utility]] + parameters!$J$5*Table1[[#This Row],[Detections Utility]]</f>
        <v>1.9047619047619046E-2</v>
      </c>
      <c r="W536">
        <f>SUM(Table1[[#This Row],[Num. 800-53 (r5)]],Table1[[#This Row],[Num. CIS Controls]])</f>
        <v>0</v>
      </c>
      <c r="X536">
        <f>(Table1[[#This Row],[Total Mitigations]]-parameters!$D$2)/(parameters!$D$3-parameters!$D$2)</f>
        <v>0</v>
      </c>
      <c r="Y536">
        <f>IF(Table1[[#This Row],[Mitigations Utility (unclipped)]]&gt;1,1, IF(Table1[[#This Row],[Mitigations Utility (unclipped)]]&lt;0,0, Table1[[#This Row],[Mitigations Utility (unclipped)]]) )</f>
        <v>0</v>
      </c>
      <c r="Z536">
        <f>SUM(Table1[[#This Row],[Num. CAR]:[Num. Splunk]])</f>
        <v>4</v>
      </c>
      <c r="AA536">
        <f>(Table1[[#This Row],[Total Detections]]-parameters!$D$4)/(parameters!$D$5-parameters!$D$4)</f>
        <v>0.04</v>
      </c>
      <c r="AB536">
        <f>IF(Table1[[#This Row],[Detections Utility (unclipped)]]&gt;1,1, IF(Table1[[#This Row],[Detections Utility (unclipped)]]&lt;0,0, Table1[[#This Row],[Detections Utility (unclipped)]]) )</f>
        <v>0.04</v>
      </c>
      <c r="AC536" s="75" t="s">
        <v>128</v>
      </c>
      <c r="AD536" s="85" t="s">
        <v>827</v>
      </c>
      <c r="AE536" s="30" t="str" cm="1">
        <f t="array" ref="AE536">IF(SUMPRODUCT(--(NOT(ISERR(SEARCH({"Process","Command","Script","WMI","Module","Pipe","Service"},AD536)))))&gt;0,"1","0")</f>
        <v>0</v>
      </c>
      <c r="AF536" s="30">
        <f>IF(AE536="1",'TOP 10 TECHNIQUES'!C$15,0)</f>
        <v>0</v>
      </c>
      <c r="AG536" s="30" t="str" cm="1">
        <f t="array" ref="AG536">IF(SUMPRODUCT(--(NOT(ISERR(SEARCH({"Network","Firewall"},AD536)))))&gt;0,"1","0")</f>
        <v>0</v>
      </c>
      <c r="AH536" s="30">
        <f>IF(AG536="1",'TOP 10 TECHNIQUES'!C$16,0)</f>
        <v>0</v>
      </c>
      <c r="AI536" s="30" t="str" cm="1">
        <f t="array" ref="AI536">IF(SUMPRODUCT(--(NOT(ISERR(SEARCH({"File","Group","Logon","Schedule","User","Registry","Active","Application"},AD536)))))&gt;0,"1","0")</f>
        <v>0</v>
      </c>
      <c r="AJ536" s="30">
        <f>IF(AI536="1",'TOP 10 TECHNIQUES'!C$17,0)</f>
        <v>0</v>
      </c>
      <c r="AK536" s="30" t="str" cm="1">
        <f t="array" ref="AK536">IF(SUMPRODUCT(--(NOT(ISERR(SEARCH({"Cloud","Cluster","Container","Image","Instance","Pod","Snapshot","Volume"},AD536)))))&gt;0,"1","0")</f>
        <v>0</v>
      </c>
      <c r="AL536" s="30">
        <f>IF(AK536="1",'TOP 10 TECHNIQUES'!C$18,0)</f>
        <v>0</v>
      </c>
      <c r="AM536" s="30" t="str" cm="1">
        <f t="array" ref="AM536">IF(SUMPRODUCT(--(NOT(ISERR(SEARCH({"Drive","Firmware","Host","Kernel"},AD536)))))&gt;0,"1","0")</f>
        <v>0</v>
      </c>
      <c r="AN536" s="30">
        <f>IF(AM536="1",'TOP 10 TECHNIQUES'!C$19,0)</f>
        <v>0</v>
      </c>
      <c r="AO536" s="61">
        <v>1</v>
      </c>
      <c r="AP536" s="30">
        <f>parameters!$J$21*Table1[[#This Row],[TAT Utility]]+parameters!$J$22*Table1[[#This Row],[Count Utility]]</f>
        <v>4.0238095238095239E-2</v>
      </c>
      <c r="AQ536" s="30">
        <f>(Table1[[#This Row],[Total Top Att&amp;ck Score ]]-parameters!$D$19)/(parameters!$D$20-parameters!$D$19)</f>
        <v>2.3015873015873017E-2</v>
      </c>
      <c r="AR536" s="30">
        <f>IF(Table1[[#This Row],[TAT Utility (unclipped)]]&gt;1,1, IF(Table1[[#This Row],[TAT Utility (unclipped)]]&lt;0,0, Table1[[#This Row],[TAT Utility (unclipped)]]) )</f>
        <v>2.3015873015873017E-2</v>
      </c>
      <c r="AS536" s="30">
        <f>(Table1[[#This Row],[Ransomware (Total '# of ATT&amp;CK Observations)]]-parameters!$D$21)/(parameters!$D$22-parameters!$D$21)</f>
        <v>4.7619047619047616E-2</v>
      </c>
      <c r="AT536" s="30">
        <f>IF(Table1[[#This Row],[Count Utility (unclipped)]]&gt;1,1, IF(Table1[[#This Row],[Count Utility (unclipped)]]&lt;0,0, Table1[[#This Row],[Count Utility (unclipped)]]) )</f>
        <v>4.7619047619047616E-2</v>
      </c>
      <c r="AU53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2.4357520786092213E-2</v>
      </c>
    </row>
    <row r="537" spans="1:47" ht="15.75">
      <c r="A537" s="30">
        <f>parameters!$J$21*Table1[[#This Row],[TAT Utility]]+parameters!$J$22*Table1[[#This Row],[Count Utility]]</f>
        <v>6.9047619047619049E-3</v>
      </c>
      <c r="B537" s="30">
        <f t="shared" si="7"/>
        <v>6.9047619047619052E-2</v>
      </c>
      <c r="C537" s="30" t="s">
        <v>1874</v>
      </c>
      <c r="D537" s="30" t="s">
        <v>1875</v>
      </c>
      <c r="E537" s="30" t="s">
        <v>72</v>
      </c>
      <c r="F537" s="30">
        <v>0</v>
      </c>
      <c r="G537" s="30">
        <v>1</v>
      </c>
      <c r="H537" s="47">
        <f>parameters!$J$10*Table1[[#This Row],[Before Utility]]+parameters!$J$11*Table1[[#This Row],[After Utility]]</f>
        <v>0.05</v>
      </c>
      <c r="I537">
        <f>(Table1[[#This Row],[Num. TID Before]]-parameters!$D$8)/(parameters!$D$9-parameters!$D$8)</f>
        <v>0</v>
      </c>
      <c r="J537">
        <f>IF(Table1[[#This Row],[Before Utility (unclipped)]]&gt;1,1, IF(Table1[[#This Row],[Before Utility (unclipped)]]&lt;0,0, Table1[[#This Row],[Before Utility (unclipped)]]))</f>
        <v>0</v>
      </c>
      <c r="K537">
        <f>(Table1[[#This Row],[Num. TID After]]-parameters!$D$10)/(parameters!$D$11-parameters!$D$10)</f>
        <v>0.1</v>
      </c>
      <c r="L537">
        <f>IF(Table1[[#This Row],[After Utility (unclipped)]]&gt;1,1, IF(Table1[[#This Row],[After Utility (unclipped)]]&lt;0,0, Table1[[#This Row],[After Utility (unclipped)]]))</f>
        <v>0.1</v>
      </c>
      <c r="M537" s="30">
        <v>0</v>
      </c>
      <c r="N537" s="81">
        <v>0</v>
      </c>
      <c r="O537" s="81">
        <v>0</v>
      </c>
      <c r="P537" s="81">
        <v>0</v>
      </c>
      <c r="Q537" s="81">
        <v>0</v>
      </c>
      <c r="R537" s="36" t="s">
        <v>1876</v>
      </c>
      <c r="S537" s="32">
        <v>2</v>
      </c>
      <c r="T537" s="34"/>
      <c r="U537" s="32">
        <v>0</v>
      </c>
      <c r="V537" s="30">
        <f>parameters!$J$4*Table1[[#This Row],[Mitigations Utility]] + parameters!$J$5*Table1[[#This Row],[Detections Utility]]</f>
        <v>1.9047619047619049E-2</v>
      </c>
      <c r="W537">
        <f>SUM(Table1[[#This Row],[Num. 800-53 (r5)]],Table1[[#This Row],[Num. CIS Controls]])</f>
        <v>2</v>
      </c>
      <c r="X537">
        <f>(Table1[[#This Row],[Total Mitigations]]-parameters!$D$2)/(parameters!$D$3-parameters!$D$2)</f>
        <v>3.6363636363636362E-2</v>
      </c>
      <c r="Y537">
        <f>IF(Table1[[#This Row],[Mitigations Utility (unclipped)]]&gt;1,1, IF(Table1[[#This Row],[Mitigations Utility (unclipped)]]&lt;0,0, Table1[[#This Row],[Mitigations Utility (unclipped)]]) )</f>
        <v>3.6363636363636362E-2</v>
      </c>
      <c r="Z537">
        <f>SUM(Table1[[#This Row],[Num. CAR]:[Num. Splunk]])</f>
        <v>0</v>
      </c>
      <c r="AA537">
        <f>(Table1[[#This Row],[Total Detections]]-parameters!$D$4)/(parameters!$D$5-parameters!$D$4)</f>
        <v>0</v>
      </c>
      <c r="AB537">
        <f>IF(Table1[[#This Row],[Detections Utility (unclipped)]]&gt;1,1, IF(Table1[[#This Row],[Detections Utility (unclipped)]]&lt;0,0, Table1[[#This Row],[Detections Utility (unclipped)]]) )</f>
        <v>0</v>
      </c>
      <c r="AC537" s="74" t="s">
        <v>128</v>
      </c>
      <c r="AD537" s="85" t="s">
        <v>827</v>
      </c>
      <c r="AE537" s="30" t="str" cm="1">
        <f t="array" ref="AE537">IF(SUMPRODUCT(--(NOT(ISERR(SEARCH({"Process","Command","Script","WMI","Module","Pipe","Service"},AD537)))))&gt;0,"1","0")</f>
        <v>0</v>
      </c>
      <c r="AF537" s="30">
        <f>IF(AE537="1",'TOP 10 TECHNIQUES'!C$15,0)</f>
        <v>0</v>
      </c>
      <c r="AG537" s="30" t="str" cm="1">
        <f t="array" ref="AG537">IF(SUMPRODUCT(--(NOT(ISERR(SEARCH({"Network","Firewall"},AD537)))))&gt;0,"1","0")</f>
        <v>0</v>
      </c>
      <c r="AH537" s="30">
        <f>IF(AG537="1",'TOP 10 TECHNIQUES'!C$16,0)</f>
        <v>0</v>
      </c>
      <c r="AI537" s="30" t="str" cm="1">
        <f t="array" ref="AI537">IF(SUMPRODUCT(--(NOT(ISERR(SEARCH({"File","Group","Logon","Schedule","User","Registry","Active","Application"},AD537)))))&gt;0,"1","0")</f>
        <v>0</v>
      </c>
      <c r="AJ537" s="30">
        <f>IF(AI537="1",'TOP 10 TECHNIQUES'!C$17,0)</f>
        <v>0</v>
      </c>
      <c r="AK537" s="30" t="str" cm="1">
        <f t="array" ref="AK537">IF(SUMPRODUCT(--(NOT(ISERR(SEARCH({"Cloud","Cluster","Container","Image","Instance","Pod","Snapshot","Volume"},AD537)))))&gt;0,"1","0")</f>
        <v>0</v>
      </c>
      <c r="AL537" s="30">
        <f>IF(AK537="1",'TOP 10 TECHNIQUES'!C$18,0)</f>
        <v>0</v>
      </c>
      <c r="AM537" s="30" t="str" cm="1">
        <f t="array" ref="AM537">IF(SUMPRODUCT(--(NOT(ISERR(SEARCH({"Drive","Firmware","Host","Kernel"},AD537)))))&gt;0,"1","0")</f>
        <v>0</v>
      </c>
      <c r="AN537" s="30">
        <f>IF(AM537="1",'TOP 10 TECHNIQUES'!C$19,0)</f>
        <v>0</v>
      </c>
      <c r="AO537" s="62">
        <v>0</v>
      </c>
      <c r="AP537" s="30">
        <f>parameters!$J$21*Table1[[#This Row],[TAT Utility]]+parameters!$J$22*Table1[[#This Row],[Count Utility]]</f>
        <v>6.9047619047619049E-3</v>
      </c>
      <c r="AQ537" s="30">
        <f>(Table1[[#This Row],[Total Top Att&amp;ck Score ]]-parameters!$D$19)/(parameters!$D$20-parameters!$D$19)</f>
        <v>2.3015873015873017E-2</v>
      </c>
      <c r="AR537" s="30">
        <f>IF(Table1[[#This Row],[TAT Utility (unclipped)]]&gt;1,1, IF(Table1[[#This Row],[TAT Utility (unclipped)]]&lt;0,0, Table1[[#This Row],[TAT Utility (unclipped)]]) )</f>
        <v>2.3015873015873017E-2</v>
      </c>
      <c r="AS537" s="30">
        <f>(Table1[[#This Row],[Ransomware (Total '# of ATT&amp;CK Observations)]]-parameters!$D$21)/(parameters!$D$22-parameters!$D$21)</f>
        <v>0</v>
      </c>
      <c r="AT537" s="30">
        <f>IF(Table1[[#This Row],[Count Utility (unclipped)]]&gt;1,1, IF(Table1[[#This Row],[Count Utility (unclipped)]]&lt;0,0, Table1[[#This Row],[Count Utility (unclipped)]]) )</f>
        <v>0</v>
      </c>
      <c r="AU53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8" spans="1:47" ht="15.75">
      <c r="A538" s="30">
        <f>parameters!$J$21*Table1[[#This Row],[TAT Utility]]+parameters!$J$22*Table1[[#This Row],[Count Utility]]</f>
        <v>6.9047619047619049E-3</v>
      </c>
      <c r="B538" s="30">
        <f t="shared" ref="B538:B605" si="8">SUM(H538,M538,V538)*(1+SUM(AF538,AH538,AJ538,AL538,AN538))</f>
        <v>6.9047619047619052E-2</v>
      </c>
      <c r="C538" s="30" t="s">
        <v>1877</v>
      </c>
      <c r="D538" s="30" t="s">
        <v>1875</v>
      </c>
      <c r="E538" s="30" t="s">
        <v>1878</v>
      </c>
      <c r="F538" s="30">
        <v>0</v>
      </c>
      <c r="G538" s="30">
        <v>1</v>
      </c>
      <c r="H538" s="30">
        <f>parameters!$J$10*Table1[[#This Row],[Before Utility]]+parameters!$J$11*Table1[[#This Row],[After Utility]]</f>
        <v>0.05</v>
      </c>
      <c r="I538">
        <f>(Table1[[#This Row],[Num. TID Before]]-parameters!$D$8)/(parameters!$D$9-parameters!$D$8)</f>
        <v>0</v>
      </c>
      <c r="J538">
        <f>IF(Table1[[#This Row],[Before Utility (unclipped)]]&gt;1,1, IF(Table1[[#This Row],[Before Utility (unclipped)]]&lt;0,0, Table1[[#This Row],[Before Utility (unclipped)]]))</f>
        <v>0</v>
      </c>
      <c r="K538">
        <f>(Table1[[#This Row],[Num. TID After]]-parameters!$D$10)/(parameters!$D$11-parameters!$D$10)</f>
        <v>0.1</v>
      </c>
      <c r="L538">
        <f>IF(Table1[[#This Row],[After Utility (unclipped)]]&gt;1,1, IF(Table1[[#This Row],[After Utility (unclipped)]]&lt;0,0, Table1[[#This Row],[After Utility (unclipped)]]))</f>
        <v>0.1</v>
      </c>
      <c r="M538" s="30">
        <v>0</v>
      </c>
      <c r="N538" s="81">
        <v>0</v>
      </c>
      <c r="O538" s="81">
        <v>0</v>
      </c>
      <c r="P538" s="81">
        <v>0</v>
      </c>
      <c r="Q538" s="81">
        <v>0</v>
      </c>
      <c r="R538" s="36" t="s">
        <v>1876</v>
      </c>
      <c r="S538" s="32">
        <v>2</v>
      </c>
      <c r="T538" s="34"/>
      <c r="U538" s="32">
        <v>0</v>
      </c>
      <c r="V538" s="30">
        <f>parameters!$J$4*Table1[[#This Row],[Mitigations Utility]] + parameters!$J$5*Table1[[#This Row],[Detections Utility]]</f>
        <v>1.9047619047619049E-2</v>
      </c>
      <c r="W538">
        <f>SUM(Table1[[#This Row],[Num. 800-53 (r5)]],Table1[[#This Row],[Num. CIS Controls]])</f>
        <v>2</v>
      </c>
      <c r="X538">
        <f>(Table1[[#This Row],[Total Mitigations]]-parameters!$D$2)/(parameters!$D$3-parameters!$D$2)</f>
        <v>3.6363636363636362E-2</v>
      </c>
      <c r="Y538">
        <f>IF(Table1[[#This Row],[Mitigations Utility (unclipped)]]&gt;1,1, IF(Table1[[#This Row],[Mitigations Utility (unclipped)]]&lt;0,0, Table1[[#This Row],[Mitigations Utility (unclipped)]]) )</f>
        <v>3.6363636363636362E-2</v>
      </c>
      <c r="Z538">
        <f>SUM(Table1[[#This Row],[Num. CAR]:[Num. Splunk]])</f>
        <v>0</v>
      </c>
      <c r="AA538">
        <f>(Table1[[#This Row],[Total Detections]]-parameters!$D$4)/(parameters!$D$5-parameters!$D$4)</f>
        <v>0</v>
      </c>
      <c r="AB538">
        <f>IF(Table1[[#This Row],[Detections Utility (unclipped)]]&gt;1,1, IF(Table1[[#This Row],[Detections Utility (unclipped)]]&lt;0,0, Table1[[#This Row],[Detections Utility (unclipped)]]) )</f>
        <v>0</v>
      </c>
      <c r="AC538" s="75" t="s">
        <v>128</v>
      </c>
      <c r="AD538" s="85" t="s">
        <v>827</v>
      </c>
      <c r="AE538" s="30" t="str" cm="1">
        <f t="array" ref="AE538">IF(SUMPRODUCT(--(NOT(ISERR(SEARCH({"Process","Command","Script","WMI","Module","Pipe","Service"},AD538)))))&gt;0,"1","0")</f>
        <v>0</v>
      </c>
      <c r="AF538" s="30">
        <f>IF(AE538="1",'TOP 10 TECHNIQUES'!C$15,0)</f>
        <v>0</v>
      </c>
      <c r="AG538" s="30" t="str" cm="1">
        <f t="array" ref="AG538">IF(SUMPRODUCT(--(NOT(ISERR(SEARCH({"Network","Firewall"},AD538)))))&gt;0,"1","0")</f>
        <v>0</v>
      </c>
      <c r="AH538" s="30">
        <f>IF(AG538="1",'TOP 10 TECHNIQUES'!C$16,0)</f>
        <v>0</v>
      </c>
      <c r="AI538" s="30" t="str" cm="1">
        <f t="array" ref="AI538">IF(SUMPRODUCT(--(NOT(ISERR(SEARCH({"File","Group","Logon","Schedule","User","Registry","Active","Application"},AD538)))))&gt;0,"1","0")</f>
        <v>0</v>
      </c>
      <c r="AJ538" s="30">
        <f>IF(AI538="1",'TOP 10 TECHNIQUES'!C$17,0)</f>
        <v>0</v>
      </c>
      <c r="AK538" s="30" t="str" cm="1">
        <f t="array" ref="AK538">IF(SUMPRODUCT(--(NOT(ISERR(SEARCH({"Cloud","Cluster","Container","Image","Instance","Pod","Snapshot","Volume"},AD538)))))&gt;0,"1","0")</f>
        <v>0</v>
      </c>
      <c r="AL538" s="30">
        <f>IF(AK538="1",'TOP 10 TECHNIQUES'!C$18,0)</f>
        <v>0</v>
      </c>
      <c r="AM538" s="30" t="str" cm="1">
        <f t="array" ref="AM538">IF(SUMPRODUCT(--(NOT(ISERR(SEARCH({"Drive","Firmware","Host","Kernel"},AD538)))))&gt;0,"1","0")</f>
        <v>0</v>
      </c>
      <c r="AN538" s="30">
        <f>IF(AM538="1",'TOP 10 TECHNIQUES'!C$19,0)</f>
        <v>0</v>
      </c>
      <c r="AO538" s="61">
        <v>0</v>
      </c>
      <c r="AP538" s="30">
        <f>parameters!$J$21*Table1[[#This Row],[TAT Utility]]+parameters!$J$22*Table1[[#This Row],[Count Utility]]</f>
        <v>6.9047619047619049E-3</v>
      </c>
      <c r="AQ538" s="30">
        <f>(Table1[[#This Row],[Total Top Att&amp;ck Score ]]-parameters!$D$19)/(parameters!$D$20-parameters!$D$19)</f>
        <v>2.3015873015873017E-2</v>
      </c>
      <c r="AR538" s="30">
        <f>IF(Table1[[#This Row],[TAT Utility (unclipped)]]&gt;1,1, IF(Table1[[#This Row],[TAT Utility (unclipped)]]&lt;0,0, Table1[[#This Row],[TAT Utility (unclipped)]]) )</f>
        <v>2.3015873015873017E-2</v>
      </c>
      <c r="AS538" s="30">
        <f>(Table1[[#This Row],[Ransomware (Total '# of ATT&amp;CK Observations)]]-parameters!$D$21)/(parameters!$D$22-parameters!$D$21)</f>
        <v>0</v>
      </c>
      <c r="AT538" s="30">
        <f>IF(Table1[[#This Row],[Count Utility (unclipped)]]&gt;1,1, IF(Table1[[#This Row],[Count Utility (unclipped)]]&lt;0,0, Table1[[#This Row],[Count Utility (unclipped)]]) )</f>
        <v>0</v>
      </c>
      <c r="AU53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9" spans="1:47" ht="15.75">
      <c r="A539" s="30">
        <f>parameters!$J$21*Table1[[#This Row],[TAT Utility]]+parameters!$J$22*Table1[[#This Row],[Count Utility]]</f>
        <v>6.9047619047619049E-3</v>
      </c>
      <c r="B539" s="30">
        <f t="shared" si="8"/>
        <v>6.9047619047619052E-2</v>
      </c>
      <c r="C539" s="30" t="s">
        <v>1879</v>
      </c>
      <c r="D539" s="30" t="s">
        <v>1875</v>
      </c>
      <c r="E539" s="30" t="s">
        <v>539</v>
      </c>
      <c r="F539" s="30">
        <v>0</v>
      </c>
      <c r="G539" s="30">
        <v>1</v>
      </c>
      <c r="H539" s="30">
        <f>parameters!$J$10*Table1[[#This Row],[Before Utility]]+parameters!$J$11*Table1[[#This Row],[After Utility]]</f>
        <v>0.05</v>
      </c>
      <c r="I539">
        <f>(Table1[[#This Row],[Num. TID Before]]-parameters!$D$8)/(parameters!$D$9-parameters!$D$8)</f>
        <v>0</v>
      </c>
      <c r="J539">
        <f>IF(Table1[[#This Row],[Before Utility (unclipped)]]&gt;1,1, IF(Table1[[#This Row],[Before Utility (unclipped)]]&lt;0,0, Table1[[#This Row],[Before Utility (unclipped)]]))</f>
        <v>0</v>
      </c>
      <c r="K539">
        <f>(Table1[[#This Row],[Num. TID After]]-parameters!$D$10)/(parameters!$D$11-parameters!$D$10)</f>
        <v>0.1</v>
      </c>
      <c r="L539">
        <f>IF(Table1[[#This Row],[After Utility (unclipped)]]&gt;1,1, IF(Table1[[#This Row],[After Utility (unclipped)]]&lt;0,0, Table1[[#This Row],[After Utility (unclipped)]]))</f>
        <v>0.1</v>
      </c>
      <c r="M539" s="30">
        <v>0</v>
      </c>
      <c r="N539" s="81">
        <v>0</v>
      </c>
      <c r="O539" s="81">
        <v>0</v>
      </c>
      <c r="P539" s="81">
        <v>0</v>
      </c>
      <c r="Q539" s="81">
        <v>0</v>
      </c>
      <c r="R539" s="36" t="s">
        <v>1876</v>
      </c>
      <c r="S539" s="32">
        <v>2</v>
      </c>
      <c r="T539" s="34"/>
      <c r="U539" s="32">
        <v>0</v>
      </c>
      <c r="V539" s="30">
        <f>parameters!$J$4*Table1[[#This Row],[Mitigations Utility]] + parameters!$J$5*Table1[[#This Row],[Detections Utility]]</f>
        <v>1.9047619047619049E-2</v>
      </c>
      <c r="W539">
        <f>SUM(Table1[[#This Row],[Num. 800-53 (r5)]],Table1[[#This Row],[Num. CIS Controls]])</f>
        <v>2</v>
      </c>
      <c r="X539">
        <f>(Table1[[#This Row],[Total Mitigations]]-parameters!$D$2)/(parameters!$D$3-parameters!$D$2)</f>
        <v>3.6363636363636362E-2</v>
      </c>
      <c r="Y539">
        <f>IF(Table1[[#This Row],[Mitigations Utility (unclipped)]]&gt;1,1, IF(Table1[[#This Row],[Mitigations Utility (unclipped)]]&lt;0,0, Table1[[#This Row],[Mitigations Utility (unclipped)]]) )</f>
        <v>3.6363636363636362E-2</v>
      </c>
      <c r="Z539">
        <f>SUM(Table1[[#This Row],[Num. CAR]:[Num. Splunk]])</f>
        <v>0</v>
      </c>
      <c r="AA539">
        <f>(Table1[[#This Row],[Total Detections]]-parameters!$D$4)/(parameters!$D$5-parameters!$D$4)</f>
        <v>0</v>
      </c>
      <c r="AB539">
        <f>IF(Table1[[#This Row],[Detections Utility (unclipped)]]&gt;1,1, IF(Table1[[#This Row],[Detections Utility (unclipped)]]&lt;0,0, Table1[[#This Row],[Detections Utility (unclipped)]]) )</f>
        <v>0</v>
      </c>
      <c r="AC539" s="74"/>
      <c r="AD539" s="85" t="s">
        <v>827</v>
      </c>
      <c r="AE539" s="30" t="str" cm="1">
        <f t="array" ref="AE539">IF(SUMPRODUCT(--(NOT(ISERR(SEARCH({"Process","Command","Script","WMI","Module","Pipe","Service"},AD539)))))&gt;0,"1","0")</f>
        <v>0</v>
      </c>
      <c r="AF539" s="30">
        <f>IF(AE539="1",'TOP 10 TECHNIQUES'!C$15,0)</f>
        <v>0</v>
      </c>
      <c r="AG539" s="30" t="str" cm="1">
        <f t="array" ref="AG539">IF(SUMPRODUCT(--(NOT(ISERR(SEARCH({"Network","Firewall"},AD539)))))&gt;0,"1","0")</f>
        <v>0</v>
      </c>
      <c r="AH539" s="30">
        <f>IF(AG539="1",'TOP 10 TECHNIQUES'!C$16,0)</f>
        <v>0</v>
      </c>
      <c r="AI539" s="30" t="str" cm="1">
        <f t="array" ref="AI539">IF(SUMPRODUCT(--(NOT(ISERR(SEARCH({"File","Group","Logon","Schedule","User","Registry","Active","Application"},AD539)))))&gt;0,"1","0")</f>
        <v>0</v>
      </c>
      <c r="AJ539" s="30">
        <f>IF(AI539="1",'TOP 10 TECHNIQUES'!C$17,0)</f>
        <v>0</v>
      </c>
      <c r="AK539" s="30" t="str" cm="1">
        <f t="array" ref="AK539">IF(SUMPRODUCT(--(NOT(ISERR(SEARCH({"Cloud","Cluster","Container","Image","Instance","Pod","Snapshot","Volume"},AD539)))))&gt;0,"1","0")</f>
        <v>0</v>
      </c>
      <c r="AL539" s="30">
        <f>IF(AK539="1",'TOP 10 TECHNIQUES'!C$18,0)</f>
        <v>0</v>
      </c>
      <c r="AM539" s="30" t="str" cm="1">
        <f t="array" ref="AM539">IF(SUMPRODUCT(--(NOT(ISERR(SEARCH({"Drive","Firmware","Host","Kernel"},AD539)))))&gt;0,"1","0")</f>
        <v>0</v>
      </c>
      <c r="AN539" s="30">
        <f>IF(AM539="1",'TOP 10 TECHNIQUES'!C$19,0)</f>
        <v>0</v>
      </c>
      <c r="AO539" s="62">
        <v>0</v>
      </c>
      <c r="AP539" s="30">
        <f>parameters!$J$21*Table1[[#This Row],[TAT Utility]]+parameters!$J$22*Table1[[#This Row],[Count Utility]]</f>
        <v>6.9047619047619049E-3</v>
      </c>
      <c r="AQ539" s="30">
        <f>(Table1[[#This Row],[Total Top Att&amp;ck Score ]]-parameters!$D$19)/(parameters!$D$20-parameters!$D$19)</f>
        <v>2.3015873015873017E-2</v>
      </c>
      <c r="AR539" s="30">
        <f>IF(Table1[[#This Row],[TAT Utility (unclipped)]]&gt;1,1, IF(Table1[[#This Row],[TAT Utility (unclipped)]]&lt;0,0, Table1[[#This Row],[TAT Utility (unclipped)]]) )</f>
        <v>2.3015873015873017E-2</v>
      </c>
      <c r="AS539" s="30">
        <f>(Table1[[#This Row],[Ransomware (Total '# of ATT&amp;CK Observations)]]-parameters!$D$21)/(parameters!$D$22-parameters!$D$21)</f>
        <v>0</v>
      </c>
      <c r="AT539" s="30">
        <f>IF(Table1[[#This Row],[Count Utility (unclipped)]]&gt;1,1, IF(Table1[[#This Row],[Count Utility (unclipped)]]&lt;0,0, Table1[[#This Row],[Count Utility (unclipped)]]) )</f>
        <v>0</v>
      </c>
      <c r="AU53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0" spans="1:47" ht="15.75">
      <c r="A540" s="30">
        <f>parameters!$J$21*Table1[[#This Row],[TAT Utility]]+parameters!$J$22*Table1[[#This Row],[Count Utility]]</f>
        <v>5.0000000000000001E-3</v>
      </c>
      <c r="B540" s="30">
        <f t="shared" si="8"/>
        <v>0.05</v>
      </c>
      <c r="C540" s="30" t="s">
        <v>1880</v>
      </c>
      <c r="D540" s="30" t="s">
        <v>1875</v>
      </c>
      <c r="E540" s="30" t="s">
        <v>1881</v>
      </c>
      <c r="F540" s="30">
        <v>0</v>
      </c>
      <c r="G540" s="30">
        <v>1</v>
      </c>
      <c r="H540" s="30">
        <f>parameters!$J$10*Table1[[#This Row],[Before Utility]]+parameters!$J$11*Table1[[#This Row],[After Utility]]</f>
        <v>0.05</v>
      </c>
      <c r="I540">
        <f>(Table1[[#This Row],[Num. TID Before]]-parameters!$D$8)/(parameters!$D$9-parameters!$D$8)</f>
        <v>0</v>
      </c>
      <c r="J540">
        <f>IF(Table1[[#This Row],[Before Utility (unclipped)]]&gt;1,1, IF(Table1[[#This Row],[Before Utility (unclipped)]]&lt;0,0, Table1[[#This Row],[Before Utility (unclipped)]]))</f>
        <v>0</v>
      </c>
      <c r="K540">
        <f>(Table1[[#This Row],[Num. TID After]]-parameters!$D$10)/(parameters!$D$11-parameters!$D$10)</f>
        <v>0.1</v>
      </c>
      <c r="L540">
        <f>IF(Table1[[#This Row],[After Utility (unclipped)]]&gt;1,1, IF(Table1[[#This Row],[After Utility (unclipped)]]&lt;0,0, Table1[[#This Row],[After Utility (unclipped)]]))</f>
        <v>0.1</v>
      </c>
      <c r="M540" s="30">
        <v>0</v>
      </c>
      <c r="N540" s="81">
        <v>0</v>
      </c>
      <c r="O540" s="81">
        <v>0</v>
      </c>
      <c r="P540" s="81">
        <v>0</v>
      </c>
      <c r="Q540" s="81">
        <v>0</v>
      </c>
      <c r="R540" s="34"/>
      <c r="S540" s="32">
        <v>0</v>
      </c>
      <c r="T540" s="34"/>
      <c r="U540" s="32">
        <v>0</v>
      </c>
      <c r="V540" s="30">
        <f>parameters!$J$4*Table1[[#This Row],[Mitigations Utility]] + parameters!$J$5*Table1[[#This Row],[Detections Utility]]</f>
        <v>0</v>
      </c>
      <c r="W540">
        <f>SUM(Table1[[#This Row],[Num. 800-53 (r5)]],Table1[[#This Row],[Num. CIS Controls]])</f>
        <v>0</v>
      </c>
      <c r="X540">
        <f>(Table1[[#This Row],[Total Mitigations]]-parameters!$D$2)/(parameters!$D$3-parameters!$D$2)</f>
        <v>0</v>
      </c>
      <c r="Y540">
        <f>IF(Table1[[#This Row],[Mitigations Utility (unclipped)]]&gt;1,1, IF(Table1[[#This Row],[Mitigations Utility (unclipped)]]&lt;0,0, Table1[[#This Row],[Mitigations Utility (unclipped)]]) )</f>
        <v>0</v>
      </c>
      <c r="Z540">
        <f>SUM(Table1[[#This Row],[Num. CAR]:[Num. Splunk]])</f>
        <v>0</v>
      </c>
      <c r="AA540">
        <f>(Table1[[#This Row],[Total Detections]]-parameters!$D$4)/(parameters!$D$5-parameters!$D$4)</f>
        <v>0</v>
      </c>
      <c r="AB540">
        <f>IF(Table1[[#This Row],[Detections Utility (unclipped)]]&gt;1,1, IF(Table1[[#This Row],[Detections Utility (unclipped)]]&lt;0,0, Table1[[#This Row],[Detections Utility (unclipped)]]) )</f>
        <v>0</v>
      </c>
      <c r="AC540" s="75" t="s">
        <v>128</v>
      </c>
      <c r="AD540" s="85" t="s">
        <v>827</v>
      </c>
      <c r="AE540" s="30" t="str" cm="1">
        <f t="array" ref="AE540">IF(SUMPRODUCT(--(NOT(ISERR(SEARCH({"Process","Command","Script","WMI","Module","Pipe","Service"},AD540)))))&gt;0,"1","0")</f>
        <v>0</v>
      </c>
      <c r="AF540" s="30">
        <f>IF(AE540="1",'TOP 10 TECHNIQUES'!C$15,0)</f>
        <v>0</v>
      </c>
      <c r="AG540" s="30" t="str" cm="1">
        <f t="array" ref="AG540">IF(SUMPRODUCT(--(NOT(ISERR(SEARCH({"Network","Firewall"},AD540)))))&gt;0,"1","0")</f>
        <v>0</v>
      </c>
      <c r="AH540" s="30">
        <f>IF(AG540="1",'TOP 10 TECHNIQUES'!C$16,0)</f>
        <v>0</v>
      </c>
      <c r="AI540" s="30" t="str" cm="1">
        <f t="array" ref="AI540">IF(SUMPRODUCT(--(NOT(ISERR(SEARCH({"File","Group","Logon","Schedule","User","Registry","Active","Application"},AD540)))))&gt;0,"1","0")</f>
        <v>0</v>
      </c>
      <c r="AJ540" s="30">
        <f>IF(AI540="1",'TOP 10 TECHNIQUES'!C$17,0)</f>
        <v>0</v>
      </c>
      <c r="AK540" s="30" t="str" cm="1">
        <f t="array" ref="AK540">IF(SUMPRODUCT(--(NOT(ISERR(SEARCH({"Cloud","Cluster","Container","Image","Instance","Pod","Snapshot","Volume"},AD540)))))&gt;0,"1","0")</f>
        <v>0</v>
      </c>
      <c r="AL540" s="30">
        <f>IF(AK540="1",'TOP 10 TECHNIQUES'!C$18,0)</f>
        <v>0</v>
      </c>
      <c r="AM540" s="30" t="str" cm="1">
        <f t="array" ref="AM540">IF(SUMPRODUCT(--(NOT(ISERR(SEARCH({"Drive","Firmware","Host","Kernel"},AD540)))))&gt;0,"1","0")</f>
        <v>0</v>
      </c>
      <c r="AN540" s="30">
        <f>IF(AM540="1",'TOP 10 TECHNIQUES'!C$19,0)</f>
        <v>0</v>
      </c>
      <c r="AO540" s="61">
        <v>0</v>
      </c>
      <c r="AP540" s="30">
        <f>parameters!$J$21*Table1[[#This Row],[TAT Utility]]+parameters!$J$22*Table1[[#This Row],[Count Utility]]</f>
        <v>5.0000000000000001E-3</v>
      </c>
      <c r="AQ540" s="30">
        <f>(Table1[[#This Row],[Total Top Att&amp;ck Score ]]-parameters!$D$19)/(parameters!$D$20-parameters!$D$19)</f>
        <v>1.6666666666666666E-2</v>
      </c>
      <c r="AR540" s="30">
        <f>IF(Table1[[#This Row],[TAT Utility (unclipped)]]&gt;1,1, IF(Table1[[#This Row],[TAT Utility (unclipped)]]&lt;0,0, Table1[[#This Row],[TAT Utility (unclipped)]]) )</f>
        <v>1.6666666666666666E-2</v>
      </c>
      <c r="AS540" s="30">
        <f>(Table1[[#This Row],[Ransomware (Total '# of ATT&amp;CK Observations)]]-parameters!$D$21)/(parameters!$D$22-parameters!$D$21)</f>
        <v>0</v>
      </c>
      <c r="AT540" s="30">
        <f>IF(Table1[[#This Row],[Count Utility (unclipped)]]&gt;1,1, IF(Table1[[#This Row],[Count Utility (unclipped)]]&lt;0,0, Table1[[#This Row],[Count Utility (unclipped)]]) )</f>
        <v>0</v>
      </c>
      <c r="AU54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1" spans="1:47" ht="15.75">
      <c r="A541" s="30">
        <f>parameters!$J$21*Table1[[#This Row],[TAT Utility]]+parameters!$J$22*Table1[[#This Row],[Count Utility]]</f>
        <v>7.8571428571428577E-3</v>
      </c>
      <c r="B541" s="30">
        <f t="shared" si="8"/>
        <v>7.857142857142857E-2</v>
      </c>
      <c r="C541" s="30" t="s">
        <v>1882</v>
      </c>
      <c r="D541" s="30" t="s">
        <v>1875</v>
      </c>
      <c r="E541" s="30" t="s">
        <v>1883</v>
      </c>
      <c r="F541" s="30">
        <v>0</v>
      </c>
      <c r="G541" s="30">
        <v>1</v>
      </c>
      <c r="H541" s="30">
        <f>parameters!$J$10*Table1[[#This Row],[Before Utility]]+parameters!$J$11*Table1[[#This Row],[After Utility]]</f>
        <v>0.05</v>
      </c>
      <c r="I541">
        <f>(Table1[[#This Row],[Num. TID Before]]-parameters!$D$8)/(parameters!$D$9-parameters!$D$8)</f>
        <v>0</v>
      </c>
      <c r="J541">
        <f>IF(Table1[[#This Row],[Before Utility (unclipped)]]&gt;1,1, IF(Table1[[#This Row],[Before Utility (unclipped)]]&lt;0,0, Table1[[#This Row],[Before Utility (unclipped)]]))</f>
        <v>0</v>
      </c>
      <c r="K541">
        <f>(Table1[[#This Row],[Num. TID After]]-parameters!$D$10)/(parameters!$D$11-parameters!$D$10)</f>
        <v>0.1</v>
      </c>
      <c r="L541">
        <f>IF(Table1[[#This Row],[After Utility (unclipped)]]&gt;1,1, IF(Table1[[#This Row],[After Utility (unclipped)]]&lt;0,0, Table1[[#This Row],[After Utility (unclipped)]]))</f>
        <v>0.1</v>
      </c>
      <c r="M541" s="30">
        <v>0</v>
      </c>
      <c r="N541" s="81">
        <v>0</v>
      </c>
      <c r="O541" s="81">
        <v>0</v>
      </c>
      <c r="P541" s="81">
        <v>0</v>
      </c>
      <c r="Q541" s="81">
        <v>2</v>
      </c>
      <c r="R541" s="36" t="s">
        <v>1876</v>
      </c>
      <c r="S541" s="32">
        <v>2</v>
      </c>
      <c r="T541" s="34"/>
      <c r="U541" s="32">
        <v>0</v>
      </c>
      <c r="V541" s="30">
        <f>parameters!$J$4*Table1[[#This Row],[Mitigations Utility]] + parameters!$J$5*Table1[[#This Row],[Detections Utility]]</f>
        <v>2.8571428571428574E-2</v>
      </c>
      <c r="W541">
        <f>SUM(Table1[[#This Row],[Num. 800-53 (r5)]],Table1[[#This Row],[Num. CIS Controls]])</f>
        <v>2</v>
      </c>
      <c r="X541">
        <f>(Table1[[#This Row],[Total Mitigations]]-parameters!$D$2)/(parameters!$D$3-parameters!$D$2)</f>
        <v>3.6363636363636362E-2</v>
      </c>
      <c r="Y541">
        <f>IF(Table1[[#This Row],[Mitigations Utility (unclipped)]]&gt;1,1, IF(Table1[[#This Row],[Mitigations Utility (unclipped)]]&lt;0,0, Table1[[#This Row],[Mitigations Utility (unclipped)]]) )</f>
        <v>3.6363636363636362E-2</v>
      </c>
      <c r="Z541">
        <f>SUM(Table1[[#This Row],[Num. CAR]:[Num. Splunk]])</f>
        <v>2</v>
      </c>
      <c r="AA541">
        <f>(Table1[[#This Row],[Total Detections]]-parameters!$D$4)/(parameters!$D$5-parameters!$D$4)</f>
        <v>0.02</v>
      </c>
      <c r="AB541">
        <f>IF(Table1[[#This Row],[Detections Utility (unclipped)]]&gt;1,1, IF(Table1[[#This Row],[Detections Utility (unclipped)]]&lt;0,0, Table1[[#This Row],[Detections Utility (unclipped)]]) )</f>
        <v>0.02</v>
      </c>
      <c r="AC541" s="74" t="s">
        <v>128</v>
      </c>
      <c r="AD541" s="85" t="s">
        <v>827</v>
      </c>
      <c r="AE541" s="30" t="str" cm="1">
        <f t="array" ref="AE541">IF(SUMPRODUCT(--(NOT(ISERR(SEARCH({"Process","Command","Script","WMI","Module","Pipe","Service"},AD541)))))&gt;0,"1","0")</f>
        <v>0</v>
      </c>
      <c r="AF541" s="30">
        <f>IF(AE541="1",'TOP 10 TECHNIQUES'!C$15,0)</f>
        <v>0</v>
      </c>
      <c r="AG541" s="30" t="str" cm="1">
        <f t="array" ref="AG541">IF(SUMPRODUCT(--(NOT(ISERR(SEARCH({"Network","Firewall"},AD541)))))&gt;0,"1","0")</f>
        <v>0</v>
      </c>
      <c r="AH541" s="30">
        <f>IF(AG541="1",'TOP 10 TECHNIQUES'!C$16,0)</f>
        <v>0</v>
      </c>
      <c r="AI541" s="30" t="str" cm="1">
        <f t="array" ref="AI541">IF(SUMPRODUCT(--(NOT(ISERR(SEARCH({"File","Group","Logon","Schedule","User","Registry","Active","Application"},AD541)))))&gt;0,"1","0")</f>
        <v>0</v>
      </c>
      <c r="AJ541" s="30">
        <f>IF(AI541="1",'TOP 10 TECHNIQUES'!C$17,0)</f>
        <v>0</v>
      </c>
      <c r="AK541" s="30" t="str" cm="1">
        <f t="array" ref="AK541">IF(SUMPRODUCT(--(NOT(ISERR(SEARCH({"Cloud","Cluster","Container","Image","Instance","Pod","Snapshot","Volume"},AD541)))))&gt;0,"1","0")</f>
        <v>0</v>
      </c>
      <c r="AL541" s="30">
        <f>IF(AK541="1",'TOP 10 TECHNIQUES'!C$18,0)</f>
        <v>0</v>
      </c>
      <c r="AM541" s="30" t="str" cm="1">
        <f t="array" ref="AM541">IF(SUMPRODUCT(--(NOT(ISERR(SEARCH({"Drive","Firmware","Host","Kernel"},AD541)))))&gt;0,"1","0")</f>
        <v>0</v>
      </c>
      <c r="AN541" s="30">
        <f>IF(AM541="1",'TOP 10 TECHNIQUES'!C$19,0)</f>
        <v>0</v>
      </c>
      <c r="AO541" s="62">
        <v>0</v>
      </c>
      <c r="AP541" s="30">
        <f>parameters!$J$21*Table1[[#This Row],[TAT Utility]]+parameters!$J$22*Table1[[#This Row],[Count Utility]]</f>
        <v>7.8571428571428577E-3</v>
      </c>
      <c r="AQ541" s="30">
        <f>(Table1[[#This Row],[Total Top Att&amp;ck Score ]]-parameters!$D$19)/(parameters!$D$20-parameters!$D$19)</f>
        <v>2.6190476190476191E-2</v>
      </c>
      <c r="AR541" s="30">
        <f>IF(Table1[[#This Row],[TAT Utility (unclipped)]]&gt;1,1, IF(Table1[[#This Row],[TAT Utility (unclipped)]]&lt;0,0, Table1[[#This Row],[TAT Utility (unclipped)]]) )</f>
        <v>2.6190476190476191E-2</v>
      </c>
      <c r="AS541" s="30">
        <f>(Table1[[#This Row],[Ransomware (Total '# of ATT&amp;CK Observations)]]-parameters!$D$21)/(parameters!$D$22-parameters!$D$21)</f>
        <v>0</v>
      </c>
      <c r="AT541" s="30">
        <f>IF(Table1[[#This Row],[Count Utility (unclipped)]]&gt;1,1, IF(Table1[[#This Row],[Count Utility (unclipped)]]&lt;0,0, Table1[[#This Row],[Count Utility (unclipped)]]) )</f>
        <v>0</v>
      </c>
      <c r="AU54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2" spans="1:47" ht="15.75">
      <c r="A542" s="30">
        <f>parameters!$J$21*Table1[[#This Row],[TAT Utility]]+parameters!$J$22*Table1[[#This Row],[Count Utility]]</f>
        <v>6.9047619047619049E-3</v>
      </c>
      <c r="B542" s="30">
        <f t="shared" si="8"/>
        <v>6.9047619047619052E-2</v>
      </c>
      <c r="C542" s="30" t="s">
        <v>1884</v>
      </c>
      <c r="D542" s="30" t="s">
        <v>1875</v>
      </c>
      <c r="E542" s="30" t="s">
        <v>1885</v>
      </c>
      <c r="F542" s="30">
        <v>0</v>
      </c>
      <c r="G542" s="30">
        <v>1</v>
      </c>
      <c r="H542" s="30">
        <f>parameters!$J$10*Table1[[#This Row],[Before Utility]]+parameters!$J$11*Table1[[#This Row],[After Utility]]</f>
        <v>0.05</v>
      </c>
      <c r="I542">
        <f>(Table1[[#This Row],[Num. TID Before]]-parameters!$D$8)/(parameters!$D$9-parameters!$D$8)</f>
        <v>0</v>
      </c>
      <c r="J542">
        <f>IF(Table1[[#This Row],[Before Utility (unclipped)]]&gt;1,1, IF(Table1[[#This Row],[Before Utility (unclipped)]]&lt;0,0, Table1[[#This Row],[Before Utility (unclipped)]]))</f>
        <v>0</v>
      </c>
      <c r="K542">
        <f>(Table1[[#This Row],[Num. TID After]]-parameters!$D$10)/(parameters!$D$11-parameters!$D$10)</f>
        <v>0.1</v>
      </c>
      <c r="L542">
        <f>IF(Table1[[#This Row],[After Utility (unclipped)]]&gt;1,1, IF(Table1[[#This Row],[After Utility (unclipped)]]&lt;0,0, Table1[[#This Row],[After Utility (unclipped)]]))</f>
        <v>0.1</v>
      </c>
      <c r="M542" s="30">
        <v>0</v>
      </c>
      <c r="N542" s="81">
        <v>0</v>
      </c>
      <c r="O542" s="81">
        <v>0</v>
      </c>
      <c r="P542" s="81">
        <v>0</v>
      </c>
      <c r="Q542" s="81">
        <v>0</v>
      </c>
      <c r="R542" s="36" t="s">
        <v>1876</v>
      </c>
      <c r="S542" s="32">
        <v>2</v>
      </c>
      <c r="T542" s="34"/>
      <c r="U542" s="32">
        <v>0</v>
      </c>
      <c r="V542" s="30">
        <f>parameters!$J$4*Table1[[#This Row],[Mitigations Utility]] + parameters!$J$5*Table1[[#This Row],[Detections Utility]]</f>
        <v>1.9047619047619049E-2</v>
      </c>
      <c r="W542">
        <f>SUM(Table1[[#This Row],[Num. 800-53 (r5)]],Table1[[#This Row],[Num. CIS Controls]])</f>
        <v>2</v>
      </c>
      <c r="X542">
        <f>(Table1[[#This Row],[Total Mitigations]]-parameters!$D$2)/(parameters!$D$3-parameters!$D$2)</f>
        <v>3.6363636363636362E-2</v>
      </c>
      <c r="Y542">
        <f>IF(Table1[[#This Row],[Mitigations Utility (unclipped)]]&gt;1,1, IF(Table1[[#This Row],[Mitigations Utility (unclipped)]]&lt;0,0, Table1[[#This Row],[Mitigations Utility (unclipped)]]) )</f>
        <v>3.6363636363636362E-2</v>
      </c>
      <c r="Z542">
        <f>SUM(Table1[[#This Row],[Num. CAR]:[Num. Splunk]])</f>
        <v>0</v>
      </c>
      <c r="AA542">
        <f>(Table1[[#This Row],[Total Detections]]-parameters!$D$4)/(parameters!$D$5-parameters!$D$4)</f>
        <v>0</v>
      </c>
      <c r="AB542">
        <f>IF(Table1[[#This Row],[Detections Utility (unclipped)]]&gt;1,1, IF(Table1[[#This Row],[Detections Utility (unclipped)]]&lt;0,0, Table1[[#This Row],[Detections Utility (unclipped)]]) )</f>
        <v>0</v>
      </c>
      <c r="AC542" s="75" t="s">
        <v>128</v>
      </c>
      <c r="AD542" s="85" t="s">
        <v>827</v>
      </c>
      <c r="AE542" s="30" t="str" cm="1">
        <f t="array" ref="AE542">IF(SUMPRODUCT(--(NOT(ISERR(SEARCH({"Process","Command","Script","WMI","Module","Pipe","Service"},AD542)))))&gt;0,"1","0")</f>
        <v>0</v>
      </c>
      <c r="AF542" s="30">
        <f>IF(AE542="1",'TOP 10 TECHNIQUES'!C$15,0)</f>
        <v>0</v>
      </c>
      <c r="AG542" s="30" t="str" cm="1">
        <f t="array" ref="AG542">IF(SUMPRODUCT(--(NOT(ISERR(SEARCH({"Network","Firewall"},AD542)))))&gt;0,"1","0")</f>
        <v>0</v>
      </c>
      <c r="AH542" s="30">
        <f>IF(AG542="1",'TOP 10 TECHNIQUES'!C$16,0)</f>
        <v>0</v>
      </c>
      <c r="AI542" s="30" t="str" cm="1">
        <f t="array" ref="AI542">IF(SUMPRODUCT(--(NOT(ISERR(SEARCH({"File","Group","Logon","Schedule","User","Registry","Active","Application"},AD542)))))&gt;0,"1","0")</f>
        <v>0</v>
      </c>
      <c r="AJ542" s="30">
        <f>IF(AI542="1",'TOP 10 TECHNIQUES'!C$17,0)</f>
        <v>0</v>
      </c>
      <c r="AK542" s="30" t="str" cm="1">
        <f t="array" ref="AK542">IF(SUMPRODUCT(--(NOT(ISERR(SEARCH({"Cloud","Cluster","Container","Image","Instance","Pod","Snapshot","Volume"},AD542)))))&gt;0,"1","0")</f>
        <v>0</v>
      </c>
      <c r="AL542" s="30">
        <f>IF(AK542="1",'TOP 10 TECHNIQUES'!C$18,0)</f>
        <v>0</v>
      </c>
      <c r="AM542" s="30" t="str" cm="1">
        <f t="array" ref="AM542">IF(SUMPRODUCT(--(NOT(ISERR(SEARCH({"Drive","Firmware","Host","Kernel"},AD542)))))&gt;0,"1","0")</f>
        <v>0</v>
      </c>
      <c r="AN542" s="30">
        <f>IF(AM542="1",'TOP 10 TECHNIQUES'!C$19,0)</f>
        <v>0</v>
      </c>
      <c r="AO542" s="61">
        <v>0</v>
      </c>
      <c r="AP542" s="30">
        <f>parameters!$J$21*Table1[[#This Row],[TAT Utility]]+parameters!$J$22*Table1[[#This Row],[Count Utility]]</f>
        <v>6.9047619047619049E-3</v>
      </c>
      <c r="AQ542" s="30">
        <f>(Table1[[#This Row],[Total Top Att&amp;ck Score ]]-parameters!$D$19)/(parameters!$D$20-parameters!$D$19)</f>
        <v>2.3015873015873017E-2</v>
      </c>
      <c r="AR542" s="30">
        <f>IF(Table1[[#This Row],[TAT Utility (unclipped)]]&gt;1,1, IF(Table1[[#This Row],[TAT Utility (unclipped)]]&lt;0,0, Table1[[#This Row],[TAT Utility (unclipped)]]) )</f>
        <v>2.3015873015873017E-2</v>
      </c>
      <c r="AS542" s="30">
        <f>(Table1[[#This Row],[Ransomware (Total '# of ATT&amp;CK Observations)]]-parameters!$D$21)/(parameters!$D$22-parameters!$D$21)</f>
        <v>0</v>
      </c>
      <c r="AT542" s="30">
        <f>IF(Table1[[#This Row],[Count Utility (unclipped)]]&gt;1,1, IF(Table1[[#This Row],[Count Utility (unclipped)]]&lt;0,0, Table1[[#This Row],[Count Utility (unclipped)]]) )</f>
        <v>0</v>
      </c>
      <c r="AU54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3" spans="1:47" ht="15.75">
      <c r="A543" s="30">
        <f>parameters!$J$21*Table1[[#This Row],[TAT Utility]]+parameters!$J$22*Table1[[#This Row],[Count Utility]]</f>
        <v>6.9047619047619049E-3</v>
      </c>
      <c r="B543" s="30">
        <f t="shared" si="8"/>
        <v>6.9047619047619052E-2</v>
      </c>
      <c r="C543" s="30" t="s">
        <v>1886</v>
      </c>
      <c r="D543" s="30" t="s">
        <v>1875</v>
      </c>
      <c r="E543" s="30" t="s">
        <v>1887</v>
      </c>
      <c r="F543" s="30">
        <v>0</v>
      </c>
      <c r="G543" s="30">
        <v>1</v>
      </c>
      <c r="H543" s="30">
        <f>parameters!$J$10*Table1[[#This Row],[Before Utility]]+parameters!$J$11*Table1[[#This Row],[After Utility]]</f>
        <v>0.05</v>
      </c>
      <c r="I543">
        <f>(Table1[[#This Row],[Num. TID Before]]-parameters!$D$8)/(parameters!$D$9-parameters!$D$8)</f>
        <v>0</v>
      </c>
      <c r="J543">
        <f>IF(Table1[[#This Row],[Before Utility (unclipped)]]&gt;1,1, IF(Table1[[#This Row],[Before Utility (unclipped)]]&lt;0,0, Table1[[#This Row],[Before Utility (unclipped)]]))</f>
        <v>0</v>
      </c>
      <c r="K543">
        <f>(Table1[[#This Row],[Num. TID After]]-parameters!$D$10)/(parameters!$D$11-parameters!$D$10)</f>
        <v>0.1</v>
      </c>
      <c r="L543">
        <f>IF(Table1[[#This Row],[After Utility (unclipped)]]&gt;1,1, IF(Table1[[#This Row],[After Utility (unclipped)]]&lt;0,0, Table1[[#This Row],[After Utility (unclipped)]]))</f>
        <v>0.1</v>
      </c>
      <c r="M543" s="30">
        <v>0</v>
      </c>
      <c r="N543" s="81">
        <v>0</v>
      </c>
      <c r="O543" s="81">
        <v>0</v>
      </c>
      <c r="P543" s="81">
        <v>0</v>
      </c>
      <c r="Q543" s="81">
        <v>0</v>
      </c>
      <c r="R543" s="36" t="s">
        <v>1876</v>
      </c>
      <c r="S543" s="32">
        <v>2</v>
      </c>
      <c r="T543" s="34"/>
      <c r="U543" s="32">
        <v>0</v>
      </c>
      <c r="V543" s="30">
        <f>parameters!$J$4*Table1[[#This Row],[Mitigations Utility]] + parameters!$J$5*Table1[[#This Row],[Detections Utility]]</f>
        <v>1.9047619047619049E-2</v>
      </c>
      <c r="W543">
        <f>SUM(Table1[[#This Row],[Num. 800-53 (r5)]],Table1[[#This Row],[Num. CIS Controls]])</f>
        <v>2</v>
      </c>
      <c r="X543">
        <f>(Table1[[#This Row],[Total Mitigations]]-parameters!$D$2)/(parameters!$D$3-parameters!$D$2)</f>
        <v>3.6363636363636362E-2</v>
      </c>
      <c r="Y543">
        <f>IF(Table1[[#This Row],[Mitigations Utility (unclipped)]]&gt;1,1, IF(Table1[[#This Row],[Mitigations Utility (unclipped)]]&lt;0,0, Table1[[#This Row],[Mitigations Utility (unclipped)]]) )</f>
        <v>3.6363636363636362E-2</v>
      </c>
      <c r="Z543">
        <f>SUM(Table1[[#This Row],[Num. CAR]:[Num. Splunk]])</f>
        <v>0</v>
      </c>
      <c r="AA543">
        <f>(Table1[[#This Row],[Total Detections]]-parameters!$D$4)/(parameters!$D$5-parameters!$D$4)</f>
        <v>0</v>
      </c>
      <c r="AB543">
        <f>IF(Table1[[#This Row],[Detections Utility (unclipped)]]&gt;1,1, IF(Table1[[#This Row],[Detections Utility (unclipped)]]&lt;0,0, Table1[[#This Row],[Detections Utility (unclipped)]]) )</f>
        <v>0</v>
      </c>
      <c r="AC543" s="74" t="s">
        <v>128</v>
      </c>
      <c r="AD543" s="85" t="s">
        <v>827</v>
      </c>
      <c r="AE543" s="30" t="str" cm="1">
        <f t="array" ref="AE543">IF(SUMPRODUCT(--(NOT(ISERR(SEARCH({"Process","Command","Script","WMI","Module","Pipe","Service"},AD543)))))&gt;0,"1","0")</f>
        <v>0</v>
      </c>
      <c r="AF543" s="30">
        <f>IF(AE543="1",'TOP 10 TECHNIQUES'!C$15,0)</f>
        <v>0</v>
      </c>
      <c r="AG543" s="30" t="str" cm="1">
        <f t="array" ref="AG543">IF(SUMPRODUCT(--(NOT(ISERR(SEARCH({"Network","Firewall"},AD543)))))&gt;0,"1","0")</f>
        <v>0</v>
      </c>
      <c r="AH543" s="30">
        <f>IF(AG543="1",'TOP 10 TECHNIQUES'!C$16,0)</f>
        <v>0</v>
      </c>
      <c r="AI543" s="30" t="str" cm="1">
        <f t="array" ref="AI543">IF(SUMPRODUCT(--(NOT(ISERR(SEARCH({"File","Group","Logon","Schedule","User","Registry","Active","Application"},AD543)))))&gt;0,"1","0")</f>
        <v>0</v>
      </c>
      <c r="AJ543" s="30">
        <f>IF(AI543="1",'TOP 10 TECHNIQUES'!C$17,0)</f>
        <v>0</v>
      </c>
      <c r="AK543" s="30" t="str" cm="1">
        <f t="array" ref="AK543">IF(SUMPRODUCT(--(NOT(ISERR(SEARCH({"Cloud","Cluster","Container","Image","Instance","Pod","Snapshot","Volume"},AD543)))))&gt;0,"1","0")</f>
        <v>0</v>
      </c>
      <c r="AL543" s="30">
        <f>IF(AK543="1",'TOP 10 TECHNIQUES'!C$18,0)</f>
        <v>0</v>
      </c>
      <c r="AM543" s="30" t="str" cm="1">
        <f t="array" ref="AM543">IF(SUMPRODUCT(--(NOT(ISERR(SEARCH({"Drive","Firmware","Host","Kernel"},AD543)))))&gt;0,"1","0")</f>
        <v>0</v>
      </c>
      <c r="AN543" s="30">
        <f>IF(AM543="1",'TOP 10 TECHNIQUES'!C$19,0)</f>
        <v>0</v>
      </c>
      <c r="AO543" s="62">
        <v>0</v>
      </c>
      <c r="AP543" s="30">
        <f>parameters!$J$21*Table1[[#This Row],[TAT Utility]]+parameters!$J$22*Table1[[#This Row],[Count Utility]]</f>
        <v>6.9047619047619049E-3</v>
      </c>
      <c r="AQ543" s="30">
        <f>(Table1[[#This Row],[Total Top Att&amp;ck Score ]]-parameters!$D$19)/(parameters!$D$20-parameters!$D$19)</f>
        <v>2.3015873015873017E-2</v>
      </c>
      <c r="AR543" s="30">
        <f>IF(Table1[[#This Row],[TAT Utility (unclipped)]]&gt;1,1, IF(Table1[[#This Row],[TAT Utility (unclipped)]]&lt;0,0, Table1[[#This Row],[TAT Utility (unclipped)]]) )</f>
        <v>2.3015873015873017E-2</v>
      </c>
      <c r="AS543" s="30">
        <f>(Table1[[#This Row],[Ransomware (Total '# of ATT&amp;CK Observations)]]-parameters!$D$21)/(parameters!$D$22-parameters!$D$21)</f>
        <v>0</v>
      </c>
      <c r="AT543" s="30">
        <f>IF(Table1[[#This Row],[Count Utility (unclipped)]]&gt;1,1, IF(Table1[[#This Row],[Count Utility (unclipped)]]&lt;0,0, Table1[[#This Row],[Count Utility (unclipped)]]) )</f>
        <v>0</v>
      </c>
      <c r="AU54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4" spans="1:47" ht="15.75">
      <c r="A544" s="30">
        <f>parameters!$J$21*Table1[[#This Row],[TAT Utility]]+parameters!$J$22*Table1[[#This Row],[Count Utility]]</f>
        <v>5.0000000000000001E-3</v>
      </c>
      <c r="B544" s="30">
        <f t="shared" si="8"/>
        <v>0.05</v>
      </c>
      <c r="C544" s="30" t="s">
        <v>1888</v>
      </c>
      <c r="D544" s="30" t="s">
        <v>1889</v>
      </c>
      <c r="E544" s="30" t="s">
        <v>72</v>
      </c>
      <c r="F544" s="30">
        <v>0</v>
      </c>
      <c r="G544" s="30">
        <v>1</v>
      </c>
      <c r="H544" s="47">
        <f>parameters!$J$10*Table1[[#This Row],[Before Utility]]+parameters!$J$11*Table1[[#This Row],[After Utility]]</f>
        <v>0.05</v>
      </c>
      <c r="I544">
        <f>(Table1[[#This Row],[Num. TID Before]]-parameters!$D$8)/(parameters!$D$9-parameters!$D$8)</f>
        <v>0</v>
      </c>
      <c r="J544">
        <f>IF(Table1[[#This Row],[Before Utility (unclipped)]]&gt;1,1, IF(Table1[[#This Row],[Before Utility (unclipped)]]&lt;0,0, Table1[[#This Row],[Before Utility (unclipped)]]))</f>
        <v>0</v>
      </c>
      <c r="K544">
        <f>(Table1[[#This Row],[Num. TID After]]-parameters!$D$10)/(parameters!$D$11-parameters!$D$10)</f>
        <v>0.1</v>
      </c>
      <c r="L544">
        <f>IF(Table1[[#This Row],[After Utility (unclipped)]]&gt;1,1, IF(Table1[[#This Row],[After Utility (unclipped)]]&lt;0,0, Table1[[#This Row],[After Utility (unclipped)]]))</f>
        <v>0.1</v>
      </c>
      <c r="M544" s="30">
        <v>0</v>
      </c>
      <c r="N544" s="81">
        <v>0</v>
      </c>
      <c r="O544" s="81">
        <v>0</v>
      </c>
      <c r="P544" s="81">
        <v>0</v>
      </c>
      <c r="Q544" s="81">
        <v>0</v>
      </c>
      <c r="R544" s="34"/>
      <c r="S544" s="32">
        <v>0</v>
      </c>
      <c r="T544" s="34"/>
      <c r="U544" s="32">
        <v>0</v>
      </c>
      <c r="V544" s="30">
        <f>parameters!$J$4*Table1[[#This Row],[Mitigations Utility]] + parameters!$J$5*Table1[[#This Row],[Detections Utility]]</f>
        <v>0</v>
      </c>
      <c r="W544">
        <f>SUM(Table1[[#This Row],[Num. 800-53 (r5)]],Table1[[#This Row],[Num. CIS Controls]])</f>
        <v>0</v>
      </c>
      <c r="X544">
        <f>(Table1[[#This Row],[Total Mitigations]]-parameters!$D$2)/(parameters!$D$3-parameters!$D$2)</f>
        <v>0</v>
      </c>
      <c r="Y544">
        <f>IF(Table1[[#This Row],[Mitigations Utility (unclipped)]]&gt;1,1, IF(Table1[[#This Row],[Mitigations Utility (unclipped)]]&lt;0,0, Table1[[#This Row],[Mitigations Utility (unclipped)]]) )</f>
        <v>0</v>
      </c>
      <c r="Z544">
        <f>SUM(Table1[[#This Row],[Num. CAR]:[Num. Splunk]])</f>
        <v>0</v>
      </c>
      <c r="AA544">
        <f>(Table1[[#This Row],[Total Detections]]-parameters!$D$4)/(parameters!$D$5-parameters!$D$4)</f>
        <v>0</v>
      </c>
      <c r="AB544">
        <f>IF(Table1[[#This Row],[Detections Utility (unclipped)]]&gt;1,1, IF(Table1[[#This Row],[Detections Utility (unclipped)]]&lt;0,0, Table1[[#This Row],[Detections Utility (unclipped)]]) )</f>
        <v>0</v>
      </c>
      <c r="AC544" s="75" t="s">
        <v>128</v>
      </c>
      <c r="AD544" s="85" t="s">
        <v>827</v>
      </c>
      <c r="AE544" s="30" t="str" cm="1">
        <f t="array" ref="AE544">IF(SUMPRODUCT(--(NOT(ISERR(SEARCH({"Process","Command","Script","WMI","Module","Pipe","Service"},AD544)))))&gt;0,"1","0")</f>
        <v>0</v>
      </c>
      <c r="AF544" s="30">
        <f>IF(AE544="1",'TOP 10 TECHNIQUES'!C$15,0)</f>
        <v>0</v>
      </c>
      <c r="AG544" s="30" t="str" cm="1">
        <f t="array" ref="AG544">IF(SUMPRODUCT(--(NOT(ISERR(SEARCH({"Network","Firewall"},AD544)))))&gt;0,"1","0")</f>
        <v>0</v>
      </c>
      <c r="AH544" s="30">
        <f>IF(AG544="1",'TOP 10 TECHNIQUES'!C$16,0)</f>
        <v>0</v>
      </c>
      <c r="AI544" s="30" t="str" cm="1">
        <f t="array" ref="AI544">IF(SUMPRODUCT(--(NOT(ISERR(SEARCH({"File","Group","Logon","Schedule","User","Registry","Active","Application"},AD544)))))&gt;0,"1","0")</f>
        <v>0</v>
      </c>
      <c r="AJ544" s="30">
        <f>IF(AI544="1",'TOP 10 TECHNIQUES'!C$17,0)</f>
        <v>0</v>
      </c>
      <c r="AK544" s="30" t="str" cm="1">
        <f t="array" ref="AK544">IF(SUMPRODUCT(--(NOT(ISERR(SEARCH({"Cloud","Cluster","Container","Image","Instance","Pod","Snapshot","Volume"},AD544)))))&gt;0,"1","0")</f>
        <v>0</v>
      </c>
      <c r="AL544" s="30">
        <f>IF(AK544="1",'TOP 10 TECHNIQUES'!C$18,0)</f>
        <v>0</v>
      </c>
      <c r="AM544" s="30" t="str" cm="1">
        <f t="array" ref="AM544">IF(SUMPRODUCT(--(NOT(ISERR(SEARCH({"Drive","Firmware","Host","Kernel"},AD544)))))&gt;0,"1","0")</f>
        <v>0</v>
      </c>
      <c r="AN544" s="30">
        <f>IF(AM544="1",'TOP 10 TECHNIQUES'!C$19,0)</f>
        <v>0</v>
      </c>
      <c r="AO544" s="61">
        <v>0</v>
      </c>
      <c r="AP544" s="30">
        <f>parameters!$J$21*Table1[[#This Row],[TAT Utility]]+parameters!$J$22*Table1[[#This Row],[Count Utility]]</f>
        <v>5.0000000000000001E-3</v>
      </c>
      <c r="AQ544" s="30">
        <f>(Table1[[#This Row],[Total Top Att&amp;ck Score ]]-parameters!$D$19)/(parameters!$D$20-parameters!$D$19)</f>
        <v>1.6666666666666666E-2</v>
      </c>
      <c r="AR544" s="30">
        <f>IF(Table1[[#This Row],[TAT Utility (unclipped)]]&gt;1,1, IF(Table1[[#This Row],[TAT Utility (unclipped)]]&lt;0,0, Table1[[#This Row],[TAT Utility (unclipped)]]) )</f>
        <v>1.6666666666666666E-2</v>
      </c>
      <c r="AS544" s="30">
        <f>(Table1[[#This Row],[Ransomware (Total '# of ATT&amp;CK Observations)]]-parameters!$D$21)/(parameters!$D$22-parameters!$D$21)</f>
        <v>0</v>
      </c>
      <c r="AT544" s="30">
        <f>IF(Table1[[#This Row],[Count Utility (unclipped)]]&gt;1,1, IF(Table1[[#This Row],[Count Utility (unclipped)]]&lt;0,0, Table1[[#This Row],[Count Utility (unclipped)]]) )</f>
        <v>0</v>
      </c>
      <c r="AU54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5" spans="1:47" ht="15.75">
      <c r="A545" s="30">
        <f>parameters!$J$21*Table1[[#This Row],[TAT Utility]]+parameters!$J$22*Table1[[#This Row],[Count Utility]]</f>
        <v>5.0000000000000001E-3</v>
      </c>
      <c r="B545" s="30">
        <f t="shared" si="8"/>
        <v>0.05</v>
      </c>
      <c r="C545" s="30" t="s">
        <v>1890</v>
      </c>
      <c r="D545" s="30" t="s">
        <v>1889</v>
      </c>
      <c r="E545" s="30" t="s">
        <v>1891</v>
      </c>
      <c r="F545" s="30">
        <v>0</v>
      </c>
      <c r="G545" s="30">
        <v>1</v>
      </c>
      <c r="H545" s="30">
        <f>parameters!$J$10*Table1[[#This Row],[Before Utility]]+parameters!$J$11*Table1[[#This Row],[After Utility]]</f>
        <v>0.05</v>
      </c>
      <c r="I545">
        <f>(Table1[[#This Row],[Num. TID Before]]-parameters!$D$8)/(parameters!$D$9-parameters!$D$8)</f>
        <v>0</v>
      </c>
      <c r="J545">
        <f>IF(Table1[[#This Row],[Before Utility (unclipped)]]&gt;1,1, IF(Table1[[#This Row],[Before Utility (unclipped)]]&lt;0,0, Table1[[#This Row],[Before Utility (unclipped)]]))</f>
        <v>0</v>
      </c>
      <c r="K545">
        <f>(Table1[[#This Row],[Num. TID After]]-parameters!$D$10)/(parameters!$D$11-parameters!$D$10)</f>
        <v>0.1</v>
      </c>
      <c r="L545">
        <f>IF(Table1[[#This Row],[After Utility (unclipped)]]&gt;1,1, IF(Table1[[#This Row],[After Utility (unclipped)]]&lt;0,0, Table1[[#This Row],[After Utility (unclipped)]]))</f>
        <v>0.1</v>
      </c>
      <c r="M545" s="30">
        <v>0</v>
      </c>
      <c r="N545" s="81">
        <v>0</v>
      </c>
      <c r="O545" s="81">
        <v>0</v>
      </c>
      <c r="P545" s="81">
        <v>0</v>
      </c>
      <c r="Q545" s="81">
        <v>0</v>
      </c>
      <c r="R545" s="34"/>
      <c r="S545" s="32">
        <v>0</v>
      </c>
      <c r="T545" s="34"/>
      <c r="U545" s="32">
        <v>0</v>
      </c>
      <c r="V545" s="30">
        <f>parameters!$J$4*Table1[[#This Row],[Mitigations Utility]] + parameters!$J$5*Table1[[#This Row],[Detections Utility]]</f>
        <v>0</v>
      </c>
      <c r="W545">
        <f>SUM(Table1[[#This Row],[Num. 800-53 (r5)]],Table1[[#This Row],[Num. CIS Controls]])</f>
        <v>0</v>
      </c>
      <c r="X545">
        <f>(Table1[[#This Row],[Total Mitigations]]-parameters!$D$2)/(parameters!$D$3-parameters!$D$2)</f>
        <v>0</v>
      </c>
      <c r="Y545">
        <f>IF(Table1[[#This Row],[Mitigations Utility (unclipped)]]&gt;1,1, IF(Table1[[#This Row],[Mitigations Utility (unclipped)]]&lt;0,0, Table1[[#This Row],[Mitigations Utility (unclipped)]]) )</f>
        <v>0</v>
      </c>
      <c r="Z545">
        <f>SUM(Table1[[#This Row],[Num. CAR]:[Num. Splunk]])</f>
        <v>0</v>
      </c>
      <c r="AA545">
        <f>(Table1[[#This Row],[Total Detections]]-parameters!$D$4)/(parameters!$D$5-parameters!$D$4)</f>
        <v>0</v>
      </c>
      <c r="AB545">
        <f>IF(Table1[[#This Row],[Detections Utility (unclipped)]]&gt;1,1, IF(Table1[[#This Row],[Detections Utility (unclipped)]]&lt;0,0, Table1[[#This Row],[Detections Utility (unclipped)]]) )</f>
        <v>0</v>
      </c>
      <c r="AC545" s="74" t="s">
        <v>128</v>
      </c>
      <c r="AD545" s="85" t="s">
        <v>827</v>
      </c>
      <c r="AE545" s="30" t="str" cm="1">
        <f t="array" ref="AE545">IF(SUMPRODUCT(--(NOT(ISERR(SEARCH({"Process","Command","Script","WMI","Module","Pipe","Service"},AD545)))))&gt;0,"1","0")</f>
        <v>0</v>
      </c>
      <c r="AF545" s="30">
        <f>IF(AE545="1",'TOP 10 TECHNIQUES'!C$15,0)</f>
        <v>0</v>
      </c>
      <c r="AG545" s="30" t="str" cm="1">
        <f t="array" ref="AG545">IF(SUMPRODUCT(--(NOT(ISERR(SEARCH({"Network","Firewall"},AD545)))))&gt;0,"1","0")</f>
        <v>0</v>
      </c>
      <c r="AH545" s="30">
        <f>IF(AG545="1",'TOP 10 TECHNIQUES'!C$16,0)</f>
        <v>0</v>
      </c>
      <c r="AI545" s="30" t="str" cm="1">
        <f t="array" ref="AI545">IF(SUMPRODUCT(--(NOT(ISERR(SEARCH({"File","Group","Logon","Schedule","User","Registry","Active","Application"},AD545)))))&gt;0,"1","0")</f>
        <v>0</v>
      </c>
      <c r="AJ545" s="30">
        <f>IF(AI545="1",'TOP 10 TECHNIQUES'!C$17,0)</f>
        <v>0</v>
      </c>
      <c r="AK545" s="30" t="str" cm="1">
        <f t="array" ref="AK545">IF(SUMPRODUCT(--(NOT(ISERR(SEARCH({"Cloud","Cluster","Container","Image","Instance","Pod","Snapshot","Volume"},AD545)))))&gt;0,"1","0")</f>
        <v>0</v>
      </c>
      <c r="AL545" s="30">
        <f>IF(AK545="1",'TOP 10 TECHNIQUES'!C$18,0)</f>
        <v>0</v>
      </c>
      <c r="AM545" s="30" t="str" cm="1">
        <f t="array" ref="AM545">IF(SUMPRODUCT(--(NOT(ISERR(SEARCH({"Drive","Firmware","Host","Kernel"},AD545)))))&gt;0,"1","0")</f>
        <v>0</v>
      </c>
      <c r="AN545" s="30">
        <f>IF(AM545="1",'TOP 10 TECHNIQUES'!C$19,0)</f>
        <v>0</v>
      </c>
      <c r="AO545" s="62">
        <v>0</v>
      </c>
      <c r="AP545" s="30">
        <f>parameters!$J$21*Table1[[#This Row],[TAT Utility]]+parameters!$J$22*Table1[[#This Row],[Count Utility]]</f>
        <v>5.0000000000000001E-3</v>
      </c>
      <c r="AQ545" s="30">
        <f>(Table1[[#This Row],[Total Top Att&amp;ck Score ]]-parameters!$D$19)/(parameters!$D$20-parameters!$D$19)</f>
        <v>1.6666666666666666E-2</v>
      </c>
      <c r="AR545" s="30">
        <f>IF(Table1[[#This Row],[TAT Utility (unclipped)]]&gt;1,1, IF(Table1[[#This Row],[TAT Utility (unclipped)]]&lt;0,0, Table1[[#This Row],[TAT Utility (unclipped)]]) )</f>
        <v>1.6666666666666666E-2</v>
      </c>
      <c r="AS545" s="30">
        <f>(Table1[[#This Row],[Ransomware (Total '# of ATT&amp;CK Observations)]]-parameters!$D$21)/(parameters!$D$22-parameters!$D$21)</f>
        <v>0</v>
      </c>
      <c r="AT545" s="30">
        <f>IF(Table1[[#This Row],[Count Utility (unclipped)]]&gt;1,1, IF(Table1[[#This Row],[Count Utility (unclipped)]]&lt;0,0, Table1[[#This Row],[Count Utility (unclipped)]]) )</f>
        <v>0</v>
      </c>
      <c r="AU54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6" spans="1:47" ht="15.75">
      <c r="A546" s="30">
        <f>parameters!$J$21*Table1[[#This Row],[TAT Utility]]+parameters!$J$22*Table1[[#This Row],[Count Utility]]</f>
        <v>5.0000000000000001E-3</v>
      </c>
      <c r="B546" s="30">
        <f t="shared" si="8"/>
        <v>0.05</v>
      </c>
      <c r="C546" s="30" t="s">
        <v>1892</v>
      </c>
      <c r="D546" s="30" t="s">
        <v>1889</v>
      </c>
      <c r="E546" s="30" t="s">
        <v>1893</v>
      </c>
      <c r="F546" s="30">
        <v>0</v>
      </c>
      <c r="G546" s="30">
        <v>1</v>
      </c>
      <c r="H546" s="30">
        <f>parameters!$J$10*Table1[[#This Row],[Before Utility]]+parameters!$J$11*Table1[[#This Row],[After Utility]]</f>
        <v>0.05</v>
      </c>
      <c r="I546">
        <f>(Table1[[#This Row],[Num. TID Before]]-parameters!$D$8)/(parameters!$D$9-parameters!$D$8)</f>
        <v>0</v>
      </c>
      <c r="J546">
        <f>IF(Table1[[#This Row],[Before Utility (unclipped)]]&gt;1,1, IF(Table1[[#This Row],[Before Utility (unclipped)]]&lt;0,0, Table1[[#This Row],[Before Utility (unclipped)]]))</f>
        <v>0</v>
      </c>
      <c r="K546">
        <f>(Table1[[#This Row],[Num. TID After]]-parameters!$D$10)/(parameters!$D$11-parameters!$D$10)</f>
        <v>0.1</v>
      </c>
      <c r="L546">
        <f>IF(Table1[[#This Row],[After Utility (unclipped)]]&gt;1,1, IF(Table1[[#This Row],[After Utility (unclipped)]]&lt;0,0, Table1[[#This Row],[After Utility (unclipped)]]))</f>
        <v>0.1</v>
      </c>
      <c r="M546" s="30">
        <v>0</v>
      </c>
      <c r="N546" s="81">
        <v>0</v>
      </c>
      <c r="O546" s="81">
        <v>0</v>
      </c>
      <c r="P546" s="81">
        <v>0</v>
      </c>
      <c r="Q546" s="81">
        <v>0</v>
      </c>
      <c r="R546" s="34"/>
      <c r="S546" s="32">
        <v>0</v>
      </c>
      <c r="T546" s="34"/>
      <c r="U546" s="32">
        <v>0</v>
      </c>
      <c r="V546" s="30">
        <f>parameters!$J$4*Table1[[#This Row],[Mitigations Utility]] + parameters!$J$5*Table1[[#This Row],[Detections Utility]]</f>
        <v>0</v>
      </c>
      <c r="W546">
        <f>SUM(Table1[[#This Row],[Num. 800-53 (r5)]],Table1[[#This Row],[Num. CIS Controls]])</f>
        <v>0</v>
      </c>
      <c r="X546">
        <f>(Table1[[#This Row],[Total Mitigations]]-parameters!$D$2)/(parameters!$D$3-parameters!$D$2)</f>
        <v>0</v>
      </c>
      <c r="Y546">
        <f>IF(Table1[[#This Row],[Mitigations Utility (unclipped)]]&gt;1,1, IF(Table1[[#This Row],[Mitigations Utility (unclipped)]]&lt;0,0, Table1[[#This Row],[Mitigations Utility (unclipped)]]) )</f>
        <v>0</v>
      </c>
      <c r="Z546">
        <f>SUM(Table1[[#This Row],[Num. CAR]:[Num. Splunk]])</f>
        <v>0</v>
      </c>
      <c r="AA546">
        <f>(Table1[[#This Row],[Total Detections]]-parameters!$D$4)/(parameters!$D$5-parameters!$D$4)</f>
        <v>0</v>
      </c>
      <c r="AB546">
        <f>IF(Table1[[#This Row],[Detections Utility (unclipped)]]&gt;1,1, IF(Table1[[#This Row],[Detections Utility (unclipped)]]&lt;0,0, Table1[[#This Row],[Detections Utility (unclipped)]]) )</f>
        <v>0</v>
      </c>
      <c r="AC546" s="75" t="s">
        <v>128</v>
      </c>
      <c r="AD546" s="85" t="s">
        <v>827</v>
      </c>
      <c r="AE546" s="30" t="str" cm="1">
        <f t="array" ref="AE546">IF(SUMPRODUCT(--(NOT(ISERR(SEARCH({"Process","Command","Script","WMI","Module","Pipe","Service"},AD546)))))&gt;0,"1","0")</f>
        <v>0</v>
      </c>
      <c r="AF546" s="30">
        <f>IF(AE546="1",'TOP 10 TECHNIQUES'!C$15,0)</f>
        <v>0</v>
      </c>
      <c r="AG546" s="30" t="str" cm="1">
        <f t="array" ref="AG546">IF(SUMPRODUCT(--(NOT(ISERR(SEARCH({"Network","Firewall"},AD546)))))&gt;0,"1","0")</f>
        <v>0</v>
      </c>
      <c r="AH546" s="30">
        <f>IF(AG546="1",'TOP 10 TECHNIQUES'!C$16,0)</f>
        <v>0</v>
      </c>
      <c r="AI546" s="30" t="str" cm="1">
        <f t="array" ref="AI546">IF(SUMPRODUCT(--(NOT(ISERR(SEARCH({"File","Group","Logon","Schedule","User","Registry","Active","Application"},AD546)))))&gt;0,"1","0")</f>
        <v>0</v>
      </c>
      <c r="AJ546" s="30">
        <f>IF(AI546="1",'TOP 10 TECHNIQUES'!C$17,0)</f>
        <v>0</v>
      </c>
      <c r="AK546" s="30" t="str" cm="1">
        <f t="array" ref="AK546">IF(SUMPRODUCT(--(NOT(ISERR(SEARCH({"Cloud","Cluster","Container","Image","Instance","Pod","Snapshot","Volume"},AD546)))))&gt;0,"1","0")</f>
        <v>0</v>
      </c>
      <c r="AL546" s="30">
        <f>IF(AK546="1",'TOP 10 TECHNIQUES'!C$18,0)</f>
        <v>0</v>
      </c>
      <c r="AM546" s="30" t="str" cm="1">
        <f t="array" ref="AM546">IF(SUMPRODUCT(--(NOT(ISERR(SEARCH({"Drive","Firmware","Host","Kernel"},AD546)))))&gt;0,"1","0")</f>
        <v>0</v>
      </c>
      <c r="AN546" s="30">
        <f>IF(AM546="1",'TOP 10 TECHNIQUES'!C$19,0)</f>
        <v>0</v>
      </c>
      <c r="AO546" s="61">
        <v>0</v>
      </c>
      <c r="AP546" s="30">
        <f>parameters!$J$21*Table1[[#This Row],[TAT Utility]]+parameters!$J$22*Table1[[#This Row],[Count Utility]]</f>
        <v>5.0000000000000001E-3</v>
      </c>
      <c r="AQ546" s="30">
        <f>(Table1[[#This Row],[Total Top Att&amp;ck Score ]]-parameters!$D$19)/(parameters!$D$20-parameters!$D$19)</f>
        <v>1.6666666666666666E-2</v>
      </c>
      <c r="AR546" s="30">
        <f>IF(Table1[[#This Row],[TAT Utility (unclipped)]]&gt;1,1, IF(Table1[[#This Row],[TAT Utility (unclipped)]]&lt;0,0, Table1[[#This Row],[TAT Utility (unclipped)]]) )</f>
        <v>1.6666666666666666E-2</v>
      </c>
      <c r="AS546" s="30">
        <f>(Table1[[#This Row],[Ransomware (Total '# of ATT&amp;CK Observations)]]-parameters!$D$21)/(parameters!$D$22-parameters!$D$21)</f>
        <v>0</v>
      </c>
      <c r="AT546" s="30">
        <f>IF(Table1[[#This Row],[Count Utility (unclipped)]]&gt;1,1, IF(Table1[[#This Row],[Count Utility (unclipped)]]&lt;0,0, Table1[[#This Row],[Count Utility (unclipped)]]) )</f>
        <v>0</v>
      </c>
      <c r="AU54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7" spans="1:47" ht="15.75">
      <c r="A547" s="30">
        <f>parameters!$J$21*Table1[[#This Row],[TAT Utility]]+parameters!$J$22*Table1[[#This Row],[Count Utility]]</f>
        <v>5.0000000000000001E-3</v>
      </c>
      <c r="B547" s="30">
        <f t="shared" si="8"/>
        <v>0.05</v>
      </c>
      <c r="C547" s="30" t="s">
        <v>1894</v>
      </c>
      <c r="D547" s="30" t="s">
        <v>1889</v>
      </c>
      <c r="E547" s="30" t="s">
        <v>1895</v>
      </c>
      <c r="F547" s="30">
        <v>0</v>
      </c>
      <c r="G547" s="30">
        <v>1</v>
      </c>
      <c r="H547" s="30">
        <f>parameters!$J$10*Table1[[#This Row],[Before Utility]]+parameters!$J$11*Table1[[#This Row],[After Utility]]</f>
        <v>0.05</v>
      </c>
      <c r="I547">
        <f>(Table1[[#This Row],[Num. TID Before]]-parameters!$D$8)/(parameters!$D$9-parameters!$D$8)</f>
        <v>0</v>
      </c>
      <c r="J547">
        <f>IF(Table1[[#This Row],[Before Utility (unclipped)]]&gt;1,1, IF(Table1[[#This Row],[Before Utility (unclipped)]]&lt;0,0, Table1[[#This Row],[Before Utility (unclipped)]]))</f>
        <v>0</v>
      </c>
      <c r="K547">
        <f>(Table1[[#This Row],[Num. TID After]]-parameters!$D$10)/(parameters!$D$11-parameters!$D$10)</f>
        <v>0.1</v>
      </c>
      <c r="L547">
        <f>IF(Table1[[#This Row],[After Utility (unclipped)]]&gt;1,1, IF(Table1[[#This Row],[After Utility (unclipped)]]&lt;0,0, Table1[[#This Row],[After Utility (unclipped)]]))</f>
        <v>0.1</v>
      </c>
      <c r="M547" s="30">
        <v>0</v>
      </c>
      <c r="N547" s="81">
        <v>0</v>
      </c>
      <c r="O547" s="81">
        <v>0</v>
      </c>
      <c r="P547" s="81">
        <v>0</v>
      </c>
      <c r="Q547" s="81">
        <v>0</v>
      </c>
      <c r="R547" s="34"/>
      <c r="S547" s="32">
        <v>0</v>
      </c>
      <c r="T547" s="34"/>
      <c r="U547" s="32">
        <v>0</v>
      </c>
      <c r="V547" s="30">
        <f>parameters!$J$4*Table1[[#This Row],[Mitigations Utility]] + parameters!$J$5*Table1[[#This Row],[Detections Utility]]</f>
        <v>0</v>
      </c>
      <c r="W547">
        <f>SUM(Table1[[#This Row],[Num. 800-53 (r5)]],Table1[[#This Row],[Num. CIS Controls]])</f>
        <v>0</v>
      </c>
      <c r="X547">
        <f>(Table1[[#This Row],[Total Mitigations]]-parameters!$D$2)/(parameters!$D$3-parameters!$D$2)</f>
        <v>0</v>
      </c>
      <c r="Y547">
        <f>IF(Table1[[#This Row],[Mitigations Utility (unclipped)]]&gt;1,1, IF(Table1[[#This Row],[Mitigations Utility (unclipped)]]&lt;0,0, Table1[[#This Row],[Mitigations Utility (unclipped)]]) )</f>
        <v>0</v>
      </c>
      <c r="Z547">
        <f>SUM(Table1[[#This Row],[Num. CAR]:[Num. Splunk]])</f>
        <v>0</v>
      </c>
      <c r="AA547">
        <f>(Table1[[#This Row],[Total Detections]]-parameters!$D$4)/(parameters!$D$5-parameters!$D$4)</f>
        <v>0</v>
      </c>
      <c r="AB547">
        <f>IF(Table1[[#This Row],[Detections Utility (unclipped)]]&gt;1,1, IF(Table1[[#This Row],[Detections Utility (unclipped)]]&lt;0,0, Table1[[#This Row],[Detections Utility (unclipped)]]) )</f>
        <v>0</v>
      </c>
      <c r="AC547" s="74" t="s">
        <v>128</v>
      </c>
      <c r="AD547" s="85" t="s">
        <v>827</v>
      </c>
      <c r="AE547" s="30" t="str" cm="1">
        <f t="array" ref="AE547">IF(SUMPRODUCT(--(NOT(ISERR(SEARCH({"Process","Command","Script","WMI","Module","Pipe","Service"},AD547)))))&gt;0,"1","0")</f>
        <v>0</v>
      </c>
      <c r="AF547" s="30">
        <f>IF(AE547="1",'TOP 10 TECHNIQUES'!C$15,0)</f>
        <v>0</v>
      </c>
      <c r="AG547" s="30" t="str" cm="1">
        <f t="array" ref="AG547">IF(SUMPRODUCT(--(NOT(ISERR(SEARCH({"Network","Firewall"},AD547)))))&gt;0,"1","0")</f>
        <v>0</v>
      </c>
      <c r="AH547" s="30">
        <f>IF(AG547="1",'TOP 10 TECHNIQUES'!C$16,0)</f>
        <v>0</v>
      </c>
      <c r="AI547" s="30" t="str" cm="1">
        <f t="array" ref="AI547">IF(SUMPRODUCT(--(NOT(ISERR(SEARCH({"File","Group","Logon","Schedule","User","Registry","Active","Application"},AD547)))))&gt;0,"1","0")</f>
        <v>0</v>
      </c>
      <c r="AJ547" s="30">
        <f>IF(AI547="1",'TOP 10 TECHNIQUES'!C$17,0)</f>
        <v>0</v>
      </c>
      <c r="AK547" s="30" t="str" cm="1">
        <f t="array" ref="AK547">IF(SUMPRODUCT(--(NOT(ISERR(SEARCH({"Cloud","Cluster","Container","Image","Instance","Pod","Snapshot","Volume"},AD547)))))&gt;0,"1","0")</f>
        <v>0</v>
      </c>
      <c r="AL547" s="30">
        <f>IF(AK547="1",'TOP 10 TECHNIQUES'!C$18,0)</f>
        <v>0</v>
      </c>
      <c r="AM547" s="30" t="str" cm="1">
        <f t="array" ref="AM547">IF(SUMPRODUCT(--(NOT(ISERR(SEARCH({"Drive","Firmware","Host","Kernel"},AD547)))))&gt;0,"1","0")</f>
        <v>0</v>
      </c>
      <c r="AN547" s="30">
        <f>IF(AM547="1",'TOP 10 TECHNIQUES'!C$19,0)</f>
        <v>0</v>
      </c>
      <c r="AO547" s="62">
        <v>0</v>
      </c>
      <c r="AP547" s="30">
        <f>parameters!$J$21*Table1[[#This Row],[TAT Utility]]+parameters!$J$22*Table1[[#This Row],[Count Utility]]</f>
        <v>5.0000000000000001E-3</v>
      </c>
      <c r="AQ547" s="30">
        <f>(Table1[[#This Row],[Total Top Att&amp;ck Score ]]-parameters!$D$19)/(parameters!$D$20-parameters!$D$19)</f>
        <v>1.6666666666666666E-2</v>
      </c>
      <c r="AR547" s="30">
        <f>IF(Table1[[#This Row],[TAT Utility (unclipped)]]&gt;1,1, IF(Table1[[#This Row],[TAT Utility (unclipped)]]&lt;0,0, Table1[[#This Row],[TAT Utility (unclipped)]]) )</f>
        <v>1.6666666666666666E-2</v>
      </c>
      <c r="AS547" s="30">
        <f>(Table1[[#This Row],[Ransomware (Total '# of ATT&amp;CK Observations)]]-parameters!$D$21)/(parameters!$D$22-parameters!$D$21)</f>
        <v>0</v>
      </c>
      <c r="AT547" s="30">
        <f>IF(Table1[[#This Row],[Count Utility (unclipped)]]&gt;1,1, IF(Table1[[#This Row],[Count Utility (unclipped)]]&lt;0,0, Table1[[#This Row],[Count Utility (unclipped)]]) )</f>
        <v>0</v>
      </c>
      <c r="AU54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8" spans="1:47" ht="15.75">
      <c r="A548" s="30">
        <f>parameters!$J$21*Table1[[#This Row],[TAT Utility]]+parameters!$J$22*Table1[[#This Row],[Count Utility]]</f>
        <v>7.8571428571428577E-3</v>
      </c>
      <c r="B548" s="30">
        <f t="shared" si="8"/>
        <v>7.857142857142857E-2</v>
      </c>
      <c r="C548" s="30" t="s">
        <v>1896</v>
      </c>
      <c r="D548" s="30" t="s">
        <v>1889</v>
      </c>
      <c r="E548" s="30" t="s">
        <v>1897</v>
      </c>
      <c r="F548" s="30">
        <v>0</v>
      </c>
      <c r="G548" s="30">
        <v>1</v>
      </c>
      <c r="H548" s="30">
        <f>parameters!$J$10*Table1[[#This Row],[Before Utility]]+parameters!$J$11*Table1[[#This Row],[After Utility]]</f>
        <v>0.05</v>
      </c>
      <c r="I548">
        <f>(Table1[[#This Row],[Num. TID Before]]-parameters!$D$8)/(parameters!$D$9-parameters!$D$8)</f>
        <v>0</v>
      </c>
      <c r="J548">
        <f>IF(Table1[[#This Row],[Before Utility (unclipped)]]&gt;1,1, IF(Table1[[#This Row],[Before Utility (unclipped)]]&lt;0,0, Table1[[#This Row],[Before Utility (unclipped)]]))</f>
        <v>0</v>
      </c>
      <c r="K548">
        <f>(Table1[[#This Row],[Num. TID After]]-parameters!$D$10)/(parameters!$D$11-parameters!$D$10)</f>
        <v>0.1</v>
      </c>
      <c r="L548">
        <f>IF(Table1[[#This Row],[After Utility (unclipped)]]&gt;1,1, IF(Table1[[#This Row],[After Utility (unclipped)]]&lt;0,0, Table1[[#This Row],[After Utility (unclipped)]]))</f>
        <v>0.1</v>
      </c>
      <c r="M548" s="30">
        <v>0</v>
      </c>
      <c r="N548" s="81">
        <v>0</v>
      </c>
      <c r="O548" s="81">
        <v>1</v>
      </c>
      <c r="P548" s="81">
        <v>0</v>
      </c>
      <c r="Q548" s="81">
        <v>5</v>
      </c>
      <c r="R548" s="34"/>
      <c r="S548" s="32">
        <v>0</v>
      </c>
      <c r="T548" s="34"/>
      <c r="U548" s="32">
        <v>0</v>
      </c>
      <c r="V548" s="30">
        <f>parameters!$J$4*Table1[[#This Row],[Mitigations Utility]] + parameters!$J$5*Table1[[#This Row],[Detections Utility]]</f>
        <v>2.8571428571428567E-2</v>
      </c>
      <c r="W548">
        <f>SUM(Table1[[#This Row],[Num. 800-53 (r5)]],Table1[[#This Row],[Num. CIS Controls]])</f>
        <v>0</v>
      </c>
      <c r="X548">
        <f>(Table1[[#This Row],[Total Mitigations]]-parameters!$D$2)/(parameters!$D$3-parameters!$D$2)</f>
        <v>0</v>
      </c>
      <c r="Y548">
        <f>IF(Table1[[#This Row],[Mitigations Utility (unclipped)]]&gt;1,1, IF(Table1[[#This Row],[Mitigations Utility (unclipped)]]&lt;0,0, Table1[[#This Row],[Mitigations Utility (unclipped)]]) )</f>
        <v>0</v>
      </c>
      <c r="Z548">
        <f>SUM(Table1[[#This Row],[Num. CAR]:[Num. Splunk]])</f>
        <v>6</v>
      </c>
      <c r="AA548">
        <f>(Table1[[#This Row],[Total Detections]]-parameters!$D$4)/(parameters!$D$5-parameters!$D$4)</f>
        <v>0.06</v>
      </c>
      <c r="AB548">
        <f>IF(Table1[[#This Row],[Detections Utility (unclipped)]]&gt;1,1, IF(Table1[[#This Row],[Detections Utility (unclipped)]]&lt;0,0, Table1[[#This Row],[Detections Utility (unclipped)]]) )</f>
        <v>0.06</v>
      </c>
      <c r="AC548" s="75" t="s">
        <v>128</v>
      </c>
      <c r="AD548" s="85" t="s">
        <v>827</v>
      </c>
      <c r="AE548" s="30" t="str" cm="1">
        <f t="array" ref="AE548">IF(SUMPRODUCT(--(NOT(ISERR(SEARCH({"Process","Command","Script","WMI","Module","Pipe","Service"},AD548)))))&gt;0,"1","0")</f>
        <v>0</v>
      </c>
      <c r="AF548" s="30">
        <f>IF(AE548="1",'TOP 10 TECHNIQUES'!C$15,0)</f>
        <v>0</v>
      </c>
      <c r="AG548" s="30" t="str" cm="1">
        <f t="array" ref="AG548">IF(SUMPRODUCT(--(NOT(ISERR(SEARCH({"Network","Firewall"},AD548)))))&gt;0,"1","0")</f>
        <v>0</v>
      </c>
      <c r="AH548" s="30">
        <f>IF(AG548="1",'TOP 10 TECHNIQUES'!C$16,0)</f>
        <v>0</v>
      </c>
      <c r="AI548" s="30" t="str" cm="1">
        <f t="array" ref="AI548">IF(SUMPRODUCT(--(NOT(ISERR(SEARCH({"File","Group","Logon","Schedule","User","Registry","Active","Application"},AD548)))))&gt;0,"1","0")</f>
        <v>0</v>
      </c>
      <c r="AJ548" s="30">
        <f>IF(AI548="1",'TOP 10 TECHNIQUES'!C$17,0)</f>
        <v>0</v>
      </c>
      <c r="AK548" s="30" t="str" cm="1">
        <f t="array" ref="AK548">IF(SUMPRODUCT(--(NOT(ISERR(SEARCH({"Cloud","Cluster","Container","Image","Instance","Pod","Snapshot","Volume"},AD548)))))&gt;0,"1","0")</f>
        <v>0</v>
      </c>
      <c r="AL548" s="30">
        <f>IF(AK548="1",'TOP 10 TECHNIQUES'!C$18,0)</f>
        <v>0</v>
      </c>
      <c r="AM548" s="30" t="str" cm="1">
        <f t="array" ref="AM548">IF(SUMPRODUCT(--(NOT(ISERR(SEARCH({"Drive","Firmware","Host","Kernel"},AD548)))))&gt;0,"1","0")</f>
        <v>0</v>
      </c>
      <c r="AN548" s="30">
        <f>IF(AM548="1",'TOP 10 TECHNIQUES'!C$19,0)</f>
        <v>0</v>
      </c>
      <c r="AO548" s="61">
        <v>0</v>
      </c>
      <c r="AP548" s="30">
        <f>parameters!$J$21*Table1[[#This Row],[TAT Utility]]+parameters!$J$22*Table1[[#This Row],[Count Utility]]</f>
        <v>7.8571428571428577E-3</v>
      </c>
      <c r="AQ548" s="30">
        <f>(Table1[[#This Row],[Total Top Att&amp;ck Score ]]-parameters!$D$19)/(parameters!$D$20-parameters!$D$19)</f>
        <v>2.6190476190476191E-2</v>
      </c>
      <c r="AR548" s="30">
        <f>IF(Table1[[#This Row],[TAT Utility (unclipped)]]&gt;1,1, IF(Table1[[#This Row],[TAT Utility (unclipped)]]&lt;0,0, Table1[[#This Row],[TAT Utility (unclipped)]]) )</f>
        <v>2.6190476190476191E-2</v>
      </c>
      <c r="AS548" s="30">
        <f>(Table1[[#This Row],[Ransomware (Total '# of ATT&amp;CK Observations)]]-parameters!$D$21)/(parameters!$D$22-parameters!$D$21)</f>
        <v>0</v>
      </c>
      <c r="AT548" s="30">
        <f>IF(Table1[[#This Row],[Count Utility (unclipped)]]&gt;1,1, IF(Table1[[#This Row],[Count Utility (unclipped)]]&lt;0,0, Table1[[#This Row],[Count Utility (unclipped)]]) )</f>
        <v>0</v>
      </c>
      <c r="AU54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9" spans="1:47" ht="15.75">
      <c r="A549" s="30">
        <f>parameters!$J$21*Table1[[#This Row],[TAT Utility]]+parameters!$J$22*Table1[[#This Row],[Count Utility]]</f>
        <v>3.8809523809523808E-2</v>
      </c>
      <c r="B549" s="30">
        <f t="shared" si="8"/>
        <v>5.4761904761904762E-2</v>
      </c>
      <c r="C549" s="30" t="s">
        <v>1898</v>
      </c>
      <c r="D549" s="30" t="s">
        <v>1899</v>
      </c>
      <c r="E549" s="30" t="s">
        <v>72</v>
      </c>
      <c r="F549" s="30">
        <v>0</v>
      </c>
      <c r="G549" s="30">
        <v>1</v>
      </c>
      <c r="H549" s="47">
        <f>parameters!$J$10*Table1[[#This Row],[Before Utility]]+parameters!$J$11*Table1[[#This Row],[After Utility]]</f>
        <v>0.05</v>
      </c>
      <c r="I549">
        <f>(Table1[[#This Row],[Num. TID Before]]-parameters!$D$8)/(parameters!$D$9-parameters!$D$8)</f>
        <v>0</v>
      </c>
      <c r="J549">
        <f>IF(Table1[[#This Row],[Before Utility (unclipped)]]&gt;1,1, IF(Table1[[#This Row],[Before Utility (unclipped)]]&lt;0,0, Table1[[#This Row],[Before Utility (unclipped)]]))</f>
        <v>0</v>
      </c>
      <c r="K549">
        <f>(Table1[[#This Row],[Num. TID After]]-parameters!$D$10)/(parameters!$D$11-parameters!$D$10)</f>
        <v>0.1</v>
      </c>
      <c r="L549">
        <f>IF(Table1[[#This Row],[After Utility (unclipped)]]&gt;1,1, IF(Table1[[#This Row],[After Utility (unclipped)]]&lt;0,0, Table1[[#This Row],[After Utility (unclipped)]]))</f>
        <v>0.1</v>
      </c>
      <c r="M549" s="30">
        <v>0</v>
      </c>
      <c r="N549" s="81">
        <v>0</v>
      </c>
      <c r="O549" s="81">
        <v>0</v>
      </c>
      <c r="P549" s="81">
        <v>0</v>
      </c>
      <c r="Q549" s="81">
        <v>1</v>
      </c>
      <c r="R549" s="34"/>
      <c r="S549" s="32">
        <v>0</v>
      </c>
      <c r="T549" s="34"/>
      <c r="U549" s="32">
        <v>0</v>
      </c>
      <c r="V549" s="30">
        <f>parameters!$J$4*Table1[[#This Row],[Mitigations Utility]] + parameters!$J$5*Table1[[#This Row],[Detections Utility]]</f>
        <v>4.7619047619047615E-3</v>
      </c>
      <c r="W549">
        <f>SUM(Table1[[#This Row],[Num. 800-53 (r5)]],Table1[[#This Row],[Num. CIS Controls]])</f>
        <v>0</v>
      </c>
      <c r="X549">
        <f>(Table1[[#This Row],[Total Mitigations]]-parameters!$D$2)/(parameters!$D$3-parameters!$D$2)</f>
        <v>0</v>
      </c>
      <c r="Y549">
        <f>IF(Table1[[#This Row],[Mitigations Utility (unclipped)]]&gt;1,1, IF(Table1[[#This Row],[Mitigations Utility (unclipped)]]&lt;0,0, Table1[[#This Row],[Mitigations Utility (unclipped)]]) )</f>
        <v>0</v>
      </c>
      <c r="Z549">
        <f>SUM(Table1[[#This Row],[Num. CAR]:[Num. Splunk]])</f>
        <v>1</v>
      </c>
      <c r="AA549">
        <f>(Table1[[#This Row],[Total Detections]]-parameters!$D$4)/(parameters!$D$5-parameters!$D$4)</f>
        <v>0.01</v>
      </c>
      <c r="AB549">
        <f>IF(Table1[[#This Row],[Detections Utility (unclipped)]]&gt;1,1, IF(Table1[[#This Row],[Detections Utility (unclipped)]]&lt;0,0, Table1[[#This Row],[Detections Utility (unclipped)]]) )</f>
        <v>0.01</v>
      </c>
      <c r="AC549" s="74" t="s">
        <v>128</v>
      </c>
      <c r="AD549" s="85" t="s">
        <v>1815</v>
      </c>
      <c r="AE549" s="30" t="str" cm="1">
        <f t="array" ref="AE549">IF(SUMPRODUCT(--(NOT(ISERR(SEARCH({"Process","Command","Script","WMI","Module","Pipe","Service"},AD549)))))&gt;0,"1","0")</f>
        <v>0</v>
      </c>
      <c r="AF549" s="30">
        <f>IF(AE549="1",'TOP 10 TECHNIQUES'!C$15,0)</f>
        <v>0</v>
      </c>
      <c r="AG549" s="30" t="str" cm="1">
        <f t="array" ref="AG549">IF(SUMPRODUCT(--(NOT(ISERR(SEARCH({"Network","Firewall"},AD549)))))&gt;0,"1","0")</f>
        <v>0</v>
      </c>
      <c r="AH549" s="30">
        <f>IF(AG549="1",'TOP 10 TECHNIQUES'!C$16,0)</f>
        <v>0</v>
      </c>
      <c r="AI549" s="30" t="str" cm="1">
        <f t="array" ref="AI549">IF(SUMPRODUCT(--(NOT(ISERR(SEARCH({"File","Group","Logon","Schedule","User","Registry","Active","Application"},AD549)))))&gt;0,"1","0")</f>
        <v>0</v>
      </c>
      <c r="AJ549" s="30">
        <f>IF(AI549="1",'TOP 10 TECHNIQUES'!C$17,0)</f>
        <v>0</v>
      </c>
      <c r="AK549" s="30" t="str" cm="1">
        <f t="array" ref="AK549">IF(SUMPRODUCT(--(NOT(ISERR(SEARCH({"Cloud","Cluster","Container","Image","Instance","Pod","Snapshot","Volume"},AD549)))))&gt;0,"1","0")</f>
        <v>0</v>
      </c>
      <c r="AL549" s="30">
        <f>IF(AK549="1",'TOP 10 TECHNIQUES'!C$18,0)</f>
        <v>0</v>
      </c>
      <c r="AM549" s="30" t="str" cm="1">
        <f t="array" ref="AM549">IF(SUMPRODUCT(--(NOT(ISERR(SEARCH({"Drive","Firmware","Host","Kernel"},AD549)))))&gt;0,"1","0")</f>
        <v>0</v>
      </c>
      <c r="AN549" s="30">
        <f>IF(AM549="1",'TOP 10 TECHNIQUES'!C$19,0)</f>
        <v>0</v>
      </c>
      <c r="AO549" s="62">
        <v>1</v>
      </c>
      <c r="AP549" s="30">
        <f>parameters!$J$21*Table1[[#This Row],[TAT Utility]]+parameters!$J$22*Table1[[#This Row],[Count Utility]]</f>
        <v>3.8809523809523808E-2</v>
      </c>
      <c r="AQ549" s="30">
        <f>(Table1[[#This Row],[Total Top Att&amp;ck Score ]]-parameters!$D$19)/(parameters!$D$20-parameters!$D$19)</f>
        <v>1.8253968253968255E-2</v>
      </c>
      <c r="AR549" s="30">
        <f>IF(Table1[[#This Row],[TAT Utility (unclipped)]]&gt;1,1, IF(Table1[[#This Row],[TAT Utility (unclipped)]]&lt;0,0, Table1[[#This Row],[TAT Utility (unclipped)]]) )</f>
        <v>1.8253968253968255E-2</v>
      </c>
      <c r="AS549" s="30">
        <f>(Table1[[#This Row],[Ransomware (Total '# of ATT&amp;CK Observations)]]-parameters!$D$21)/(parameters!$D$22-parameters!$D$21)</f>
        <v>4.7619047619047616E-2</v>
      </c>
      <c r="AT549" s="30">
        <f>IF(Table1[[#This Row],[Count Utility (unclipped)]]&gt;1,1, IF(Table1[[#This Row],[Count Utility (unclipped)]]&lt;0,0, Table1[[#This Row],[Count Utility (unclipped)]]) )</f>
        <v>4.7619047619047616E-2</v>
      </c>
      <c r="AU54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2.4244142101284956E-2</v>
      </c>
    </row>
    <row r="550" spans="1:47" ht="15.75">
      <c r="A550" s="30">
        <f>parameters!$J$21*Table1[[#This Row],[TAT Utility]]+parameters!$J$22*Table1[[#This Row],[Count Utility]]</f>
        <v>5.0000000000000001E-3</v>
      </c>
      <c r="B550" s="30">
        <f t="shared" si="8"/>
        <v>0.05</v>
      </c>
      <c r="C550" s="30" t="s">
        <v>1900</v>
      </c>
      <c r="D550" s="30" t="s">
        <v>1899</v>
      </c>
      <c r="E550" s="30" t="s">
        <v>1901</v>
      </c>
      <c r="F550" s="30">
        <v>0</v>
      </c>
      <c r="G550" s="30">
        <v>1</v>
      </c>
      <c r="H550" s="30">
        <f>parameters!$J$10*Table1[[#This Row],[Before Utility]]+parameters!$J$11*Table1[[#This Row],[After Utility]]</f>
        <v>0.05</v>
      </c>
      <c r="I550">
        <f>(Table1[[#This Row],[Num. TID Before]]-parameters!$D$8)/(parameters!$D$9-parameters!$D$8)</f>
        <v>0</v>
      </c>
      <c r="J550">
        <f>IF(Table1[[#This Row],[Before Utility (unclipped)]]&gt;1,1, IF(Table1[[#This Row],[Before Utility (unclipped)]]&lt;0,0, Table1[[#This Row],[Before Utility (unclipped)]]))</f>
        <v>0</v>
      </c>
      <c r="K550">
        <f>(Table1[[#This Row],[Num. TID After]]-parameters!$D$10)/(parameters!$D$11-parameters!$D$10)</f>
        <v>0.1</v>
      </c>
      <c r="L550">
        <f>IF(Table1[[#This Row],[After Utility (unclipped)]]&gt;1,1, IF(Table1[[#This Row],[After Utility (unclipped)]]&lt;0,0, Table1[[#This Row],[After Utility (unclipped)]]))</f>
        <v>0.1</v>
      </c>
      <c r="M550" s="30">
        <v>0</v>
      </c>
      <c r="N550" s="81">
        <v>0</v>
      </c>
      <c r="O550" s="81">
        <v>0</v>
      </c>
      <c r="P550" s="81">
        <v>0</v>
      </c>
      <c r="Q550" s="81">
        <v>0</v>
      </c>
      <c r="R550" s="34"/>
      <c r="S550" s="32">
        <v>0</v>
      </c>
      <c r="T550" s="34"/>
      <c r="U550" s="32">
        <v>0</v>
      </c>
      <c r="V550" s="30">
        <f>parameters!$J$4*Table1[[#This Row],[Mitigations Utility]] + parameters!$J$5*Table1[[#This Row],[Detections Utility]]</f>
        <v>0</v>
      </c>
      <c r="W550">
        <f>SUM(Table1[[#This Row],[Num. 800-53 (r5)]],Table1[[#This Row],[Num. CIS Controls]])</f>
        <v>0</v>
      </c>
      <c r="X550">
        <f>(Table1[[#This Row],[Total Mitigations]]-parameters!$D$2)/(parameters!$D$3-parameters!$D$2)</f>
        <v>0</v>
      </c>
      <c r="Y550">
        <f>IF(Table1[[#This Row],[Mitigations Utility (unclipped)]]&gt;1,1, IF(Table1[[#This Row],[Mitigations Utility (unclipped)]]&lt;0,0, Table1[[#This Row],[Mitigations Utility (unclipped)]]) )</f>
        <v>0</v>
      </c>
      <c r="Z550">
        <f>SUM(Table1[[#This Row],[Num. CAR]:[Num. Splunk]])</f>
        <v>0</v>
      </c>
      <c r="AA550">
        <f>(Table1[[#This Row],[Total Detections]]-parameters!$D$4)/(parameters!$D$5-parameters!$D$4)</f>
        <v>0</v>
      </c>
      <c r="AB550">
        <f>IF(Table1[[#This Row],[Detections Utility (unclipped)]]&gt;1,1, IF(Table1[[#This Row],[Detections Utility (unclipped)]]&lt;0,0, Table1[[#This Row],[Detections Utility (unclipped)]]) )</f>
        <v>0</v>
      </c>
      <c r="AC550" s="75" t="s">
        <v>128</v>
      </c>
      <c r="AD550" s="85" t="s">
        <v>1815</v>
      </c>
      <c r="AE550" s="30" t="str" cm="1">
        <f t="array" ref="AE550">IF(SUMPRODUCT(--(NOT(ISERR(SEARCH({"Process","Command","Script","WMI","Module","Pipe","Service"},AD550)))))&gt;0,"1","0")</f>
        <v>0</v>
      </c>
      <c r="AF550" s="30">
        <f>IF(AE550="1",'TOP 10 TECHNIQUES'!C$15,0)</f>
        <v>0</v>
      </c>
      <c r="AG550" s="30" t="str" cm="1">
        <f t="array" ref="AG550">IF(SUMPRODUCT(--(NOT(ISERR(SEARCH({"Network","Firewall"},AD550)))))&gt;0,"1","0")</f>
        <v>0</v>
      </c>
      <c r="AH550" s="30">
        <f>IF(AG550="1",'TOP 10 TECHNIQUES'!C$16,0)</f>
        <v>0</v>
      </c>
      <c r="AI550" s="30" t="str" cm="1">
        <f t="array" ref="AI550">IF(SUMPRODUCT(--(NOT(ISERR(SEARCH({"File","Group","Logon","Schedule","User","Registry","Active","Application"},AD550)))))&gt;0,"1","0")</f>
        <v>0</v>
      </c>
      <c r="AJ550" s="30">
        <f>IF(AI550="1",'TOP 10 TECHNIQUES'!C$17,0)</f>
        <v>0</v>
      </c>
      <c r="AK550" s="30" t="str" cm="1">
        <f t="array" ref="AK550">IF(SUMPRODUCT(--(NOT(ISERR(SEARCH({"Cloud","Cluster","Container","Image","Instance","Pod","Snapshot","Volume"},AD550)))))&gt;0,"1","0")</f>
        <v>0</v>
      </c>
      <c r="AL550" s="30">
        <f>IF(AK550="1",'TOP 10 TECHNIQUES'!C$18,0)</f>
        <v>0</v>
      </c>
      <c r="AM550" s="30" t="str" cm="1">
        <f t="array" ref="AM550">IF(SUMPRODUCT(--(NOT(ISERR(SEARCH({"Drive","Firmware","Host","Kernel"},AD550)))))&gt;0,"1","0")</f>
        <v>0</v>
      </c>
      <c r="AN550" s="30">
        <f>IF(AM550="1",'TOP 10 TECHNIQUES'!C$19,0)</f>
        <v>0</v>
      </c>
      <c r="AO550" s="61">
        <v>0</v>
      </c>
      <c r="AP550" s="30">
        <f>parameters!$J$21*Table1[[#This Row],[TAT Utility]]+parameters!$J$22*Table1[[#This Row],[Count Utility]]</f>
        <v>5.0000000000000001E-3</v>
      </c>
      <c r="AQ550" s="30">
        <f>(Table1[[#This Row],[Total Top Att&amp;ck Score ]]-parameters!$D$19)/(parameters!$D$20-parameters!$D$19)</f>
        <v>1.6666666666666666E-2</v>
      </c>
      <c r="AR550" s="30">
        <f>IF(Table1[[#This Row],[TAT Utility (unclipped)]]&gt;1,1, IF(Table1[[#This Row],[TAT Utility (unclipped)]]&lt;0,0, Table1[[#This Row],[TAT Utility (unclipped)]]) )</f>
        <v>1.6666666666666666E-2</v>
      </c>
      <c r="AS550" s="30">
        <f>(Table1[[#This Row],[Ransomware (Total '# of ATT&amp;CK Observations)]]-parameters!$D$21)/(parameters!$D$22-parameters!$D$21)</f>
        <v>0</v>
      </c>
      <c r="AT550" s="30">
        <f>IF(Table1[[#This Row],[Count Utility (unclipped)]]&gt;1,1, IF(Table1[[#This Row],[Count Utility (unclipped)]]&lt;0,0, Table1[[#This Row],[Count Utility (unclipped)]]) )</f>
        <v>0</v>
      </c>
      <c r="AU55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1" spans="1:47" ht="15.75">
      <c r="A551" s="30">
        <f>parameters!$J$21*Table1[[#This Row],[TAT Utility]]+parameters!$J$22*Table1[[#This Row],[Count Utility]]</f>
        <v>5.0000000000000001E-3</v>
      </c>
      <c r="B551" s="30">
        <f t="shared" si="8"/>
        <v>0.05</v>
      </c>
      <c r="C551" s="30" t="s">
        <v>1902</v>
      </c>
      <c r="D551" s="30" t="s">
        <v>1899</v>
      </c>
      <c r="E551" s="30" t="s">
        <v>1903</v>
      </c>
      <c r="F551" s="30">
        <v>0</v>
      </c>
      <c r="G551" s="30">
        <v>1</v>
      </c>
      <c r="H551" s="30">
        <f>parameters!$J$10*Table1[[#This Row],[Before Utility]]+parameters!$J$11*Table1[[#This Row],[After Utility]]</f>
        <v>0.05</v>
      </c>
      <c r="I551">
        <f>(Table1[[#This Row],[Num. TID Before]]-parameters!$D$8)/(parameters!$D$9-parameters!$D$8)</f>
        <v>0</v>
      </c>
      <c r="J551">
        <f>IF(Table1[[#This Row],[Before Utility (unclipped)]]&gt;1,1, IF(Table1[[#This Row],[Before Utility (unclipped)]]&lt;0,0, Table1[[#This Row],[Before Utility (unclipped)]]))</f>
        <v>0</v>
      </c>
      <c r="K551">
        <f>(Table1[[#This Row],[Num. TID After]]-parameters!$D$10)/(parameters!$D$11-parameters!$D$10)</f>
        <v>0.1</v>
      </c>
      <c r="L551">
        <f>IF(Table1[[#This Row],[After Utility (unclipped)]]&gt;1,1, IF(Table1[[#This Row],[After Utility (unclipped)]]&lt;0,0, Table1[[#This Row],[After Utility (unclipped)]]))</f>
        <v>0.1</v>
      </c>
      <c r="M551" s="30">
        <v>0</v>
      </c>
      <c r="N551" s="81">
        <v>0</v>
      </c>
      <c r="O551" s="81">
        <v>0</v>
      </c>
      <c r="P551" s="81">
        <v>0</v>
      </c>
      <c r="Q551" s="81">
        <v>0</v>
      </c>
      <c r="R551" s="34"/>
      <c r="S551" s="32">
        <v>0</v>
      </c>
      <c r="T551" s="34"/>
      <c r="U551" s="32">
        <v>0</v>
      </c>
      <c r="V551" s="30">
        <f>parameters!$J$4*Table1[[#This Row],[Mitigations Utility]] + parameters!$J$5*Table1[[#This Row],[Detections Utility]]</f>
        <v>0</v>
      </c>
      <c r="W551">
        <f>SUM(Table1[[#This Row],[Num. 800-53 (r5)]],Table1[[#This Row],[Num. CIS Controls]])</f>
        <v>0</v>
      </c>
      <c r="X551">
        <f>(Table1[[#This Row],[Total Mitigations]]-parameters!$D$2)/(parameters!$D$3-parameters!$D$2)</f>
        <v>0</v>
      </c>
      <c r="Y551">
        <f>IF(Table1[[#This Row],[Mitigations Utility (unclipped)]]&gt;1,1, IF(Table1[[#This Row],[Mitigations Utility (unclipped)]]&lt;0,0, Table1[[#This Row],[Mitigations Utility (unclipped)]]) )</f>
        <v>0</v>
      </c>
      <c r="Z551">
        <f>SUM(Table1[[#This Row],[Num. CAR]:[Num. Splunk]])</f>
        <v>0</v>
      </c>
      <c r="AA551">
        <f>(Table1[[#This Row],[Total Detections]]-parameters!$D$4)/(parameters!$D$5-parameters!$D$4)</f>
        <v>0</v>
      </c>
      <c r="AB551">
        <f>IF(Table1[[#This Row],[Detections Utility (unclipped)]]&gt;1,1, IF(Table1[[#This Row],[Detections Utility (unclipped)]]&lt;0,0, Table1[[#This Row],[Detections Utility (unclipped)]]) )</f>
        <v>0</v>
      </c>
      <c r="AC551" s="74" t="s">
        <v>128</v>
      </c>
      <c r="AD551" s="85" t="s">
        <v>1815</v>
      </c>
      <c r="AE551" s="30" t="str" cm="1">
        <f t="array" ref="AE551">IF(SUMPRODUCT(--(NOT(ISERR(SEARCH({"Process","Command","Script","WMI","Module","Pipe","Service"},AD551)))))&gt;0,"1","0")</f>
        <v>0</v>
      </c>
      <c r="AF551" s="30">
        <f>IF(AE551="1",'TOP 10 TECHNIQUES'!C$15,0)</f>
        <v>0</v>
      </c>
      <c r="AG551" s="30" t="str" cm="1">
        <f t="array" ref="AG551">IF(SUMPRODUCT(--(NOT(ISERR(SEARCH({"Network","Firewall"},AD551)))))&gt;0,"1","0")</f>
        <v>0</v>
      </c>
      <c r="AH551" s="30">
        <f>IF(AG551="1",'TOP 10 TECHNIQUES'!C$16,0)</f>
        <v>0</v>
      </c>
      <c r="AI551" s="30" t="str" cm="1">
        <f t="array" ref="AI551">IF(SUMPRODUCT(--(NOT(ISERR(SEARCH({"File","Group","Logon","Schedule","User","Registry","Active","Application"},AD551)))))&gt;0,"1","0")</f>
        <v>0</v>
      </c>
      <c r="AJ551" s="30">
        <f>IF(AI551="1",'TOP 10 TECHNIQUES'!C$17,0)</f>
        <v>0</v>
      </c>
      <c r="AK551" s="30" t="str" cm="1">
        <f t="array" ref="AK551">IF(SUMPRODUCT(--(NOT(ISERR(SEARCH({"Cloud","Cluster","Container","Image","Instance","Pod","Snapshot","Volume"},AD551)))))&gt;0,"1","0")</f>
        <v>0</v>
      </c>
      <c r="AL551" s="30">
        <f>IF(AK551="1",'TOP 10 TECHNIQUES'!C$18,0)</f>
        <v>0</v>
      </c>
      <c r="AM551" s="30" t="str" cm="1">
        <f t="array" ref="AM551">IF(SUMPRODUCT(--(NOT(ISERR(SEARCH({"Drive","Firmware","Host","Kernel"},AD551)))))&gt;0,"1","0")</f>
        <v>0</v>
      </c>
      <c r="AN551" s="30">
        <f>IF(AM551="1",'TOP 10 TECHNIQUES'!C$19,0)</f>
        <v>0</v>
      </c>
      <c r="AO551" s="62">
        <v>0</v>
      </c>
      <c r="AP551" s="30">
        <f>parameters!$J$21*Table1[[#This Row],[TAT Utility]]+parameters!$J$22*Table1[[#This Row],[Count Utility]]</f>
        <v>5.0000000000000001E-3</v>
      </c>
      <c r="AQ551" s="30">
        <f>(Table1[[#This Row],[Total Top Att&amp;ck Score ]]-parameters!$D$19)/(parameters!$D$20-parameters!$D$19)</f>
        <v>1.6666666666666666E-2</v>
      </c>
      <c r="AR551" s="30">
        <f>IF(Table1[[#This Row],[TAT Utility (unclipped)]]&gt;1,1, IF(Table1[[#This Row],[TAT Utility (unclipped)]]&lt;0,0, Table1[[#This Row],[TAT Utility (unclipped)]]) )</f>
        <v>1.6666666666666666E-2</v>
      </c>
      <c r="AS551" s="30">
        <f>(Table1[[#This Row],[Ransomware (Total '# of ATT&amp;CK Observations)]]-parameters!$D$21)/(parameters!$D$22-parameters!$D$21)</f>
        <v>0</v>
      </c>
      <c r="AT551" s="30">
        <f>IF(Table1[[#This Row],[Count Utility (unclipped)]]&gt;1,1, IF(Table1[[#This Row],[Count Utility (unclipped)]]&lt;0,0, Table1[[#This Row],[Count Utility (unclipped)]]) )</f>
        <v>0</v>
      </c>
      <c r="AU55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2" spans="1:47" ht="15.75">
      <c r="A552" s="30">
        <f>parameters!$J$21*Table1[[#This Row],[TAT Utility]]+parameters!$J$22*Table1[[#This Row],[Count Utility]]</f>
        <v>6.4285714285714276E-3</v>
      </c>
      <c r="B552" s="30">
        <f t="shared" si="8"/>
        <v>6.4285714285714279E-2</v>
      </c>
      <c r="C552" s="30" t="s">
        <v>1904</v>
      </c>
      <c r="D552" s="30" t="s">
        <v>1899</v>
      </c>
      <c r="E552" s="30" t="s">
        <v>1905</v>
      </c>
      <c r="F552" s="30">
        <v>0</v>
      </c>
      <c r="G552" s="30">
        <v>1</v>
      </c>
      <c r="H552" s="30">
        <f>parameters!$J$10*Table1[[#This Row],[Before Utility]]+parameters!$J$11*Table1[[#This Row],[After Utility]]</f>
        <v>0.05</v>
      </c>
      <c r="I552">
        <f>(Table1[[#This Row],[Num. TID Before]]-parameters!$D$8)/(parameters!$D$9-parameters!$D$8)</f>
        <v>0</v>
      </c>
      <c r="J552">
        <f>IF(Table1[[#This Row],[Before Utility (unclipped)]]&gt;1,1, IF(Table1[[#This Row],[Before Utility (unclipped)]]&lt;0,0, Table1[[#This Row],[Before Utility (unclipped)]]))</f>
        <v>0</v>
      </c>
      <c r="K552">
        <f>(Table1[[#This Row],[Num. TID After]]-parameters!$D$10)/(parameters!$D$11-parameters!$D$10)</f>
        <v>0.1</v>
      </c>
      <c r="L552">
        <f>IF(Table1[[#This Row],[After Utility (unclipped)]]&gt;1,1, IF(Table1[[#This Row],[After Utility (unclipped)]]&lt;0,0, Table1[[#This Row],[After Utility (unclipped)]]))</f>
        <v>0.1</v>
      </c>
      <c r="M552" s="30">
        <v>0</v>
      </c>
      <c r="N552" s="81">
        <v>0</v>
      </c>
      <c r="O552" s="81">
        <v>3</v>
      </c>
      <c r="P552" s="81">
        <v>0</v>
      </c>
      <c r="Q552" s="81">
        <v>0</v>
      </c>
      <c r="R552" s="34"/>
      <c r="S552" s="32">
        <v>0</v>
      </c>
      <c r="T552" s="34"/>
      <c r="U552" s="32">
        <v>0</v>
      </c>
      <c r="V552" s="30">
        <f>parameters!$J$4*Table1[[#This Row],[Mitigations Utility]] + parameters!$J$5*Table1[[#This Row],[Detections Utility]]</f>
        <v>1.4285714285714284E-2</v>
      </c>
      <c r="W552">
        <f>SUM(Table1[[#This Row],[Num. 800-53 (r5)]],Table1[[#This Row],[Num. CIS Controls]])</f>
        <v>0</v>
      </c>
      <c r="X552">
        <f>(Table1[[#This Row],[Total Mitigations]]-parameters!$D$2)/(parameters!$D$3-parameters!$D$2)</f>
        <v>0</v>
      </c>
      <c r="Y552">
        <f>IF(Table1[[#This Row],[Mitigations Utility (unclipped)]]&gt;1,1, IF(Table1[[#This Row],[Mitigations Utility (unclipped)]]&lt;0,0, Table1[[#This Row],[Mitigations Utility (unclipped)]]) )</f>
        <v>0</v>
      </c>
      <c r="Z552">
        <f>SUM(Table1[[#This Row],[Num. CAR]:[Num. Splunk]])</f>
        <v>3</v>
      </c>
      <c r="AA552">
        <f>(Table1[[#This Row],[Total Detections]]-parameters!$D$4)/(parameters!$D$5-parameters!$D$4)</f>
        <v>0.03</v>
      </c>
      <c r="AB552">
        <f>IF(Table1[[#This Row],[Detections Utility (unclipped)]]&gt;1,1, IF(Table1[[#This Row],[Detections Utility (unclipped)]]&lt;0,0, Table1[[#This Row],[Detections Utility (unclipped)]]) )</f>
        <v>0.03</v>
      </c>
      <c r="AC552" s="75" t="s">
        <v>128</v>
      </c>
      <c r="AD552" s="85" t="s">
        <v>827</v>
      </c>
      <c r="AE552" s="30" t="str" cm="1">
        <f t="array" ref="AE552">IF(SUMPRODUCT(--(NOT(ISERR(SEARCH({"Process","Command","Script","WMI","Module","Pipe","Service"},AD552)))))&gt;0,"1","0")</f>
        <v>0</v>
      </c>
      <c r="AF552" s="30">
        <f>IF(AE552="1",'TOP 10 TECHNIQUES'!C$15,0)</f>
        <v>0</v>
      </c>
      <c r="AG552" s="30" t="str" cm="1">
        <f t="array" ref="AG552">IF(SUMPRODUCT(--(NOT(ISERR(SEARCH({"Network","Firewall"},AD552)))))&gt;0,"1","0")</f>
        <v>0</v>
      </c>
      <c r="AH552" s="30">
        <f>IF(AG552="1",'TOP 10 TECHNIQUES'!C$16,0)</f>
        <v>0</v>
      </c>
      <c r="AI552" s="30" t="str" cm="1">
        <f t="array" ref="AI552">IF(SUMPRODUCT(--(NOT(ISERR(SEARCH({"File","Group","Logon","Schedule","User","Registry","Active","Application"},AD552)))))&gt;0,"1","0")</f>
        <v>0</v>
      </c>
      <c r="AJ552" s="30">
        <f>IF(AI552="1",'TOP 10 TECHNIQUES'!C$17,0)</f>
        <v>0</v>
      </c>
      <c r="AK552" s="30" t="str" cm="1">
        <f t="array" ref="AK552">IF(SUMPRODUCT(--(NOT(ISERR(SEARCH({"Cloud","Cluster","Container","Image","Instance","Pod","Snapshot","Volume"},AD552)))))&gt;0,"1","0")</f>
        <v>0</v>
      </c>
      <c r="AL552" s="30">
        <f>IF(AK552="1",'TOP 10 TECHNIQUES'!C$18,0)</f>
        <v>0</v>
      </c>
      <c r="AM552" s="30" t="str" cm="1">
        <f t="array" ref="AM552">IF(SUMPRODUCT(--(NOT(ISERR(SEARCH({"Drive","Firmware","Host","Kernel"},AD552)))))&gt;0,"1","0")</f>
        <v>0</v>
      </c>
      <c r="AN552" s="30">
        <f>IF(AM552="1",'TOP 10 TECHNIQUES'!C$19,0)</f>
        <v>0</v>
      </c>
      <c r="AO552" s="61">
        <v>0</v>
      </c>
      <c r="AP552" s="30">
        <f>parameters!$J$21*Table1[[#This Row],[TAT Utility]]+parameters!$J$22*Table1[[#This Row],[Count Utility]]</f>
        <v>6.4285714285714276E-3</v>
      </c>
      <c r="AQ552" s="30">
        <f>(Table1[[#This Row],[Total Top Att&amp;ck Score ]]-parameters!$D$19)/(parameters!$D$20-parameters!$D$19)</f>
        <v>2.1428571428571425E-2</v>
      </c>
      <c r="AR552" s="30">
        <f>IF(Table1[[#This Row],[TAT Utility (unclipped)]]&gt;1,1, IF(Table1[[#This Row],[TAT Utility (unclipped)]]&lt;0,0, Table1[[#This Row],[TAT Utility (unclipped)]]) )</f>
        <v>2.1428571428571425E-2</v>
      </c>
      <c r="AS552" s="30">
        <f>(Table1[[#This Row],[Ransomware (Total '# of ATT&amp;CK Observations)]]-parameters!$D$21)/(parameters!$D$22-parameters!$D$21)</f>
        <v>0</v>
      </c>
      <c r="AT552" s="30">
        <f>IF(Table1[[#This Row],[Count Utility (unclipped)]]&gt;1,1, IF(Table1[[#This Row],[Count Utility (unclipped)]]&lt;0,0, Table1[[#This Row],[Count Utility (unclipped)]]) )</f>
        <v>0</v>
      </c>
      <c r="AU55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3" spans="1:47" ht="15.75">
      <c r="A553" s="30">
        <f>parameters!$J$21*Table1[[#This Row],[TAT Utility]]+parameters!$J$22*Table1[[#This Row],[Count Utility]]</f>
        <v>3.833333333333333E-2</v>
      </c>
      <c r="B553" s="30">
        <f t="shared" si="8"/>
        <v>0.05</v>
      </c>
      <c r="C553" s="30" t="s">
        <v>1906</v>
      </c>
      <c r="D553" s="30" t="s">
        <v>1899</v>
      </c>
      <c r="E553" s="30" t="s">
        <v>1907</v>
      </c>
      <c r="F553" s="30">
        <v>0</v>
      </c>
      <c r="G553" s="30">
        <v>1</v>
      </c>
      <c r="H553" s="30">
        <f>parameters!$J$10*Table1[[#This Row],[Before Utility]]+parameters!$J$11*Table1[[#This Row],[After Utility]]</f>
        <v>0.05</v>
      </c>
      <c r="I553">
        <f>(Table1[[#This Row],[Num. TID Before]]-parameters!$D$8)/(parameters!$D$9-parameters!$D$8)</f>
        <v>0</v>
      </c>
      <c r="J553">
        <f>IF(Table1[[#This Row],[Before Utility (unclipped)]]&gt;1,1, IF(Table1[[#This Row],[Before Utility (unclipped)]]&lt;0,0, Table1[[#This Row],[Before Utility (unclipped)]]))</f>
        <v>0</v>
      </c>
      <c r="K553">
        <f>(Table1[[#This Row],[Num. TID After]]-parameters!$D$10)/(parameters!$D$11-parameters!$D$10)</f>
        <v>0.1</v>
      </c>
      <c r="L553">
        <f>IF(Table1[[#This Row],[After Utility (unclipped)]]&gt;1,1, IF(Table1[[#This Row],[After Utility (unclipped)]]&lt;0,0, Table1[[#This Row],[After Utility (unclipped)]]))</f>
        <v>0.1</v>
      </c>
      <c r="M553" s="30">
        <v>0</v>
      </c>
      <c r="N553" s="81">
        <v>0</v>
      </c>
      <c r="O553" s="81">
        <v>0</v>
      </c>
      <c r="P553" s="81">
        <v>0</v>
      </c>
      <c r="Q553" s="81">
        <v>0</v>
      </c>
      <c r="R553" s="34"/>
      <c r="S553" s="32">
        <v>0</v>
      </c>
      <c r="T553" s="34"/>
      <c r="U553" s="32">
        <v>0</v>
      </c>
      <c r="V553" s="30">
        <f>parameters!$J$4*Table1[[#This Row],[Mitigations Utility]] + parameters!$J$5*Table1[[#This Row],[Detections Utility]]</f>
        <v>0</v>
      </c>
      <c r="W553">
        <f>SUM(Table1[[#This Row],[Num. 800-53 (r5)]],Table1[[#This Row],[Num. CIS Controls]])</f>
        <v>0</v>
      </c>
      <c r="X553">
        <f>(Table1[[#This Row],[Total Mitigations]]-parameters!$D$2)/(parameters!$D$3-parameters!$D$2)</f>
        <v>0</v>
      </c>
      <c r="Y553">
        <f>IF(Table1[[#This Row],[Mitigations Utility (unclipped)]]&gt;1,1, IF(Table1[[#This Row],[Mitigations Utility (unclipped)]]&lt;0,0, Table1[[#This Row],[Mitigations Utility (unclipped)]]) )</f>
        <v>0</v>
      </c>
      <c r="Z553">
        <f>SUM(Table1[[#This Row],[Num. CAR]:[Num. Splunk]])</f>
        <v>0</v>
      </c>
      <c r="AA553">
        <f>(Table1[[#This Row],[Total Detections]]-parameters!$D$4)/(parameters!$D$5-parameters!$D$4)</f>
        <v>0</v>
      </c>
      <c r="AB553">
        <f>IF(Table1[[#This Row],[Detections Utility (unclipped)]]&gt;1,1, IF(Table1[[#This Row],[Detections Utility (unclipped)]]&lt;0,0, Table1[[#This Row],[Detections Utility (unclipped)]]) )</f>
        <v>0</v>
      </c>
      <c r="AC553" s="74" t="s">
        <v>128</v>
      </c>
      <c r="AD553" s="85" t="s">
        <v>1815</v>
      </c>
      <c r="AE553" s="30" t="str" cm="1">
        <f t="array" ref="AE553">IF(SUMPRODUCT(--(NOT(ISERR(SEARCH({"Process","Command","Script","WMI","Module","Pipe","Service"},AD553)))))&gt;0,"1","0")</f>
        <v>0</v>
      </c>
      <c r="AF553" s="30">
        <f>IF(AE553="1",'TOP 10 TECHNIQUES'!C$15,0)</f>
        <v>0</v>
      </c>
      <c r="AG553" s="30" t="str" cm="1">
        <f t="array" ref="AG553">IF(SUMPRODUCT(--(NOT(ISERR(SEARCH({"Network","Firewall"},AD553)))))&gt;0,"1","0")</f>
        <v>0</v>
      </c>
      <c r="AH553" s="30">
        <f>IF(AG553="1",'TOP 10 TECHNIQUES'!C$16,0)</f>
        <v>0</v>
      </c>
      <c r="AI553" s="30" t="str" cm="1">
        <f t="array" ref="AI553">IF(SUMPRODUCT(--(NOT(ISERR(SEARCH({"File","Group","Logon","Schedule","User","Registry","Active","Application"},AD553)))))&gt;0,"1","0")</f>
        <v>0</v>
      </c>
      <c r="AJ553" s="30">
        <f>IF(AI553="1",'TOP 10 TECHNIQUES'!C$17,0)</f>
        <v>0</v>
      </c>
      <c r="AK553" s="30" t="str" cm="1">
        <f t="array" ref="AK553">IF(SUMPRODUCT(--(NOT(ISERR(SEARCH({"Cloud","Cluster","Container","Image","Instance","Pod","Snapshot","Volume"},AD553)))))&gt;0,"1","0")</f>
        <v>0</v>
      </c>
      <c r="AL553" s="30">
        <f>IF(AK553="1",'TOP 10 TECHNIQUES'!C$18,0)</f>
        <v>0</v>
      </c>
      <c r="AM553" s="30" t="str" cm="1">
        <f t="array" ref="AM553">IF(SUMPRODUCT(--(NOT(ISERR(SEARCH({"Drive","Firmware","Host","Kernel"},AD553)))))&gt;0,"1","0")</f>
        <v>0</v>
      </c>
      <c r="AN553" s="30">
        <f>IF(AM553="1",'TOP 10 TECHNIQUES'!C$19,0)</f>
        <v>0</v>
      </c>
      <c r="AO553" s="62">
        <v>1</v>
      </c>
      <c r="AP553" s="30">
        <f>parameters!$J$21*Table1[[#This Row],[TAT Utility]]+parameters!$J$22*Table1[[#This Row],[Count Utility]]</f>
        <v>3.833333333333333E-2</v>
      </c>
      <c r="AQ553" s="30">
        <f>(Table1[[#This Row],[Total Top Att&amp;ck Score ]]-parameters!$D$19)/(parameters!$D$20-parameters!$D$19)</f>
        <v>1.6666666666666666E-2</v>
      </c>
      <c r="AR553" s="30">
        <f>IF(Table1[[#This Row],[TAT Utility (unclipped)]]&gt;1,1, IF(Table1[[#This Row],[TAT Utility (unclipped)]]&lt;0,0, Table1[[#This Row],[TAT Utility (unclipped)]]) )</f>
        <v>1.6666666666666666E-2</v>
      </c>
      <c r="AS553" s="30">
        <f>(Table1[[#This Row],[Ransomware (Total '# of ATT&amp;CK Observations)]]-parameters!$D$21)/(parameters!$D$22-parameters!$D$21)</f>
        <v>4.7619047619047616E-2</v>
      </c>
      <c r="AT553" s="30">
        <f>IF(Table1[[#This Row],[Count Utility (unclipped)]]&gt;1,1, IF(Table1[[#This Row],[Count Utility (unclipped)]]&lt;0,0, Table1[[#This Row],[Count Utility (unclipped)]]) )</f>
        <v>4.7619047619047616E-2</v>
      </c>
      <c r="AU55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54" spans="1:47" ht="15.75">
      <c r="A554" s="30">
        <f>parameters!$J$21*Table1[[#This Row],[TAT Utility]]+parameters!$J$22*Table1[[#This Row],[Count Utility]]</f>
        <v>5.0000000000000001E-3</v>
      </c>
      <c r="B554" s="30">
        <f t="shared" si="8"/>
        <v>0.05</v>
      </c>
      <c r="C554" s="30" t="s">
        <v>1908</v>
      </c>
      <c r="D554" s="30" t="s">
        <v>1909</v>
      </c>
      <c r="E554" s="30" t="s">
        <v>72</v>
      </c>
      <c r="F554" s="30">
        <v>0</v>
      </c>
      <c r="G554" s="30">
        <v>1</v>
      </c>
      <c r="H554" s="47">
        <f>parameters!$J$10*Table1[[#This Row],[Before Utility]]+parameters!$J$11*Table1[[#This Row],[After Utility]]</f>
        <v>0.05</v>
      </c>
      <c r="I554">
        <f>(Table1[[#This Row],[Num. TID Before]]-parameters!$D$8)/(parameters!$D$9-parameters!$D$8)</f>
        <v>0</v>
      </c>
      <c r="J554">
        <f>IF(Table1[[#This Row],[Before Utility (unclipped)]]&gt;1,1, IF(Table1[[#This Row],[Before Utility (unclipped)]]&lt;0,0, Table1[[#This Row],[Before Utility (unclipped)]]))</f>
        <v>0</v>
      </c>
      <c r="K554">
        <f>(Table1[[#This Row],[Num. TID After]]-parameters!$D$10)/(parameters!$D$11-parameters!$D$10)</f>
        <v>0.1</v>
      </c>
      <c r="L554">
        <f>IF(Table1[[#This Row],[After Utility (unclipped)]]&gt;1,1, IF(Table1[[#This Row],[After Utility (unclipped)]]&lt;0,0, Table1[[#This Row],[After Utility (unclipped)]]))</f>
        <v>0.1</v>
      </c>
      <c r="M554" s="30">
        <v>0</v>
      </c>
      <c r="N554" s="81">
        <v>0</v>
      </c>
      <c r="O554" s="81">
        <v>0</v>
      </c>
      <c r="P554" s="81">
        <v>0</v>
      </c>
      <c r="Q554" s="81">
        <v>0</v>
      </c>
      <c r="R554" s="34"/>
      <c r="S554" s="32">
        <v>0</v>
      </c>
      <c r="T554" s="34"/>
      <c r="U554" s="32">
        <v>0</v>
      </c>
      <c r="V554" s="30">
        <f>parameters!$J$4*Table1[[#This Row],[Mitigations Utility]] + parameters!$J$5*Table1[[#This Row],[Detections Utility]]</f>
        <v>0</v>
      </c>
      <c r="W554">
        <f>SUM(Table1[[#This Row],[Num. 800-53 (r5)]],Table1[[#This Row],[Num. CIS Controls]])</f>
        <v>0</v>
      </c>
      <c r="X554">
        <f>(Table1[[#This Row],[Total Mitigations]]-parameters!$D$2)/(parameters!$D$3-parameters!$D$2)</f>
        <v>0</v>
      </c>
      <c r="Y554">
        <f>IF(Table1[[#This Row],[Mitigations Utility (unclipped)]]&gt;1,1, IF(Table1[[#This Row],[Mitigations Utility (unclipped)]]&lt;0,0, Table1[[#This Row],[Mitigations Utility (unclipped)]]) )</f>
        <v>0</v>
      </c>
      <c r="Z554">
        <f>SUM(Table1[[#This Row],[Num. CAR]:[Num. Splunk]])</f>
        <v>0</v>
      </c>
      <c r="AA554">
        <f>(Table1[[#This Row],[Total Detections]]-parameters!$D$4)/(parameters!$D$5-parameters!$D$4)</f>
        <v>0</v>
      </c>
      <c r="AB554">
        <f>IF(Table1[[#This Row],[Detections Utility (unclipped)]]&gt;1,1, IF(Table1[[#This Row],[Detections Utility (unclipped)]]&lt;0,0, Table1[[#This Row],[Detections Utility (unclipped)]]) )</f>
        <v>0</v>
      </c>
      <c r="AC554" s="75"/>
      <c r="AD554" s="85" t="s">
        <v>827</v>
      </c>
      <c r="AE554" s="30" t="str" cm="1">
        <f t="array" ref="AE554">IF(SUMPRODUCT(--(NOT(ISERR(SEARCH({"Process","Command","Script","WMI","Module","Pipe","Service"},AD554)))))&gt;0,"1","0")</f>
        <v>0</v>
      </c>
      <c r="AF554" s="30">
        <f>IF(AE554="1",'TOP 10 TECHNIQUES'!C$15,0)</f>
        <v>0</v>
      </c>
      <c r="AG554" s="30" t="str" cm="1">
        <f t="array" ref="AG554">IF(SUMPRODUCT(--(NOT(ISERR(SEARCH({"Network","Firewall"},AD554)))))&gt;0,"1","0")</f>
        <v>0</v>
      </c>
      <c r="AH554" s="30">
        <f>IF(AG554="1",'TOP 10 TECHNIQUES'!C$16,0)</f>
        <v>0</v>
      </c>
      <c r="AI554" s="30" t="str" cm="1">
        <f t="array" ref="AI554">IF(SUMPRODUCT(--(NOT(ISERR(SEARCH({"File","Group","Logon","Schedule","User","Registry","Active","Application"},AD554)))))&gt;0,"1","0")</f>
        <v>0</v>
      </c>
      <c r="AJ554" s="30">
        <f>IF(AI554="1",'TOP 10 TECHNIQUES'!C$17,0)</f>
        <v>0</v>
      </c>
      <c r="AK554" s="30" t="str" cm="1">
        <f t="array" ref="AK554">IF(SUMPRODUCT(--(NOT(ISERR(SEARCH({"Cloud","Cluster","Container","Image","Instance","Pod","Snapshot","Volume"},AD554)))))&gt;0,"1","0")</f>
        <v>0</v>
      </c>
      <c r="AL554" s="30">
        <f>IF(AK554="1",'TOP 10 TECHNIQUES'!C$18,0)</f>
        <v>0</v>
      </c>
      <c r="AM554" s="30" t="str" cm="1">
        <f t="array" ref="AM554">IF(SUMPRODUCT(--(NOT(ISERR(SEARCH({"Drive","Firmware","Host","Kernel"},AD554)))))&gt;0,"1","0")</f>
        <v>0</v>
      </c>
      <c r="AN554" s="30">
        <f>IF(AM554="1",'TOP 10 TECHNIQUES'!C$19,0)</f>
        <v>0</v>
      </c>
      <c r="AO554" s="61">
        <v>0</v>
      </c>
      <c r="AP554" s="30">
        <f>parameters!$J$21*Table1[[#This Row],[TAT Utility]]+parameters!$J$22*Table1[[#This Row],[Count Utility]]</f>
        <v>5.0000000000000001E-3</v>
      </c>
      <c r="AQ554" s="30">
        <f>(Table1[[#This Row],[Total Top Att&amp;ck Score ]]-parameters!$D$19)/(parameters!$D$20-parameters!$D$19)</f>
        <v>1.6666666666666666E-2</v>
      </c>
      <c r="AR554" s="30">
        <f>IF(Table1[[#This Row],[TAT Utility (unclipped)]]&gt;1,1, IF(Table1[[#This Row],[TAT Utility (unclipped)]]&lt;0,0, Table1[[#This Row],[TAT Utility (unclipped)]]) )</f>
        <v>1.6666666666666666E-2</v>
      </c>
      <c r="AS554" s="30">
        <f>(Table1[[#This Row],[Ransomware (Total '# of ATT&amp;CK Observations)]]-parameters!$D$21)/(parameters!$D$22-parameters!$D$21)</f>
        <v>0</v>
      </c>
      <c r="AT554" s="30">
        <f>IF(Table1[[#This Row],[Count Utility (unclipped)]]&gt;1,1, IF(Table1[[#This Row],[Count Utility (unclipped)]]&lt;0,0, Table1[[#This Row],[Count Utility (unclipped)]]) )</f>
        <v>0</v>
      </c>
      <c r="AU55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5" spans="1:47" ht="15.75">
      <c r="A555" s="30">
        <f>parameters!$J$21*Table1[[#This Row],[TAT Utility]]+parameters!$J$22*Table1[[#This Row],[Count Utility]]</f>
        <v>5.0000000000000001E-3</v>
      </c>
      <c r="B555" s="30">
        <f t="shared" si="8"/>
        <v>0.05</v>
      </c>
      <c r="C555" s="30" t="s">
        <v>1910</v>
      </c>
      <c r="D555" s="30" t="s">
        <v>1909</v>
      </c>
      <c r="E555" s="30" t="s">
        <v>1911</v>
      </c>
      <c r="F555" s="30">
        <v>0</v>
      </c>
      <c r="G555" s="30">
        <v>1</v>
      </c>
      <c r="H555" s="30">
        <f>parameters!$J$10*Table1[[#This Row],[Before Utility]]+parameters!$J$11*Table1[[#This Row],[After Utility]]</f>
        <v>0.05</v>
      </c>
      <c r="I555">
        <f>(Table1[[#This Row],[Num. TID Before]]-parameters!$D$8)/(parameters!$D$9-parameters!$D$8)</f>
        <v>0</v>
      </c>
      <c r="J555">
        <f>IF(Table1[[#This Row],[Before Utility (unclipped)]]&gt;1,1, IF(Table1[[#This Row],[Before Utility (unclipped)]]&lt;0,0, Table1[[#This Row],[Before Utility (unclipped)]]))</f>
        <v>0</v>
      </c>
      <c r="K555">
        <f>(Table1[[#This Row],[Num. TID After]]-parameters!$D$10)/(parameters!$D$11-parameters!$D$10)</f>
        <v>0.1</v>
      </c>
      <c r="L555">
        <f>IF(Table1[[#This Row],[After Utility (unclipped)]]&gt;1,1, IF(Table1[[#This Row],[After Utility (unclipped)]]&lt;0,0, Table1[[#This Row],[After Utility (unclipped)]]))</f>
        <v>0.1</v>
      </c>
      <c r="M555" s="30">
        <v>0</v>
      </c>
      <c r="N555" s="81">
        <v>0</v>
      </c>
      <c r="O555" s="81">
        <v>0</v>
      </c>
      <c r="P555" s="81">
        <v>0</v>
      </c>
      <c r="Q555" s="81">
        <v>0</v>
      </c>
      <c r="R555" s="34"/>
      <c r="S555" s="32">
        <v>0</v>
      </c>
      <c r="T555" s="34"/>
      <c r="U555" s="32">
        <v>0</v>
      </c>
      <c r="V555" s="30">
        <f>parameters!$J$4*Table1[[#This Row],[Mitigations Utility]] + parameters!$J$5*Table1[[#This Row],[Detections Utility]]</f>
        <v>0</v>
      </c>
      <c r="W555">
        <f>SUM(Table1[[#This Row],[Num. 800-53 (r5)]],Table1[[#This Row],[Num. CIS Controls]])</f>
        <v>0</v>
      </c>
      <c r="X555">
        <f>(Table1[[#This Row],[Total Mitigations]]-parameters!$D$2)/(parameters!$D$3-parameters!$D$2)</f>
        <v>0</v>
      </c>
      <c r="Y555">
        <f>IF(Table1[[#This Row],[Mitigations Utility (unclipped)]]&gt;1,1, IF(Table1[[#This Row],[Mitigations Utility (unclipped)]]&lt;0,0, Table1[[#This Row],[Mitigations Utility (unclipped)]]) )</f>
        <v>0</v>
      </c>
      <c r="Z555">
        <f>SUM(Table1[[#This Row],[Num. CAR]:[Num. Splunk]])</f>
        <v>0</v>
      </c>
      <c r="AA555">
        <f>(Table1[[#This Row],[Total Detections]]-parameters!$D$4)/(parameters!$D$5-parameters!$D$4)</f>
        <v>0</v>
      </c>
      <c r="AB555">
        <f>IF(Table1[[#This Row],[Detections Utility (unclipped)]]&gt;1,1, IF(Table1[[#This Row],[Detections Utility (unclipped)]]&lt;0,0, Table1[[#This Row],[Detections Utility (unclipped)]]) )</f>
        <v>0</v>
      </c>
      <c r="AC555" s="74" t="s">
        <v>128</v>
      </c>
      <c r="AD555" s="85" t="s">
        <v>827</v>
      </c>
      <c r="AE555" s="30" t="str" cm="1">
        <f t="array" ref="AE555">IF(SUMPRODUCT(--(NOT(ISERR(SEARCH({"Process","Command","Script","WMI","Module","Pipe","Service"},AD555)))))&gt;0,"1","0")</f>
        <v>0</v>
      </c>
      <c r="AF555" s="30">
        <f>IF(AE555="1",'TOP 10 TECHNIQUES'!C$15,0)</f>
        <v>0</v>
      </c>
      <c r="AG555" s="30" t="str" cm="1">
        <f t="array" ref="AG555">IF(SUMPRODUCT(--(NOT(ISERR(SEARCH({"Network","Firewall"},AD555)))))&gt;0,"1","0")</f>
        <v>0</v>
      </c>
      <c r="AH555" s="30">
        <f>IF(AG555="1",'TOP 10 TECHNIQUES'!C$16,0)</f>
        <v>0</v>
      </c>
      <c r="AI555" s="30" t="str" cm="1">
        <f t="array" ref="AI555">IF(SUMPRODUCT(--(NOT(ISERR(SEARCH({"File","Group","Logon","Schedule","User","Registry","Active","Application"},AD555)))))&gt;0,"1","0")</f>
        <v>0</v>
      </c>
      <c r="AJ555" s="30">
        <f>IF(AI555="1",'TOP 10 TECHNIQUES'!C$17,0)</f>
        <v>0</v>
      </c>
      <c r="AK555" s="30" t="str" cm="1">
        <f t="array" ref="AK555">IF(SUMPRODUCT(--(NOT(ISERR(SEARCH({"Cloud","Cluster","Container","Image","Instance","Pod","Snapshot","Volume"},AD555)))))&gt;0,"1","0")</f>
        <v>0</v>
      </c>
      <c r="AL555" s="30">
        <f>IF(AK555="1",'TOP 10 TECHNIQUES'!C$18,0)</f>
        <v>0</v>
      </c>
      <c r="AM555" s="30" t="str" cm="1">
        <f t="array" ref="AM555">IF(SUMPRODUCT(--(NOT(ISERR(SEARCH({"Drive","Firmware","Host","Kernel"},AD555)))))&gt;0,"1","0")</f>
        <v>0</v>
      </c>
      <c r="AN555" s="30">
        <f>IF(AM555="1",'TOP 10 TECHNIQUES'!C$19,0)</f>
        <v>0</v>
      </c>
      <c r="AO555" s="62">
        <v>0</v>
      </c>
      <c r="AP555" s="30">
        <f>parameters!$J$21*Table1[[#This Row],[TAT Utility]]+parameters!$J$22*Table1[[#This Row],[Count Utility]]</f>
        <v>5.0000000000000001E-3</v>
      </c>
      <c r="AQ555" s="30">
        <f>(Table1[[#This Row],[Total Top Att&amp;ck Score ]]-parameters!$D$19)/(parameters!$D$20-parameters!$D$19)</f>
        <v>1.6666666666666666E-2</v>
      </c>
      <c r="AR555" s="30">
        <f>IF(Table1[[#This Row],[TAT Utility (unclipped)]]&gt;1,1, IF(Table1[[#This Row],[TAT Utility (unclipped)]]&lt;0,0, Table1[[#This Row],[TAT Utility (unclipped)]]) )</f>
        <v>1.6666666666666666E-2</v>
      </c>
      <c r="AS555" s="30">
        <f>(Table1[[#This Row],[Ransomware (Total '# of ATT&amp;CK Observations)]]-parameters!$D$21)/(parameters!$D$22-parameters!$D$21)</f>
        <v>0</v>
      </c>
      <c r="AT555" s="30">
        <f>IF(Table1[[#This Row],[Count Utility (unclipped)]]&gt;1,1, IF(Table1[[#This Row],[Count Utility (unclipped)]]&lt;0,0, Table1[[#This Row],[Count Utility (unclipped)]]) )</f>
        <v>0</v>
      </c>
      <c r="AU55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6" spans="1:47" ht="15.75">
      <c r="A556" s="30">
        <f>parameters!$J$21*Table1[[#This Row],[TAT Utility]]+parameters!$J$22*Table1[[#This Row],[Count Utility]]</f>
        <v>5.0000000000000001E-3</v>
      </c>
      <c r="B556" s="30">
        <f t="shared" si="8"/>
        <v>0.05</v>
      </c>
      <c r="C556" s="30" t="s">
        <v>1912</v>
      </c>
      <c r="D556" s="30" t="s">
        <v>1909</v>
      </c>
      <c r="E556" s="30" t="s">
        <v>1913</v>
      </c>
      <c r="F556" s="30">
        <v>0</v>
      </c>
      <c r="G556" s="30">
        <v>1</v>
      </c>
      <c r="H556" s="30">
        <f>parameters!$J$10*Table1[[#This Row],[Before Utility]]+parameters!$J$11*Table1[[#This Row],[After Utility]]</f>
        <v>0.05</v>
      </c>
      <c r="I556">
        <f>(Table1[[#This Row],[Num. TID Before]]-parameters!$D$8)/(parameters!$D$9-parameters!$D$8)</f>
        <v>0</v>
      </c>
      <c r="J556">
        <f>IF(Table1[[#This Row],[Before Utility (unclipped)]]&gt;1,1, IF(Table1[[#This Row],[Before Utility (unclipped)]]&lt;0,0, Table1[[#This Row],[Before Utility (unclipped)]]))</f>
        <v>0</v>
      </c>
      <c r="K556">
        <f>(Table1[[#This Row],[Num. TID After]]-parameters!$D$10)/(parameters!$D$11-parameters!$D$10)</f>
        <v>0.1</v>
      </c>
      <c r="L556">
        <f>IF(Table1[[#This Row],[After Utility (unclipped)]]&gt;1,1, IF(Table1[[#This Row],[After Utility (unclipped)]]&lt;0,0, Table1[[#This Row],[After Utility (unclipped)]]))</f>
        <v>0.1</v>
      </c>
      <c r="M556" s="30">
        <v>0</v>
      </c>
      <c r="N556" s="81">
        <v>0</v>
      </c>
      <c r="O556" s="81">
        <v>0</v>
      </c>
      <c r="P556" s="81">
        <v>0</v>
      </c>
      <c r="Q556" s="81">
        <v>0</v>
      </c>
      <c r="R556" s="34"/>
      <c r="S556" s="32">
        <v>0</v>
      </c>
      <c r="T556" s="34"/>
      <c r="U556" s="32">
        <v>0</v>
      </c>
      <c r="V556" s="30">
        <f>parameters!$J$4*Table1[[#This Row],[Mitigations Utility]] + parameters!$J$5*Table1[[#This Row],[Detections Utility]]</f>
        <v>0</v>
      </c>
      <c r="W556">
        <f>SUM(Table1[[#This Row],[Num. 800-53 (r5)]],Table1[[#This Row],[Num. CIS Controls]])</f>
        <v>0</v>
      </c>
      <c r="X556">
        <f>(Table1[[#This Row],[Total Mitigations]]-parameters!$D$2)/(parameters!$D$3-parameters!$D$2)</f>
        <v>0</v>
      </c>
      <c r="Y556">
        <f>IF(Table1[[#This Row],[Mitigations Utility (unclipped)]]&gt;1,1, IF(Table1[[#This Row],[Mitigations Utility (unclipped)]]&lt;0,0, Table1[[#This Row],[Mitigations Utility (unclipped)]]) )</f>
        <v>0</v>
      </c>
      <c r="Z556">
        <f>SUM(Table1[[#This Row],[Num. CAR]:[Num. Splunk]])</f>
        <v>0</v>
      </c>
      <c r="AA556">
        <f>(Table1[[#This Row],[Total Detections]]-parameters!$D$4)/(parameters!$D$5-parameters!$D$4)</f>
        <v>0</v>
      </c>
      <c r="AB556">
        <f>IF(Table1[[#This Row],[Detections Utility (unclipped)]]&gt;1,1, IF(Table1[[#This Row],[Detections Utility (unclipped)]]&lt;0,0, Table1[[#This Row],[Detections Utility (unclipped)]]) )</f>
        <v>0</v>
      </c>
      <c r="AC556" s="75" t="s">
        <v>128</v>
      </c>
      <c r="AD556" s="85" t="s">
        <v>827</v>
      </c>
      <c r="AE556" s="30" t="str" cm="1">
        <f t="array" ref="AE556">IF(SUMPRODUCT(--(NOT(ISERR(SEARCH({"Process","Command","Script","WMI","Module","Pipe","Service"},AD556)))))&gt;0,"1","0")</f>
        <v>0</v>
      </c>
      <c r="AF556" s="30">
        <f>IF(AE556="1",'TOP 10 TECHNIQUES'!C$15,0)</f>
        <v>0</v>
      </c>
      <c r="AG556" s="30" t="str" cm="1">
        <f t="array" ref="AG556">IF(SUMPRODUCT(--(NOT(ISERR(SEARCH({"Network","Firewall"},AD556)))))&gt;0,"1","0")</f>
        <v>0</v>
      </c>
      <c r="AH556" s="30">
        <f>IF(AG556="1",'TOP 10 TECHNIQUES'!C$16,0)</f>
        <v>0</v>
      </c>
      <c r="AI556" s="30" t="str" cm="1">
        <f t="array" ref="AI556">IF(SUMPRODUCT(--(NOT(ISERR(SEARCH({"File","Group","Logon","Schedule","User","Registry","Active","Application"},AD556)))))&gt;0,"1","0")</f>
        <v>0</v>
      </c>
      <c r="AJ556" s="30">
        <f>IF(AI556="1",'TOP 10 TECHNIQUES'!C$17,0)</f>
        <v>0</v>
      </c>
      <c r="AK556" s="30" t="str" cm="1">
        <f t="array" ref="AK556">IF(SUMPRODUCT(--(NOT(ISERR(SEARCH({"Cloud","Cluster","Container","Image","Instance","Pod","Snapshot","Volume"},AD556)))))&gt;0,"1","0")</f>
        <v>0</v>
      </c>
      <c r="AL556" s="30">
        <f>IF(AK556="1",'TOP 10 TECHNIQUES'!C$18,0)</f>
        <v>0</v>
      </c>
      <c r="AM556" s="30" t="str" cm="1">
        <f t="array" ref="AM556">IF(SUMPRODUCT(--(NOT(ISERR(SEARCH({"Drive","Firmware","Host","Kernel"},AD556)))))&gt;0,"1","0")</f>
        <v>0</v>
      </c>
      <c r="AN556" s="30">
        <f>IF(AM556="1",'TOP 10 TECHNIQUES'!C$19,0)</f>
        <v>0</v>
      </c>
      <c r="AO556" s="61">
        <v>0</v>
      </c>
      <c r="AP556" s="30">
        <f>parameters!$J$21*Table1[[#This Row],[TAT Utility]]+parameters!$J$22*Table1[[#This Row],[Count Utility]]</f>
        <v>5.0000000000000001E-3</v>
      </c>
      <c r="AQ556" s="30">
        <f>(Table1[[#This Row],[Total Top Att&amp;ck Score ]]-parameters!$D$19)/(parameters!$D$20-parameters!$D$19)</f>
        <v>1.6666666666666666E-2</v>
      </c>
      <c r="AR556" s="30">
        <f>IF(Table1[[#This Row],[TAT Utility (unclipped)]]&gt;1,1, IF(Table1[[#This Row],[TAT Utility (unclipped)]]&lt;0,0, Table1[[#This Row],[TAT Utility (unclipped)]]) )</f>
        <v>1.6666666666666666E-2</v>
      </c>
      <c r="AS556" s="30">
        <f>(Table1[[#This Row],[Ransomware (Total '# of ATT&amp;CK Observations)]]-parameters!$D$21)/(parameters!$D$22-parameters!$D$21)</f>
        <v>0</v>
      </c>
      <c r="AT556" s="30">
        <f>IF(Table1[[#This Row],[Count Utility (unclipped)]]&gt;1,1, IF(Table1[[#This Row],[Count Utility (unclipped)]]&lt;0,0, Table1[[#This Row],[Count Utility (unclipped)]]) )</f>
        <v>0</v>
      </c>
      <c r="AU55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7" spans="1:47" ht="15.75">
      <c r="A557" s="30">
        <f>parameters!$J$21*Table1[[#This Row],[TAT Utility]]+parameters!$J$22*Table1[[#This Row],[Count Utility]]</f>
        <v>5.0000000000000001E-3</v>
      </c>
      <c r="B557" s="30">
        <f>SUM(H557,M557,V557)*(1+SUM(AF557,AH557,AJ557,AL557,AN557))</f>
        <v>0.05</v>
      </c>
      <c r="C557" s="71" t="s">
        <v>1914</v>
      </c>
      <c r="D557" s="73" t="s">
        <v>1909</v>
      </c>
      <c r="E557" s="73" t="s">
        <v>944</v>
      </c>
      <c r="F557" s="30">
        <v>0</v>
      </c>
      <c r="G557" s="30">
        <v>1</v>
      </c>
      <c r="H557" s="30">
        <f>parameters!$J$10*Table1[[#This Row],[Before Utility]]+parameters!$J$11*Table1[[#This Row],[After Utility]]</f>
        <v>0.05</v>
      </c>
      <c r="I557">
        <f>(Table1[[#This Row],[Num. TID Before]]-parameters!$D$8)/(parameters!$D$9-parameters!$D$8)</f>
        <v>0</v>
      </c>
      <c r="J557">
        <f>IF(Table1[[#This Row],[Before Utility (unclipped)]]&gt;1,1, IF(Table1[[#This Row],[Before Utility (unclipped)]]&lt;0,0, Table1[[#This Row],[Before Utility (unclipped)]]))</f>
        <v>0</v>
      </c>
      <c r="K557">
        <f>(Table1[[#This Row],[Num. TID After]]-parameters!$D$10)/(parameters!$D$11-parameters!$D$10)</f>
        <v>0.1</v>
      </c>
      <c r="L557">
        <f>IF(Table1[[#This Row],[After Utility (unclipped)]]&gt;1,1, IF(Table1[[#This Row],[After Utility (unclipped)]]&lt;0,0, Table1[[#This Row],[After Utility (unclipped)]]))</f>
        <v>0.1</v>
      </c>
      <c r="M557" s="30">
        <v>0</v>
      </c>
      <c r="N557" s="81">
        <v>0</v>
      </c>
      <c r="O557" s="81">
        <v>0</v>
      </c>
      <c r="P557" s="81">
        <v>0</v>
      </c>
      <c r="Q557" s="81">
        <v>0</v>
      </c>
      <c r="R557" s="34"/>
      <c r="T557" s="34"/>
      <c r="V557" s="41">
        <f>parameters!$J$4*Table1[[#This Row],[Mitigations Utility]] + parameters!$J$5*Table1[[#This Row],[Detections Utility]]</f>
        <v>0</v>
      </c>
      <c r="W557" s="30">
        <f>SUM(Table1[[#This Row],[Num. 800-53 (r5)]],Table1[[#This Row],[Num. CIS Controls]])</f>
        <v>0</v>
      </c>
      <c r="X557" s="30">
        <f>(Table1[[#This Row],[Total Mitigations]]-parameters!$D$2)/(parameters!$D$3-parameters!$D$2)</f>
        <v>0</v>
      </c>
      <c r="Y557" s="30">
        <f>IF(Table1[[#This Row],[Mitigations Utility (unclipped)]]&gt;1,1, IF(Table1[[#This Row],[Mitigations Utility (unclipped)]]&lt;0,0, Table1[[#This Row],[Mitigations Utility (unclipped)]]) )</f>
        <v>0</v>
      </c>
      <c r="Z557" s="30">
        <f>SUM(Table1[[#This Row],[Num. CAR]:[Num. Splunk]])</f>
        <v>0</v>
      </c>
      <c r="AA557" s="30">
        <f>(Table1[[#This Row],[Total Detections]]-parameters!$D$4)/(parameters!$D$5-parameters!$D$4)</f>
        <v>0</v>
      </c>
      <c r="AB557" s="30">
        <f>IF(Table1[[#This Row],[Detections Utility (unclipped)]]&gt;1,1, IF(Table1[[#This Row],[Detections Utility (unclipped)]]&lt;0,0, Table1[[#This Row],[Detections Utility (unclipped)]]) )</f>
        <v>0</v>
      </c>
      <c r="AC557" s="80"/>
      <c r="AD557" s="85" t="s">
        <v>827</v>
      </c>
      <c r="AE557" s="30" t="str" cm="1">
        <f t="array" ref="AE557">IF(SUMPRODUCT(--(NOT(ISERR(SEARCH({"Process","Command","Script","WMI","Module","Pipe","Service"},AD557)))))&gt;0,"1","0")</f>
        <v>0</v>
      </c>
      <c r="AF557" s="30">
        <f>IF(AE557="1",'TOP 10 TECHNIQUES'!C$15,0)</f>
        <v>0</v>
      </c>
      <c r="AG557" s="30" t="str" cm="1">
        <f t="array" ref="AG557">IF(SUMPRODUCT(--(NOT(ISERR(SEARCH({"Network","Firewall"},AD557)))))&gt;0,"1","0")</f>
        <v>0</v>
      </c>
      <c r="AH557" s="30">
        <f>IF(AG557="1",'TOP 10 TECHNIQUES'!C$16,0)</f>
        <v>0</v>
      </c>
      <c r="AI557" s="30" t="str" cm="1">
        <f t="array" ref="AI557">IF(SUMPRODUCT(--(NOT(ISERR(SEARCH({"File","Group","Logon","Schedule","User","Registry","Active","Application"},AD557)))))&gt;0,"1","0")</f>
        <v>0</v>
      </c>
      <c r="AJ557" s="30">
        <f>IF(AI557="1",'TOP 10 TECHNIQUES'!C$17,0)</f>
        <v>0</v>
      </c>
      <c r="AK557" s="30" t="str" cm="1">
        <f t="array" ref="AK557">IF(SUMPRODUCT(--(NOT(ISERR(SEARCH({"Cloud","Cluster","Container","Image","Instance","Pod","Snapshot","Volume"},AD557)))))&gt;0,"1","0")</f>
        <v>0</v>
      </c>
      <c r="AL557" s="30">
        <f>IF(AK557="1",'TOP 10 TECHNIQUES'!C$18,0)</f>
        <v>0</v>
      </c>
      <c r="AM557" s="30" t="str" cm="1">
        <f t="array" ref="AM557">IF(SUMPRODUCT(--(NOT(ISERR(SEARCH({"Drive","Firmware","Host","Kernel"},AD557)))))&gt;0,"1","0")</f>
        <v>0</v>
      </c>
      <c r="AN557" s="30">
        <f>IF(AM557="1",'TOP 10 TECHNIQUES'!C$19,0)</f>
        <v>0</v>
      </c>
      <c r="AO557" s="61"/>
      <c r="AP557" s="30">
        <f>parameters!$J$21*Table1[[#This Row],[TAT Utility]]+parameters!$J$22*Table1[[#This Row],[Count Utility]]</f>
        <v>5.0000000000000001E-3</v>
      </c>
      <c r="AQ557" s="30">
        <f>(Table1[[#This Row],[Total Top Att&amp;ck Score ]]-parameters!$D$19)/(parameters!$D$20-parameters!$D$19)</f>
        <v>1.6666666666666666E-2</v>
      </c>
      <c r="AR557" s="30">
        <f>IF(Table1[[#This Row],[TAT Utility (unclipped)]]&gt;1,1, IF(Table1[[#This Row],[TAT Utility (unclipped)]]&lt;0,0, Table1[[#This Row],[TAT Utility (unclipped)]]) )</f>
        <v>1.6666666666666666E-2</v>
      </c>
      <c r="AS557" s="30">
        <f>(Table1[[#This Row],[Ransomware (Total '# of ATT&amp;CK Observations)]]-parameters!$D$21)/(parameters!$D$22-parameters!$D$21)</f>
        <v>0</v>
      </c>
      <c r="AT557" s="30">
        <f>IF(Table1[[#This Row],[Count Utility (unclipped)]]&gt;1,1, IF(Table1[[#This Row],[Count Utility (unclipped)]]&lt;0,0, Table1[[#This Row],[Count Utility (unclipped)]]) )</f>
        <v>0</v>
      </c>
      <c r="AU55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8" spans="1:47" ht="15.75">
      <c r="A558" s="30">
        <f>parameters!$J$21*Table1[[#This Row],[TAT Utility]]+parameters!$J$22*Table1[[#This Row],[Count Utility]]</f>
        <v>6.5604761904761904E-3</v>
      </c>
      <c r="B558" s="30">
        <f t="shared" si="8"/>
        <v>6.5604761904761902E-2</v>
      </c>
      <c r="C558" s="30" t="s">
        <v>1915</v>
      </c>
      <c r="D558" s="30" t="s">
        <v>1916</v>
      </c>
      <c r="E558" s="30" t="s">
        <v>72</v>
      </c>
      <c r="F558" s="30">
        <v>0</v>
      </c>
      <c r="G558" s="30">
        <v>1</v>
      </c>
      <c r="H558" s="47">
        <f>parameters!$J$10*Table1[[#This Row],[Before Utility]]+parameters!$J$11*Table1[[#This Row],[After Utility]]</f>
        <v>0.05</v>
      </c>
      <c r="I558">
        <f>(Table1[[#This Row],[Num. TID Before]]-parameters!$D$8)/(parameters!$D$9-parameters!$D$8)</f>
        <v>0</v>
      </c>
      <c r="J558">
        <f>IF(Table1[[#This Row],[Before Utility (unclipped)]]&gt;1,1, IF(Table1[[#This Row],[Before Utility (unclipped)]]&lt;0,0, Table1[[#This Row],[Before Utility (unclipped)]]))</f>
        <v>0</v>
      </c>
      <c r="K558">
        <f>(Table1[[#This Row],[Num. TID After]]-parameters!$D$10)/(parameters!$D$11-parameters!$D$10)</f>
        <v>0.1</v>
      </c>
      <c r="L558">
        <f>IF(Table1[[#This Row],[After Utility (unclipped)]]&gt;1,1, IF(Table1[[#This Row],[After Utility (unclipped)]]&lt;0,0, Table1[[#This Row],[After Utility (unclipped)]]))</f>
        <v>0.1</v>
      </c>
      <c r="M558" s="30">
        <v>0</v>
      </c>
      <c r="N558" s="81">
        <v>0</v>
      </c>
      <c r="O558" s="81">
        <v>0</v>
      </c>
      <c r="P558" s="81">
        <v>0</v>
      </c>
      <c r="Q558" s="81">
        <v>1</v>
      </c>
      <c r="R558" s="34"/>
      <c r="S558" s="32">
        <v>0</v>
      </c>
      <c r="T558" s="34"/>
      <c r="U558" s="32">
        <v>0</v>
      </c>
      <c r="V558" s="30">
        <f>parameters!$J$4*Table1[[#This Row],[Mitigations Utility]] + parameters!$J$5*Table1[[#This Row],[Detections Utility]]</f>
        <v>4.7619047619047615E-3</v>
      </c>
      <c r="W558">
        <f>SUM(Table1[[#This Row],[Num. 800-53 (r5)]],Table1[[#This Row],[Num. CIS Controls]])</f>
        <v>0</v>
      </c>
      <c r="X558">
        <f>(Table1[[#This Row],[Total Mitigations]]-parameters!$D$2)/(parameters!$D$3-parameters!$D$2)</f>
        <v>0</v>
      </c>
      <c r="Y558">
        <f>IF(Table1[[#This Row],[Mitigations Utility (unclipped)]]&gt;1,1, IF(Table1[[#This Row],[Mitigations Utility (unclipped)]]&lt;0,0, Table1[[#This Row],[Mitigations Utility (unclipped)]]) )</f>
        <v>0</v>
      </c>
      <c r="Z558">
        <f>SUM(Table1[[#This Row],[Num. CAR]:[Num. Splunk]])</f>
        <v>1</v>
      </c>
      <c r="AA558">
        <f>(Table1[[#This Row],[Total Detections]]-parameters!$D$4)/(parameters!$D$5-parameters!$D$4)</f>
        <v>0.01</v>
      </c>
      <c r="AB558">
        <f>IF(Table1[[#This Row],[Detections Utility (unclipped)]]&gt;1,1, IF(Table1[[#This Row],[Detections Utility (unclipped)]]&lt;0,0, Table1[[#This Row],[Detections Utility (unclipped)]]) )</f>
        <v>0.01</v>
      </c>
      <c r="AC558" s="75" t="s">
        <v>128</v>
      </c>
      <c r="AD558" s="85" t="s">
        <v>228</v>
      </c>
      <c r="AE558" s="30" t="str" cm="1">
        <f t="array" ref="AE558">IF(SUMPRODUCT(--(NOT(ISERR(SEARCH({"Process","Command","Script","WMI","Module","Pipe","Service"},AD558)))))&gt;0,"1","0")</f>
        <v>0</v>
      </c>
      <c r="AF558" s="30">
        <f>IF(AE558="1",'TOP 10 TECHNIQUES'!C$15,0)</f>
        <v>0</v>
      </c>
      <c r="AG558" s="30" t="str" cm="1">
        <f t="array" ref="AG558">IF(SUMPRODUCT(--(NOT(ISERR(SEARCH({"Network","Firewall"},AD558)))))&gt;0,"1","0")</f>
        <v>0</v>
      </c>
      <c r="AH558" s="30">
        <f>IF(AG558="1",'TOP 10 TECHNIQUES'!C$16,0)</f>
        <v>0</v>
      </c>
      <c r="AI558" s="30" t="str" cm="1">
        <f t="array" ref="AI558">IF(SUMPRODUCT(--(NOT(ISERR(SEARCH({"File","Group","Logon","Schedule","User","Registry","Active","Application"},AD558)))))&gt;0,"1","0")</f>
        <v>1</v>
      </c>
      <c r="AJ558" s="30">
        <f>IF(AI558="1",'TOP 10 TECHNIQUES'!C$17,0)</f>
        <v>0.19800000000000001</v>
      </c>
      <c r="AK558" s="30" t="str" cm="1">
        <f t="array" ref="AK558">IF(SUMPRODUCT(--(NOT(ISERR(SEARCH({"Cloud","Cluster","Container","Image","Instance","Pod","Snapshot","Volume"},AD558)))))&gt;0,"1","0")</f>
        <v>0</v>
      </c>
      <c r="AL558" s="30">
        <f>IF(AK558="1",'TOP 10 TECHNIQUES'!C$18,0)</f>
        <v>0</v>
      </c>
      <c r="AM558" s="30" t="str" cm="1">
        <f t="array" ref="AM558">IF(SUMPRODUCT(--(NOT(ISERR(SEARCH({"Drive","Firmware","Host","Kernel"},AD558)))))&gt;0,"1","0")</f>
        <v>0</v>
      </c>
      <c r="AN558" s="30">
        <f>IF(AM558="1",'TOP 10 TECHNIQUES'!C$19,0)</f>
        <v>0</v>
      </c>
      <c r="AO558" s="62">
        <v>0</v>
      </c>
      <c r="AP558" s="30">
        <f>parameters!$J$21*Table1[[#This Row],[TAT Utility]]+parameters!$J$22*Table1[[#This Row],[Count Utility]]</f>
        <v>6.5604761904761904E-3</v>
      </c>
      <c r="AQ558" s="30">
        <f>(Table1[[#This Row],[Total Top Att&amp;ck Score ]]-parameters!$D$19)/(parameters!$D$20-parameters!$D$19)</f>
        <v>2.1868253968253967E-2</v>
      </c>
      <c r="AR558" s="30">
        <f>IF(Table1[[#This Row],[TAT Utility (unclipped)]]&gt;1,1, IF(Table1[[#This Row],[TAT Utility (unclipped)]]&lt;0,0, Table1[[#This Row],[TAT Utility (unclipped)]]) )</f>
        <v>2.1868253968253967E-2</v>
      </c>
      <c r="AS558" s="30">
        <f>(Table1[[#This Row],[Ransomware (Total '# of ATT&amp;CK Observations)]]-parameters!$D$21)/(parameters!$D$22-parameters!$D$21)</f>
        <v>0</v>
      </c>
      <c r="AT558" s="30">
        <f>IF(Table1[[#This Row],[Count Utility (unclipped)]]&gt;1,1, IF(Table1[[#This Row],[Count Utility (unclipped)]]&lt;0,0, Table1[[#This Row],[Count Utility (unclipped)]]) )</f>
        <v>0</v>
      </c>
      <c r="AU55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9" spans="1:47" ht="15.75">
      <c r="A559" s="30">
        <f>parameters!$J$21*Table1[[#This Row],[TAT Utility]]+parameters!$J$22*Table1[[#This Row],[Count Utility]]</f>
        <v>6.9047619047619049E-3</v>
      </c>
      <c r="B559" s="30">
        <f t="shared" si="8"/>
        <v>6.9047619047619052E-2</v>
      </c>
      <c r="C559" s="30" t="s">
        <v>1917</v>
      </c>
      <c r="D559" s="30" t="s">
        <v>1918</v>
      </c>
      <c r="E559" s="30" t="s">
        <v>72</v>
      </c>
      <c r="F559" s="30">
        <v>0</v>
      </c>
      <c r="G559" s="30">
        <v>1</v>
      </c>
      <c r="H559">
        <f>parameters!$J$10*Table1[[#This Row],[Before Utility]]+parameters!$J$11*Table1[[#This Row],[After Utility]]</f>
        <v>0.05</v>
      </c>
      <c r="I559">
        <f>(Table1[[#This Row],[Num. TID Before]]-parameters!$D$8)/(parameters!$D$9-parameters!$D$8)</f>
        <v>0</v>
      </c>
      <c r="J559">
        <f>IF(Table1[[#This Row],[Before Utility (unclipped)]]&gt;1,1, IF(Table1[[#This Row],[Before Utility (unclipped)]]&lt;0,0, Table1[[#This Row],[Before Utility (unclipped)]]))</f>
        <v>0</v>
      </c>
      <c r="K559">
        <f>(Table1[[#This Row],[Num. TID After]]-parameters!$D$10)/(parameters!$D$11-parameters!$D$10)</f>
        <v>0.1</v>
      </c>
      <c r="L559">
        <f>IF(Table1[[#This Row],[After Utility (unclipped)]]&gt;1,1, IF(Table1[[#This Row],[After Utility (unclipped)]]&lt;0,0, Table1[[#This Row],[After Utility (unclipped)]]))</f>
        <v>0.1</v>
      </c>
      <c r="M559" s="30">
        <v>0</v>
      </c>
      <c r="N559" s="81">
        <v>0</v>
      </c>
      <c r="O559" s="81">
        <v>0</v>
      </c>
      <c r="P559" s="81">
        <v>0</v>
      </c>
      <c r="Q559" s="81">
        <v>0</v>
      </c>
      <c r="R559" s="36" t="s">
        <v>1876</v>
      </c>
      <c r="S559" s="32">
        <v>2</v>
      </c>
      <c r="T559" s="34"/>
      <c r="U559" s="32">
        <v>0</v>
      </c>
      <c r="V559" s="30">
        <f>parameters!$J$4*Table1[[#This Row],[Mitigations Utility]] + parameters!$J$5*Table1[[#This Row],[Detections Utility]]</f>
        <v>1.9047619047619049E-2</v>
      </c>
      <c r="W559">
        <f>SUM(Table1[[#This Row],[Num. 800-53 (r5)]],Table1[[#This Row],[Num. CIS Controls]])</f>
        <v>2</v>
      </c>
      <c r="X559">
        <f>(Table1[[#This Row],[Total Mitigations]]-parameters!$D$2)/(parameters!$D$3-parameters!$D$2)</f>
        <v>3.6363636363636362E-2</v>
      </c>
      <c r="Y559">
        <f>IF(Table1[[#This Row],[Mitigations Utility (unclipped)]]&gt;1,1, IF(Table1[[#This Row],[Mitigations Utility (unclipped)]]&lt;0,0, Table1[[#This Row],[Mitigations Utility (unclipped)]]) )</f>
        <v>3.6363636363636362E-2</v>
      </c>
      <c r="Z559">
        <f>SUM(Table1[[#This Row],[Num. CAR]:[Num. Splunk]])</f>
        <v>0</v>
      </c>
      <c r="AA559">
        <f>(Table1[[#This Row],[Total Detections]]-parameters!$D$4)/(parameters!$D$5-parameters!$D$4)</f>
        <v>0</v>
      </c>
      <c r="AB559">
        <f>IF(Table1[[#This Row],[Detections Utility (unclipped)]]&gt;1,1, IF(Table1[[#This Row],[Detections Utility (unclipped)]]&lt;0,0, Table1[[#This Row],[Detections Utility (unclipped)]]) )</f>
        <v>0</v>
      </c>
      <c r="AC559" s="74" t="s">
        <v>128</v>
      </c>
      <c r="AD559" s="85" t="s">
        <v>531</v>
      </c>
      <c r="AE559" s="30" t="str" cm="1">
        <f t="array" ref="AE559">IF(SUMPRODUCT(--(NOT(ISERR(SEARCH({"Process","Command","Script","WMI","Module","Pipe","Service"},AD559)))))&gt;0,"1","0")</f>
        <v>0</v>
      </c>
      <c r="AF559" s="30">
        <f>IF(AE559="1",'TOP 10 TECHNIQUES'!C$15,0)</f>
        <v>0</v>
      </c>
      <c r="AG559" s="30" t="str" cm="1">
        <f t="array" ref="AG559">IF(SUMPRODUCT(--(NOT(ISERR(SEARCH({"Network","Firewall"},AD559)))))&gt;0,"1","0")</f>
        <v>1</v>
      </c>
      <c r="AH559" s="30">
        <f>IF(AG559="1",'TOP 10 TECHNIQUES'!C$16,0)</f>
        <v>0</v>
      </c>
      <c r="AI559" s="30" t="str" cm="1">
        <f t="array" ref="AI559">IF(SUMPRODUCT(--(NOT(ISERR(SEARCH({"File","Group","Logon","Schedule","User","Registry","Active","Application"},AD559)))))&gt;0,"1","0")</f>
        <v>0</v>
      </c>
      <c r="AJ559" s="30">
        <f>IF(AI559="1",'TOP 10 TECHNIQUES'!C$17,0)</f>
        <v>0</v>
      </c>
      <c r="AK559" s="30" t="str" cm="1">
        <f t="array" ref="AK559">IF(SUMPRODUCT(--(NOT(ISERR(SEARCH({"Cloud","Cluster","Container","Image","Instance","Pod","Snapshot","Volume"},AD559)))))&gt;0,"1","0")</f>
        <v>0</v>
      </c>
      <c r="AL559" s="30">
        <f>IF(AK559="1",'TOP 10 TECHNIQUES'!C$18,0)</f>
        <v>0</v>
      </c>
      <c r="AM559" s="30" t="str" cm="1">
        <f t="array" ref="AM559">IF(SUMPRODUCT(--(NOT(ISERR(SEARCH({"Drive","Firmware","Host","Kernel"},AD559)))))&gt;0,"1","0")</f>
        <v>0</v>
      </c>
      <c r="AN559" s="30">
        <f>IF(AM559="1",'TOP 10 TECHNIQUES'!C$19,0)</f>
        <v>0</v>
      </c>
      <c r="AO559" s="61">
        <v>0</v>
      </c>
      <c r="AP559" s="30">
        <f>parameters!$J$21*Table1[[#This Row],[TAT Utility]]+parameters!$J$22*Table1[[#This Row],[Count Utility]]</f>
        <v>6.9047619047619049E-3</v>
      </c>
      <c r="AQ559" s="30">
        <f>(Table1[[#This Row],[Total Top Att&amp;ck Score ]]-parameters!$D$19)/(parameters!$D$20-parameters!$D$19)</f>
        <v>2.3015873015873017E-2</v>
      </c>
      <c r="AR559" s="30">
        <f>IF(Table1[[#This Row],[TAT Utility (unclipped)]]&gt;1,1, IF(Table1[[#This Row],[TAT Utility (unclipped)]]&lt;0,0, Table1[[#This Row],[TAT Utility (unclipped)]]) )</f>
        <v>2.3015873015873017E-2</v>
      </c>
      <c r="AS559" s="30">
        <f>(Table1[[#This Row],[Ransomware (Total '# of ATT&amp;CK Observations)]]-parameters!$D$21)/(parameters!$D$22-parameters!$D$21)</f>
        <v>0</v>
      </c>
      <c r="AT559" s="30">
        <f>IF(Table1[[#This Row],[Count Utility (unclipped)]]&gt;1,1, IF(Table1[[#This Row],[Count Utility (unclipped)]]&lt;0,0, Table1[[#This Row],[Count Utility (unclipped)]]) )</f>
        <v>0</v>
      </c>
      <c r="AU55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0" spans="1:47" ht="15.75">
      <c r="A560" s="30">
        <f>parameters!$J$21*Table1[[#This Row],[TAT Utility]]+parameters!$J$22*Table1[[#This Row],[Count Utility]]</f>
        <v>7.3809523809523804E-3</v>
      </c>
      <c r="B560" s="30">
        <f t="shared" si="8"/>
        <v>7.3809523809523811E-2</v>
      </c>
      <c r="C560" s="30" t="s">
        <v>1919</v>
      </c>
      <c r="D560" s="30" t="s">
        <v>1918</v>
      </c>
      <c r="E560" s="30" t="s">
        <v>1920</v>
      </c>
      <c r="F560" s="30">
        <v>0</v>
      </c>
      <c r="G560" s="30">
        <v>1</v>
      </c>
      <c r="H560" s="30">
        <f>parameters!$J$10*Table1[[#This Row],[Before Utility]]+parameters!$J$11*Table1[[#This Row],[After Utility]]</f>
        <v>0.05</v>
      </c>
      <c r="I560">
        <f>(Table1[[#This Row],[Num. TID Before]]-parameters!$D$8)/(parameters!$D$9-parameters!$D$8)</f>
        <v>0</v>
      </c>
      <c r="J560">
        <f>IF(Table1[[#This Row],[Before Utility (unclipped)]]&gt;1,1, IF(Table1[[#This Row],[Before Utility (unclipped)]]&lt;0,0, Table1[[#This Row],[Before Utility (unclipped)]]))</f>
        <v>0</v>
      </c>
      <c r="K560">
        <f>(Table1[[#This Row],[Num. TID After]]-parameters!$D$10)/(parameters!$D$11-parameters!$D$10)</f>
        <v>0.1</v>
      </c>
      <c r="L560">
        <f>IF(Table1[[#This Row],[After Utility (unclipped)]]&gt;1,1, IF(Table1[[#This Row],[After Utility (unclipped)]]&lt;0,0, Table1[[#This Row],[After Utility (unclipped)]]))</f>
        <v>0.1</v>
      </c>
      <c r="M560" s="30">
        <v>0</v>
      </c>
      <c r="N560" s="81">
        <v>0</v>
      </c>
      <c r="O560" s="81">
        <v>1</v>
      </c>
      <c r="P560" s="81">
        <v>0</v>
      </c>
      <c r="Q560" s="81">
        <v>0</v>
      </c>
      <c r="R560" s="36" t="s">
        <v>1876</v>
      </c>
      <c r="S560" s="32">
        <v>2</v>
      </c>
      <c r="T560" s="34"/>
      <c r="U560" s="32">
        <v>0</v>
      </c>
      <c r="V560" s="30">
        <f>parameters!$J$4*Table1[[#This Row],[Mitigations Utility]] + parameters!$J$5*Table1[[#This Row],[Detections Utility]]</f>
        <v>2.3809523809523812E-2</v>
      </c>
      <c r="W560">
        <f>SUM(Table1[[#This Row],[Num. 800-53 (r5)]],Table1[[#This Row],[Num. CIS Controls]])</f>
        <v>2</v>
      </c>
      <c r="X560">
        <f>(Table1[[#This Row],[Total Mitigations]]-parameters!$D$2)/(parameters!$D$3-parameters!$D$2)</f>
        <v>3.6363636363636362E-2</v>
      </c>
      <c r="Y560">
        <f>IF(Table1[[#This Row],[Mitigations Utility (unclipped)]]&gt;1,1, IF(Table1[[#This Row],[Mitigations Utility (unclipped)]]&lt;0,0, Table1[[#This Row],[Mitigations Utility (unclipped)]]) )</f>
        <v>3.6363636363636362E-2</v>
      </c>
      <c r="Z560">
        <f>SUM(Table1[[#This Row],[Num. CAR]:[Num. Splunk]])</f>
        <v>1</v>
      </c>
      <c r="AA560">
        <f>(Table1[[#This Row],[Total Detections]]-parameters!$D$4)/(parameters!$D$5-parameters!$D$4)</f>
        <v>0.01</v>
      </c>
      <c r="AB560">
        <f>IF(Table1[[#This Row],[Detections Utility (unclipped)]]&gt;1,1, IF(Table1[[#This Row],[Detections Utility (unclipped)]]&lt;0,0, Table1[[#This Row],[Detections Utility (unclipped)]]) )</f>
        <v>0.01</v>
      </c>
      <c r="AC560" s="75" t="s">
        <v>128</v>
      </c>
      <c r="AD560" s="85" t="s">
        <v>1697</v>
      </c>
      <c r="AE560" s="30" t="str" cm="1">
        <f t="array" ref="AE560">IF(SUMPRODUCT(--(NOT(ISERR(SEARCH({"Process","Command","Script","WMI","Module","Pipe","Service"},AD560)))))&gt;0,"1","0")</f>
        <v>0</v>
      </c>
      <c r="AF560" s="30">
        <f>IF(AE560="1",'TOP 10 TECHNIQUES'!C$15,0)</f>
        <v>0</v>
      </c>
      <c r="AG560" s="30" t="str" cm="1">
        <f t="array" ref="AG560">IF(SUMPRODUCT(--(NOT(ISERR(SEARCH({"Network","Firewall"},AD560)))))&gt;0,"1","0")</f>
        <v>1</v>
      </c>
      <c r="AH560" s="30">
        <f>IF(AG560="1",'TOP 10 TECHNIQUES'!C$16,0)</f>
        <v>0</v>
      </c>
      <c r="AI560" s="30" t="str" cm="1">
        <f t="array" ref="AI560">IF(SUMPRODUCT(--(NOT(ISERR(SEARCH({"File","Group","Logon","Schedule","User","Registry","Active","Application"},AD560)))))&gt;0,"1","0")</f>
        <v>0</v>
      </c>
      <c r="AJ560" s="30">
        <f>IF(AI560="1",'TOP 10 TECHNIQUES'!C$17,0)</f>
        <v>0</v>
      </c>
      <c r="AK560" s="30" t="str" cm="1">
        <f t="array" ref="AK560">IF(SUMPRODUCT(--(NOT(ISERR(SEARCH({"Cloud","Cluster","Container","Image","Instance","Pod","Snapshot","Volume"},AD560)))))&gt;0,"1","0")</f>
        <v>0</v>
      </c>
      <c r="AL560" s="30">
        <f>IF(AK560="1",'TOP 10 TECHNIQUES'!C$18,0)</f>
        <v>0</v>
      </c>
      <c r="AM560" s="30" t="str" cm="1">
        <f t="array" ref="AM560">IF(SUMPRODUCT(--(NOT(ISERR(SEARCH({"Drive","Firmware","Host","Kernel"},AD560)))))&gt;0,"1","0")</f>
        <v>0</v>
      </c>
      <c r="AN560" s="30">
        <f>IF(AM560="1",'TOP 10 TECHNIQUES'!C$19,0)</f>
        <v>0</v>
      </c>
      <c r="AO560" s="62">
        <v>0</v>
      </c>
      <c r="AP560" s="30">
        <f>parameters!$J$21*Table1[[#This Row],[TAT Utility]]+parameters!$J$22*Table1[[#This Row],[Count Utility]]</f>
        <v>7.3809523809523804E-3</v>
      </c>
      <c r="AQ560" s="30">
        <f>(Table1[[#This Row],[Total Top Att&amp;ck Score ]]-parameters!$D$19)/(parameters!$D$20-parameters!$D$19)</f>
        <v>2.4603174603174603E-2</v>
      </c>
      <c r="AR560" s="30">
        <f>IF(Table1[[#This Row],[TAT Utility (unclipped)]]&gt;1,1, IF(Table1[[#This Row],[TAT Utility (unclipped)]]&lt;0,0, Table1[[#This Row],[TAT Utility (unclipped)]]) )</f>
        <v>2.4603174603174603E-2</v>
      </c>
      <c r="AS560" s="30">
        <f>(Table1[[#This Row],[Ransomware (Total '# of ATT&amp;CK Observations)]]-parameters!$D$21)/(parameters!$D$22-parameters!$D$21)</f>
        <v>0</v>
      </c>
      <c r="AT560" s="30">
        <f>IF(Table1[[#This Row],[Count Utility (unclipped)]]&gt;1,1, IF(Table1[[#This Row],[Count Utility (unclipped)]]&lt;0,0, Table1[[#This Row],[Count Utility (unclipped)]]) )</f>
        <v>0</v>
      </c>
      <c r="AU56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1" spans="1:47" ht="15.75">
      <c r="A561" s="30">
        <f>parameters!$J$21*Table1[[#This Row],[TAT Utility]]+parameters!$J$22*Table1[[#This Row],[Count Utility]]</f>
        <v>6.9047619047619049E-3</v>
      </c>
      <c r="B561" s="30">
        <f t="shared" si="8"/>
        <v>6.9047619047619052E-2</v>
      </c>
      <c r="C561" s="30" t="s">
        <v>1921</v>
      </c>
      <c r="D561" s="30" t="s">
        <v>1918</v>
      </c>
      <c r="E561" s="30" t="s">
        <v>1922</v>
      </c>
      <c r="F561" s="30">
        <v>0</v>
      </c>
      <c r="G561" s="30">
        <v>1</v>
      </c>
      <c r="H561" s="30">
        <f>parameters!$J$10*Table1[[#This Row],[Before Utility]]+parameters!$J$11*Table1[[#This Row],[After Utility]]</f>
        <v>0.05</v>
      </c>
      <c r="I561">
        <f>(Table1[[#This Row],[Num. TID Before]]-parameters!$D$8)/(parameters!$D$9-parameters!$D$8)</f>
        <v>0</v>
      </c>
      <c r="J561">
        <f>IF(Table1[[#This Row],[Before Utility (unclipped)]]&gt;1,1, IF(Table1[[#This Row],[Before Utility (unclipped)]]&lt;0,0, Table1[[#This Row],[Before Utility (unclipped)]]))</f>
        <v>0</v>
      </c>
      <c r="K561">
        <f>(Table1[[#This Row],[Num. TID After]]-parameters!$D$10)/(parameters!$D$11-parameters!$D$10)</f>
        <v>0.1</v>
      </c>
      <c r="L561">
        <f>IF(Table1[[#This Row],[After Utility (unclipped)]]&gt;1,1, IF(Table1[[#This Row],[After Utility (unclipped)]]&lt;0,0, Table1[[#This Row],[After Utility (unclipped)]]))</f>
        <v>0.1</v>
      </c>
      <c r="M561" s="30">
        <v>0</v>
      </c>
      <c r="N561" s="81">
        <v>0</v>
      </c>
      <c r="O561" s="81">
        <v>0</v>
      </c>
      <c r="P561" s="81">
        <v>0</v>
      </c>
      <c r="Q561" s="81">
        <v>0</v>
      </c>
      <c r="R561" s="36" t="s">
        <v>1876</v>
      </c>
      <c r="S561" s="32">
        <v>2</v>
      </c>
      <c r="T561" s="34"/>
      <c r="U561" s="32">
        <v>0</v>
      </c>
      <c r="V561" s="30">
        <f>parameters!$J$4*Table1[[#This Row],[Mitigations Utility]] + parameters!$J$5*Table1[[#This Row],[Detections Utility]]</f>
        <v>1.9047619047619049E-2</v>
      </c>
      <c r="W561">
        <f>SUM(Table1[[#This Row],[Num. 800-53 (r5)]],Table1[[#This Row],[Num. CIS Controls]])</f>
        <v>2</v>
      </c>
      <c r="X561">
        <f>(Table1[[#This Row],[Total Mitigations]]-parameters!$D$2)/(parameters!$D$3-parameters!$D$2)</f>
        <v>3.6363636363636362E-2</v>
      </c>
      <c r="Y561">
        <f>IF(Table1[[#This Row],[Mitigations Utility (unclipped)]]&gt;1,1, IF(Table1[[#This Row],[Mitigations Utility (unclipped)]]&lt;0,0, Table1[[#This Row],[Mitigations Utility (unclipped)]]) )</f>
        <v>3.6363636363636362E-2</v>
      </c>
      <c r="Z561">
        <f>SUM(Table1[[#This Row],[Num. CAR]:[Num. Splunk]])</f>
        <v>0</v>
      </c>
      <c r="AA561">
        <f>(Table1[[#This Row],[Total Detections]]-parameters!$D$4)/(parameters!$D$5-parameters!$D$4)</f>
        <v>0</v>
      </c>
      <c r="AB561">
        <f>IF(Table1[[#This Row],[Detections Utility (unclipped)]]&gt;1,1, IF(Table1[[#This Row],[Detections Utility (unclipped)]]&lt;0,0, Table1[[#This Row],[Detections Utility (unclipped)]]) )</f>
        <v>0</v>
      </c>
      <c r="AC561" s="74" t="s">
        <v>128</v>
      </c>
      <c r="AD561" s="85" t="s">
        <v>531</v>
      </c>
      <c r="AE561" s="30" t="str" cm="1">
        <f t="array" ref="AE561">IF(SUMPRODUCT(--(NOT(ISERR(SEARCH({"Process","Command","Script","WMI","Module","Pipe","Service"},AD561)))))&gt;0,"1","0")</f>
        <v>0</v>
      </c>
      <c r="AF561" s="30">
        <f>IF(AE561="1",'TOP 10 TECHNIQUES'!C$15,0)</f>
        <v>0</v>
      </c>
      <c r="AG561" s="30" t="str" cm="1">
        <f t="array" ref="AG561">IF(SUMPRODUCT(--(NOT(ISERR(SEARCH({"Network","Firewall"},AD561)))))&gt;0,"1","0")</f>
        <v>1</v>
      </c>
      <c r="AH561" s="30">
        <f>IF(AG561="1",'TOP 10 TECHNIQUES'!C$16,0)</f>
        <v>0</v>
      </c>
      <c r="AI561" s="30" t="str" cm="1">
        <f t="array" ref="AI561">IF(SUMPRODUCT(--(NOT(ISERR(SEARCH({"File","Group","Logon","Schedule","User","Registry","Active","Application"},AD561)))))&gt;0,"1","0")</f>
        <v>0</v>
      </c>
      <c r="AJ561" s="30">
        <f>IF(AI561="1",'TOP 10 TECHNIQUES'!C$17,0)</f>
        <v>0</v>
      </c>
      <c r="AK561" s="30" t="str" cm="1">
        <f t="array" ref="AK561">IF(SUMPRODUCT(--(NOT(ISERR(SEARCH({"Cloud","Cluster","Container","Image","Instance","Pod","Snapshot","Volume"},AD561)))))&gt;0,"1","0")</f>
        <v>0</v>
      </c>
      <c r="AL561" s="30">
        <f>IF(AK561="1",'TOP 10 TECHNIQUES'!C$18,0)</f>
        <v>0</v>
      </c>
      <c r="AM561" s="30" t="str" cm="1">
        <f t="array" ref="AM561">IF(SUMPRODUCT(--(NOT(ISERR(SEARCH({"Drive","Firmware","Host","Kernel"},AD561)))))&gt;0,"1","0")</f>
        <v>0</v>
      </c>
      <c r="AN561" s="30">
        <f>IF(AM561="1",'TOP 10 TECHNIQUES'!C$19,0)</f>
        <v>0</v>
      </c>
      <c r="AO561" s="61">
        <v>0</v>
      </c>
      <c r="AP561" s="30">
        <f>parameters!$J$21*Table1[[#This Row],[TAT Utility]]+parameters!$J$22*Table1[[#This Row],[Count Utility]]</f>
        <v>6.9047619047619049E-3</v>
      </c>
      <c r="AQ561" s="30">
        <f>(Table1[[#This Row],[Total Top Att&amp;ck Score ]]-parameters!$D$19)/(parameters!$D$20-parameters!$D$19)</f>
        <v>2.3015873015873017E-2</v>
      </c>
      <c r="AR561" s="30">
        <f>IF(Table1[[#This Row],[TAT Utility (unclipped)]]&gt;1,1, IF(Table1[[#This Row],[TAT Utility (unclipped)]]&lt;0,0, Table1[[#This Row],[TAT Utility (unclipped)]]) )</f>
        <v>2.3015873015873017E-2</v>
      </c>
      <c r="AS561" s="30">
        <f>(Table1[[#This Row],[Ransomware (Total '# of ATT&amp;CK Observations)]]-parameters!$D$21)/(parameters!$D$22-parameters!$D$21)</f>
        <v>0</v>
      </c>
      <c r="AT561" s="30">
        <f>IF(Table1[[#This Row],[Count Utility (unclipped)]]&gt;1,1, IF(Table1[[#This Row],[Count Utility (unclipped)]]&lt;0,0, Table1[[#This Row],[Count Utility (unclipped)]]) )</f>
        <v>0</v>
      </c>
      <c r="AU56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2" spans="1:47" ht="15.75">
      <c r="A562" s="30">
        <f>parameters!$J$21*Table1[[#This Row],[TAT Utility]]+parameters!$J$22*Table1[[#This Row],[Count Utility]]</f>
        <v>5.0000000000000001E-3</v>
      </c>
      <c r="B562" s="30">
        <f t="shared" si="8"/>
        <v>0.05</v>
      </c>
      <c r="C562" s="30" t="s">
        <v>1923</v>
      </c>
      <c r="D562" s="30" t="s">
        <v>1924</v>
      </c>
      <c r="E562" s="30" t="s">
        <v>72</v>
      </c>
      <c r="F562" s="30">
        <v>0</v>
      </c>
      <c r="G562" s="30">
        <v>1</v>
      </c>
      <c r="H562" s="47">
        <f>parameters!$J$10*Table1[[#This Row],[Before Utility]]+parameters!$J$11*Table1[[#This Row],[After Utility]]</f>
        <v>0.05</v>
      </c>
      <c r="I562">
        <f>(Table1[[#This Row],[Num. TID Before]]-parameters!$D$8)/(parameters!$D$9-parameters!$D$8)</f>
        <v>0</v>
      </c>
      <c r="J562">
        <f>IF(Table1[[#This Row],[Before Utility (unclipped)]]&gt;1,1, IF(Table1[[#This Row],[Before Utility (unclipped)]]&lt;0,0, Table1[[#This Row],[Before Utility (unclipped)]]))</f>
        <v>0</v>
      </c>
      <c r="K562">
        <f>(Table1[[#This Row],[Num. TID After]]-parameters!$D$10)/(parameters!$D$11-parameters!$D$10)</f>
        <v>0.1</v>
      </c>
      <c r="L562">
        <f>IF(Table1[[#This Row],[After Utility (unclipped)]]&gt;1,1, IF(Table1[[#This Row],[After Utility (unclipped)]]&lt;0,0, Table1[[#This Row],[After Utility (unclipped)]]))</f>
        <v>0.1</v>
      </c>
      <c r="M562" s="30">
        <v>0</v>
      </c>
      <c r="N562" s="81">
        <v>0</v>
      </c>
      <c r="O562" s="81">
        <v>0</v>
      </c>
      <c r="P562" s="81">
        <v>0</v>
      </c>
      <c r="Q562" s="81">
        <v>0</v>
      </c>
      <c r="R562" s="34"/>
      <c r="S562" s="32">
        <v>0</v>
      </c>
      <c r="T562" s="34"/>
      <c r="U562" s="32">
        <v>0</v>
      </c>
      <c r="V562" s="30">
        <f>parameters!$J$4*Table1[[#This Row],[Mitigations Utility]] + parameters!$J$5*Table1[[#This Row],[Detections Utility]]</f>
        <v>0</v>
      </c>
      <c r="W562">
        <f>SUM(Table1[[#This Row],[Num. 800-53 (r5)]],Table1[[#This Row],[Num. CIS Controls]])</f>
        <v>0</v>
      </c>
      <c r="X562">
        <f>(Table1[[#This Row],[Total Mitigations]]-parameters!$D$2)/(parameters!$D$3-parameters!$D$2)</f>
        <v>0</v>
      </c>
      <c r="Y562">
        <f>IF(Table1[[#This Row],[Mitigations Utility (unclipped)]]&gt;1,1, IF(Table1[[#This Row],[Mitigations Utility (unclipped)]]&lt;0,0, Table1[[#This Row],[Mitigations Utility (unclipped)]]) )</f>
        <v>0</v>
      </c>
      <c r="Z562">
        <f>SUM(Table1[[#This Row],[Num. CAR]:[Num. Splunk]])</f>
        <v>0</v>
      </c>
      <c r="AA562">
        <f>(Table1[[#This Row],[Total Detections]]-parameters!$D$4)/(parameters!$D$5-parameters!$D$4)</f>
        <v>0</v>
      </c>
      <c r="AB562">
        <f>IF(Table1[[#This Row],[Detections Utility (unclipped)]]&gt;1,1, IF(Table1[[#This Row],[Detections Utility (unclipped)]]&lt;0,0, Table1[[#This Row],[Detections Utility (unclipped)]]) )</f>
        <v>0</v>
      </c>
      <c r="AC562" s="75" t="s">
        <v>128</v>
      </c>
      <c r="AD562" s="85" t="s">
        <v>827</v>
      </c>
      <c r="AE562" s="30" t="str" cm="1">
        <f t="array" ref="AE562">IF(SUMPRODUCT(--(NOT(ISERR(SEARCH({"Process","Command","Script","WMI","Module","Pipe","Service"},AD562)))))&gt;0,"1","0")</f>
        <v>0</v>
      </c>
      <c r="AF562" s="30">
        <f>IF(AE562="1",'TOP 10 TECHNIQUES'!C$15,0)</f>
        <v>0</v>
      </c>
      <c r="AG562" s="30" t="str" cm="1">
        <f t="array" ref="AG562">IF(SUMPRODUCT(--(NOT(ISERR(SEARCH({"Network","Firewall"},AD562)))))&gt;0,"1","0")</f>
        <v>0</v>
      </c>
      <c r="AH562" s="30">
        <f>IF(AG562="1",'TOP 10 TECHNIQUES'!C$16,0)</f>
        <v>0</v>
      </c>
      <c r="AI562" s="30" t="str" cm="1">
        <f t="array" ref="AI562">IF(SUMPRODUCT(--(NOT(ISERR(SEARCH({"File","Group","Logon","Schedule","User","Registry","Active","Application"},AD562)))))&gt;0,"1","0")</f>
        <v>0</v>
      </c>
      <c r="AJ562" s="30">
        <f>IF(AI562="1",'TOP 10 TECHNIQUES'!C$17,0)</f>
        <v>0</v>
      </c>
      <c r="AK562" s="30" t="str" cm="1">
        <f t="array" ref="AK562">IF(SUMPRODUCT(--(NOT(ISERR(SEARCH({"Cloud","Cluster","Container","Image","Instance","Pod","Snapshot","Volume"},AD562)))))&gt;0,"1","0")</f>
        <v>0</v>
      </c>
      <c r="AL562" s="30">
        <f>IF(AK562="1",'TOP 10 TECHNIQUES'!C$18,0)</f>
        <v>0</v>
      </c>
      <c r="AM562" s="30" t="str" cm="1">
        <f t="array" ref="AM562">IF(SUMPRODUCT(--(NOT(ISERR(SEARCH({"Drive","Firmware","Host","Kernel"},AD562)))))&gt;0,"1","0")</f>
        <v>0</v>
      </c>
      <c r="AN562" s="30">
        <f>IF(AM562="1",'TOP 10 TECHNIQUES'!C$19,0)</f>
        <v>0</v>
      </c>
      <c r="AO562" s="62">
        <v>0</v>
      </c>
      <c r="AP562" s="30">
        <f>parameters!$J$21*Table1[[#This Row],[TAT Utility]]+parameters!$J$22*Table1[[#This Row],[Count Utility]]</f>
        <v>5.0000000000000001E-3</v>
      </c>
      <c r="AQ562" s="30">
        <f>(Table1[[#This Row],[Total Top Att&amp;ck Score ]]-parameters!$D$19)/(parameters!$D$20-parameters!$D$19)</f>
        <v>1.6666666666666666E-2</v>
      </c>
      <c r="AR562" s="30">
        <f>IF(Table1[[#This Row],[TAT Utility (unclipped)]]&gt;1,1, IF(Table1[[#This Row],[TAT Utility (unclipped)]]&lt;0,0, Table1[[#This Row],[TAT Utility (unclipped)]]) )</f>
        <v>1.6666666666666666E-2</v>
      </c>
      <c r="AS562" s="30">
        <f>(Table1[[#This Row],[Ransomware (Total '# of ATT&amp;CK Observations)]]-parameters!$D$21)/(parameters!$D$22-parameters!$D$21)</f>
        <v>0</v>
      </c>
      <c r="AT562" s="30">
        <f>IF(Table1[[#This Row],[Count Utility (unclipped)]]&gt;1,1, IF(Table1[[#This Row],[Count Utility (unclipped)]]&lt;0,0, Table1[[#This Row],[Count Utility (unclipped)]]) )</f>
        <v>0</v>
      </c>
      <c r="AU56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3" spans="1:47" ht="15.75">
      <c r="A563" s="30">
        <f>parameters!$J$21*Table1[[#This Row],[TAT Utility]]+parameters!$J$22*Table1[[#This Row],[Count Utility]]</f>
        <v>5.0000000000000001E-3</v>
      </c>
      <c r="B563" s="30">
        <f t="shared" si="8"/>
        <v>0.05</v>
      </c>
      <c r="C563" s="30" t="s">
        <v>1925</v>
      </c>
      <c r="D563" s="30" t="s">
        <v>1924</v>
      </c>
      <c r="E563" s="30" t="s">
        <v>1926</v>
      </c>
      <c r="F563" s="30">
        <v>0</v>
      </c>
      <c r="G563" s="30">
        <v>1</v>
      </c>
      <c r="H563" s="30">
        <f>parameters!$J$10*Table1[[#This Row],[Before Utility]]+parameters!$J$11*Table1[[#This Row],[After Utility]]</f>
        <v>0.05</v>
      </c>
      <c r="I563">
        <f>(Table1[[#This Row],[Num. TID Before]]-parameters!$D$8)/(parameters!$D$9-parameters!$D$8)</f>
        <v>0</v>
      </c>
      <c r="J563">
        <f>IF(Table1[[#This Row],[Before Utility (unclipped)]]&gt;1,1, IF(Table1[[#This Row],[Before Utility (unclipped)]]&lt;0,0, Table1[[#This Row],[Before Utility (unclipped)]]))</f>
        <v>0</v>
      </c>
      <c r="K563">
        <f>(Table1[[#This Row],[Num. TID After]]-parameters!$D$10)/(parameters!$D$11-parameters!$D$10)</f>
        <v>0.1</v>
      </c>
      <c r="L563">
        <f>IF(Table1[[#This Row],[After Utility (unclipped)]]&gt;1,1, IF(Table1[[#This Row],[After Utility (unclipped)]]&lt;0,0, Table1[[#This Row],[After Utility (unclipped)]]))</f>
        <v>0.1</v>
      </c>
      <c r="M563" s="30">
        <v>0</v>
      </c>
      <c r="N563" s="81">
        <v>0</v>
      </c>
      <c r="O563" s="81">
        <v>0</v>
      </c>
      <c r="P563" s="81">
        <v>0</v>
      </c>
      <c r="Q563" s="81">
        <v>0</v>
      </c>
      <c r="R563" s="34"/>
      <c r="S563" s="32">
        <v>0</v>
      </c>
      <c r="T563" s="34"/>
      <c r="U563" s="32">
        <v>0</v>
      </c>
      <c r="V563" s="30">
        <f>parameters!$J$4*Table1[[#This Row],[Mitigations Utility]] + parameters!$J$5*Table1[[#This Row],[Detections Utility]]</f>
        <v>0</v>
      </c>
      <c r="W563">
        <f>SUM(Table1[[#This Row],[Num. 800-53 (r5)]],Table1[[#This Row],[Num. CIS Controls]])</f>
        <v>0</v>
      </c>
      <c r="X563">
        <f>(Table1[[#This Row],[Total Mitigations]]-parameters!$D$2)/(parameters!$D$3-parameters!$D$2)</f>
        <v>0</v>
      </c>
      <c r="Y563">
        <f>IF(Table1[[#This Row],[Mitigations Utility (unclipped)]]&gt;1,1, IF(Table1[[#This Row],[Mitigations Utility (unclipped)]]&lt;0,0, Table1[[#This Row],[Mitigations Utility (unclipped)]]) )</f>
        <v>0</v>
      </c>
      <c r="Z563">
        <f>SUM(Table1[[#This Row],[Num. CAR]:[Num. Splunk]])</f>
        <v>0</v>
      </c>
      <c r="AA563">
        <f>(Table1[[#This Row],[Total Detections]]-parameters!$D$4)/(parameters!$D$5-parameters!$D$4)</f>
        <v>0</v>
      </c>
      <c r="AB563">
        <f>IF(Table1[[#This Row],[Detections Utility (unclipped)]]&gt;1,1, IF(Table1[[#This Row],[Detections Utility (unclipped)]]&lt;0,0, Table1[[#This Row],[Detections Utility (unclipped)]]) )</f>
        <v>0</v>
      </c>
      <c r="AC563" s="74" t="s">
        <v>128</v>
      </c>
      <c r="AD563" s="85" t="s">
        <v>827</v>
      </c>
      <c r="AE563" s="30" t="str" cm="1">
        <f t="array" ref="AE563">IF(SUMPRODUCT(--(NOT(ISERR(SEARCH({"Process","Command","Script","WMI","Module","Pipe","Service"},AD563)))))&gt;0,"1","0")</f>
        <v>0</v>
      </c>
      <c r="AF563" s="30">
        <f>IF(AE563="1",'TOP 10 TECHNIQUES'!C$15,0)</f>
        <v>0</v>
      </c>
      <c r="AG563" s="30" t="str" cm="1">
        <f t="array" ref="AG563">IF(SUMPRODUCT(--(NOT(ISERR(SEARCH({"Network","Firewall"},AD563)))))&gt;0,"1","0")</f>
        <v>0</v>
      </c>
      <c r="AH563" s="30">
        <f>IF(AG563="1",'TOP 10 TECHNIQUES'!C$16,0)</f>
        <v>0</v>
      </c>
      <c r="AI563" s="30" t="str" cm="1">
        <f t="array" ref="AI563">IF(SUMPRODUCT(--(NOT(ISERR(SEARCH({"File","Group","Logon","Schedule","User","Registry","Active","Application"},AD563)))))&gt;0,"1","0")</f>
        <v>0</v>
      </c>
      <c r="AJ563" s="30">
        <f>IF(AI563="1",'TOP 10 TECHNIQUES'!C$17,0)</f>
        <v>0</v>
      </c>
      <c r="AK563" s="30" t="str" cm="1">
        <f t="array" ref="AK563">IF(SUMPRODUCT(--(NOT(ISERR(SEARCH({"Cloud","Cluster","Container","Image","Instance","Pod","Snapshot","Volume"},AD563)))))&gt;0,"1","0")</f>
        <v>0</v>
      </c>
      <c r="AL563" s="30">
        <f>IF(AK563="1",'TOP 10 TECHNIQUES'!C$18,0)</f>
        <v>0</v>
      </c>
      <c r="AM563" s="30" t="str" cm="1">
        <f t="array" ref="AM563">IF(SUMPRODUCT(--(NOT(ISERR(SEARCH({"Drive","Firmware","Host","Kernel"},AD563)))))&gt;0,"1","0")</f>
        <v>0</v>
      </c>
      <c r="AN563" s="30">
        <f>IF(AM563="1",'TOP 10 TECHNIQUES'!C$19,0)</f>
        <v>0</v>
      </c>
      <c r="AO563" s="61">
        <v>0</v>
      </c>
      <c r="AP563" s="30">
        <f>parameters!$J$21*Table1[[#This Row],[TAT Utility]]+parameters!$J$22*Table1[[#This Row],[Count Utility]]</f>
        <v>5.0000000000000001E-3</v>
      </c>
      <c r="AQ563" s="30">
        <f>(Table1[[#This Row],[Total Top Att&amp;ck Score ]]-parameters!$D$19)/(parameters!$D$20-parameters!$D$19)</f>
        <v>1.6666666666666666E-2</v>
      </c>
      <c r="AR563" s="30">
        <f>IF(Table1[[#This Row],[TAT Utility (unclipped)]]&gt;1,1, IF(Table1[[#This Row],[TAT Utility (unclipped)]]&lt;0,0, Table1[[#This Row],[TAT Utility (unclipped)]]) )</f>
        <v>1.6666666666666666E-2</v>
      </c>
      <c r="AS563" s="30">
        <f>(Table1[[#This Row],[Ransomware (Total '# of ATT&amp;CK Observations)]]-parameters!$D$21)/(parameters!$D$22-parameters!$D$21)</f>
        <v>0</v>
      </c>
      <c r="AT563" s="30">
        <f>IF(Table1[[#This Row],[Count Utility (unclipped)]]&gt;1,1, IF(Table1[[#This Row],[Count Utility (unclipped)]]&lt;0,0, Table1[[#This Row],[Count Utility (unclipped)]]) )</f>
        <v>0</v>
      </c>
      <c r="AU56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4" spans="1:47" ht="15.75">
      <c r="A564" s="30">
        <f>parameters!$J$21*Table1[[#This Row],[TAT Utility]]+parameters!$J$22*Table1[[#This Row],[Count Utility]]</f>
        <v>5.0000000000000001E-3</v>
      </c>
      <c r="B564" s="30">
        <f t="shared" si="8"/>
        <v>0.05</v>
      </c>
      <c r="C564" s="30" t="s">
        <v>1927</v>
      </c>
      <c r="D564" s="30" t="s">
        <v>1924</v>
      </c>
      <c r="E564" s="30" t="s">
        <v>1928</v>
      </c>
      <c r="F564" s="30">
        <v>0</v>
      </c>
      <c r="G564" s="30">
        <v>1</v>
      </c>
      <c r="H564" s="30">
        <f>parameters!$J$10*Table1[[#This Row],[Before Utility]]+parameters!$J$11*Table1[[#This Row],[After Utility]]</f>
        <v>0.05</v>
      </c>
      <c r="I564">
        <f>(Table1[[#This Row],[Num. TID Before]]-parameters!$D$8)/(parameters!$D$9-parameters!$D$8)</f>
        <v>0</v>
      </c>
      <c r="J564">
        <f>IF(Table1[[#This Row],[Before Utility (unclipped)]]&gt;1,1, IF(Table1[[#This Row],[Before Utility (unclipped)]]&lt;0,0, Table1[[#This Row],[Before Utility (unclipped)]]))</f>
        <v>0</v>
      </c>
      <c r="K564">
        <f>(Table1[[#This Row],[Num. TID After]]-parameters!$D$10)/(parameters!$D$11-parameters!$D$10)</f>
        <v>0.1</v>
      </c>
      <c r="L564">
        <f>IF(Table1[[#This Row],[After Utility (unclipped)]]&gt;1,1, IF(Table1[[#This Row],[After Utility (unclipped)]]&lt;0,0, Table1[[#This Row],[After Utility (unclipped)]]))</f>
        <v>0.1</v>
      </c>
      <c r="M564" s="30">
        <v>0</v>
      </c>
      <c r="N564" s="81">
        <v>0</v>
      </c>
      <c r="O564" s="81">
        <v>0</v>
      </c>
      <c r="P564" s="81">
        <v>0</v>
      </c>
      <c r="Q564" s="81">
        <v>0</v>
      </c>
      <c r="R564" s="34"/>
      <c r="S564" s="32">
        <v>0</v>
      </c>
      <c r="T564" s="34"/>
      <c r="U564" s="32">
        <v>0</v>
      </c>
      <c r="V564" s="30">
        <f>parameters!$J$4*Table1[[#This Row],[Mitigations Utility]] + parameters!$J$5*Table1[[#This Row],[Detections Utility]]</f>
        <v>0</v>
      </c>
      <c r="W564">
        <f>SUM(Table1[[#This Row],[Num. 800-53 (r5)]],Table1[[#This Row],[Num. CIS Controls]])</f>
        <v>0</v>
      </c>
      <c r="X564">
        <f>(Table1[[#This Row],[Total Mitigations]]-parameters!$D$2)/(parameters!$D$3-parameters!$D$2)</f>
        <v>0</v>
      </c>
      <c r="Y564">
        <f>IF(Table1[[#This Row],[Mitigations Utility (unclipped)]]&gt;1,1, IF(Table1[[#This Row],[Mitigations Utility (unclipped)]]&lt;0,0, Table1[[#This Row],[Mitigations Utility (unclipped)]]) )</f>
        <v>0</v>
      </c>
      <c r="Z564">
        <f>SUM(Table1[[#This Row],[Num. CAR]:[Num. Splunk]])</f>
        <v>0</v>
      </c>
      <c r="AA564">
        <f>(Table1[[#This Row],[Total Detections]]-parameters!$D$4)/(parameters!$D$5-parameters!$D$4)</f>
        <v>0</v>
      </c>
      <c r="AB564">
        <f>IF(Table1[[#This Row],[Detections Utility (unclipped)]]&gt;1,1, IF(Table1[[#This Row],[Detections Utility (unclipped)]]&lt;0,0, Table1[[#This Row],[Detections Utility (unclipped)]]) )</f>
        <v>0</v>
      </c>
      <c r="AC564" s="75" t="s">
        <v>128</v>
      </c>
      <c r="AD564" s="85" t="s">
        <v>827</v>
      </c>
      <c r="AE564" s="30" t="str" cm="1">
        <f t="array" ref="AE564">IF(SUMPRODUCT(--(NOT(ISERR(SEARCH({"Process","Command","Script","WMI","Module","Pipe","Service"},AD564)))))&gt;0,"1","0")</f>
        <v>0</v>
      </c>
      <c r="AF564" s="30">
        <f>IF(AE564="1",'TOP 10 TECHNIQUES'!C$15,0)</f>
        <v>0</v>
      </c>
      <c r="AG564" s="30" t="str" cm="1">
        <f t="array" ref="AG564">IF(SUMPRODUCT(--(NOT(ISERR(SEARCH({"Network","Firewall"},AD564)))))&gt;0,"1","0")</f>
        <v>0</v>
      </c>
      <c r="AH564" s="30">
        <f>IF(AG564="1",'TOP 10 TECHNIQUES'!C$16,0)</f>
        <v>0</v>
      </c>
      <c r="AI564" s="30" t="str" cm="1">
        <f t="array" ref="AI564">IF(SUMPRODUCT(--(NOT(ISERR(SEARCH({"File","Group","Logon","Schedule","User","Registry","Active","Application"},AD564)))))&gt;0,"1","0")</f>
        <v>0</v>
      </c>
      <c r="AJ564" s="30">
        <f>IF(AI564="1",'TOP 10 TECHNIQUES'!C$17,0)</f>
        <v>0</v>
      </c>
      <c r="AK564" s="30" t="str" cm="1">
        <f t="array" ref="AK564">IF(SUMPRODUCT(--(NOT(ISERR(SEARCH({"Cloud","Cluster","Container","Image","Instance","Pod","Snapshot","Volume"},AD564)))))&gt;0,"1","0")</f>
        <v>0</v>
      </c>
      <c r="AL564" s="30">
        <f>IF(AK564="1",'TOP 10 TECHNIQUES'!C$18,0)</f>
        <v>0</v>
      </c>
      <c r="AM564" s="30" t="str" cm="1">
        <f t="array" ref="AM564">IF(SUMPRODUCT(--(NOT(ISERR(SEARCH({"Drive","Firmware","Host","Kernel"},AD564)))))&gt;0,"1","0")</f>
        <v>0</v>
      </c>
      <c r="AN564" s="30">
        <f>IF(AM564="1",'TOP 10 TECHNIQUES'!C$19,0)</f>
        <v>0</v>
      </c>
      <c r="AO564" s="62">
        <v>0</v>
      </c>
      <c r="AP564" s="30">
        <f>parameters!$J$21*Table1[[#This Row],[TAT Utility]]+parameters!$J$22*Table1[[#This Row],[Count Utility]]</f>
        <v>5.0000000000000001E-3</v>
      </c>
      <c r="AQ564" s="30">
        <f>(Table1[[#This Row],[Total Top Att&amp;ck Score ]]-parameters!$D$19)/(parameters!$D$20-parameters!$D$19)</f>
        <v>1.6666666666666666E-2</v>
      </c>
      <c r="AR564" s="30">
        <f>IF(Table1[[#This Row],[TAT Utility (unclipped)]]&gt;1,1, IF(Table1[[#This Row],[TAT Utility (unclipped)]]&lt;0,0, Table1[[#This Row],[TAT Utility (unclipped)]]) )</f>
        <v>1.6666666666666666E-2</v>
      </c>
      <c r="AS564" s="30">
        <f>(Table1[[#This Row],[Ransomware (Total '# of ATT&amp;CK Observations)]]-parameters!$D$21)/(parameters!$D$22-parameters!$D$21)</f>
        <v>0</v>
      </c>
      <c r="AT564" s="30">
        <f>IF(Table1[[#This Row],[Count Utility (unclipped)]]&gt;1,1, IF(Table1[[#This Row],[Count Utility (unclipped)]]&lt;0,0, Table1[[#This Row],[Count Utility (unclipped)]]) )</f>
        <v>0</v>
      </c>
      <c r="AU56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5" spans="1:47" ht="15.75">
      <c r="A565" s="30">
        <f>parameters!$J$21*Table1[[#This Row],[TAT Utility]]+parameters!$J$22*Table1[[#This Row],[Count Utility]]</f>
        <v>5.0000000000000001E-3</v>
      </c>
      <c r="B565" s="30">
        <f t="shared" si="8"/>
        <v>0.05</v>
      </c>
      <c r="C565" s="30" t="s">
        <v>1929</v>
      </c>
      <c r="D565" s="30" t="s">
        <v>1924</v>
      </c>
      <c r="E565" s="30" t="s">
        <v>1851</v>
      </c>
      <c r="F565" s="30">
        <v>0</v>
      </c>
      <c r="G565" s="30">
        <v>1</v>
      </c>
      <c r="H565" s="30">
        <f>parameters!$J$10*Table1[[#This Row],[Before Utility]]+parameters!$J$11*Table1[[#This Row],[After Utility]]</f>
        <v>0.05</v>
      </c>
      <c r="I565">
        <f>(Table1[[#This Row],[Num. TID Before]]-parameters!$D$8)/(parameters!$D$9-parameters!$D$8)</f>
        <v>0</v>
      </c>
      <c r="J565">
        <f>IF(Table1[[#This Row],[Before Utility (unclipped)]]&gt;1,1, IF(Table1[[#This Row],[Before Utility (unclipped)]]&lt;0,0, Table1[[#This Row],[Before Utility (unclipped)]]))</f>
        <v>0</v>
      </c>
      <c r="K565">
        <f>(Table1[[#This Row],[Num. TID After]]-parameters!$D$10)/(parameters!$D$11-parameters!$D$10)</f>
        <v>0.1</v>
      </c>
      <c r="L565">
        <f>IF(Table1[[#This Row],[After Utility (unclipped)]]&gt;1,1, IF(Table1[[#This Row],[After Utility (unclipped)]]&lt;0,0, Table1[[#This Row],[After Utility (unclipped)]]))</f>
        <v>0.1</v>
      </c>
      <c r="M565" s="30">
        <v>0</v>
      </c>
      <c r="N565" s="81">
        <v>0</v>
      </c>
      <c r="O565" s="81">
        <v>0</v>
      </c>
      <c r="P565" s="81">
        <v>0</v>
      </c>
      <c r="Q565" s="81">
        <v>0</v>
      </c>
      <c r="R565" s="34"/>
      <c r="S565" s="32">
        <v>0</v>
      </c>
      <c r="T565" s="34"/>
      <c r="U565" s="32">
        <v>0</v>
      </c>
      <c r="V565" s="30">
        <f>parameters!$J$4*Table1[[#This Row],[Mitigations Utility]] + parameters!$J$5*Table1[[#This Row],[Detections Utility]]</f>
        <v>0</v>
      </c>
      <c r="W565">
        <f>SUM(Table1[[#This Row],[Num. 800-53 (r5)]],Table1[[#This Row],[Num. CIS Controls]])</f>
        <v>0</v>
      </c>
      <c r="X565">
        <f>(Table1[[#This Row],[Total Mitigations]]-parameters!$D$2)/(parameters!$D$3-parameters!$D$2)</f>
        <v>0</v>
      </c>
      <c r="Y565">
        <f>IF(Table1[[#This Row],[Mitigations Utility (unclipped)]]&gt;1,1, IF(Table1[[#This Row],[Mitigations Utility (unclipped)]]&lt;0,0, Table1[[#This Row],[Mitigations Utility (unclipped)]]) )</f>
        <v>0</v>
      </c>
      <c r="Z565">
        <f>SUM(Table1[[#This Row],[Num. CAR]:[Num. Splunk]])</f>
        <v>0</v>
      </c>
      <c r="AA565">
        <f>(Table1[[#This Row],[Total Detections]]-parameters!$D$4)/(parameters!$D$5-parameters!$D$4)</f>
        <v>0</v>
      </c>
      <c r="AB565">
        <f>IF(Table1[[#This Row],[Detections Utility (unclipped)]]&gt;1,1, IF(Table1[[#This Row],[Detections Utility (unclipped)]]&lt;0,0, Table1[[#This Row],[Detections Utility (unclipped)]]) )</f>
        <v>0</v>
      </c>
      <c r="AC565" s="74" t="s">
        <v>128</v>
      </c>
      <c r="AD565" s="85" t="s">
        <v>827</v>
      </c>
      <c r="AE565" s="30" t="str" cm="1">
        <f t="array" ref="AE565">IF(SUMPRODUCT(--(NOT(ISERR(SEARCH({"Process","Command","Script","WMI","Module","Pipe","Service"},AD565)))))&gt;0,"1","0")</f>
        <v>0</v>
      </c>
      <c r="AF565" s="30">
        <f>IF(AE565="1",'TOP 10 TECHNIQUES'!C$15,0)</f>
        <v>0</v>
      </c>
      <c r="AG565" s="30" t="str" cm="1">
        <f t="array" ref="AG565">IF(SUMPRODUCT(--(NOT(ISERR(SEARCH({"Network","Firewall"},AD565)))))&gt;0,"1","0")</f>
        <v>0</v>
      </c>
      <c r="AH565" s="30">
        <f>IF(AG565="1",'TOP 10 TECHNIQUES'!C$16,0)</f>
        <v>0</v>
      </c>
      <c r="AI565" s="30" t="str" cm="1">
        <f t="array" ref="AI565">IF(SUMPRODUCT(--(NOT(ISERR(SEARCH({"File","Group","Logon","Schedule","User","Registry","Active","Application"},AD565)))))&gt;0,"1","0")</f>
        <v>0</v>
      </c>
      <c r="AJ565" s="30">
        <f>IF(AI565="1",'TOP 10 TECHNIQUES'!C$17,0)</f>
        <v>0</v>
      </c>
      <c r="AK565" s="30" t="str" cm="1">
        <f t="array" ref="AK565">IF(SUMPRODUCT(--(NOT(ISERR(SEARCH({"Cloud","Cluster","Container","Image","Instance","Pod","Snapshot","Volume"},AD565)))))&gt;0,"1","0")</f>
        <v>0</v>
      </c>
      <c r="AL565" s="30">
        <f>IF(AK565="1",'TOP 10 TECHNIQUES'!C$18,0)</f>
        <v>0</v>
      </c>
      <c r="AM565" s="30" t="str" cm="1">
        <f t="array" ref="AM565">IF(SUMPRODUCT(--(NOT(ISERR(SEARCH({"Drive","Firmware","Host","Kernel"},AD565)))))&gt;0,"1","0")</f>
        <v>0</v>
      </c>
      <c r="AN565" s="30">
        <f>IF(AM565="1",'TOP 10 TECHNIQUES'!C$19,0)</f>
        <v>0</v>
      </c>
      <c r="AO565" s="61">
        <v>0</v>
      </c>
      <c r="AP565" s="30">
        <f>parameters!$J$21*Table1[[#This Row],[TAT Utility]]+parameters!$J$22*Table1[[#This Row],[Count Utility]]</f>
        <v>5.0000000000000001E-3</v>
      </c>
      <c r="AQ565" s="30">
        <f>(Table1[[#This Row],[Total Top Att&amp;ck Score ]]-parameters!$D$19)/(parameters!$D$20-parameters!$D$19)</f>
        <v>1.6666666666666666E-2</v>
      </c>
      <c r="AR565" s="30">
        <f>IF(Table1[[#This Row],[TAT Utility (unclipped)]]&gt;1,1, IF(Table1[[#This Row],[TAT Utility (unclipped)]]&lt;0,0, Table1[[#This Row],[TAT Utility (unclipped)]]) )</f>
        <v>1.6666666666666666E-2</v>
      </c>
      <c r="AS565" s="30">
        <f>(Table1[[#This Row],[Ransomware (Total '# of ATT&amp;CK Observations)]]-parameters!$D$21)/(parameters!$D$22-parameters!$D$21)</f>
        <v>0</v>
      </c>
      <c r="AT565" s="30">
        <f>IF(Table1[[#This Row],[Count Utility (unclipped)]]&gt;1,1, IF(Table1[[#This Row],[Count Utility (unclipped)]]&lt;0,0, Table1[[#This Row],[Count Utility (unclipped)]]) )</f>
        <v>0</v>
      </c>
      <c r="AU56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6" spans="1:47" ht="15.75">
      <c r="A566" s="30">
        <f>parameters!$J$21*Table1[[#This Row],[TAT Utility]]+parameters!$J$22*Table1[[#This Row],[Count Utility]]</f>
        <v>5.0000000000000001E-3</v>
      </c>
      <c r="B566" s="30">
        <f t="shared" si="8"/>
        <v>0.05</v>
      </c>
      <c r="C566" s="30" t="s">
        <v>1930</v>
      </c>
      <c r="D566" s="30" t="s">
        <v>1924</v>
      </c>
      <c r="E566" s="30" t="s">
        <v>1931</v>
      </c>
      <c r="F566" s="30">
        <v>0</v>
      </c>
      <c r="G566" s="30">
        <v>1</v>
      </c>
      <c r="H566" s="30">
        <f>parameters!$J$10*Table1[[#This Row],[Before Utility]]+parameters!$J$11*Table1[[#This Row],[After Utility]]</f>
        <v>0.05</v>
      </c>
      <c r="I566">
        <f>(Table1[[#This Row],[Num. TID Before]]-parameters!$D$8)/(parameters!$D$9-parameters!$D$8)</f>
        <v>0</v>
      </c>
      <c r="J566">
        <f>IF(Table1[[#This Row],[Before Utility (unclipped)]]&gt;1,1, IF(Table1[[#This Row],[Before Utility (unclipped)]]&lt;0,0, Table1[[#This Row],[Before Utility (unclipped)]]))</f>
        <v>0</v>
      </c>
      <c r="K566">
        <f>(Table1[[#This Row],[Num. TID After]]-parameters!$D$10)/(parameters!$D$11-parameters!$D$10)</f>
        <v>0.1</v>
      </c>
      <c r="L566">
        <f>IF(Table1[[#This Row],[After Utility (unclipped)]]&gt;1,1, IF(Table1[[#This Row],[After Utility (unclipped)]]&lt;0,0, Table1[[#This Row],[After Utility (unclipped)]]))</f>
        <v>0.1</v>
      </c>
      <c r="M566" s="30">
        <v>0</v>
      </c>
      <c r="N566" s="81">
        <v>0</v>
      </c>
      <c r="O566" s="81">
        <v>0</v>
      </c>
      <c r="P566" s="81">
        <v>0</v>
      </c>
      <c r="Q566" s="81">
        <v>0</v>
      </c>
      <c r="R566" s="34"/>
      <c r="S566" s="32">
        <v>0</v>
      </c>
      <c r="T566" s="34"/>
      <c r="U566" s="32">
        <v>0</v>
      </c>
      <c r="V566" s="30">
        <f>parameters!$J$4*Table1[[#This Row],[Mitigations Utility]] + parameters!$J$5*Table1[[#This Row],[Detections Utility]]</f>
        <v>0</v>
      </c>
      <c r="W566">
        <f>SUM(Table1[[#This Row],[Num. 800-53 (r5)]],Table1[[#This Row],[Num. CIS Controls]])</f>
        <v>0</v>
      </c>
      <c r="X566">
        <f>(Table1[[#This Row],[Total Mitigations]]-parameters!$D$2)/(parameters!$D$3-parameters!$D$2)</f>
        <v>0</v>
      </c>
      <c r="Y566">
        <f>IF(Table1[[#This Row],[Mitigations Utility (unclipped)]]&gt;1,1, IF(Table1[[#This Row],[Mitigations Utility (unclipped)]]&lt;0,0, Table1[[#This Row],[Mitigations Utility (unclipped)]]) )</f>
        <v>0</v>
      </c>
      <c r="Z566">
        <f>SUM(Table1[[#This Row],[Num. CAR]:[Num. Splunk]])</f>
        <v>0</v>
      </c>
      <c r="AA566">
        <f>(Table1[[#This Row],[Total Detections]]-parameters!$D$4)/(parameters!$D$5-parameters!$D$4)</f>
        <v>0</v>
      </c>
      <c r="AB566">
        <f>IF(Table1[[#This Row],[Detections Utility (unclipped)]]&gt;1,1, IF(Table1[[#This Row],[Detections Utility (unclipped)]]&lt;0,0, Table1[[#This Row],[Detections Utility (unclipped)]]) )</f>
        <v>0</v>
      </c>
      <c r="AC566" s="75" t="s">
        <v>128</v>
      </c>
      <c r="AD566" s="85" t="s">
        <v>827</v>
      </c>
      <c r="AE566" s="30" t="str" cm="1">
        <f t="array" ref="AE566">IF(SUMPRODUCT(--(NOT(ISERR(SEARCH({"Process","Command","Script","WMI","Module","Pipe","Service"},AD566)))))&gt;0,"1","0")</f>
        <v>0</v>
      </c>
      <c r="AF566" s="30">
        <f>IF(AE566="1",'TOP 10 TECHNIQUES'!C$15,0)</f>
        <v>0</v>
      </c>
      <c r="AG566" s="30" t="str" cm="1">
        <f t="array" ref="AG566">IF(SUMPRODUCT(--(NOT(ISERR(SEARCH({"Network","Firewall"},AD566)))))&gt;0,"1","0")</f>
        <v>0</v>
      </c>
      <c r="AH566" s="30">
        <f>IF(AG566="1",'TOP 10 TECHNIQUES'!C$16,0)</f>
        <v>0</v>
      </c>
      <c r="AI566" s="30" t="str" cm="1">
        <f t="array" ref="AI566">IF(SUMPRODUCT(--(NOT(ISERR(SEARCH({"File","Group","Logon","Schedule","User","Registry","Active","Application"},AD566)))))&gt;0,"1","0")</f>
        <v>0</v>
      </c>
      <c r="AJ566" s="30">
        <f>IF(AI566="1",'TOP 10 TECHNIQUES'!C$17,0)</f>
        <v>0</v>
      </c>
      <c r="AK566" s="30" t="str" cm="1">
        <f t="array" ref="AK566">IF(SUMPRODUCT(--(NOT(ISERR(SEARCH({"Cloud","Cluster","Container","Image","Instance","Pod","Snapshot","Volume"},AD566)))))&gt;0,"1","0")</f>
        <v>0</v>
      </c>
      <c r="AL566" s="30">
        <f>IF(AK566="1",'TOP 10 TECHNIQUES'!C$18,0)</f>
        <v>0</v>
      </c>
      <c r="AM566" s="30" t="str" cm="1">
        <f t="array" ref="AM566">IF(SUMPRODUCT(--(NOT(ISERR(SEARCH({"Drive","Firmware","Host","Kernel"},AD566)))))&gt;0,"1","0")</f>
        <v>0</v>
      </c>
      <c r="AN566" s="30">
        <f>IF(AM566="1",'TOP 10 TECHNIQUES'!C$19,0)</f>
        <v>0</v>
      </c>
      <c r="AO566" s="62">
        <v>0</v>
      </c>
      <c r="AP566" s="30">
        <f>parameters!$J$21*Table1[[#This Row],[TAT Utility]]+parameters!$J$22*Table1[[#This Row],[Count Utility]]</f>
        <v>5.0000000000000001E-3</v>
      </c>
      <c r="AQ566" s="30">
        <f>(Table1[[#This Row],[Total Top Att&amp;ck Score ]]-parameters!$D$19)/(parameters!$D$20-parameters!$D$19)</f>
        <v>1.6666666666666666E-2</v>
      </c>
      <c r="AR566" s="30">
        <f>IF(Table1[[#This Row],[TAT Utility (unclipped)]]&gt;1,1, IF(Table1[[#This Row],[TAT Utility (unclipped)]]&lt;0,0, Table1[[#This Row],[TAT Utility (unclipped)]]) )</f>
        <v>1.6666666666666666E-2</v>
      </c>
      <c r="AS566" s="30">
        <f>(Table1[[#This Row],[Ransomware (Total '# of ATT&amp;CK Observations)]]-parameters!$D$21)/(parameters!$D$22-parameters!$D$21)</f>
        <v>0</v>
      </c>
      <c r="AT566" s="30">
        <f>IF(Table1[[#This Row],[Count Utility (unclipped)]]&gt;1,1, IF(Table1[[#This Row],[Count Utility (unclipped)]]&lt;0,0, Table1[[#This Row],[Count Utility (unclipped)]]) )</f>
        <v>0</v>
      </c>
      <c r="AU56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7" spans="1:47" ht="15.75">
      <c r="A567" s="30">
        <f>parameters!$J$21*Table1[[#This Row],[TAT Utility]]+parameters!$J$22*Table1[[#This Row],[Count Utility]]</f>
        <v>3.833333333333333E-2</v>
      </c>
      <c r="B567" s="30">
        <f t="shared" si="8"/>
        <v>0.05</v>
      </c>
      <c r="C567" s="30" t="s">
        <v>1932</v>
      </c>
      <c r="D567" s="30" t="s">
        <v>1924</v>
      </c>
      <c r="E567" s="30" t="s">
        <v>1933</v>
      </c>
      <c r="F567" s="30">
        <v>0</v>
      </c>
      <c r="G567" s="30">
        <v>1</v>
      </c>
      <c r="H567" s="30">
        <f>parameters!$J$10*Table1[[#This Row],[Before Utility]]+parameters!$J$11*Table1[[#This Row],[After Utility]]</f>
        <v>0.05</v>
      </c>
      <c r="I567">
        <f>(Table1[[#This Row],[Num. TID Before]]-parameters!$D$8)/(parameters!$D$9-parameters!$D$8)</f>
        <v>0</v>
      </c>
      <c r="J567">
        <f>IF(Table1[[#This Row],[Before Utility (unclipped)]]&gt;1,1, IF(Table1[[#This Row],[Before Utility (unclipped)]]&lt;0,0, Table1[[#This Row],[Before Utility (unclipped)]]))</f>
        <v>0</v>
      </c>
      <c r="K567">
        <f>(Table1[[#This Row],[Num. TID After]]-parameters!$D$10)/(parameters!$D$11-parameters!$D$10)</f>
        <v>0.1</v>
      </c>
      <c r="L567">
        <f>IF(Table1[[#This Row],[After Utility (unclipped)]]&gt;1,1, IF(Table1[[#This Row],[After Utility (unclipped)]]&lt;0,0, Table1[[#This Row],[After Utility (unclipped)]]))</f>
        <v>0.1</v>
      </c>
      <c r="M567" s="30">
        <v>0</v>
      </c>
      <c r="N567" s="81">
        <v>0</v>
      </c>
      <c r="O567" s="81">
        <v>0</v>
      </c>
      <c r="P567" s="81">
        <v>0</v>
      </c>
      <c r="Q567" s="81">
        <v>0</v>
      </c>
      <c r="R567" s="34"/>
      <c r="S567" s="32">
        <v>0</v>
      </c>
      <c r="T567" s="34"/>
      <c r="U567" s="32">
        <v>0</v>
      </c>
      <c r="V567" s="30">
        <f>parameters!$J$4*Table1[[#This Row],[Mitigations Utility]] + parameters!$J$5*Table1[[#This Row],[Detections Utility]]</f>
        <v>0</v>
      </c>
      <c r="W567">
        <f>SUM(Table1[[#This Row],[Num. 800-53 (r5)]],Table1[[#This Row],[Num. CIS Controls]])</f>
        <v>0</v>
      </c>
      <c r="X567">
        <f>(Table1[[#This Row],[Total Mitigations]]-parameters!$D$2)/(parameters!$D$3-parameters!$D$2)</f>
        <v>0</v>
      </c>
      <c r="Y567">
        <f>IF(Table1[[#This Row],[Mitigations Utility (unclipped)]]&gt;1,1, IF(Table1[[#This Row],[Mitigations Utility (unclipped)]]&lt;0,0, Table1[[#This Row],[Mitigations Utility (unclipped)]]) )</f>
        <v>0</v>
      </c>
      <c r="Z567">
        <f>SUM(Table1[[#This Row],[Num. CAR]:[Num. Splunk]])</f>
        <v>0</v>
      </c>
      <c r="AA567">
        <f>(Table1[[#This Row],[Total Detections]]-parameters!$D$4)/(parameters!$D$5-parameters!$D$4)</f>
        <v>0</v>
      </c>
      <c r="AB567">
        <f>IF(Table1[[#This Row],[Detections Utility (unclipped)]]&gt;1,1, IF(Table1[[#This Row],[Detections Utility (unclipped)]]&lt;0,0, Table1[[#This Row],[Detections Utility (unclipped)]]) )</f>
        <v>0</v>
      </c>
      <c r="AC567" s="74" t="s">
        <v>128</v>
      </c>
      <c r="AD567" s="85" t="s">
        <v>827</v>
      </c>
      <c r="AE567" s="30" t="str" cm="1">
        <f t="array" ref="AE567">IF(SUMPRODUCT(--(NOT(ISERR(SEARCH({"Process","Command","Script","WMI","Module","Pipe","Service"},AD567)))))&gt;0,"1","0")</f>
        <v>0</v>
      </c>
      <c r="AF567" s="30">
        <f>IF(AE567="1",'TOP 10 TECHNIQUES'!C$15,0)</f>
        <v>0</v>
      </c>
      <c r="AG567" s="30" t="str" cm="1">
        <f t="array" ref="AG567">IF(SUMPRODUCT(--(NOT(ISERR(SEARCH({"Network","Firewall"},AD567)))))&gt;0,"1","0")</f>
        <v>0</v>
      </c>
      <c r="AH567" s="30">
        <f>IF(AG567="1",'TOP 10 TECHNIQUES'!C$16,0)</f>
        <v>0</v>
      </c>
      <c r="AI567" s="30" t="str" cm="1">
        <f t="array" ref="AI567">IF(SUMPRODUCT(--(NOT(ISERR(SEARCH({"File","Group","Logon","Schedule","User","Registry","Active","Application"},AD567)))))&gt;0,"1","0")</f>
        <v>0</v>
      </c>
      <c r="AJ567" s="30">
        <f>IF(AI567="1",'TOP 10 TECHNIQUES'!C$17,0)</f>
        <v>0</v>
      </c>
      <c r="AK567" s="30" t="str" cm="1">
        <f t="array" ref="AK567">IF(SUMPRODUCT(--(NOT(ISERR(SEARCH({"Cloud","Cluster","Container","Image","Instance","Pod","Snapshot","Volume"},AD567)))))&gt;0,"1","0")</f>
        <v>0</v>
      </c>
      <c r="AL567" s="30">
        <f>IF(AK567="1",'TOP 10 TECHNIQUES'!C$18,0)</f>
        <v>0</v>
      </c>
      <c r="AM567" s="30" t="str" cm="1">
        <f t="array" ref="AM567">IF(SUMPRODUCT(--(NOT(ISERR(SEARCH({"Drive","Firmware","Host","Kernel"},AD567)))))&gt;0,"1","0")</f>
        <v>0</v>
      </c>
      <c r="AN567" s="30">
        <f>IF(AM567="1",'TOP 10 TECHNIQUES'!C$19,0)</f>
        <v>0</v>
      </c>
      <c r="AO567" s="61">
        <v>1</v>
      </c>
      <c r="AP567" s="30">
        <f>parameters!$J$21*Table1[[#This Row],[TAT Utility]]+parameters!$J$22*Table1[[#This Row],[Count Utility]]</f>
        <v>3.833333333333333E-2</v>
      </c>
      <c r="AQ567" s="30">
        <f>(Table1[[#This Row],[Total Top Att&amp;ck Score ]]-parameters!$D$19)/(parameters!$D$20-parameters!$D$19)</f>
        <v>1.6666666666666666E-2</v>
      </c>
      <c r="AR567" s="30">
        <f>IF(Table1[[#This Row],[TAT Utility (unclipped)]]&gt;1,1, IF(Table1[[#This Row],[TAT Utility (unclipped)]]&lt;0,0, Table1[[#This Row],[TAT Utility (unclipped)]]) )</f>
        <v>1.6666666666666666E-2</v>
      </c>
      <c r="AS567" s="30">
        <f>(Table1[[#This Row],[Ransomware (Total '# of ATT&amp;CK Observations)]]-parameters!$D$21)/(parameters!$D$22-parameters!$D$21)</f>
        <v>4.7619047619047616E-2</v>
      </c>
      <c r="AT567" s="30">
        <f>IF(Table1[[#This Row],[Count Utility (unclipped)]]&gt;1,1, IF(Table1[[#This Row],[Count Utility (unclipped)]]&lt;0,0, Table1[[#This Row],[Count Utility (unclipped)]]) )</f>
        <v>4.7619047619047616E-2</v>
      </c>
      <c r="AU56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2.4206349206349204E-2</v>
      </c>
    </row>
    <row r="568" spans="1:47" ht="15.75">
      <c r="A568" s="30">
        <f>parameters!$J$21*Table1[[#This Row],[TAT Utility]]+parameters!$J$22*Table1[[#This Row],[Count Utility]]</f>
        <v>5.0000000000000001E-3</v>
      </c>
      <c r="B568" s="30">
        <f t="shared" si="8"/>
        <v>0.05</v>
      </c>
      <c r="C568" s="30" t="s">
        <v>1934</v>
      </c>
      <c r="D568" s="30" t="s">
        <v>1935</v>
      </c>
      <c r="E568" s="30" t="s">
        <v>72</v>
      </c>
      <c r="F568" s="30">
        <v>0</v>
      </c>
      <c r="G568" s="30">
        <v>1</v>
      </c>
      <c r="H568" s="47">
        <f>parameters!$J$10*Table1[[#This Row],[Before Utility]]+parameters!$J$11*Table1[[#This Row],[After Utility]]</f>
        <v>0.05</v>
      </c>
      <c r="I568">
        <f>(Table1[[#This Row],[Num. TID Before]]-parameters!$D$8)/(parameters!$D$9-parameters!$D$8)</f>
        <v>0</v>
      </c>
      <c r="J568">
        <f>IF(Table1[[#This Row],[Before Utility (unclipped)]]&gt;1,1, IF(Table1[[#This Row],[Before Utility (unclipped)]]&lt;0,0, Table1[[#This Row],[Before Utility (unclipped)]]))</f>
        <v>0</v>
      </c>
      <c r="K568">
        <f>(Table1[[#This Row],[Num. TID After]]-parameters!$D$10)/(parameters!$D$11-parameters!$D$10)</f>
        <v>0.1</v>
      </c>
      <c r="L568">
        <f>IF(Table1[[#This Row],[After Utility (unclipped)]]&gt;1,1, IF(Table1[[#This Row],[After Utility (unclipped)]]&lt;0,0, Table1[[#This Row],[After Utility (unclipped)]]))</f>
        <v>0.1</v>
      </c>
      <c r="M568" s="30">
        <v>0</v>
      </c>
      <c r="N568" s="81">
        <v>0</v>
      </c>
      <c r="O568" s="81">
        <v>0</v>
      </c>
      <c r="P568" s="81">
        <v>0</v>
      </c>
      <c r="Q568" s="81">
        <v>0</v>
      </c>
      <c r="R568" s="34"/>
      <c r="S568" s="32">
        <v>0</v>
      </c>
      <c r="T568" s="34"/>
      <c r="U568" s="32">
        <v>0</v>
      </c>
      <c r="V568" s="30">
        <f>parameters!$J$4*Table1[[#This Row],[Mitigations Utility]] + parameters!$J$5*Table1[[#This Row],[Detections Utility]]</f>
        <v>0</v>
      </c>
      <c r="W568">
        <f>SUM(Table1[[#This Row],[Num. 800-53 (r5)]],Table1[[#This Row],[Num. CIS Controls]])</f>
        <v>0</v>
      </c>
      <c r="X568">
        <f>(Table1[[#This Row],[Total Mitigations]]-parameters!$D$2)/(parameters!$D$3-parameters!$D$2)</f>
        <v>0</v>
      </c>
      <c r="Y568">
        <f>IF(Table1[[#This Row],[Mitigations Utility (unclipped)]]&gt;1,1, IF(Table1[[#This Row],[Mitigations Utility (unclipped)]]&lt;0,0, Table1[[#This Row],[Mitigations Utility (unclipped)]]) )</f>
        <v>0</v>
      </c>
      <c r="Z568">
        <f>SUM(Table1[[#This Row],[Num. CAR]:[Num. Splunk]])</f>
        <v>0</v>
      </c>
      <c r="AA568">
        <f>(Table1[[#This Row],[Total Detections]]-parameters!$D$4)/(parameters!$D$5-parameters!$D$4)</f>
        <v>0</v>
      </c>
      <c r="AB568">
        <f>IF(Table1[[#This Row],[Detections Utility (unclipped)]]&gt;1,1, IF(Table1[[#This Row],[Detections Utility (unclipped)]]&lt;0,0, Table1[[#This Row],[Detections Utility (unclipped)]]) )</f>
        <v>0</v>
      </c>
      <c r="AC568" s="75" t="s">
        <v>128</v>
      </c>
      <c r="AD568" s="85" t="s">
        <v>827</v>
      </c>
      <c r="AE568" s="30" t="str" cm="1">
        <f t="array" ref="AE568">IF(SUMPRODUCT(--(NOT(ISERR(SEARCH({"Process","Command","Script","WMI","Module","Pipe","Service"},AD568)))))&gt;0,"1","0")</f>
        <v>0</v>
      </c>
      <c r="AF568" s="30">
        <f>IF(AE568="1",'TOP 10 TECHNIQUES'!C$15,0)</f>
        <v>0</v>
      </c>
      <c r="AG568" s="30" t="str" cm="1">
        <f t="array" ref="AG568">IF(SUMPRODUCT(--(NOT(ISERR(SEARCH({"Network","Firewall"},AD568)))))&gt;0,"1","0")</f>
        <v>0</v>
      </c>
      <c r="AH568" s="30">
        <f>IF(AG568="1",'TOP 10 TECHNIQUES'!C$16,0)</f>
        <v>0</v>
      </c>
      <c r="AI568" s="30" t="str" cm="1">
        <f t="array" ref="AI568">IF(SUMPRODUCT(--(NOT(ISERR(SEARCH({"File","Group","Logon","Schedule","User","Registry","Active","Application"},AD568)))))&gt;0,"1","0")</f>
        <v>0</v>
      </c>
      <c r="AJ568" s="30">
        <f>IF(AI568="1",'TOP 10 TECHNIQUES'!C$17,0)</f>
        <v>0</v>
      </c>
      <c r="AK568" s="30" t="str" cm="1">
        <f t="array" ref="AK568">IF(SUMPRODUCT(--(NOT(ISERR(SEARCH({"Cloud","Cluster","Container","Image","Instance","Pod","Snapshot","Volume"},AD568)))))&gt;0,"1","0")</f>
        <v>0</v>
      </c>
      <c r="AL568" s="30">
        <f>IF(AK568="1",'TOP 10 TECHNIQUES'!C$18,0)</f>
        <v>0</v>
      </c>
      <c r="AM568" s="30" t="str" cm="1">
        <f t="array" ref="AM568">IF(SUMPRODUCT(--(NOT(ISERR(SEARCH({"Drive","Firmware","Host","Kernel"},AD568)))))&gt;0,"1","0")</f>
        <v>0</v>
      </c>
      <c r="AN568" s="30">
        <f>IF(AM568="1",'TOP 10 TECHNIQUES'!C$19,0)</f>
        <v>0</v>
      </c>
      <c r="AO568" s="62">
        <v>0</v>
      </c>
      <c r="AP568" s="30">
        <f>parameters!$J$21*Table1[[#This Row],[TAT Utility]]+parameters!$J$22*Table1[[#This Row],[Count Utility]]</f>
        <v>5.0000000000000001E-3</v>
      </c>
      <c r="AQ568" s="30">
        <f>(Table1[[#This Row],[Total Top Att&amp;ck Score ]]-parameters!$D$19)/(parameters!$D$20-parameters!$D$19)</f>
        <v>1.6666666666666666E-2</v>
      </c>
      <c r="AR568" s="30">
        <f>IF(Table1[[#This Row],[TAT Utility (unclipped)]]&gt;1,1, IF(Table1[[#This Row],[TAT Utility (unclipped)]]&lt;0,0, Table1[[#This Row],[TAT Utility (unclipped)]]) )</f>
        <v>1.6666666666666666E-2</v>
      </c>
      <c r="AS568" s="30">
        <f>(Table1[[#This Row],[Ransomware (Total '# of ATT&amp;CK Observations)]]-parameters!$D$21)/(parameters!$D$22-parameters!$D$21)</f>
        <v>0</v>
      </c>
      <c r="AT568" s="30">
        <f>IF(Table1[[#This Row],[Count Utility (unclipped)]]&gt;1,1, IF(Table1[[#This Row],[Count Utility (unclipped)]]&lt;0,0, Table1[[#This Row],[Count Utility (unclipped)]]) )</f>
        <v>0</v>
      </c>
      <c r="AU56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9" spans="1:47" ht="15.75">
      <c r="A569" s="30">
        <f>parameters!$J$21*Table1[[#This Row],[TAT Utility]]+parameters!$J$22*Table1[[#This Row],[Count Utility]]</f>
        <v>5.0000000000000001E-3</v>
      </c>
      <c r="B569" s="30">
        <f t="shared" si="8"/>
        <v>0.05</v>
      </c>
      <c r="C569" s="30" t="s">
        <v>1936</v>
      </c>
      <c r="D569" s="30" t="s">
        <v>1935</v>
      </c>
      <c r="E569" s="30" t="s">
        <v>1937</v>
      </c>
      <c r="F569" s="30">
        <v>0</v>
      </c>
      <c r="G569" s="30">
        <v>1</v>
      </c>
      <c r="H569" s="30">
        <f>parameters!$J$10*Table1[[#This Row],[Before Utility]]+parameters!$J$11*Table1[[#This Row],[After Utility]]</f>
        <v>0.05</v>
      </c>
      <c r="I569">
        <f>(Table1[[#This Row],[Num. TID Before]]-parameters!$D$8)/(parameters!$D$9-parameters!$D$8)</f>
        <v>0</v>
      </c>
      <c r="J569">
        <f>IF(Table1[[#This Row],[Before Utility (unclipped)]]&gt;1,1, IF(Table1[[#This Row],[Before Utility (unclipped)]]&lt;0,0, Table1[[#This Row],[Before Utility (unclipped)]]))</f>
        <v>0</v>
      </c>
      <c r="K569">
        <f>(Table1[[#This Row],[Num. TID After]]-parameters!$D$10)/(parameters!$D$11-parameters!$D$10)</f>
        <v>0.1</v>
      </c>
      <c r="L569">
        <f>IF(Table1[[#This Row],[After Utility (unclipped)]]&gt;1,1, IF(Table1[[#This Row],[After Utility (unclipped)]]&lt;0,0, Table1[[#This Row],[After Utility (unclipped)]]))</f>
        <v>0.1</v>
      </c>
      <c r="M569" s="30">
        <v>0</v>
      </c>
      <c r="N569" s="81">
        <v>0</v>
      </c>
      <c r="O569" s="81">
        <v>0</v>
      </c>
      <c r="P569" s="81">
        <v>0</v>
      </c>
      <c r="Q569" s="81">
        <v>0</v>
      </c>
      <c r="R569" s="34"/>
      <c r="S569" s="32">
        <v>0</v>
      </c>
      <c r="T569" s="34"/>
      <c r="U569" s="32">
        <v>0</v>
      </c>
      <c r="V569" s="30">
        <f>parameters!$J$4*Table1[[#This Row],[Mitigations Utility]] + parameters!$J$5*Table1[[#This Row],[Detections Utility]]</f>
        <v>0</v>
      </c>
      <c r="W569">
        <f>SUM(Table1[[#This Row],[Num. 800-53 (r5)]],Table1[[#This Row],[Num. CIS Controls]])</f>
        <v>0</v>
      </c>
      <c r="X569">
        <f>(Table1[[#This Row],[Total Mitigations]]-parameters!$D$2)/(parameters!$D$3-parameters!$D$2)</f>
        <v>0</v>
      </c>
      <c r="Y569">
        <f>IF(Table1[[#This Row],[Mitigations Utility (unclipped)]]&gt;1,1, IF(Table1[[#This Row],[Mitigations Utility (unclipped)]]&lt;0,0, Table1[[#This Row],[Mitigations Utility (unclipped)]]) )</f>
        <v>0</v>
      </c>
      <c r="Z569">
        <f>SUM(Table1[[#This Row],[Num. CAR]:[Num. Splunk]])</f>
        <v>0</v>
      </c>
      <c r="AA569">
        <f>(Table1[[#This Row],[Total Detections]]-parameters!$D$4)/(parameters!$D$5-parameters!$D$4)</f>
        <v>0</v>
      </c>
      <c r="AB569">
        <f>IF(Table1[[#This Row],[Detections Utility (unclipped)]]&gt;1,1, IF(Table1[[#This Row],[Detections Utility (unclipped)]]&lt;0,0, Table1[[#This Row],[Detections Utility (unclipped)]]) )</f>
        <v>0</v>
      </c>
      <c r="AC569" s="74" t="s">
        <v>128</v>
      </c>
      <c r="AD569" s="85" t="s">
        <v>827</v>
      </c>
      <c r="AE569" s="30" t="str" cm="1">
        <f t="array" ref="AE569">IF(SUMPRODUCT(--(NOT(ISERR(SEARCH({"Process","Command","Script","WMI","Module","Pipe","Service"},AD569)))))&gt;0,"1","0")</f>
        <v>0</v>
      </c>
      <c r="AF569" s="30">
        <f>IF(AE569="1",'TOP 10 TECHNIQUES'!C$15,0)</f>
        <v>0</v>
      </c>
      <c r="AG569" s="30" t="str" cm="1">
        <f t="array" ref="AG569">IF(SUMPRODUCT(--(NOT(ISERR(SEARCH({"Network","Firewall"},AD569)))))&gt;0,"1","0")</f>
        <v>0</v>
      </c>
      <c r="AH569" s="30">
        <f>IF(AG569="1",'TOP 10 TECHNIQUES'!C$16,0)</f>
        <v>0</v>
      </c>
      <c r="AI569" s="30" t="str" cm="1">
        <f t="array" ref="AI569">IF(SUMPRODUCT(--(NOT(ISERR(SEARCH({"File","Group","Logon","Schedule","User","Registry","Active","Application"},AD569)))))&gt;0,"1","0")</f>
        <v>0</v>
      </c>
      <c r="AJ569" s="30">
        <f>IF(AI569="1",'TOP 10 TECHNIQUES'!C$17,0)</f>
        <v>0</v>
      </c>
      <c r="AK569" s="30" t="str" cm="1">
        <f t="array" ref="AK569">IF(SUMPRODUCT(--(NOT(ISERR(SEARCH({"Cloud","Cluster","Container","Image","Instance","Pod","Snapshot","Volume"},AD569)))))&gt;0,"1","0")</f>
        <v>0</v>
      </c>
      <c r="AL569" s="30">
        <f>IF(AK569="1",'TOP 10 TECHNIQUES'!C$18,0)</f>
        <v>0</v>
      </c>
      <c r="AM569" s="30" t="str" cm="1">
        <f t="array" ref="AM569">IF(SUMPRODUCT(--(NOT(ISERR(SEARCH({"Drive","Firmware","Host","Kernel"},AD569)))))&gt;0,"1","0")</f>
        <v>0</v>
      </c>
      <c r="AN569" s="30">
        <f>IF(AM569="1",'TOP 10 TECHNIQUES'!C$19,0)</f>
        <v>0</v>
      </c>
      <c r="AO569" s="61">
        <v>0</v>
      </c>
      <c r="AP569" s="30">
        <f>parameters!$J$21*Table1[[#This Row],[TAT Utility]]+parameters!$J$22*Table1[[#This Row],[Count Utility]]</f>
        <v>5.0000000000000001E-3</v>
      </c>
      <c r="AQ569" s="30">
        <f>(Table1[[#This Row],[Total Top Att&amp;ck Score ]]-parameters!$D$19)/(parameters!$D$20-parameters!$D$19)</f>
        <v>1.6666666666666666E-2</v>
      </c>
      <c r="AR569" s="30">
        <f>IF(Table1[[#This Row],[TAT Utility (unclipped)]]&gt;1,1, IF(Table1[[#This Row],[TAT Utility (unclipped)]]&lt;0,0, Table1[[#This Row],[TAT Utility (unclipped)]]) )</f>
        <v>1.6666666666666666E-2</v>
      </c>
      <c r="AS569" s="30">
        <f>(Table1[[#This Row],[Ransomware (Total '# of ATT&amp;CK Observations)]]-parameters!$D$21)/(parameters!$D$22-parameters!$D$21)</f>
        <v>0</v>
      </c>
      <c r="AT569" s="30">
        <f>IF(Table1[[#This Row],[Count Utility (unclipped)]]&gt;1,1, IF(Table1[[#This Row],[Count Utility (unclipped)]]&lt;0,0, Table1[[#This Row],[Count Utility (unclipped)]]) )</f>
        <v>0</v>
      </c>
      <c r="AU56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0" spans="1:47" ht="15.75">
      <c r="A570" s="30">
        <f>parameters!$J$21*Table1[[#This Row],[TAT Utility]]+parameters!$J$22*Table1[[#This Row],[Count Utility]]</f>
        <v>5.0000000000000001E-3</v>
      </c>
      <c r="B570" s="30">
        <f t="shared" si="8"/>
        <v>0.05</v>
      </c>
      <c r="C570" s="30" t="s">
        <v>1938</v>
      </c>
      <c r="D570" s="30" t="s">
        <v>1935</v>
      </c>
      <c r="E570" s="30" t="s">
        <v>1939</v>
      </c>
      <c r="F570" s="30">
        <v>0</v>
      </c>
      <c r="G570" s="30">
        <v>1</v>
      </c>
      <c r="H570" s="30">
        <f>parameters!$J$10*Table1[[#This Row],[Before Utility]]+parameters!$J$11*Table1[[#This Row],[After Utility]]</f>
        <v>0.05</v>
      </c>
      <c r="I570">
        <f>(Table1[[#This Row],[Num. TID Before]]-parameters!$D$8)/(parameters!$D$9-parameters!$D$8)</f>
        <v>0</v>
      </c>
      <c r="J570">
        <f>IF(Table1[[#This Row],[Before Utility (unclipped)]]&gt;1,1, IF(Table1[[#This Row],[Before Utility (unclipped)]]&lt;0,0, Table1[[#This Row],[Before Utility (unclipped)]]))</f>
        <v>0</v>
      </c>
      <c r="K570">
        <f>(Table1[[#This Row],[Num. TID After]]-parameters!$D$10)/(parameters!$D$11-parameters!$D$10)</f>
        <v>0.1</v>
      </c>
      <c r="L570">
        <f>IF(Table1[[#This Row],[After Utility (unclipped)]]&gt;1,1, IF(Table1[[#This Row],[After Utility (unclipped)]]&lt;0,0, Table1[[#This Row],[After Utility (unclipped)]]))</f>
        <v>0.1</v>
      </c>
      <c r="M570" s="30">
        <v>0</v>
      </c>
      <c r="N570" s="81">
        <v>0</v>
      </c>
      <c r="O570" s="81">
        <v>0</v>
      </c>
      <c r="P570" s="81">
        <v>0</v>
      </c>
      <c r="Q570" s="81">
        <v>0</v>
      </c>
      <c r="R570" s="34"/>
      <c r="S570" s="32">
        <v>0</v>
      </c>
      <c r="T570" s="34"/>
      <c r="U570" s="32">
        <v>0</v>
      </c>
      <c r="V570" s="30">
        <f>parameters!$J$4*Table1[[#This Row],[Mitigations Utility]] + parameters!$J$5*Table1[[#This Row],[Detections Utility]]</f>
        <v>0</v>
      </c>
      <c r="W570">
        <f>SUM(Table1[[#This Row],[Num. 800-53 (r5)]],Table1[[#This Row],[Num. CIS Controls]])</f>
        <v>0</v>
      </c>
      <c r="X570">
        <f>(Table1[[#This Row],[Total Mitigations]]-parameters!$D$2)/(parameters!$D$3-parameters!$D$2)</f>
        <v>0</v>
      </c>
      <c r="Y570">
        <f>IF(Table1[[#This Row],[Mitigations Utility (unclipped)]]&gt;1,1, IF(Table1[[#This Row],[Mitigations Utility (unclipped)]]&lt;0,0, Table1[[#This Row],[Mitigations Utility (unclipped)]]) )</f>
        <v>0</v>
      </c>
      <c r="Z570">
        <f>SUM(Table1[[#This Row],[Num. CAR]:[Num. Splunk]])</f>
        <v>0</v>
      </c>
      <c r="AA570">
        <f>(Table1[[#This Row],[Total Detections]]-parameters!$D$4)/(parameters!$D$5-parameters!$D$4)</f>
        <v>0</v>
      </c>
      <c r="AB570">
        <f>IF(Table1[[#This Row],[Detections Utility (unclipped)]]&gt;1,1, IF(Table1[[#This Row],[Detections Utility (unclipped)]]&lt;0,0, Table1[[#This Row],[Detections Utility (unclipped)]]) )</f>
        <v>0</v>
      </c>
      <c r="AC570" s="75" t="s">
        <v>128</v>
      </c>
      <c r="AD570" s="85" t="s">
        <v>827</v>
      </c>
      <c r="AE570" s="30" t="str" cm="1">
        <f t="array" ref="AE570">IF(SUMPRODUCT(--(NOT(ISERR(SEARCH({"Process","Command","Script","WMI","Module","Pipe","Service"},AD570)))))&gt;0,"1","0")</f>
        <v>0</v>
      </c>
      <c r="AF570" s="30">
        <f>IF(AE570="1",'TOP 10 TECHNIQUES'!C$15,0)</f>
        <v>0</v>
      </c>
      <c r="AG570" s="30" t="str" cm="1">
        <f t="array" ref="AG570">IF(SUMPRODUCT(--(NOT(ISERR(SEARCH({"Network","Firewall"},AD570)))))&gt;0,"1","0")</f>
        <v>0</v>
      </c>
      <c r="AH570" s="30">
        <f>IF(AG570="1",'TOP 10 TECHNIQUES'!C$16,0)</f>
        <v>0</v>
      </c>
      <c r="AI570" s="30" t="str" cm="1">
        <f t="array" ref="AI570">IF(SUMPRODUCT(--(NOT(ISERR(SEARCH({"File","Group","Logon","Schedule","User","Registry","Active","Application"},AD570)))))&gt;0,"1","0")</f>
        <v>0</v>
      </c>
      <c r="AJ570" s="30">
        <f>IF(AI570="1",'TOP 10 TECHNIQUES'!C$17,0)</f>
        <v>0</v>
      </c>
      <c r="AK570" s="30" t="str" cm="1">
        <f t="array" ref="AK570">IF(SUMPRODUCT(--(NOT(ISERR(SEARCH({"Cloud","Cluster","Container","Image","Instance","Pod","Snapshot","Volume"},AD570)))))&gt;0,"1","0")</f>
        <v>0</v>
      </c>
      <c r="AL570" s="30">
        <f>IF(AK570="1",'TOP 10 TECHNIQUES'!C$18,0)</f>
        <v>0</v>
      </c>
      <c r="AM570" s="30" t="str" cm="1">
        <f t="array" ref="AM570">IF(SUMPRODUCT(--(NOT(ISERR(SEARCH({"Drive","Firmware","Host","Kernel"},AD570)))))&gt;0,"1","0")</f>
        <v>0</v>
      </c>
      <c r="AN570" s="30">
        <f>IF(AM570="1",'TOP 10 TECHNIQUES'!C$19,0)</f>
        <v>0</v>
      </c>
      <c r="AO570" s="62">
        <v>0</v>
      </c>
      <c r="AP570" s="30">
        <f>parameters!$J$21*Table1[[#This Row],[TAT Utility]]+parameters!$J$22*Table1[[#This Row],[Count Utility]]</f>
        <v>5.0000000000000001E-3</v>
      </c>
      <c r="AQ570" s="30">
        <f>(Table1[[#This Row],[Total Top Att&amp;ck Score ]]-parameters!$D$19)/(parameters!$D$20-parameters!$D$19)</f>
        <v>1.6666666666666666E-2</v>
      </c>
      <c r="AR570" s="30">
        <f>IF(Table1[[#This Row],[TAT Utility (unclipped)]]&gt;1,1, IF(Table1[[#This Row],[TAT Utility (unclipped)]]&lt;0,0, Table1[[#This Row],[TAT Utility (unclipped)]]) )</f>
        <v>1.6666666666666666E-2</v>
      </c>
      <c r="AS570" s="30">
        <f>(Table1[[#This Row],[Ransomware (Total '# of ATT&amp;CK Observations)]]-parameters!$D$21)/(parameters!$D$22-parameters!$D$21)</f>
        <v>0</v>
      </c>
      <c r="AT570" s="30">
        <f>IF(Table1[[#This Row],[Count Utility (unclipped)]]&gt;1,1, IF(Table1[[#This Row],[Count Utility (unclipped)]]&lt;0,0, Table1[[#This Row],[Count Utility (unclipped)]]) )</f>
        <v>0</v>
      </c>
      <c r="AU57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1" spans="1:47" ht="15.75">
      <c r="A571" s="30">
        <f>parameters!$J$21*Table1[[#This Row],[TAT Utility]]+parameters!$J$22*Table1[[#This Row],[Count Utility]]</f>
        <v>8.863E-2</v>
      </c>
      <c r="B571" s="30">
        <f t="shared" si="8"/>
        <v>0.21963333333333335</v>
      </c>
      <c r="C571" s="30" t="s">
        <v>1940</v>
      </c>
      <c r="D571" s="30" t="s">
        <v>1941</v>
      </c>
      <c r="E571" s="30" t="s">
        <v>72</v>
      </c>
      <c r="F571" s="30">
        <v>0</v>
      </c>
      <c r="G571" s="30">
        <v>1</v>
      </c>
      <c r="H571" s="47">
        <f>parameters!$J$10*Table1[[#This Row],[Before Utility]]+parameters!$J$11*Table1[[#This Row],[After Utility]]</f>
        <v>0.05</v>
      </c>
      <c r="I571">
        <f>(Table1[[#This Row],[Num. TID Before]]-parameters!$D$8)/(parameters!$D$9-parameters!$D$8)</f>
        <v>0</v>
      </c>
      <c r="J571">
        <f>IF(Table1[[#This Row],[Before Utility (unclipped)]]&gt;1,1, IF(Table1[[#This Row],[Before Utility (unclipped)]]&lt;0,0, Table1[[#This Row],[Before Utility (unclipped)]]))</f>
        <v>0</v>
      </c>
      <c r="K571">
        <f>(Table1[[#This Row],[Num. TID After]]-parameters!$D$10)/(parameters!$D$11-parameters!$D$10)</f>
        <v>0.1</v>
      </c>
      <c r="L571">
        <f>IF(Table1[[#This Row],[After Utility (unclipped)]]&gt;1,1, IF(Table1[[#This Row],[After Utility (unclipped)]]&lt;0,0, Table1[[#This Row],[After Utility (unclipped)]]))</f>
        <v>0.1</v>
      </c>
      <c r="M571" s="30">
        <v>0</v>
      </c>
      <c r="N571" s="81">
        <v>0</v>
      </c>
      <c r="O571" s="81">
        <v>0</v>
      </c>
      <c r="P571" s="81">
        <v>0</v>
      </c>
      <c r="Q571" s="81">
        <v>0</v>
      </c>
      <c r="R571" s="36" t="s">
        <v>421</v>
      </c>
      <c r="S571" s="32">
        <v>3</v>
      </c>
      <c r="T571" s="36" t="s">
        <v>1674</v>
      </c>
      <c r="U571" s="32">
        <v>11</v>
      </c>
      <c r="V571" s="30">
        <f>parameters!$J$4*Table1[[#This Row],[Mitigations Utility]] + parameters!$J$5*Table1[[#This Row],[Detections Utility]]</f>
        <v>0.13333333333333333</v>
      </c>
      <c r="W571">
        <f>SUM(Table1[[#This Row],[Num. 800-53 (r5)]],Table1[[#This Row],[Num. CIS Controls]])</f>
        <v>14</v>
      </c>
      <c r="X571">
        <f>(Table1[[#This Row],[Total Mitigations]]-parameters!$D$2)/(parameters!$D$3-parameters!$D$2)</f>
        <v>0.25454545454545452</v>
      </c>
      <c r="Y571">
        <f>IF(Table1[[#This Row],[Mitigations Utility (unclipped)]]&gt;1,1, IF(Table1[[#This Row],[Mitigations Utility (unclipped)]]&lt;0,0, Table1[[#This Row],[Mitigations Utility (unclipped)]]) )</f>
        <v>0.25454545454545452</v>
      </c>
      <c r="Z571">
        <f>SUM(Table1[[#This Row],[Num. CAR]:[Num. Splunk]])</f>
        <v>0</v>
      </c>
      <c r="AA571">
        <f>(Table1[[#This Row],[Total Detections]]-parameters!$D$4)/(parameters!$D$5-parameters!$D$4)</f>
        <v>0</v>
      </c>
      <c r="AB571">
        <f>IF(Table1[[#This Row],[Detections Utility (unclipped)]]&gt;1,1, IF(Table1[[#This Row],[Detections Utility (unclipped)]]&lt;0,0, Table1[[#This Row],[Detections Utility (unclipped)]]) )</f>
        <v>0</v>
      </c>
      <c r="AC571" s="74"/>
      <c r="AD571" s="85" t="s">
        <v>1156</v>
      </c>
      <c r="AE571" s="30" t="str" cm="1">
        <f t="array" ref="AE571">IF(SUMPRODUCT(--(NOT(ISERR(SEARCH({"Process","Command","Script","WMI","Module","Pipe","Service"},AD571)))))&gt;0,"1","0")</f>
        <v>0</v>
      </c>
      <c r="AF571" s="30">
        <f>IF(AE571="1",'TOP 10 TECHNIQUES'!C$15,0)</f>
        <v>0</v>
      </c>
      <c r="AG571" s="30" t="str" cm="1">
        <f t="array" ref="AG571">IF(SUMPRODUCT(--(NOT(ISERR(SEARCH({"Network","Firewall"},AD571)))))&gt;0,"1","0")</f>
        <v>1</v>
      </c>
      <c r="AH571" s="30">
        <f>IF(AG571="1",'TOP 10 TECHNIQUES'!C$16,0)</f>
        <v>0</v>
      </c>
      <c r="AI571" s="30" t="str" cm="1">
        <f t="array" ref="AI571">IF(SUMPRODUCT(--(NOT(ISERR(SEARCH({"File","Group","Logon","Schedule","User","Registry","Active","Application"},AD571)))))&gt;0,"1","0")</f>
        <v>1</v>
      </c>
      <c r="AJ571" s="30">
        <f>IF(AI571="1",'TOP 10 TECHNIQUES'!C$17,0)</f>
        <v>0.19800000000000001</v>
      </c>
      <c r="AK571" s="30" t="str" cm="1">
        <f t="array" ref="AK571">IF(SUMPRODUCT(--(NOT(ISERR(SEARCH({"Cloud","Cluster","Container","Image","Instance","Pod","Snapshot","Volume"},AD571)))))&gt;0,"1","0")</f>
        <v>0</v>
      </c>
      <c r="AL571" s="30">
        <f>IF(AK571="1",'TOP 10 TECHNIQUES'!C$18,0)</f>
        <v>0</v>
      </c>
      <c r="AM571" s="30" t="str" cm="1">
        <f t="array" ref="AM571">IF(SUMPRODUCT(--(NOT(ISERR(SEARCH({"Drive","Firmware","Host","Kernel"},AD571)))))&gt;0,"1","0")</f>
        <v>0</v>
      </c>
      <c r="AN571" s="30">
        <f>IF(AM571="1",'TOP 10 TECHNIQUES'!C$19,0)</f>
        <v>0</v>
      </c>
      <c r="AO571" s="61">
        <v>2</v>
      </c>
      <c r="AP571" s="30">
        <f>parameters!$J$21*Table1[[#This Row],[TAT Utility]]+parameters!$J$22*Table1[[#This Row],[Count Utility]]</f>
        <v>8.863E-2</v>
      </c>
      <c r="AQ571" s="30">
        <f>(Table1[[#This Row],[Total Top Att&amp;ck Score ]]-parameters!$D$19)/(parameters!$D$20-parameters!$D$19)</f>
        <v>7.3211111111111116E-2</v>
      </c>
      <c r="AR571" s="30">
        <f>IF(Table1[[#This Row],[TAT Utility (unclipped)]]&gt;1,1, IF(Table1[[#This Row],[TAT Utility (unclipped)]]&lt;0,0, Table1[[#This Row],[TAT Utility (unclipped)]]) )</f>
        <v>7.3211111111111116E-2</v>
      </c>
      <c r="AS571" s="30">
        <f>(Table1[[#This Row],[Ransomware (Total '# of ATT&amp;CK Observations)]]-parameters!$D$21)/(parameters!$D$22-parameters!$D$21)</f>
        <v>9.5238095238095233E-2</v>
      </c>
      <c r="AT571" s="30">
        <f>IF(Table1[[#This Row],[Count Utility (unclipped)]]&gt;1,1, IF(Table1[[#This Row],[Count Utility (unclipped)]]&lt;0,0, Table1[[#This Row],[Count Utility (unclipped)]]) )</f>
        <v>9.5238095238095233E-2</v>
      </c>
      <c r="AU57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5.1105291005291001E-2</v>
      </c>
    </row>
    <row r="572" spans="1:47" ht="15.75">
      <c r="A572" s="30">
        <f>parameters!$J$21*Table1[[#This Row],[TAT Utility]]+parameters!$J$22*Table1[[#This Row],[Count Utility]]</f>
        <v>8.4066190476190475E-2</v>
      </c>
      <c r="B572" s="30">
        <f t="shared" si="8"/>
        <v>0.17399523809523809</v>
      </c>
      <c r="C572" s="30" t="s">
        <v>1942</v>
      </c>
      <c r="D572" s="30" t="s">
        <v>1941</v>
      </c>
      <c r="E572" s="30" t="s">
        <v>1943</v>
      </c>
      <c r="F572" s="30">
        <v>0</v>
      </c>
      <c r="G572" s="30">
        <v>1</v>
      </c>
      <c r="H572" s="30">
        <f>parameters!$J$10*Table1[[#This Row],[Before Utility]]+parameters!$J$11*Table1[[#This Row],[After Utility]]</f>
        <v>0.05</v>
      </c>
      <c r="I572">
        <f>(Table1[[#This Row],[Num. TID Before]]-parameters!$D$8)/(parameters!$D$9-parameters!$D$8)</f>
        <v>0</v>
      </c>
      <c r="J572">
        <f>IF(Table1[[#This Row],[Before Utility (unclipped)]]&gt;1,1, IF(Table1[[#This Row],[Before Utility (unclipped)]]&lt;0,0, Table1[[#This Row],[Before Utility (unclipped)]]))</f>
        <v>0</v>
      </c>
      <c r="K572">
        <f>(Table1[[#This Row],[Num. TID After]]-parameters!$D$10)/(parameters!$D$11-parameters!$D$10)</f>
        <v>0.1</v>
      </c>
      <c r="L572">
        <f>IF(Table1[[#This Row],[After Utility (unclipped)]]&gt;1,1, IF(Table1[[#This Row],[After Utility (unclipped)]]&lt;0,0, Table1[[#This Row],[After Utility (unclipped)]]))</f>
        <v>0.1</v>
      </c>
      <c r="M572" s="30">
        <v>0</v>
      </c>
      <c r="N572" s="81">
        <v>0</v>
      </c>
      <c r="O572" s="81">
        <v>0</v>
      </c>
      <c r="P572" s="81">
        <v>0</v>
      </c>
      <c r="Q572" s="81">
        <v>0</v>
      </c>
      <c r="R572" s="36" t="s">
        <v>421</v>
      </c>
      <c r="S572" s="32">
        <v>3</v>
      </c>
      <c r="T572" s="36" t="s">
        <v>1944</v>
      </c>
      <c r="U572" s="32">
        <v>7</v>
      </c>
      <c r="V572" s="30">
        <f>parameters!$J$4*Table1[[#This Row],[Mitigations Utility]] + parameters!$J$5*Table1[[#This Row],[Detections Utility]]</f>
        <v>9.5238095238095247E-2</v>
      </c>
      <c r="W572">
        <f>SUM(Table1[[#This Row],[Num. 800-53 (r5)]],Table1[[#This Row],[Num. CIS Controls]])</f>
        <v>10</v>
      </c>
      <c r="X572">
        <f>(Table1[[#This Row],[Total Mitigations]]-parameters!$D$2)/(parameters!$D$3-parameters!$D$2)</f>
        <v>0.18181818181818182</v>
      </c>
      <c r="Y572">
        <f>IF(Table1[[#This Row],[Mitigations Utility (unclipped)]]&gt;1,1, IF(Table1[[#This Row],[Mitigations Utility (unclipped)]]&lt;0,0, Table1[[#This Row],[Mitigations Utility (unclipped)]]) )</f>
        <v>0.18181818181818182</v>
      </c>
      <c r="Z572">
        <f>SUM(Table1[[#This Row],[Num. CAR]:[Num. Splunk]])</f>
        <v>0</v>
      </c>
      <c r="AA572">
        <f>(Table1[[#This Row],[Total Detections]]-parameters!$D$4)/(parameters!$D$5-parameters!$D$4)</f>
        <v>0</v>
      </c>
      <c r="AB572">
        <f>IF(Table1[[#This Row],[Detections Utility (unclipped)]]&gt;1,1, IF(Table1[[#This Row],[Detections Utility (unclipped)]]&lt;0,0, Table1[[#This Row],[Detections Utility (unclipped)]]) )</f>
        <v>0</v>
      </c>
      <c r="AC572"/>
      <c r="AD572" s="85" t="s">
        <v>1156</v>
      </c>
      <c r="AE572" s="30" t="str" cm="1">
        <f t="array" ref="AE572">IF(SUMPRODUCT(--(NOT(ISERR(SEARCH({"Process","Command","Script","WMI","Module","Pipe","Service"},AD572)))))&gt;0,"1","0")</f>
        <v>0</v>
      </c>
      <c r="AF572" s="30">
        <f>IF(AE572="1",'TOP 10 TECHNIQUES'!C$15,0)</f>
        <v>0</v>
      </c>
      <c r="AG572" s="30" t="str" cm="1">
        <f t="array" ref="AG572">IF(SUMPRODUCT(--(NOT(ISERR(SEARCH({"Network","Firewall"},AD572)))))&gt;0,"1","0")</f>
        <v>1</v>
      </c>
      <c r="AH572" s="30">
        <f>IF(AG572="1",'TOP 10 TECHNIQUES'!C$16,0)</f>
        <v>0</v>
      </c>
      <c r="AI572" s="30" t="str" cm="1">
        <f t="array" ref="AI572">IF(SUMPRODUCT(--(NOT(ISERR(SEARCH({"File","Group","Logon","Schedule","User","Registry","Active","Application"},AD572)))))&gt;0,"1","0")</f>
        <v>1</v>
      </c>
      <c r="AJ572" s="30">
        <f>IF(AI572="1",'TOP 10 TECHNIQUES'!C$17,0)</f>
        <v>0.19800000000000001</v>
      </c>
      <c r="AK572" s="30" t="str" cm="1">
        <f t="array" ref="AK572">IF(SUMPRODUCT(--(NOT(ISERR(SEARCH({"Cloud","Cluster","Container","Image","Instance","Pod","Snapshot","Volume"},AD572)))))&gt;0,"1","0")</f>
        <v>0</v>
      </c>
      <c r="AL572" s="30">
        <f>IF(AK572="1",'TOP 10 TECHNIQUES'!C$18,0)</f>
        <v>0</v>
      </c>
      <c r="AM572" s="30" t="str" cm="1">
        <f t="array" ref="AM572">IF(SUMPRODUCT(--(NOT(ISERR(SEARCH({"Drive","Firmware","Host","Kernel"},AD572)))))&gt;0,"1","0")</f>
        <v>0</v>
      </c>
      <c r="AN572" s="30">
        <f>IF(AM572="1",'TOP 10 TECHNIQUES'!C$19,0)</f>
        <v>0</v>
      </c>
      <c r="AO572" s="62">
        <v>2</v>
      </c>
      <c r="AP572" s="30">
        <f>parameters!$J$21*Table1[[#This Row],[TAT Utility]]+parameters!$J$22*Table1[[#This Row],[Count Utility]]</f>
        <v>8.4066190476190475E-2</v>
      </c>
      <c r="AQ572" s="30">
        <f>(Table1[[#This Row],[Total Top Att&amp;ck Score ]]-parameters!$D$19)/(parameters!$D$20-parameters!$D$19)</f>
        <v>5.7998412698412695E-2</v>
      </c>
      <c r="AR572" s="30">
        <f>IF(Table1[[#This Row],[TAT Utility (unclipped)]]&gt;1,1, IF(Table1[[#This Row],[TAT Utility (unclipped)]]&lt;0,0, Table1[[#This Row],[TAT Utility (unclipped)]]) )</f>
        <v>5.7998412698412695E-2</v>
      </c>
      <c r="AS572" s="30">
        <f>(Table1[[#This Row],[Ransomware (Total '# of ATT&amp;CK Observations)]]-parameters!$D$21)/(parameters!$D$22-parameters!$D$21)</f>
        <v>9.5238095238095233E-2</v>
      </c>
      <c r="AT572" s="30">
        <f>IF(Table1[[#This Row],[Count Utility (unclipped)]]&gt;1,1, IF(Table1[[#This Row],[Count Utility (unclipped)]]&lt;0,0, Table1[[#This Row],[Count Utility (unclipped)]]) )</f>
        <v>9.5238095238095233E-2</v>
      </c>
      <c r="AU57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5.038087679516251E-2</v>
      </c>
    </row>
    <row r="573" spans="1:47" ht="15.75">
      <c r="A573" s="30">
        <f>parameters!$J$21*Table1[[#This Row],[TAT Utility]]+parameters!$J$22*Table1[[#This Row],[Count Utility]]</f>
        <v>0.12196333333333334</v>
      </c>
      <c r="B573" s="30">
        <f t="shared" si="8"/>
        <v>0.21963333333333335</v>
      </c>
      <c r="C573" s="30" t="s">
        <v>1945</v>
      </c>
      <c r="D573" s="30" t="s">
        <v>1941</v>
      </c>
      <c r="E573" s="30" t="s">
        <v>1670</v>
      </c>
      <c r="F573" s="30">
        <v>0</v>
      </c>
      <c r="G573" s="30">
        <v>1</v>
      </c>
      <c r="H573" s="30">
        <f>parameters!$J$10*Table1[[#This Row],[Before Utility]]+parameters!$J$11*Table1[[#This Row],[After Utility]]</f>
        <v>0.05</v>
      </c>
      <c r="I573">
        <f>(Table1[[#This Row],[Num. TID Before]]-parameters!$D$8)/(parameters!$D$9-parameters!$D$8)</f>
        <v>0</v>
      </c>
      <c r="J573">
        <f>IF(Table1[[#This Row],[Before Utility (unclipped)]]&gt;1,1, IF(Table1[[#This Row],[Before Utility (unclipped)]]&lt;0,0, Table1[[#This Row],[Before Utility (unclipped)]]))</f>
        <v>0</v>
      </c>
      <c r="K573">
        <f>(Table1[[#This Row],[Num. TID After]]-parameters!$D$10)/(parameters!$D$11-parameters!$D$10)</f>
        <v>0.1</v>
      </c>
      <c r="L573">
        <f>IF(Table1[[#This Row],[After Utility (unclipped)]]&gt;1,1, IF(Table1[[#This Row],[After Utility (unclipped)]]&lt;0,0, Table1[[#This Row],[After Utility (unclipped)]]))</f>
        <v>0.1</v>
      </c>
      <c r="M573" s="30">
        <v>0</v>
      </c>
      <c r="N573" s="81">
        <v>0</v>
      </c>
      <c r="O573" s="81">
        <v>0</v>
      </c>
      <c r="P573" s="81">
        <v>0</v>
      </c>
      <c r="Q573" s="81">
        <v>0</v>
      </c>
      <c r="R573" s="36" t="s">
        <v>421</v>
      </c>
      <c r="S573" s="32">
        <v>3</v>
      </c>
      <c r="T573" s="36" t="s">
        <v>1674</v>
      </c>
      <c r="U573" s="32">
        <v>11</v>
      </c>
      <c r="V573" s="30">
        <f>parameters!$J$4*Table1[[#This Row],[Mitigations Utility]] + parameters!$J$5*Table1[[#This Row],[Detections Utility]]</f>
        <v>0.13333333333333333</v>
      </c>
      <c r="W573">
        <f>SUM(Table1[[#This Row],[Num. 800-53 (r5)]],Table1[[#This Row],[Num. CIS Controls]])</f>
        <v>14</v>
      </c>
      <c r="X573">
        <f>(Table1[[#This Row],[Total Mitigations]]-parameters!$D$2)/(parameters!$D$3-parameters!$D$2)</f>
        <v>0.25454545454545452</v>
      </c>
      <c r="Y573">
        <f>IF(Table1[[#This Row],[Mitigations Utility (unclipped)]]&gt;1,1, IF(Table1[[#This Row],[Mitigations Utility (unclipped)]]&lt;0,0, Table1[[#This Row],[Mitigations Utility (unclipped)]]) )</f>
        <v>0.25454545454545452</v>
      </c>
      <c r="Z573">
        <f>SUM(Table1[[#This Row],[Num. CAR]:[Num. Splunk]])</f>
        <v>0</v>
      </c>
      <c r="AA573">
        <f>(Table1[[#This Row],[Total Detections]]-parameters!$D$4)/(parameters!$D$5-parameters!$D$4)</f>
        <v>0</v>
      </c>
      <c r="AB573">
        <f>IF(Table1[[#This Row],[Detections Utility (unclipped)]]&gt;1,1, IF(Table1[[#This Row],[Detections Utility (unclipped)]]&lt;0,0, Table1[[#This Row],[Detections Utility (unclipped)]]) )</f>
        <v>0</v>
      </c>
      <c r="AC573"/>
      <c r="AD573" s="85" t="s">
        <v>1156</v>
      </c>
      <c r="AE573" s="30" t="str" cm="1">
        <f t="array" ref="AE573">IF(SUMPRODUCT(--(NOT(ISERR(SEARCH({"Process","Command","Script","WMI","Module","Pipe","Service"},AD573)))))&gt;0,"1","0")</f>
        <v>0</v>
      </c>
      <c r="AF573" s="30">
        <f>IF(AE573="1",'TOP 10 TECHNIQUES'!C$15,0)</f>
        <v>0</v>
      </c>
      <c r="AG573" s="30" t="str" cm="1">
        <f t="array" ref="AG573">IF(SUMPRODUCT(--(NOT(ISERR(SEARCH({"Network","Firewall"},AD573)))))&gt;0,"1","0")</f>
        <v>1</v>
      </c>
      <c r="AH573" s="30">
        <f>IF(AG573="1",'TOP 10 TECHNIQUES'!C$16,0)</f>
        <v>0</v>
      </c>
      <c r="AI573" s="30" t="str" cm="1">
        <f t="array" ref="AI573">IF(SUMPRODUCT(--(NOT(ISERR(SEARCH({"File","Group","Logon","Schedule","User","Registry","Active","Application"},AD573)))))&gt;0,"1","0")</f>
        <v>1</v>
      </c>
      <c r="AJ573" s="30">
        <f>IF(AI573="1",'TOP 10 TECHNIQUES'!C$17,0)</f>
        <v>0.19800000000000001</v>
      </c>
      <c r="AK573" s="30" t="str" cm="1">
        <f t="array" ref="AK573">IF(SUMPRODUCT(--(NOT(ISERR(SEARCH({"Cloud","Cluster","Container","Image","Instance","Pod","Snapshot","Volume"},AD573)))))&gt;0,"1","0")</f>
        <v>0</v>
      </c>
      <c r="AL573" s="30">
        <f>IF(AK573="1",'TOP 10 TECHNIQUES'!C$18,0)</f>
        <v>0</v>
      </c>
      <c r="AM573" s="30" t="str" cm="1">
        <f t="array" ref="AM573">IF(SUMPRODUCT(--(NOT(ISERR(SEARCH({"Drive","Firmware","Host","Kernel"},AD573)))))&gt;0,"1","0")</f>
        <v>0</v>
      </c>
      <c r="AN573" s="30">
        <f>IF(AM573="1",'TOP 10 TECHNIQUES'!C$19,0)</f>
        <v>0</v>
      </c>
      <c r="AO573" s="61">
        <v>3</v>
      </c>
      <c r="AP573" s="30">
        <f>parameters!$J$21*Table1[[#This Row],[TAT Utility]]+parameters!$J$22*Table1[[#This Row],[Count Utility]]</f>
        <v>0.12196333333333334</v>
      </c>
      <c r="AQ573" s="30">
        <f>(Table1[[#This Row],[Total Top Att&amp;ck Score ]]-parameters!$D$19)/(parameters!$D$20-parameters!$D$19)</f>
        <v>7.3211111111111116E-2</v>
      </c>
      <c r="AR573" s="30">
        <f>IF(Table1[[#This Row],[TAT Utility (unclipped)]]&gt;1,1, IF(Table1[[#This Row],[TAT Utility (unclipped)]]&lt;0,0, Table1[[#This Row],[TAT Utility (unclipped)]]) )</f>
        <v>7.3211111111111116E-2</v>
      </c>
      <c r="AS573" s="30">
        <f>(Table1[[#This Row],[Ransomware (Total '# of ATT&amp;CK Observations)]]-parameters!$D$21)/(parameters!$D$22-parameters!$D$21)</f>
        <v>0.14285714285714285</v>
      </c>
      <c r="AT573" s="30">
        <f>IF(Table1[[#This Row],[Count Utility (unclipped)]]&gt;1,1, IF(Table1[[#This Row],[Count Utility (unclipped)]]&lt;0,0, Table1[[#This Row],[Count Utility (unclipped)]]) )</f>
        <v>0.14285714285714285</v>
      </c>
      <c r="AU57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7.6657936507936508E-2</v>
      </c>
    </row>
    <row r="574" spans="1:47" ht="15.75">
      <c r="A574" s="30">
        <f>parameters!$J$21*Table1[[#This Row],[TAT Utility]]+parameters!$J$22*Table1[[#This Row],[Count Utility]]</f>
        <v>8.5207142857142856E-2</v>
      </c>
      <c r="B574" s="30">
        <f t="shared" si="8"/>
        <v>0.18540476190476191</v>
      </c>
      <c r="C574" s="30" t="s">
        <v>1946</v>
      </c>
      <c r="D574" s="30" t="s">
        <v>1941</v>
      </c>
      <c r="E574" s="30" t="s">
        <v>1672</v>
      </c>
      <c r="F574" s="30">
        <v>0</v>
      </c>
      <c r="G574" s="30">
        <v>1</v>
      </c>
      <c r="H574" s="30">
        <f>parameters!$J$10*Table1[[#This Row],[Before Utility]]+parameters!$J$11*Table1[[#This Row],[After Utility]]</f>
        <v>0.05</v>
      </c>
      <c r="I574">
        <f>(Table1[[#This Row],[Num. TID Before]]-parameters!$D$8)/(parameters!$D$9-parameters!$D$8)</f>
        <v>0</v>
      </c>
      <c r="J574">
        <f>IF(Table1[[#This Row],[Before Utility (unclipped)]]&gt;1,1, IF(Table1[[#This Row],[Before Utility (unclipped)]]&lt;0,0, Table1[[#This Row],[Before Utility (unclipped)]]))</f>
        <v>0</v>
      </c>
      <c r="K574">
        <f>(Table1[[#This Row],[Num. TID After]]-parameters!$D$10)/(parameters!$D$11-parameters!$D$10)</f>
        <v>0.1</v>
      </c>
      <c r="L574">
        <f>IF(Table1[[#This Row],[After Utility (unclipped)]]&gt;1,1, IF(Table1[[#This Row],[After Utility (unclipped)]]&lt;0,0, Table1[[#This Row],[After Utility (unclipped)]]))</f>
        <v>0.1</v>
      </c>
      <c r="M574" s="30">
        <v>0</v>
      </c>
      <c r="N574" s="81">
        <v>0</v>
      </c>
      <c r="O574" s="81">
        <v>0</v>
      </c>
      <c r="P574" s="81">
        <v>0</v>
      </c>
      <c r="Q574" s="81">
        <v>0</v>
      </c>
      <c r="R574" s="36" t="s">
        <v>421</v>
      </c>
      <c r="S574" s="32">
        <v>0</v>
      </c>
      <c r="T574" s="36" t="s">
        <v>1674</v>
      </c>
      <c r="U574" s="32">
        <v>11</v>
      </c>
      <c r="V574" s="30">
        <f>parameters!$J$4*Table1[[#This Row],[Mitigations Utility]] + parameters!$J$5*Table1[[#This Row],[Detections Utility]]</f>
        <v>0.10476190476190478</v>
      </c>
      <c r="W574">
        <f>SUM(Table1[[#This Row],[Num. 800-53 (r5)]],Table1[[#This Row],[Num. CIS Controls]])</f>
        <v>11</v>
      </c>
      <c r="X574">
        <f>(Table1[[#This Row],[Total Mitigations]]-parameters!$D$2)/(parameters!$D$3-parameters!$D$2)</f>
        <v>0.2</v>
      </c>
      <c r="Y574">
        <f>IF(Table1[[#This Row],[Mitigations Utility (unclipped)]]&gt;1,1, IF(Table1[[#This Row],[Mitigations Utility (unclipped)]]&lt;0,0, Table1[[#This Row],[Mitigations Utility (unclipped)]]) )</f>
        <v>0.2</v>
      </c>
      <c r="Z574">
        <f>SUM(Table1[[#This Row],[Num. CAR]:[Num. Splunk]])</f>
        <v>0</v>
      </c>
      <c r="AA574">
        <f>(Table1[[#This Row],[Total Detections]]-parameters!$D$4)/(parameters!$D$5-parameters!$D$4)</f>
        <v>0</v>
      </c>
      <c r="AB574">
        <f>IF(Table1[[#This Row],[Detections Utility (unclipped)]]&gt;1,1, IF(Table1[[#This Row],[Detections Utility (unclipped)]]&lt;0,0, Table1[[#This Row],[Detections Utility (unclipped)]]) )</f>
        <v>0</v>
      </c>
      <c r="AC574"/>
      <c r="AD574" s="85" t="s">
        <v>1156</v>
      </c>
      <c r="AE574" s="30" t="str" cm="1">
        <f t="array" ref="AE574">IF(SUMPRODUCT(--(NOT(ISERR(SEARCH({"Process","Command","Script","WMI","Module","Pipe","Service"},AD574)))))&gt;0,"1","0")</f>
        <v>0</v>
      </c>
      <c r="AF574" s="30">
        <f>IF(AE574="1",'TOP 10 TECHNIQUES'!C$15,0)</f>
        <v>0</v>
      </c>
      <c r="AG574" s="30" t="str" cm="1">
        <f t="array" ref="AG574">IF(SUMPRODUCT(--(NOT(ISERR(SEARCH({"Network","Firewall"},AD574)))))&gt;0,"1","0")</f>
        <v>1</v>
      </c>
      <c r="AH574" s="30">
        <f>IF(AG574="1",'TOP 10 TECHNIQUES'!C$16,0)</f>
        <v>0</v>
      </c>
      <c r="AI574" s="30" t="str" cm="1">
        <f t="array" ref="AI574">IF(SUMPRODUCT(--(NOT(ISERR(SEARCH({"File","Group","Logon","Schedule","User","Registry","Active","Application"},AD574)))))&gt;0,"1","0")</f>
        <v>1</v>
      </c>
      <c r="AJ574" s="30">
        <f>IF(AI574="1",'TOP 10 TECHNIQUES'!C$17,0)</f>
        <v>0.19800000000000001</v>
      </c>
      <c r="AK574" s="30" t="str" cm="1">
        <f t="array" ref="AK574">IF(SUMPRODUCT(--(NOT(ISERR(SEARCH({"Cloud","Cluster","Container","Image","Instance","Pod","Snapshot","Volume"},AD574)))))&gt;0,"1","0")</f>
        <v>0</v>
      </c>
      <c r="AL574" s="30">
        <f>IF(AK574="1",'TOP 10 TECHNIQUES'!C$18,0)</f>
        <v>0</v>
      </c>
      <c r="AM574" s="30" t="str" cm="1">
        <f t="array" ref="AM574">IF(SUMPRODUCT(--(NOT(ISERR(SEARCH({"Drive","Firmware","Host","Kernel"},AD574)))))&gt;0,"1","0")</f>
        <v>0</v>
      </c>
      <c r="AN574" s="30">
        <f>IF(AM574="1",'TOP 10 TECHNIQUES'!C$19,0)</f>
        <v>0</v>
      </c>
      <c r="AO574" s="62">
        <v>2</v>
      </c>
      <c r="AP574" s="30">
        <f>parameters!$J$21*Table1[[#This Row],[TAT Utility]]+parameters!$J$22*Table1[[#This Row],[Count Utility]]</f>
        <v>8.5207142857142856E-2</v>
      </c>
      <c r="AQ574" s="30">
        <f>(Table1[[#This Row],[Total Top Att&amp;ck Score ]]-parameters!$D$19)/(parameters!$D$20-parameters!$D$19)</f>
        <v>6.1801587301587302E-2</v>
      </c>
      <c r="AR574" s="30">
        <f>IF(Table1[[#This Row],[TAT Utility (unclipped)]]&gt;1,1, IF(Table1[[#This Row],[TAT Utility (unclipped)]]&lt;0,0, Table1[[#This Row],[TAT Utility (unclipped)]]) )</f>
        <v>6.1801587301587302E-2</v>
      </c>
      <c r="AS574" s="30">
        <f>(Table1[[#This Row],[Ransomware (Total '# of ATT&amp;CK Observations)]]-parameters!$D$21)/(parameters!$D$22-parameters!$D$21)</f>
        <v>9.5238095238095233E-2</v>
      </c>
      <c r="AT574" s="30">
        <f>IF(Table1[[#This Row],[Count Utility (unclipped)]]&gt;1,1, IF(Table1[[#This Row],[Count Utility (unclipped)]]&lt;0,0, Table1[[#This Row],[Count Utility (unclipped)]]) )</f>
        <v>9.5238095238095233E-2</v>
      </c>
      <c r="AU57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5.0561980347694629E-2</v>
      </c>
    </row>
    <row r="575" spans="1:47" ht="15.75">
      <c r="A575" s="30">
        <f>parameters!$J$21*Table1[[#This Row],[TAT Utility]]+parameters!$J$22*Table1[[#This Row],[Count Utility]]</f>
        <v>3.5476190476190481E-2</v>
      </c>
      <c r="B575" s="30">
        <f t="shared" si="8"/>
        <v>0.35476190476190478</v>
      </c>
      <c r="C575" s="30" t="s">
        <v>1947</v>
      </c>
      <c r="D575" s="30" t="s">
        <v>1948</v>
      </c>
      <c r="E575" s="30" t="s">
        <v>72</v>
      </c>
      <c r="F575" s="30">
        <v>1</v>
      </c>
      <c r="G575" s="30">
        <v>0</v>
      </c>
      <c r="H575" s="30">
        <f>parameters!$J$10*Table1[[#This Row],[Before Utility]]+parameters!$J$11*Table1[[#This Row],[After Utility]]</f>
        <v>0.05</v>
      </c>
      <c r="I575">
        <f>(Table1[[#This Row],[Num. TID Before]]-parameters!$D$8)/(parameters!$D$9-parameters!$D$8)</f>
        <v>0.1</v>
      </c>
      <c r="J575">
        <f>IF(Table1[[#This Row],[Before Utility (unclipped)]]&gt;1,1, IF(Table1[[#This Row],[Before Utility (unclipped)]]&lt;0,0, Table1[[#This Row],[Before Utility (unclipped)]]))</f>
        <v>0.1</v>
      </c>
      <c r="K575">
        <f>(Table1[[#This Row],[Num. TID After]]-parameters!$D$10)/(parameters!$D$11-parameters!$D$10)</f>
        <v>0</v>
      </c>
      <c r="L575">
        <f>IF(Table1[[#This Row],[After Utility (unclipped)]]&gt;1,1, IF(Table1[[#This Row],[After Utility (unclipped)]]&lt;0,0, Table1[[#This Row],[After Utility (unclipped)]]))</f>
        <v>0</v>
      </c>
      <c r="M575" s="30">
        <v>0</v>
      </c>
      <c r="N575" s="81">
        <v>0</v>
      </c>
      <c r="O575" s="81">
        <v>0</v>
      </c>
      <c r="P575" s="81">
        <v>0</v>
      </c>
      <c r="Q575" s="81">
        <v>0</v>
      </c>
      <c r="R575" s="36" t="s">
        <v>1949</v>
      </c>
      <c r="S575" s="32">
        <v>14</v>
      </c>
      <c r="T575" s="36" t="s">
        <v>1950</v>
      </c>
      <c r="U575" s="32">
        <v>18</v>
      </c>
      <c r="V575" s="30">
        <f>parameters!$J$4*Table1[[#This Row],[Mitigations Utility]] + parameters!$J$5*Table1[[#This Row],[Detections Utility]]</f>
        <v>0.30476190476190479</v>
      </c>
      <c r="W575">
        <f>SUM(Table1[[#This Row],[Num. 800-53 (r5)]],Table1[[#This Row],[Num. CIS Controls]])</f>
        <v>32</v>
      </c>
      <c r="X575">
        <f>(Table1[[#This Row],[Total Mitigations]]-parameters!$D$2)/(parameters!$D$3-parameters!$D$2)</f>
        <v>0.58181818181818179</v>
      </c>
      <c r="Y575">
        <f>IF(Table1[[#This Row],[Mitigations Utility (unclipped)]]&gt;1,1, IF(Table1[[#This Row],[Mitigations Utility (unclipped)]]&lt;0,0, Table1[[#This Row],[Mitigations Utility (unclipped)]]) )</f>
        <v>0.58181818181818179</v>
      </c>
      <c r="Z575">
        <f>SUM(Table1[[#This Row],[Num. CAR]:[Num. Splunk]])</f>
        <v>0</v>
      </c>
      <c r="AA575">
        <f>(Table1[[#This Row],[Total Detections]]-parameters!$D$4)/(parameters!$D$5-parameters!$D$4)</f>
        <v>0</v>
      </c>
      <c r="AB575">
        <f>IF(Table1[[#This Row],[Detections Utility (unclipped)]]&gt;1,1, IF(Table1[[#This Row],[Detections Utility (unclipped)]]&lt;0,0, Table1[[#This Row],[Detections Utility (unclipped)]]) )</f>
        <v>0</v>
      </c>
      <c r="AC575"/>
      <c r="AD575" s="85" t="s">
        <v>531</v>
      </c>
      <c r="AE575" s="30" t="str" cm="1">
        <f t="array" ref="AE575">IF(SUMPRODUCT(--(NOT(ISERR(SEARCH({"Process","Command","Script","WMI","Module","Pipe","Service"},AD575)))))&gt;0,"1","0")</f>
        <v>0</v>
      </c>
      <c r="AF575" s="30">
        <f>IF(AE575="1",'TOP 10 TECHNIQUES'!C$15,0)</f>
        <v>0</v>
      </c>
      <c r="AG575" s="30" t="str" cm="1">
        <f t="array" ref="AG575">IF(SUMPRODUCT(--(NOT(ISERR(SEARCH({"Network","Firewall"},AD575)))))&gt;0,"1","0")</f>
        <v>1</v>
      </c>
      <c r="AH575" s="30">
        <f>IF(AG575="1",'TOP 10 TECHNIQUES'!C$16,0)</f>
        <v>0</v>
      </c>
      <c r="AI575" s="30" t="str" cm="1">
        <f t="array" ref="AI575">IF(SUMPRODUCT(--(NOT(ISERR(SEARCH({"File","Group","Logon","Schedule","User","Registry","Active","Application"},AD575)))))&gt;0,"1","0")</f>
        <v>0</v>
      </c>
      <c r="AJ575" s="30">
        <f>IF(AI575="1",'TOP 10 TECHNIQUES'!C$17,0)</f>
        <v>0</v>
      </c>
      <c r="AK575" s="30" t="str" cm="1">
        <f t="array" ref="AK575">IF(SUMPRODUCT(--(NOT(ISERR(SEARCH({"Cloud","Cluster","Container","Image","Instance","Pod","Snapshot","Volume"},AD575)))))&gt;0,"1","0")</f>
        <v>0</v>
      </c>
      <c r="AL575" s="30">
        <f>IF(AK575="1",'TOP 10 TECHNIQUES'!C$18,0)</f>
        <v>0</v>
      </c>
      <c r="AM575" s="30" t="str" cm="1">
        <f t="array" ref="AM575">IF(SUMPRODUCT(--(NOT(ISERR(SEARCH({"Drive","Firmware","Host","Kernel"},AD575)))))&gt;0,"1","0")</f>
        <v>0</v>
      </c>
      <c r="AN575" s="30">
        <f>IF(AM575="1",'TOP 10 TECHNIQUES'!C$19,0)</f>
        <v>0</v>
      </c>
      <c r="AO575" s="61">
        <v>0</v>
      </c>
      <c r="AP575" s="30">
        <f>parameters!$J$21*Table1[[#This Row],[TAT Utility]]+parameters!$J$22*Table1[[#This Row],[Count Utility]]</f>
        <v>3.5476190476190481E-2</v>
      </c>
      <c r="AQ575" s="30">
        <f>(Table1[[#This Row],[Total Top Att&amp;ck Score ]]-parameters!$D$19)/(parameters!$D$20-parameters!$D$19)</f>
        <v>0.11825396825396826</v>
      </c>
      <c r="AR575" s="30">
        <f>IF(Table1[[#This Row],[TAT Utility (unclipped)]]&gt;1,1, IF(Table1[[#This Row],[TAT Utility (unclipped)]]&lt;0,0, Table1[[#This Row],[TAT Utility (unclipped)]]) )</f>
        <v>0.11825396825396826</v>
      </c>
      <c r="AS575" s="30">
        <f>(Table1[[#This Row],[Ransomware (Total '# of ATT&amp;CK Observations)]]-parameters!$D$21)/(parameters!$D$22-parameters!$D$21)</f>
        <v>0</v>
      </c>
      <c r="AT575" s="30">
        <f>IF(Table1[[#This Row],[Count Utility (unclipped)]]&gt;1,1, IF(Table1[[#This Row],[Count Utility (unclipped)]]&lt;0,0, Table1[[#This Row],[Count Utility (unclipped)]]) )</f>
        <v>0</v>
      </c>
      <c r="AU57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6" spans="1:47" ht="15.75">
      <c r="A576" s="30">
        <f>parameters!$J$21*Table1[[#This Row],[TAT Utility]]+parameters!$J$22*Table1[[#This Row],[Count Utility]]</f>
        <v>3.5952380952380951E-2</v>
      </c>
      <c r="B576" s="30">
        <f t="shared" si="8"/>
        <v>0.35952380952380952</v>
      </c>
      <c r="C576" s="30" t="s">
        <v>1951</v>
      </c>
      <c r="D576" s="30" t="s">
        <v>1948</v>
      </c>
      <c r="E576" s="30" t="s">
        <v>1952</v>
      </c>
      <c r="F576" s="30">
        <v>1</v>
      </c>
      <c r="G576" s="30">
        <v>0</v>
      </c>
      <c r="H576" s="30">
        <f>parameters!$J$10*Table1[[#This Row],[Before Utility]]+parameters!$J$11*Table1[[#This Row],[After Utility]]</f>
        <v>0.05</v>
      </c>
      <c r="I576">
        <f>(Table1[[#This Row],[Num. TID Before]]-parameters!$D$8)/(parameters!$D$9-parameters!$D$8)</f>
        <v>0.1</v>
      </c>
      <c r="J576">
        <f>IF(Table1[[#This Row],[Before Utility (unclipped)]]&gt;1,1, IF(Table1[[#This Row],[Before Utility (unclipped)]]&lt;0,0, Table1[[#This Row],[Before Utility (unclipped)]]))</f>
        <v>0.1</v>
      </c>
      <c r="K576">
        <f>(Table1[[#This Row],[Num. TID After]]-parameters!$D$10)/(parameters!$D$11-parameters!$D$10)</f>
        <v>0</v>
      </c>
      <c r="L576">
        <f>IF(Table1[[#This Row],[After Utility (unclipped)]]&gt;1,1, IF(Table1[[#This Row],[After Utility (unclipped)]]&lt;0,0, Table1[[#This Row],[After Utility (unclipped)]]))</f>
        <v>0</v>
      </c>
      <c r="M576" s="30">
        <v>0</v>
      </c>
      <c r="N576" s="81">
        <v>0</v>
      </c>
      <c r="O576" s="81">
        <v>1</v>
      </c>
      <c r="P576" s="81">
        <v>0</v>
      </c>
      <c r="Q576" s="81">
        <v>0</v>
      </c>
      <c r="R576" s="36" t="s">
        <v>1949</v>
      </c>
      <c r="S576" s="32">
        <v>14</v>
      </c>
      <c r="T576" s="36" t="s">
        <v>1950</v>
      </c>
      <c r="U576" s="32">
        <v>18</v>
      </c>
      <c r="V576" s="30">
        <f>parameters!$J$4*Table1[[#This Row],[Mitigations Utility]] + parameters!$J$5*Table1[[#This Row],[Detections Utility]]</f>
        <v>0.30952380952380953</v>
      </c>
      <c r="W576">
        <f>SUM(Table1[[#This Row],[Num. 800-53 (r5)]],Table1[[#This Row],[Num. CIS Controls]])</f>
        <v>32</v>
      </c>
      <c r="X576">
        <f>(Table1[[#This Row],[Total Mitigations]]-parameters!$D$2)/(parameters!$D$3-parameters!$D$2)</f>
        <v>0.58181818181818179</v>
      </c>
      <c r="Y576">
        <f>IF(Table1[[#This Row],[Mitigations Utility (unclipped)]]&gt;1,1, IF(Table1[[#This Row],[Mitigations Utility (unclipped)]]&lt;0,0, Table1[[#This Row],[Mitigations Utility (unclipped)]]) )</f>
        <v>0.58181818181818179</v>
      </c>
      <c r="Z576">
        <f>SUM(Table1[[#This Row],[Num. CAR]:[Num. Splunk]])</f>
        <v>1</v>
      </c>
      <c r="AA576">
        <f>(Table1[[#This Row],[Total Detections]]-parameters!$D$4)/(parameters!$D$5-parameters!$D$4)</f>
        <v>0.01</v>
      </c>
      <c r="AB576">
        <f>IF(Table1[[#This Row],[Detections Utility (unclipped)]]&gt;1,1, IF(Table1[[#This Row],[Detections Utility (unclipped)]]&lt;0,0, Table1[[#This Row],[Detections Utility (unclipped)]]) )</f>
        <v>0.01</v>
      </c>
      <c r="AC576"/>
      <c r="AD576" s="85" t="s">
        <v>531</v>
      </c>
      <c r="AE576" s="30" t="str" cm="1">
        <f t="array" ref="AE576">IF(SUMPRODUCT(--(NOT(ISERR(SEARCH({"Process","Command","Script","WMI","Module","Pipe","Service"},AD576)))))&gt;0,"1","0")</f>
        <v>0</v>
      </c>
      <c r="AF576" s="30">
        <f>IF(AE576="1",'TOP 10 TECHNIQUES'!C$15,0)</f>
        <v>0</v>
      </c>
      <c r="AG576" s="30" t="str" cm="1">
        <f t="array" ref="AG576">IF(SUMPRODUCT(--(NOT(ISERR(SEARCH({"Network","Firewall"},AD576)))))&gt;0,"1","0")</f>
        <v>1</v>
      </c>
      <c r="AH576" s="30">
        <f>IF(AG576="1",'TOP 10 TECHNIQUES'!C$16,0)</f>
        <v>0</v>
      </c>
      <c r="AI576" s="30" t="str" cm="1">
        <f t="array" ref="AI576">IF(SUMPRODUCT(--(NOT(ISERR(SEARCH({"File","Group","Logon","Schedule","User","Registry","Active","Application"},AD576)))))&gt;0,"1","0")</f>
        <v>0</v>
      </c>
      <c r="AJ576" s="30">
        <f>IF(AI576="1",'TOP 10 TECHNIQUES'!C$17,0)</f>
        <v>0</v>
      </c>
      <c r="AK576" s="30" t="str" cm="1">
        <f t="array" ref="AK576">IF(SUMPRODUCT(--(NOT(ISERR(SEARCH({"Cloud","Cluster","Container","Image","Instance","Pod","Snapshot","Volume"},AD576)))))&gt;0,"1","0")</f>
        <v>0</v>
      </c>
      <c r="AL576" s="30">
        <f>IF(AK576="1",'TOP 10 TECHNIQUES'!C$18,0)</f>
        <v>0</v>
      </c>
      <c r="AM576" s="30" t="str" cm="1">
        <f t="array" ref="AM576">IF(SUMPRODUCT(--(NOT(ISERR(SEARCH({"Drive","Firmware","Host","Kernel"},AD576)))))&gt;0,"1","0")</f>
        <v>0</v>
      </c>
      <c r="AN576" s="30">
        <f>IF(AM576="1",'TOP 10 TECHNIQUES'!C$19,0)</f>
        <v>0</v>
      </c>
      <c r="AO576" s="62">
        <v>0</v>
      </c>
      <c r="AP576" s="30">
        <f>parameters!$J$21*Table1[[#This Row],[TAT Utility]]+parameters!$J$22*Table1[[#This Row],[Count Utility]]</f>
        <v>3.5952380952380951E-2</v>
      </c>
      <c r="AQ576" s="30">
        <f>(Table1[[#This Row],[Total Top Att&amp;ck Score ]]-parameters!$D$19)/(parameters!$D$20-parameters!$D$19)</f>
        <v>0.11984126984126985</v>
      </c>
      <c r="AR576" s="30">
        <f>IF(Table1[[#This Row],[TAT Utility (unclipped)]]&gt;1,1, IF(Table1[[#This Row],[TAT Utility (unclipped)]]&lt;0,0, Table1[[#This Row],[TAT Utility (unclipped)]]) )</f>
        <v>0.11984126984126985</v>
      </c>
      <c r="AS576" s="30">
        <f>(Table1[[#This Row],[Ransomware (Total '# of ATT&amp;CK Observations)]]-parameters!$D$21)/(parameters!$D$22-parameters!$D$21)</f>
        <v>0</v>
      </c>
      <c r="AT576" s="30">
        <f>IF(Table1[[#This Row],[Count Utility (unclipped)]]&gt;1,1, IF(Table1[[#This Row],[Count Utility (unclipped)]]&lt;0,0, Table1[[#This Row],[Count Utility (unclipped)]]) )</f>
        <v>0</v>
      </c>
      <c r="AU57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7" spans="1:47" ht="15.75">
      <c r="A577" s="30">
        <f>parameters!$J$21*Table1[[#This Row],[TAT Utility]]+parameters!$J$22*Table1[[#This Row],[Count Utility]]</f>
        <v>3.9323333333333335E-2</v>
      </c>
      <c r="B577" s="30">
        <f t="shared" si="8"/>
        <v>5.9900000000000002E-2</v>
      </c>
      <c r="C577" s="30" t="s">
        <v>1953</v>
      </c>
      <c r="D577" s="30" t="s">
        <v>1954</v>
      </c>
      <c r="E577" s="30" t="s">
        <v>72</v>
      </c>
      <c r="F577" s="30">
        <v>1</v>
      </c>
      <c r="G577" s="30">
        <v>0</v>
      </c>
      <c r="H577" s="30">
        <f>parameters!$J$10*Table1[[#This Row],[Before Utility]]+parameters!$J$11*Table1[[#This Row],[After Utility]]</f>
        <v>0.05</v>
      </c>
      <c r="I577">
        <f>(Table1[[#This Row],[Num. TID Before]]-parameters!$D$8)/(parameters!$D$9-parameters!$D$8)</f>
        <v>0.1</v>
      </c>
      <c r="J577">
        <f>IF(Table1[[#This Row],[Before Utility (unclipped)]]&gt;1,1, IF(Table1[[#This Row],[Before Utility (unclipped)]]&lt;0,0, Table1[[#This Row],[Before Utility (unclipped)]]))</f>
        <v>0.1</v>
      </c>
      <c r="K577">
        <f>(Table1[[#This Row],[Num. TID After]]-parameters!$D$10)/(parameters!$D$11-parameters!$D$10)</f>
        <v>0</v>
      </c>
      <c r="L577">
        <f>IF(Table1[[#This Row],[After Utility (unclipped)]]&gt;1,1, IF(Table1[[#This Row],[After Utility (unclipped)]]&lt;0,0, Table1[[#This Row],[After Utility (unclipped)]]))</f>
        <v>0</v>
      </c>
      <c r="M577" s="30">
        <v>0</v>
      </c>
      <c r="N577" s="81">
        <v>0</v>
      </c>
      <c r="O577" s="81">
        <v>0</v>
      </c>
      <c r="P577" s="81">
        <v>0</v>
      </c>
      <c r="Q577" s="81">
        <v>0</v>
      </c>
      <c r="R577" s="34"/>
      <c r="S577" s="32">
        <v>0</v>
      </c>
      <c r="T577" s="34"/>
      <c r="U577" s="32">
        <v>0</v>
      </c>
      <c r="V577" s="30">
        <f>parameters!$J$4*Table1[[#This Row],[Mitigations Utility]] + parameters!$J$5*Table1[[#This Row],[Detections Utility]]</f>
        <v>0</v>
      </c>
      <c r="W577">
        <f>SUM(Table1[[#This Row],[Num. 800-53 (r5)]],Table1[[#This Row],[Num. CIS Controls]])</f>
        <v>0</v>
      </c>
      <c r="X577">
        <f>(Table1[[#This Row],[Total Mitigations]]-parameters!$D$2)/(parameters!$D$3-parameters!$D$2)</f>
        <v>0</v>
      </c>
      <c r="Y577">
        <f>IF(Table1[[#This Row],[Mitigations Utility (unclipped)]]&gt;1,1, IF(Table1[[#This Row],[Mitigations Utility (unclipped)]]&lt;0,0, Table1[[#This Row],[Mitigations Utility (unclipped)]]) )</f>
        <v>0</v>
      </c>
      <c r="Z577">
        <f>SUM(Table1[[#This Row],[Num. CAR]:[Num. Splunk]])</f>
        <v>0</v>
      </c>
      <c r="AA577">
        <f>(Table1[[#This Row],[Total Detections]]-parameters!$D$4)/(parameters!$D$5-parameters!$D$4)</f>
        <v>0</v>
      </c>
      <c r="AB577">
        <f>IF(Table1[[#This Row],[Detections Utility (unclipped)]]&gt;1,1, IF(Table1[[#This Row],[Detections Utility (unclipped)]]&lt;0,0, Table1[[#This Row],[Detections Utility (unclipped)]]) )</f>
        <v>0</v>
      </c>
      <c r="AC577"/>
      <c r="AD577" s="85" t="s">
        <v>398</v>
      </c>
      <c r="AE577" s="30" t="str" cm="1">
        <f t="array" ref="AE577">IF(SUMPRODUCT(--(NOT(ISERR(SEARCH({"Process","Command","Script","WMI","Module","Pipe","Service"},AD577)))))&gt;0,"1","0")</f>
        <v>0</v>
      </c>
      <c r="AF577" s="30">
        <f>IF(AE577="1",'TOP 10 TECHNIQUES'!C$15,0)</f>
        <v>0</v>
      </c>
      <c r="AG577" s="30" t="str" cm="1">
        <f t="array" ref="AG577">IF(SUMPRODUCT(--(NOT(ISERR(SEARCH({"Network","Firewall"},AD577)))))&gt;0,"1","0")</f>
        <v>0</v>
      </c>
      <c r="AH577" s="30">
        <f>IF(AG577="1",'TOP 10 TECHNIQUES'!C$16,0)</f>
        <v>0</v>
      </c>
      <c r="AI577" s="30" t="str" cm="1">
        <f t="array" ref="AI577">IF(SUMPRODUCT(--(NOT(ISERR(SEARCH({"File","Group","Logon","Schedule","User","Registry","Active","Application"},AD577)))))&gt;0,"1","0")</f>
        <v>1</v>
      </c>
      <c r="AJ577" s="30">
        <f>IF(AI577="1",'TOP 10 TECHNIQUES'!C$17,0)</f>
        <v>0.19800000000000001</v>
      </c>
      <c r="AK577" s="30" t="str" cm="1">
        <f t="array" ref="AK577">IF(SUMPRODUCT(--(NOT(ISERR(SEARCH({"Cloud","Cluster","Container","Image","Instance","Pod","Snapshot","Volume"},AD577)))))&gt;0,"1","0")</f>
        <v>0</v>
      </c>
      <c r="AL577" s="30">
        <f>IF(AK577="1",'TOP 10 TECHNIQUES'!C$18,0)</f>
        <v>0</v>
      </c>
      <c r="AM577" s="30" t="str" cm="1">
        <f t="array" ref="AM577">IF(SUMPRODUCT(--(NOT(ISERR(SEARCH({"Drive","Firmware","Host","Kernel"},AD577)))))&gt;0,"1","0")</f>
        <v>0</v>
      </c>
      <c r="AN577" s="30">
        <f>IF(AM577="1",'TOP 10 TECHNIQUES'!C$19,0)</f>
        <v>0</v>
      </c>
      <c r="AO577" s="61">
        <v>1</v>
      </c>
      <c r="AP577" s="30">
        <f>parameters!$J$21*Table1[[#This Row],[TAT Utility]]+parameters!$J$22*Table1[[#This Row],[Count Utility]]</f>
        <v>3.9323333333333335E-2</v>
      </c>
      <c r="AQ577" s="30">
        <f>(Table1[[#This Row],[Total Top Att&amp;ck Score ]]-parameters!$D$19)/(parameters!$D$20-parameters!$D$19)</f>
        <v>1.9966666666666667E-2</v>
      </c>
      <c r="AR577" s="30">
        <f>IF(Table1[[#This Row],[TAT Utility (unclipped)]]&gt;1,1, IF(Table1[[#This Row],[TAT Utility (unclipped)]]&lt;0,0, Table1[[#This Row],[TAT Utility (unclipped)]]) )</f>
        <v>1.9966666666666667E-2</v>
      </c>
      <c r="AS577" s="30">
        <f>(Table1[[#This Row],[Ransomware (Total '# of ATT&amp;CK Observations)]]-parameters!$D$21)/(parameters!$D$22-parameters!$D$21)</f>
        <v>4.7619047619047616E-2</v>
      </c>
      <c r="AT577" s="30">
        <f>IF(Table1[[#This Row],[Count Utility (unclipped)]]&gt;1,1, IF(Table1[[#This Row],[Count Utility (unclipped)]]&lt;0,0, Table1[[#This Row],[Count Utility (unclipped)]]) )</f>
        <v>4.7619047619047616E-2</v>
      </c>
      <c r="AU57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2.4284920634920635E-2</v>
      </c>
    </row>
    <row r="578" spans="1:47" ht="15.75">
      <c r="A578" s="30">
        <f>parameters!$J$21*Table1[[#This Row],[TAT Utility]]+parameters!$J$22*Table1[[#This Row],[Count Utility]]</f>
        <v>5.9899999999999997E-3</v>
      </c>
      <c r="B578" s="30">
        <f t="shared" si="8"/>
        <v>5.9900000000000002E-2</v>
      </c>
      <c r="C578" s="30" t="s">
        <v>1955</v>
      </c>
      <c r="D578" s="30" t="s">
        <v>1954</v>
      </c>
      <c r="E578" s="30" t="s">
        <v>1956</v>
      </c>
      <c r="F578" s="30">
        <v>1</v>
      </c>
      <c r="G578" s="30">
        <v>0</v>
      </c>
      <c r="H578" s="30">
        <f>parameters!$J$10*Table1[[#This Row],[Before Utility]]+parameters!$J$11*Table1[[#This Row],[After Utility]]</f>
        <v>0.05</v>
      </c>
      <c r="I578">
        <f>(Table1[[#This Row],[Num. TID Before]]-parameters!$D$8)/(parameters!$D$9-parameters!$D$8)</f>
        <v>0.1</v>
      </c>
      <c r="J578">
        <f>IF(Table1[[#This Row],[Before Utility (unclipped)]]&gt;1,1, IF(Table1[[#This Row],[Before Utility (unclipped)]]&lt;0,0, Table1[[#This Row],[Before Utility (unclipped)]]))</f>
        <v>0.1</v>
      </c>
      <c r="K578">
        <f>(Table1[[#This Row],[Num. TID After]]-parameters!$D$10)/(parameters!$D$11-parameters!$D$10)</f>
        <v>0</v>
      </c>
      <c r="L578">
        <f>IF(Table1[[#This Row],[After Utility (unclipped)]]&gt;1,1, IF(Table1[[#This Row],[After Utility (unclipped)]]&lt;0,0, Table1[[#This Row],[After Utility (unclipped)]]))</f>
        <v>0</v>
      </c>
      <c r="M578" s="30">
        <v>0</v>
      </c>
      <c r="N578" s="81">
        <v>0</v>
      </c>
      <c r="O578" s="81">
        <v>0</v>
      </c>
      <c r="P578" s="81">
        <v>0</v>
      </c>
      <c r="Q578" s="81">
        <v>0</v>
      </c>
      <c r="R578" s="34"/>
      <c r="S578" s="32">
        <v>0</v>
      </c>
      <c r="T578" s="34"/>
      <c r="U578" s="32">
        <v>0</v>
      </c>
      <c r="V578" s="30">
        <f>parameters!$J$4*Table1[[#This Row],[Mitigations Utility]] + parameters!$J$5*Table1[[#This Row],[Detections Utility]]</f>
        <v>0</v>
      </c>
      <c r="W578">
        <f>SUM(Table1[[#This Row],[Num. 800-53 (r5)]],Table1[[#This Row],[Num. CIS Controls]])</f>
        <v>0</v>
      </c>
      <c r="X578">
        <f>(Table1[[#This Row],[Total Mitigations]]-parameters!$D$2)/(parameters!$D$3-parameters!$D$2)</f>
        <v>0</v>
      </c>
      <c r="Y578">
        <f>IF(Table1[[#This Row],[Mitigations Utility (unclipped)]]&gt;1,1, IF(Table1[[#This Row],[Mitigations Utility (unclipped)]]&lt;0,0, Table1[[#This Row],[Mitigations Utility (unclipped)]]) )</f>
        <v>0</v>
      </c>
      <c r="Z578">
        <f>SUM(Table1[[#This Row],[Num. CAR]:[Num. Splunk]])</f>
        <v>0</v>
      </c>
      <c r="AA578">
        <f>(Table1[[#This Row],[Total Detections]]-parameters!$D$4)/(parameters!$D$5-parameters!$D$4)</f>
        <v>0</v>
      </c>
      <c r="AB578">
        <f>IF(Table1[[#This Row],[Detections Utility (unclipped)]]&gt;1,1, IF(Table1[[#This Row],[Detections Utility (unclipped)]]&lt;0,0, Table1[[#This Row],[Detections Utility (unclipped)]]) )</f>
        <v>0</v>
      </c>
      <c r="AC578"/>
      <c r="AD578" s="85" t="s">
        <v>398</v>
      </c>
      <c r="AE578" s="30" t="str" cm="1">
        <f t="array" ref="AE578">IF(SUMPRODUCT(--(NOT(ISERR(SEARCH({"Process","Command","Script","WMI","Module","Pipe","Service"},AD578)))))&gt;0,"1","0")</f>
        <v>0</v>
      </c>
      <c r="AF578" s="30">
        <f>IF(AE578="1",'TOP 10 TECHNIQUES'!C$15,0)</f>
        <v>0</v>
      </c>
      <c r="AG578" s="30" t="str" cm="1">
        <f t="array" ref="AG578">IF(SUMPRODUCT(--(NOT(ISERR(SEARCH({"Network","Firewall"},AD578)))))&gt;0,"1","0")</f>
        <v>0</v>
      </c>
      <c r="AH578" s="30">
        <f>IF(AG578="1",'TOP 10 TECHNIQUES'!C$16,0)</f>
        <v>0</v>
      </c>
      <c r="AI578" s="30" t="str" cm="1">
        <f t="array" ref="AI578">IF(SUMPRODUCT(--(NOT(ISERR(SEARCH({"File","Group","Logon","Schedule","User","Registry","Active","Application"},AD578)))))&gt;0,"1","0")</f>
        <v>1</v>
      </c>
      <c r="AJ578" s="30">
        <f>IF(AI578="1",'TOP 10 TECHNIQUES'!C$17,0)</f>
        <v>0.19800000000000001</v>
      </c>
      <c r="AK578" s="30" t="str" cm="1">
        <f t="array" ref="AK578">IF(SUMPRODUCT(--(NOT(ISERR(SEARCH({"Cloud","Cluster","Container","Image","Instance","Pod","Snapshot","Volume"},AD578)))))&gt;0,"1","0")</f>
        <v>0</v>
      </c>
      <c r="AL578" s="30">
        <f>IF(AK578="1",'TOP 10 TECHNIQUES'!C$18,0)</f>
        <v>0</v>
      </c>
      <c r="AM578" s="30" t="str" cm="1">
        <f t="array" ref="AM578">IF(SUMPRODUCT(--(NOT(ISERR(SEARCH({"Drive","Firmware","Host","Kernel"},AD578)))))&gt;0,"1","0")</f>
        <v>0</v>
      </c>
      <c r="AN578" s="30">
        <f>IF(AM578="1",'TOP 10 TECHNIQUES'!C$19,0)</f>
        <v>0</v>
      </c>
      <c r="AO578" s="62">
        <v>0</v>
      </c>
      <c r="AP578" s="30">
        <f>parameters!$J$21*Table1[[#This Row],[TAT Utility]]+parameters!$J$22*Table1[[#This Row],[Count Utility]]</f>
        <v>5.9899999999999997E-3</v>
      </c>
      <c r="AQ578" s="30">
        <f>(Table1[[#This Row],[Total Top Att&amp;ck Score ]]-parameters!$D$19)/(parameters!$D$20-parameters!$D$19)</f>
        <v>1.9966666666666667E-2</v>
      </c>
      <c r="AR578" s="30">
        <f>IF(Table1[[#This Row],[TAT Utility (unclipped)]]&gt;1,1, IF(Table1[[#This Row],[TAT Utility (unclipped)]]&lt;0,0, Table1[[#This Row],[TAT Utility (unclipped)]]) )</f>
        <v>1.9966666666666667E-2</v>
      </c>
      <c r="AS578" s="30">
        <f>(Table1[[#This Row],[Ransomware (Total '# of ATT&amp;CK Observations)]]-parameters!$D$21)/(parameters!$D$22-parameters!$D$21)</f>
        <v>0</v>
      </c>
      <c r="AT578" s="30">
        <f>IF(Table1[[#This Row],[Count Utility (unclipped)]]&gt;1,1, IF(Table1[[#This Row],[Count Utility (unclipped)]]&lt;0,0, Table1[[#This Row],[Count Utility (unclipped)]]) )</f>
        <v>0</v>
      </c>
      <c r="AU57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9" spans="1:47" ht="15.75">
      <c r="A579" s="30">
        <f>parameters!$J$21*Table1[[#This Row],[TAT Utility]]+parameters!$J$22*Table1[[#This Row],[Count Utility]]</f>
        <v>3.9323333333333335E-2</v>
      </c>
      <c r="B579" s="30">
        <f t="shared" si="8"/>
        <v>5.9900000000000002E-2</v>
      </c>
      <c r="C579" s="30" t="s">
        <v>1957</v>
      </c>
      <c r="D579" s="30" t="s">
        <v>1954</v>
      </c>
      <c r="E579" s="30" t="s">
        <v>1958</v>
      </c>
      <c r="F579" s="30">
        <v>1</v>
      </c>
      <c r="G579" s="30">
        <v>0</v>
      </c>
      <c r="H579" s="30">
        <f>parameters!$J$10*Table1[[#This Row],[Before Utility]]+parameters!$J$11*Table1[[#This Row],[After Utility]]</f>
        <v>0.05</v>
      </c>
      <c r="I579">
        <f>(Table1[[#This Row],[Num. TID Before]]-parameters!$D$8)/(parameters!$D$9-parameters!$D$8)</f>
        <v>0.1</v>
      </c>
      <c r="J579">
        <f>IF(Table1[[#This Row],[Before Utility (unclipped)]]&gt;1,1, IF(Table1[[#This Row],[Before Utility (unclipped)]]&lt;0,0, Table1[[#This Row],[Before Utility (unclipped)]]))</f>
        <v>0.1</v>
      </c>
      <c r="K579">
        <f>(Table1[[#This Row],[Num. TID After]]-parameters!$D$10)/(parameters!$D$11-parameters!$D$10)</f>
        <v>0</v>
      </c>
      <c r="L579">
        <f>IF(Table1[[#This Row],[After Utility (unclipped)]]&gt;1,1, IF(Table1[[#This Row],[After Utility (unclipped)]]&lt;0,0, Table1[[#This Row],[After Utility (unclipped)]]))</f>
        <v>0</v>
      </c>
      <c r="M579" s="30">
        <v>0</v>
      </c>
      <c r="N579" s="81">
        <v>0</v>
      </c>
      <c r="O579" s="81">
        <v>0</v>
      </c>
      <c r="P579" s="81">
        <v>0</v>
      </c>
      <c r="Q579" s="81">
        <v>0</v>
      </c>
      <c r="R579" s="34"/>
      <c r="S579" s="32">
        <v>0</v>
      </c>
      <c r="T579" s="34"/>
      <c r="U579" s="32">
        <v>0</v>
      </c>
      <c r="V579" s="30">
        <f>parameters!$J$4*Table1[[#This Row],[Mitigations Utility]] + parameters!$J$5*Table1[[#This Row],[Detections Utility]]</f>
        <v>0</v>
      </c>
      <c r="W579">
        <f>SUM(Table1[[#This Row],[Num. 800-53 (r5)]],Table1[[#This Row],[Num. CIS Controls]])</f>
        <v>0</v>
      </c>
      <c r="X579">
        <f>(Table1[[#This Row],[Total Mitigations]]-parameters!$D$2)/(parameters!$D$3-parameters!$D$2)</f>
        <v>0</v>
      </c>
      <c r="Y579">
        <f>IF(Table1[[#This Row],[Mitigations Utility (unclipped)]]&gt;1,1, IF(Table1[[#This Row],[Mitigations Utility (unclipped)]]&lt;0,0, Table1[[#This Row],[Mitigations Utility (unclipped)]]) )</f>
        <v>0</v>
      </c>
      <c r="Z579">
        <f>SUM(Table1[[#This Row],[Num. CAR]:[Num. Splunk]])</f>
        <v>0</v>
      </c>
      <c r="AA579">
        <f>(Table1[[#This Row],[Total Detections]]-parameters!$D$4)/(parameters!$D$5-parameters!$D$4)</f>
        <v>0</v>
      </c>
      <c r="AB579">
        <f>IF(Table1[[#This Row],[Detections Utility (unclipped)]]&gt;1,1, IF(Table1[[#This Row],[Detections Utility (unclipped)]]&lt;0,0, Table1[[#This Row],[Detections Utility (unclipped)]]) )</f>
        <v>0</v>
      </c>
      <c r="AC579"/>
      <c r="AD579" s="85" t="s">
        <v>398</v>
      </c>
      <c r="AE579" s="30" t="str" cm="1">
        <f t="array" ref="AE579">IF(SUMPRODUCT(--(NOT(ISERR(SEARCH({"Process","Command","Script","WMI","Module","Pipe","Service"},AD579)))))&gt;0,"1","0")</f>
        <v>0</v>
      </c>
      <c r="AF579" s="30">
        <f>IF(AE579="1",'TOP 10 TECHNIQUES'!C$15,0)</f>
        <v>0</v>
      </c>
      <c r="AG579" s="30" t="str" cm="1">
        <f t="array" ref="AG579">IF(SUMPRODUCT(--(NOT(ISERR(SEARCH({"Network","Firewall"},AD579)))))&gt;0,"1","0")</f>
        <v>0</v>
      </c>
      <c r="AH579" s="30">
        <f>IF(AG579="1",'TOP 10 TECHNIQUES'!C$16,0)</f>
        <v>0</v>
      </c>
      <c r="AI579" s="30" t="str" cm="1">
        <f t="array" ref="AI579">IF(SUMPRODUCT(--(NOT(ISERR(SEARCH({"File","Group","Logon","Schedule","User","Registry","Active","Application"},AD579)))))&gt;0,"1","0")</f>
        <v>1</v>
      </c>
      <c r="AJ579" s="30">
        <f>IF(AI579="1",'TOP 10 TECHNIQUES'!C$17,0)</f>
        <v>0.19800000000000001</v>
      </c>
      <c r="AK579" s="30" t="str" cm="1">
        <f t="array" ref="AK579">IF(SUMPRODUCT(--(NOT(ISERR(SEARCH({"Cloud","Cluster","Container","Image","Instance","Pod","Snapshot","Volume"},AD579)))))&gt;0,"1","0")</f>
        <v>0</v>
      </c>
      <c r="AL579" s="30">
        <f>IF(AK579="1",'TOP 10 TECHNIQUES'!C$18,0)</f>
        <v>0</v>
      </c>
      <c r="AM579" s="30" t="str" cm="1">
        <f t="array" ref="AM579">IF(SUMPRODUCT(--(NOT(ISERR(SEARCH({"Drive","Firmware","Host","Kernel"},AD579)))))&gt;0,"1","0")</f>
        <v>0</v>
      </c>
      <c r="AN579" s="30">
        <f>IF(AM579="1",'TOP 10 TECHNIQUES'!C$19,0)</f>
        <v>0</v>
      </c>
      <c r="AO579" s="61">
        <v>1</v>
      </c>
      <c r="AP579" s="30">
        <f>parameters!$J$21*Table1[[#This Row],[TAT Utility]]+parameters!$J$22*Table1[[#This Row],[Count Utility]]</f>
        <v>3.9323333333333335E-2</v>
      </c>
      <c r="AQ579" s="30">
        <f>(Table1[[#This Row],[Total Top Att&amp;ck Score ]]-parameters!$D$19)/(parameters!$D$20-parameters!$D$19)</f>
        <v>1.9966666666666667E-2</v>
      </c>
      <c r="AR579" s="30">
        <f>IF(Table1[[#This Row],[TAT Utility (unclipped)]]&gt;1,1, IF(Table1[[#This Row],[TAT Utility (unclipped)]]&lt;0,0, Table1[[#This Row],[TAT Utility (unclipped)]]) )</f>
        <v>1.9966666666666667E-2</v>
      </c>
      <c r="AS579" s="30">
        <f>(Table1[[#This Row],[Ransomware (Total '# of ATT&amp;CK Observations)]]-parameters!$D$21)/(parameters!$D$22-parameters!$D$21)</f>
        <v>4.7619047619047616E-2</v>
      </c>
      <c r="AT579" s="30">
        <f>IF(Table1[[#This Row],[Count Utility (unclipped)]]&gt;1,1, IF(Table1[[#This Row],[Count Utility (unclipped)]]&lt;0,0, Table1[[#This Row],[Count Utility (unclipped)]]) )</f>
        <v>4.7619047619047616E-2</v>
      </c>
      <c r="AU57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2.4284920634920635E-2</v>
      </c>
    </row>
    <row r="580" spans="1:47" ht="15.75">
      <c r="A580" s="30">
        <f>parameters!$J$21*Table1[[#This Row],[TAT Utility]]+parameters!$J$22*Table1[[#This Row],[Count Utility]]</f>
        <v>5.5336190476190469E-2</v>
      </c>
      <c r="B580" s="30">
        <f t="shared" si="8"/>
        <v>0.55336190476190472</v>
      </c>
      <c r="C580" s="30" t="s">
        <v>1959</v>
      </c>
      <c r="D580" s="30" t="s">
        <v>1960</v>
      </c>
      <c r="E580" s="30" t="s">
        <v>72</v>
      </c>
      <c r="F580" s="30">
        <v>1</v>
      </c>
      <c r="G580" s="30">
        <v>1</v>
      </c>
      <c r="H580" s="30">
        <f>parameters!$J$10*Table1[[#This Row],[Before Utility]]+parameters!$J$11*Table1[[#This Row],[After Utility]]</f>
        <v>0.1</v>
      </c>
      <c r="I580">
        <f>(Table1[[#This Row],[Num. TID Before]]-parameters!$D$8)/(parameters!$D$9-parameters!$D$8)</f>
        <v>0.1</v>
      </c>
      <c r="J580">
        <f>IF(Table1[[#This Row],[Before Utility (unclipped)]]&gt;1,1, IF(Table1[[#This Row],[Before Utility (unclipped)]]&lt;0,0, Table1[[#This Row],[Before Utility (unclipped)]]))</f>
        <v>0.1</v>
      </c>
      <c r="K580">
        <f>(Table1[[#This Row],[Num. TID After]]-parameters!$D$10)/(parameters!$D$11-parameters!$D$10)</f>
        <v>0.1</v>
      </c>
      <c r="L580">
        <f>IF(Table1[[#This Row],[After Utility (unclipped)]]&gt;1,1, IF(Table1[[#This Row],[After Utility (unclipped)]]&lt;0,0, Table1[[#This Row],[After Utility (unclipped)]]))</f>
        <v>0.1</v>
      </c>
      <c r="M580" s="30">
        <v>0</v>
      </c>
      <c r="N580" s="81">
        <v>0</v>
      </c>
      <c r="O580" s="81">
        <v>0</v>
      </c>
      <c r="P580" s="81">
        <v>0</v>
      </c>
      <c r="Q580" s="81">
        <v>0</v>
      </c>
      <c r="R580" s="34"/>
      <c r="S580" s="32">
        <v>12</v>
      </c>
      <c r="T580" s="36" t="s">
        <v>1961</v>
      </c>
      <c r="U580" s="32">
        <v>26</v>
      </c>
      <c r="V580" s="30">
        <f>parameters!$J$4*Table1[[#This Row],[Mitigations Utility]] + parameters!$J$5*Table1[[#This Row],[Detections Utility]]</f>
        <v>0.36190476190476195</v>
      </c>
      <c r="W580">
        <f>SUM(Table1[[#This Row],[Num. 800-53 (r5)]],Table1[[#This Row],[Num. CIS Controls]])</f>
        <v>38</v>
      </c>
      <c r="X580">
        <f>(Table1[[#This Row],[Total Mitigations]]-parameters!$D$2)/(parameters!$D$3-parameters!$D$2)</f>
        <v>0.69090909090909092</v>
      </c>
      <c r="Y580">
        <f>IF(Table1[[#This Row],[Mitigations Utility (unclipped)]]&gt;1,1, IF(Table1[[#This Row],[Mitigations Utility (unclipped)]]&lt;0,0, Table1[[#This Row],[Mitigations Utility (unclipped)]]) )</f>
        <v>0.69090909090909092</v>
      </c>
      <c r="Z580">
        <f>SUM(Table1[[#This Row],[Num. CAR]:[Num. Splunk]])</f>
        <v>0</v>
      </c>
      <c r="AA580">
        <f>(Table1[[#This Row],[Total Detections]]-parameters!$D$4)/(parameters!$D$5-parameters!$D$4)</f>
        <v>0</v>
      </c>
      <c r="AB580">
        <f>IF(Table1[[#This Row],[Detections Utility (unclipped)]]&gt;1,1, IF(Table1[[#This Row],[Detections Utility (unclipped)]]&lt;0,0, Table1[[#This Row],[Detections Utility (unclipped)]]) )</f>
        <v>0</v>
      </c>
      <c r="AC580"/>
      <c r="AD580" s="85" t="s">
        <v>398</v>
      </c>
      <c r="AE580" s="30" t="str" cm="1">
        <f t="array" ref="AE580">IF(SUMPRODUCT(--(NOT(ISERR(SEARCH({"Process","Command","Script","WMI","Module","Pipe","Service"},AD580)))))&gt;0,"1","0")</f>
        <v>0</v>
      </c>
      <c r="AF580" s="30">
        <f>IF(AE580="1",'TOP 10 TECHNIQUES'!C$15,0)</f>
        <v>0</v>
      </c>
      <c r="AG580" s="30" t="str" cm="1">
        <f t="array" ref="AG580">IF(SUMPRODUCT(--(NOT(ISERR(SEARCH({"Network","Firewall"},AD580)))))&gt;0,"1","0")</f>
        <v>0</v>
      </c>
      <c r="AH580" s="30">
        <f>IF(AG580="1",'TOP 10 TECHNIQUES'!C$16,0)</f>
        <v>0</v>
      </c>
      <c r="AI580" s="30" t="str" cm="1">
        <f t="array" ref="AI580">IF(SUMPRODUCT(--(NOT(ISERR(SEARCH({"File","Group","Logon","Schedule","User","Registry","Active","Application"},AD580)))))&gt;0,"1","0")</f>
        <v>1</v>
      </c>
      <c r="AJ580" s="30">
        <f>IF(AI580="1",'TOP 10 TECHNIQUES'!C$17,0)</f>
        <v>0.19800000000000001</v>
      </c>
      <c r="AK580" s="30" t="str" cm="1">
        <f t="array" ref="AK580">IF(SUMPRODUCT(--(NOT(ISERR(SEARCH({"Cloud","Cluster","Container","Image","Instance","Pod","Snapshot","Volume"},AD580)))))&gt;0,"1","0")</f>
        <v>0</v>
      </c>
      <c r="AL580" s="30">
        <f>IF(AK580="1",'TOP 10 TECHNIQUES'!C$18,0)</f>
        <v>0</v>
      </c>
      <c r="AM580" s="30" t="str" cm="1">
        <f t="array" ref="AM580">IF(SUMPRODUCT(--(NOT(ISERR(SEARCH({"Drive","Firmware","Host","Kernel"},AD580)))))&gt;0,"1","0")</f>
        <v>0</v>
      </c>
      <c r="AN580" s="30">
        <f>IF(AM580="1",'TOP 10 TECHNIQUES'!C$19,0)</f>
        <v>0</v>
      </c>
      <c r="AO580" s="62">
        <v>0</v>
      </c>
      <c r="AP580" s="30">
        <f>parameters!$J$21*Table1[[#This Row],[TAT Utility]]+parameters!$J$22*Table1[[#This Row],[Count Utility]]</f>
        <v>5.5336190476190469E-2</v>
      </c>
      <c r="AQ580" s="30">
        <f>(Table1[[#This Row],[Total Top Att&amp;ck Score ]]-parameters!$D$19)/(parameters!$D$20-parameters!$D$19)</f>
        <v>0.18445396825396823</v>
      </c>
      <c r="AR580" s="30">
        <f>IF(Table1[[#This Row],[TAT Utility (unclipped)]]&gt;1,1, IF(Table1[[#This Row],[TAT Utility (unclipped)]]&lt;0,0, Table1[[#This Row],[TAT Utility (unclipped)]]) )</f>
        <v>0.18445396825396823</v>
      </c>
      <c r="AS580" s="30">
        <f>(Table1[[#This Row],[Ransomware (Total '# of ATT&amp;CK Observations)]]-parameters!$D$21)/(parameters!$D$22-parameters!$D$21)</f>
        <v>0</v>
      </c>
      <c r="AT580" s="30">
        <f>IF(Table1[[#This Row],[Count Utility (unclipped)]]&gt;1,1, IF(Table1[[#This Row],[Count Utility (unclipped)]]&lt;0,0, Table1[[#This Row],[Count Utility (unclipped)]]) )</f>
        <v>0</v>
      </c>
      <c r="AU58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1" spans="1:47" ht="15.75">
      <c r="A581" s="30">
        <f>parameters!$J$21*Table1[[#This Row],[TAT Utility]]+parameters!$J$22*Table1[[#This Row],[Count Utility]]</f>
        <v>4.9346190476190481E-2</v>
      </c>
      <c r="B581" s="30">
        <f t="shared" si="8"/>
        <v>0.49346190476190477</v>
      </c>
      <c r="C581" s="30" t="s">
        <v>1962</v>
      </c>
      <c r="D581" s="30" t="s">
        <v>1960</v>
      </c>
      <c r="E581" s="30" t="s">
        <v>1963</v>
      </c>
      <c r="F581" s="30">
        <v>1</v>
      </c>
      <c r="G581" s="30">
        <v>0</v>
      </c>
      <c r="H581" s="30">
        <f>parameters!$J$10*Table1[[#This Row],[Before Utility]]+parameters!$J$11*Table1[[#This Row],[After Utility]]</f>
        <v>0.05</v>
      </c>
      <c r="I581">
        <f>(Table1[[#This Row],[Num. TID Before]]-parameters!$D$8)/(parameters!$D$9-parameters!$D$8)</f>
        <v>0.1</v>
      </c>
      <c r="J581">
        <f>IF(Table1[[#This Row],[Before Utility (unclipped)]]&gt;1,1, IF(Table1[[#This Row],[Before Utility (unclipped)]]&lt;0,0, Table1[[#This Row],[Before Utility (unclipped)]]))</f>
        <v>0.1</v>
      </c>
      <c r="K581">
        <f>(Table1[[#This Row],[Num. TID After]]-parameters!$D$10)/(parameters!$D$11-parameters!$D$10)</f>
        <v>0</v>
      </c>
      <c r="L581">
        <f>IF(Table1[[#This Row],[After Utility (unclipped)]]&gt;1,1, IF(Table1[[#This Row],[After Utility (unclipped)]]&lt;0,0, Table1[[#This Row],[After Utility (unclipped)]]))</f>
        <v>0</v>
      </c>
      <c r="M581" s="30">
        <v>0</v>
      </c>
      <c r="N581" s="81">
        <v>0</v>
      </c>
      <c r="O581" s="81">
        <v>0</v>
      </c>
      <c r="P581" s="81">
        <v>0</v>
      </c>
      <c r="Q581" s="81">
        <v>0</v>
      </c>
      <c r="R581" s="36" t="s">
        <v>1964</v>
      </c>
      <c r="S581" s="32">
        <v>12</v>
      </c>
      <c r="T581" s="36" t="s">
        <v>1961</v>
      </c>
      <c r="U581" s="32">
        <v>26</v>
      </c>
      <c r="V581" s="30">
        <f>parameters!$J$4*Table1[[#This Row],[Mitigations Utility]] + parameters!$J$5*Table1[[#This Row],[Detections Utility]]</f>
        <v>0.36190476190476195</v>
      </c>
      <c r="W581">
        <f>SUM(Table1[[#This Row],[Num. 800-53 (r5)]],Table1[[#This Row],[Num. CIS Controls]])</f>
        <v>38</v>
      </c>
      <c r="X581">
        <f>(Table1[[#This Row],[Total Mitigations]]-parameters!$D$2)/(parameters!$D$3-parameters!$D$2)</f>
        <v>0.69090909090909092</v>
      </c>
      <c r="Y581">
        <f>IF(Table1[[#This Row],[Mitigations Utility (unclipped)]]&gt;1,1, IF(Table1[[#This Row],[Mitigations Utility (unclipped)]]&lt;0,0, Table1[[#This Row],[Mitigations Utility (unclipped)]]) )</f>
        <v>0.69090909090909092</v>
      </c>
      <c r="Z581">
        <f>SUM(Table1[[#This Row],[Num. CAR]:[Num. Splunk]])</f>
        <v>0</v>
      </c>
      <c r="AA581">
        <f>(Table1[[#This Row],[Total Detections]]-parameters!$D$4)/(parameters!$D$5-parameters!$D$4)</f>
        <v>0</v>
      </c>
      <c r="AB581">
        <f>IF(Table1[[#This Row],[Detections Utility (unclipped)]]&gt;1,1, IF(Table1[[#This Row],[Detections Utility (unclipped)]]&lt;0,0, Table1[[#This Row],[Detections Utility (unclipped)]]) )</f>
        <v>0</v>
      </c>
      <c r="AC581"/>
      <c r="AD581" s="85" t="s">
        <v>398</v>
      </c>
      <c r="AE581" s="30" t="str" cm="1">
        <f t="array" ref="AE581">IF(SUMPRODUCT(--(NOT(ISERR(SEARCH({"Process","Command","Script","WMI","Module","Pipe","Service"},AD581)))))&gt;0,"1","0")</f>
        <v>0</v>
      </c>
      <c r="AF581" s="30">
        <f>IF(AE581="1",'TOP 10 TECHNIQUES'!C$15,0)</f>
        <v>0</v>
      </c>
      <c r="AG581" s="30" t="str" cm="1">
        <f t="array" ref="AG581">IF(SUMPRODUCT(--(NOT(ISERR(SEARCH({"Network","Firewall"},AD581)))))&gt;0,"1","0")</f>
        <v>0</v>
      </c>
      <c r="AH581" s="30">
        <f>IF(AG581="1",'TOP 10 TECHNIQUES'!C$16,0)</f>
        <v>0</v>
      </c>
      <c r="AI581" s="30" t="str" cm="1">
        <f t="array" ref="AI581">IF(SUMPRODUCT(--(NOT(ISERR(SEARCH({"File","Group","Logon","Schedule","User","Registry","Active","Application"},AD581)))))&gt;0,"1","0")</f>
        <v>1</v>
      </c>
      <c r="AJ581" s="30">
        <f>IF(AI581="1",'TOP 10 TECHNIQUES'!C$17,0)</f>
        <v>0.19800000000000001</v>
      </c>
      <c r="AK581" s="30" t="str" cm="1">
        <f t="array" ref="AK581">IF(SUMPRODUCT(--(NOT(ISERR(SEARCH({"Cloud","Cluster","Container","Image","Instance","Pod","Snapshot","Volume"},AD581)))))&gt;0,"1","0")</f>
        <v>0</v>
      </c>
      <c r="AL581" s="30">
        <f>IF(AK581="1",'TOP 10 TECHNIQUES'!C$18,0)</f>
        <v>0</v>
      </c>
      <c r="AM581" s="30" t="str" cm="1">
        <f t="array" ref="AM581">IF(SUMPRODUCT(--(NOT(ISERR(SEARCH({"Drive","Firmware","Host","Kernel"},AD581)))))&gt;0,"1","0")</f>
        <v>0</v>
      </c>
      <c r="AN581" s="30">
        <f>IF(AM581="1",'TOP 10 TECHNIQUES'!C$19,0)</f>
        <v>0</v>
      </c>
      <c r="AO581" s="61">
        <v>0</v>
      </c>
      <c r="AP581" s="30">
        <f>parameters!$J$21*Table1[[#This Row],[TAT Utility]]+parameters!$J$22*Table1[[#This Row],[Count Utility]]</f>
        <v>4.9346190476190481E-2</v>
      </c>
      <c r="AQ581" s="30">
        <f>(Table1[[#This Row],[Total Top Att&amp;ck Score ]]-parameters!$D$19)/(parameters!$D$20-parameters!$D$19)</f>
        <v>0.1644873015873016</v>
      </c>
      <c r="AR581" s="30">
        <f>IF(Table1[[#This Row],[TAT Utility (unclipped)]]&gt;1,1, IF(Table1[[#This Row],[TAT Utility (unclipped)]]&lt;0,0, Table1[[#This Row],[TAT Utility (unclipped)]]) )</f>
        <v>0.1644873015873016</v>
      </c>
      <c r="AS581" s="30">
        <f>(Table1[[#This Row],[Ransomware (Total '# of ATT&amp;CK Observations)]]-parameters!$D$21)/(parameters!$D$22-parameters!$D$21)</f>
        <v>0</v>
      </c>
      <c r="AT581" s="30">
        <f>IF(Table1[[#This Row],[Count Utility (unclipped)]]&gt;1,1, IF(Table1[[#This Row],[Count Utility (unclipped)]]&lt;0,0, Table1[[#This Row],[Count Utility (unclipped)]]) )</f>
        <v>0</v>
      </c>
      <c r="AU58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2" spans="1:47" ht="15.75">
      <c r="A582" s="30">
        <f>parameters!$J$21*Table1[[#This Row],[TAT Utility]]+parameters!$J$22*Table1[[#This Row],[Count Utility]]</f>
        <v>4.9346190476190481E-2</v>
      </c>
      <c r="B582" s="30">
        <f t="shared" si="8"/>
        <v>0.49346190476190477</v>
      </c>
      <c r="C582" s="30" t="s">
        <v>1965</v>
      </c>
      <c r="D582" s="30" t="s">
        <v>1960</v>
      </c>
      <c r="E582" s="30" t="s">
        <v>1966</v>
      </c>
      <c r="F582" s="30">
        <v>1</v>
      </c>
      <c r="G582" s="30">
        <v>0</v>
      </c>
      <c r="H582" s="30">
        <f>parameters!$J$10*Table1[[#This Row],[Before Utility]]+parameters!$J$11*Table1[[#This Row],[After Utility]]</f>
        <v>0.05</v>
      </c>
      <c r="I582">
        <f>(Table1[[#This Row],[Num. TID Before]]-parameters!$D$8)/(parameters!$D$9-parameters!$D$8)</f>
        <v>0.1</v>
      </c>
      <c r="J582">
        <f>IF(Table1[[#This Row],[Before Utility (unclipped)]]&gt;1,1, IF(Table1[[#This Row],[Before Utility (unclipped)]]&lt;0,0, Table1[[#This Row],[Before Utility (unclipped)]]))</f>
        <v>0.1</v>
      </c>
      <c r="K582">
        <f>(Table1[[#This Row],[Num. TID After]]-parameters!$D$10)/(parameters!$D$11-parameters!$D$10)</f>
        <v>0</v>
      </c>
      <c r="L582">
        <f>IF(Table1[[#This Row],[After Utility (unclipped)]]&gt;1,1, IF(Table1[[#This Row],[After Utility (unclipped)]]&lt;0,0, Table1[[#This Row],[After Utility (unclipped)]]))</f>
        <v>0</v>
      </c>
      <c r="M582" s="30">
        <v>0</v>
      </c>
      <c r="N582" s="81">
        <v>0</v>
      </c>
      <c r="O582" s="81">
        <v>0</v>
      </c>
      <c r="P582" s="81">
        <v>0</v>
      </c>
      <c r="Q582" s="81">
        <v>0</v>
      </c>
      <c r="R582" s="36" t="s">
        <v>1964</v>
      </c>
      <c r="S582" s="32">
        <v>12</v>
      </c>
      <c r="T582" s="36" t="s">
        <v>1961</v>
      </c>
      <c r="U582" s="32">
        <v>26</v>
      </c>
      <c r="V582" s="30">
        <f>parameters!$J$4*Table1[[#This Row],[Mitigations Utility]] + parameters!$J$5*Table1[[#This Row],[Detections Utility]]</f>
        <v>0.36190476190476195</v>
      </c>
      <c r="W582">
        <f>SUM(Table1[[#This Row],[Num. 800-53 (r5)]],Table1[[#This Row],[Num. CIS Controls]])</f>
        <v>38</v>
      </c>
      <c r="X582">
        <f>(Table1[[#This Row],[Total Mitigations]]-parameters!$D$2)/(parameters!$D$3-parameters!$D$2)</f>
        <v>0.69090909090909092</v>
      </c>
      <c r="Y582">
        <f>IF(Table1[[#This Row],[Mitigations Utility (unclipped)]]&gt;1,1, IF(Table1[[#This Row],[Mitigations Utility (unclipped)]]&lt;0,0, Table1[[#This Row],[Mitigations Utility (unclipped)]]) )</f>
        <v>0.69090909090909092</v>
      </c>
      <c r="Z582">
        <f>SUM(Table1[[#This Row],[Num. CAR]:[Num. Splunk]])</f>
        <v>0</v>
      </c>
      <c r="AA582">
        <f>(Table1[[#This Row],[Total Detections]]-parameters!$D$4)/(parameters!$D$5-parameters!$D$4)</f>
        <v>0</v>
      </c>
      <c r="AB582">
        <f>IF(Table1[[#This Row],[Detections Utility (unclipped)]]&gt;1,1, IF(Table1[[#This Row],[Detections Utility (unclipped)]]&lt;0,0, Table1[[#This Row],[Detections Utility (unclipped)]]) )</f>
        <v>0</v>
      </c>
      <c r="AC582"/>
      <c r="AD582" s="85" t="s">
        <v>398</v>
      </c>
      <c r="AE582" s="30" t="str" cm="1">
        <f t="array" ref="AE582">IF(SUMPRODUCT(--(NOT(ISERR(SEARCH({"Process","Command","Script","WMI","Module","Pipe","Service"},AD582)))))&gt;0,"1","0")</f>
        <v>0</v>
      </c>
      <c r="AF582" s="30">
        <f>IF(AE582="1",'TOP 10 TECHNIQUES'!C$15,0)</f>
        <v>0</v>
      </c>
      <c r="AG582" s="30" t="str" cm="1">
        <f t="array" ref="AG582">IF(SUMPRODUCT(--(NOT(ISERR(SEARCH({"Network","Firewall"},AD582)))))&gt;0,"1","0")</f>
        <v>0</v>
      </c>
      <c r="AH582" s="30">
        <f>IF(AG582="1",'TOP 10 TECHNIQUES'!C$16,0)</f>
        <v>0</v>
      </c>
      <c r="AI582" s="30" t="str" cm="1">
        <f t="array" ref="AI582">IF(SUMPRODUCT(--(NOT(ISERR(SEARCH({"File","Group","Logon","Schedule","User","Registry","Active","Application"},AD582)))))&gt;0,"1","0")</f>
        <v>1</v>
      </c>
      <c r="AJ582" s="30">
        <f>IF(AI582="1",'TOP 10 TECHNIQUES'!C$17,0)</f>
        <v>0.19800000000000001</v>
      </c>
      <c r="AK582" s="30" t="str" cm="1">
        <f t="array" ref="AK582">IF(SUMPRODUCT(--(NOT(ISERR(SEARCH({"Cloud","Cluster","Container","Image","Instance","Pod","Snapshot","Volume"},AD582)))))&gt;0,"1","0")</f>
        <v>0</v>
      </c>
      <c r="AL582" s="30">
        <f>IF(AK582="1",'TOP 10 TECHNIQUES'!C$18,0)</f>
        <v>0</v>
      </c>
      <c r="AM582" s="30" t="str" cm="1">
        <f t="array" ref="AM582">IF(SUMPRODUCT(--(NOT(ISERR(SEARCH({"Drive","Firmware","Host","Kernel"},AD582)))))&gt;0,"1","0")</f>
        <v>0</v>
      </c>
      <c r="AN582" s="30">
        <f>IF(AM582="1",'TOP 10 TECHNIQUES'!C$19,0)</f>
        <v>0</v>
      </c>
      <c r="AO582" s="62">
        <v>0</v>
      </c>
      <c r="AP582" s="30">
        <f>parameters!$J$21*Table1[[#This Row],[TAT Utility]]+parameters!$J$22*Table1[[#This Row],[Count Utility]]</f>
        <v>4.9346190476190481E-2</v>
      </c>
      <c r="AQ582" s="30">
        <f>(Table1[[#This Row],[Total Top Att&amp;ck Score ]]-parameters!$D$19)/(parameters!$D$20-parameters!$D$19)</f>
        <v>0.1644873015873016</v>
      </c>
      <c r="AR582" s="30">
        <f>IF(Table1[[#This Row],[TAT Utility (unclipped)]]&gt;1,1, IF(Table1[[#This Row],[TAT Utility (unclipped)]]&lt;0,0, Table1[[#This Row],[TAT Utility (unclipped)]]) )</f>
        <v>0.1644873015873016</v>
      </c>
      <c r="AS582" s="30">
        <f>(Table1[[#This Row],[Ransomware (Total '# of ATT&amp;CK Observations)]]-parameters!$D$21)/(parameters!$D$22-parameters!$D$21)</f>
        <v>0</v>
      </c>
      <c r="AT582" s="30">
        <f>IF(Table1[[#This Row],[Count Utility (unclipped)]]&gt;1,1, IF(Table1[[#This Row],[Count Utility (unclipped)]]&lt;0,0, Table1[[#This Row],[Count Utility (unclipped)]]) )</f>
        <v>0</v>
      </c>
      <c r="AU58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3" spans="1:47" ht="15.75">
      <c r="A583" s="30">
        <f>parameters!$J$21*Table1[[#This Row],[TAT Utility]]+parameters!$J$22*Table1[[#This Row],[Count Utility]]</f>
        <v>4.3095238095238096E-2</v>
      </c>
      <c r="B583" s="30">
        <f t="shared" si="8"/>
        <v>0.43095238095238098</v>
      </c>
      <c r="C583" s="30" t="s">
        <v>1967</v>
      </c>
      <c r="D583" s="30" t="s">
        <v>1968</v>
      </c>
      <c r="E583" s="30" t="s">
        <v>72</v>
      </c>
      <c r="F583" s="30">
        <v>1</v>
      </c>
      <c r="G583" s="30">
        <v>0</v>
      </c>
      <c r="H583" s="30">
        <f>parameters!$J$10*Table1[[#This Row],[Before Utility]]+parameters!$J$11*Table1[[#This Row],[After Utility]]</f>
        <v>0.05</v>
      </c>
      <c r="I583">
        <f>(Table1[[#This Row],[Num. TID Before]]-parameters!$D$8)/(parameters!$D$9-parameters!$D$8)</f>
        <v>0.1</v>
      </c>
      <c r="J583">
        <f>IF(Table1[[#This Row],[Before Utility (unclipped)]]&gt;1,1, IF(Table1[[#This Row],[Before Utility (unclipped)]]&lt;0,0, Table1[[#This Row],[Before Utility (unclipped)]]))</f>
        <v>0.1</v>
      </c>
      <c r="K583">
        <f>(Table1[[#This Row],[Num. TID After]]-parameters!$D$10)/(parameters!$D$11-parameters!$D$10)</f>
        <v>0</v>
      </c>
      <c r="L583">
        <f>IF(Table1[[#This Row],[After Utility (unclipped)]]&gt;1,1, IF(Table1[[#This Row],[After Utility (unclipped)]]&lt;0,0, Table1[[#This Row],[After Utility (unclipped)]]))</f>
        <v>0</v>
      </c>
      <c r="M583" s="30">
        <v>0</v>
      </c>
      <c r="N583" s="81">
        <v>0</v>
      </c>
      <c r="O583" s="81">
        <v>0</v>
      </c>
      <c r="P583" s="81">
        <v>0</v>
      </c>
      <c r="Q583" s="81">
        <v>0</v>
      </c>
      <c r="R583" s="36" t="s">
        <v>1969</v>
      </c>
      <c r="S583" s="32">
        <v>17</v>
      </c>
      <c r="T583" s="36" t="s">
        <v>1970</v>
      </c>
      <c r="U583" s="32">
        <v>23</v>
      </c>
      <c r="V583" s="30">
        <f>parameters!$J$4*Table1[[#This Row],[Mitigations Utility]] + parameters!$J$5*Table1[[#This Row],[Detections Utility]]</f>
        <v>0.38095238095238099</v>
      </c>
      <c r="W583">
        <f>SUM(Table1[[#This Row],[Num. 800-53 (r5)]],Table1[[#This Row],[Num. CIS Controls]])</f>
        <v>40</v>
      </c>
      <c r="X583">
        <f>(Table1[[#This Row],[Total Mitigations]]-parameters!$D$2)/(parameters!$D$3-parameters!$D$2)</f>
        <v>0.72727272727272729</v>
      </c>
      <c r="Y583">
        <f>IF(Table1[[#This Row],[Mitigations Utility (unclipped)]]&gt;1,1, IF(Table1[[#This Row],[Mitigations Utility (unclipped)]]&lt;0,0, Table1[[#This Row],[Mitigations Utility (unclipped)]]) )</f>
        <v>0.72727272727272729</v>
      </c>
      <c r="Z583">
        <f>SUM(Table1[[#This Row],[Num. CAR]:[Num. Splunk]])</f>
        <v>0</v>
      </c>
      <c r="AA583">
        <f>(Table1[[#This Row],[Total Detections]]-parameters!$D$4)/(parameters!$D$5-parameters!$D$4)</f>
        <v>0</v>
      </c>
      <c r="AB583">
        <f>IF(Table1[[#This Row],[Detections Utility (unclipped)]]&gt;1,1, IF(Table1[[#This Row],[Detections Utility (unclipped)]]&lt;0,0, Table1[[#This Row],[Detections Utility (unclipped)]]) )</f>
        <v>0</v>
      </c>
      <c r="AC583"/>
      <c r="AD583" s="85" t="s">
        <v>1971</v>
      </c>
      <c r="AE583" s="30" t="str" cm="1">
        <f t="array" ref="AE583">IF(SUMPRODUCT(--(NOT(ISERR(SEARCH({"Process","Command","Script","WMI","Module","Pipe","Service"},AD583)))))&gt;0,"1","0")</f>
        <v>0</v>
      </c>
      <c r="AF583" s="30">
        <f>IF(AE583="1",'TOP 10 TECHNIQUES'!C$15,0)</f>
        <v>0</v>
      </c>
      <c r="AG583" s="30" t="str" cm="1">
        <f t="array" ref="AG583">IF(SUMPRODUCT(--(NOT(ISERR(SEARCH({"Network","Firewall"},AD583)))))&gt;0,"1","0")</f>
        <v>1</v>
      </c>
      <c r="AH583" s="30">
        <f>IF(AG583="1",'TOP 10 TECHNIQUES'!C$16,0)</f>
        <v>0</v>
      </c>
      <c r="AI583" s="30" t="str" cm="1">
        <f t="array" ref="AI583">IF(SUMPRODUCT(--(NOT(ISERR(SEARCH({"File","Group","Logon","Schedule","User","Registry","Active","Application"},AD583)))))&gt;0,"1","0")</f>
        <v>0</v>
      </c>
      <c r="AJ583" s="30">
        <f>IF(AI583="1",'TOP 10 TECHNIQUES'!C$17,0)</f>
        <v>0</v>
      </c>
      <c r="AK583" s="30" t="str" cm="1">
        <f t="array" ref="AK583">IF(SUMPRODUCT(--(NOT(ISERR(SEARCH({"Cloud","Cluster","Container","Image","Instance","Pod","Snapshot","Volume"},AD583)))))&gt;0,"1","0")</f>
        <v>0</v>
      </c>
      <c r="AL583" s="30">
        <f>IF(AK583="1",'TOP 10 TECHNIQUES'!C$18,0)</f>
        <v>0</v>
      </c>
      <c r="AM583" s="30" t="str" cm="1">
        <f t="array" ref="AM583">IF(SUMPRODUCT(--(NOT(ISERR(SEARCH({"Drive","Firmware","Host","Kernel"},AD583)))))&gt;0,"1","0")</f>
        <v>0</v>
      </c>
      <c r="AN583" s="30">
        <f>IF(AM583="1",'TOP 10 TECHNIQUES'!C$19,0)</f>
        <v>0</v>
      </c>
      <c r="AO583" s="61">
        <v>0</v>
      </c>
      <c r="AP583" s="30">
        <f>parameters!$J$21*Table1[[#This Row],[TAT Utility]]+parameters!$J$22*Table1[[#This Row],[Count Utility]]</f>
        <v>4.3095238095238096E-2</v>
      </c>
      <c r="AQ583" s="30">
        <f>(Table1[[#This Row],[Total Top Att&amp;ck Score ]]-parameters!$D$19)/(parameters!$D$20-parameters!$D$19)</f>
        <v>0.14365079365079367</v>
      </c>
      <c r="AR583" s="30">
        <f>IF(Table1[[#This Row],[TAT Utility (unclipped)]]&gt;1,1, IF(Table1[[#This Row],[TAT Utility (unclipped)]]&lt;0,0, Table1[[#This Row],[TAT Utility (unclipped)]]) )</f>
        <v>0.14365079365079367</v>
      </c>
      <c r="AS583" s="30">
        <f>(Table1[[#This Row],[Ransomware (Total '# of ATT&amp;CK Observations)]]-parameters!$D$21)/(parameters!$D$22-parameters!$D$21)</f>
        <v>0</v>
      </c>
      <c r="AT583" s="30">
        <f>IF(Table1[[#This Row],[Count Utility (unclipped)]]&gt;1,1, IF(Table1[[#This Row],[Count Utility (unclipped)]]&lt;0,0, Table1[[#This Row],[Count Utility (unclipped)]]) )</f>
        <v>0</v>
      </c>
      <c r="AU58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4" spans="1:47" ht="15.75">
      <c r="A584" s="30">
        <f>parameters!$J$21*Table1[[#This Row],[TAT Utility]]+parameters!$J$22*Table1[[#This Row],[Count Utility]]</f>
        <v>4.8095238095238101E-2</v>
      </c>
      <c r="B584" s="30">
        <f t="shared" si="8"/>
        <v>0.48095238095238102</v>
      </c>
      <c r="C584" s="30" t="s">
        <v>1972</v>
      </c>
      <c r="D584" s="30" t="s">
        <v>1968</v>
      </c>
      <c r="E584" s="30" t="s">
        <v>1973</v>
      </c>
      <c r="F584" s="30">
        <v>1</v>
      </c>
      <c r="G584" s="30">
        <v>1</v>
      </c>
      <c r="H584" s="30">
        <f>parameters!$J$10*Table1[[#This Row],[Before Utility]]+parameters!$J$11*Table1[[#This Row],[After Utility]]</f>
        <v>0.1</v>
      </c>
      <c r="I584">
        <f>(Table1[[#This Row],[Num. TID Before]]-parameters!$D$8)/(parameters!$D$9-parameters!$D$8)</f>
        <v>0.1</v>
      </c>
      <c r="J584">
        <f>IF(Table1[[#This Row],[Before Utility (unclipped)]]&gt;1,1, IF(Table1[[#This Row],[Before Utility (unclipped)]]&lt;0,0, Table1[[#This Row],[Before Utility (unclipped)]]))</f>
        <v>0.1</v>
      </c>
      <c r="K584">
        <f>(Table1[[#This Row],[Num. TID After]]-parameters!$D$10)/(parameters!$D$11-parameters!$D$10)</f>
        <v>0.1</v>
      </c>
      <c r="L584">
        <f>IF(Table1[[#This Row],[After Utility (unclipped)]]&gt;1,1, IF(Table1[[#This Row],[After Utility (unclipped)]]&lt;0,0, Table1[[#This Row],[After Utility (unclipped)]]))</f>
        <v>0.1</v>
      </c>
      <c r="M584" s="30">
        <v>0</v>
      </c>
      <c r="N584" s="81">
        <v>0</v>
      </c>
      <c r="O584" s="81">
        <v>0</v>
      </c>
      <c r="P584" s="81">
        <v>0</v>
      </c>
      <c r="Q584" s="81">
        <v>0</v>
      </c>
      <c r="R584" s="36" t="s">
        <v>1974</v>
      </c>
      <c r="S584" s="32">
        <v>17</v>
      </c>
      <c r="T584" s="36" t="s">
        <v>1970</v>
      </c>
      <c r="U584" s="32">
        <v>23</v>
      </c>
      <c r="V584" s="30">
        <f>parameters!$J$4*Table1[[#This Row],[Mitigations Utility]] + parameters!$J$5*Table1[[#This Row],[Detections Utility]]</f>
        <v>0.38095238095238099</v>
      </c>
      <c r="W584">
        <f>SUM(Table1[[#This Row],[Num. 800-53 (r5)]],Table1[[#This Row],[Num. CIS Controls]])</f>
        <v>40</v>
      </c>
      <c r="X584">
        <f>(Table1[[#This Row],[Total Mitigations]]-parameters!$D$2)/(parameters!$D$3-parameters!$D$2)</f>
        <v>0.72727272727272729</v>
      </c>
      <c r="Y584">
        <f>IF(Table1[[#This Row],[Mitigations Utility (unclipped)]]&gt;1,1, IF(Table1[[#This Row],[Mitigations Utility (unclipped)]]&lt;0,0, Table1[[#This Row],[Mitigations Utility (unclipped)]]) )</f>
        <v>0.72727272727272729</v>
      </c>
      <c r="Z584">
        <f>SUM(Table1[[#This Row],[Num. CAR]:[Num. Splunk]])</f>
        <v>0</v>
      </c>
      <c r="AA584">
        <f>(Table1[[#This Row],[Total Detections]]-parameters!$D$4)/(parameters!$D$5-parameters!$D$4)</f>
        <v>0</v>
      </c>
      <c r="AB584">
        <f>IF(Table1[[#This Row],[Detections Utility (unclipped)]]&gt;1,1, IF(Table1[[#This Row],[Detections Utility (unclipped)]]&lt;0,0, Table1[[#This Row],[Detections Utility (unclipped)]]) )</f>
        <v>0</v>
      </c>
      <c r="AC584"/>
      <c r="AD584" s="85" t="s">
        <v>1971</v>
      </c>
      <c r="AE584" s="30" t="str" cm="1">
        <f t="array" ref="AE584">IF(SUMPRODUCT(--(NOT(ISERR(SEARCH({"Process","Command","Script","WMI","Module","Pipe","Service"},AD584)))))&gt;0,"1","0")</f>
        <v>0</v>
      </c>
      <c r="AF584" s="30">
        <f>IF(AE584="1",'TOP 10 TECHNIQUES'!C$15,0)</f>
        <v>0</v>
      </c>
      <c r="AG584" s="30" t="str" cm="1">
        <f t="array" ref="AG584">IF(SUMPRODUCT(--(NOT(ISERR(SEARCH({"Network","Firewall"},AD584)))))&gt;0,"1","0")</f>
        <v>1</v>
      </c>
      <c r="AH584" s="30">
        <f>IF(AG584="1",'TOP 10 TECHNIQUES'!C$16,0)</f>
        <v>0</v>
      </c>
      <c r="AI584" s="30" t="str" cm="1">
        <f t="array" ref="AI584">IF(SUMPRODUCT(--(NOT(ISERR(SEARCH({"File","Group","Logon","Schedule","User","Registry","Active","Application"},AD584)))))&gt;0,"1","0")</f>
        <v>0</v>
      </c>
      <c r="AJ584" s="30">
        <f>IF(AI584="1",'TOP 10 TECHNIQUES'!C$17,0)</f>
        <v>0</v>
      </c>
      <c r="AK584" s="30" t="str" cm="1">
        <f t="array" ref="AK584">IF(SUMPRODUCT(--(NOT(ISERR(SEARCH({"Cloud","Cluster","Container","Image","Instance","Pod","Snapshot","Volume"},AD584)))))&gt;0,"1","0")</f>
        <v>0</v>
      </c>
      <c r="AL584" s="30">
        <f>IF(AK584="1",'TOP 10 TECHNIQUES'!C$18,0)</f>
        <v>0</v>
      </c>
      <c r="AM584" s="30" t="str" cm="1">
        <f t="array" ref="AM584">IF(SUMPRODUCT(--(NOT(ISERR(SEARCH({"Drive","Firmware","Host","Kernel"},AD584)))))&gt;0,"1","0")</f>
        <v>0</v>
      </c>
      <c r="AN584" s="30">
        <f>IF(AM584="1",'TOP 10 TECHNIQUES'!C$19,0)</f>
        <v>0</v>
      </c>
      <c r="AO584" s="62">
        <v>0</v>
      </c>
      <c r="AP584" s="30">
        <f>parameters!$J$21*Table1[[#This Row],[TAT Utility]]+parameters!$J$22*Table1[[#This Row],[Count Utility]]</f>
        <v>4.8095238095238101E-2</v>
      </c>
      <c r="AQ584" s="30">
        <f>(Table1[[#This Row],[Total Top Att&amp;ck Score ]]-parameters!$D$19)/(parameters!$D$20-parameters!$D$19)</f>
        <v>0.16031746031746033</v>
      </c>
      <c r="AR584" s="30">
        <f>IF(Table1[[#This Row],[TAT Utility (unclipped)]]&gt;1,1, IF(Table1[[#This Row],[TAT Utility (unclipped)]]&lt;0,0, Table1[[#This Row],[TAT Utility (unclipped)]]) )</f>
        <v>0.16031746031746033</v>
      </c>
      <c r="AS584" s="30">
        <f>(Table1[[#This Row],[Ransomware (Total '# of ATT&amp;CK Observations)]]-parameters!$D$21)/(parameters!$D$22-parameters!$D$21)</f>
        <v>0</v>
      </c>
      <c r="AT584" s="30">
        <f>IF(Table1[[#This Row],[Count Utility (unclipped)]]&gt;1,1, IF(Table1[[#This Row],[Count Utility (unclipped)]]&lt;0,0, Table1[[#This Row],[Count Utility (unclipped)]]) )</f>
        <v>0</v>
      </c>
      <c r="AU58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5" spans="1:47" ht="15.75">
      <c r="A585" s="30">
        <f>parameters!$J$21*Table1[[#This Row],[TAT Utility]]+parameters!$J$22*Table1[[#This Row],[Count Utility]]</f>
        <v>4.9999999999999996E-2</v>
      </c>
      <c r="B585" s="30">
        <f t="shared" si="8"/>
        <v>0.5</v>
      </c>
      <c r="C585" s="30" t="s">
        <v>1975</v>
      </c>
      <c r="D585" s="30" t="s">
        <v>1968</v>
      </c>
      <c r="E585" s="30" t="s">
        <v>1976</v>
      </c>
      <c r="F585" s="30">
        <v>1</v>
      </c>
      <c r="G585" s="30">
        <v>1</v>
      </c>
      <c r="H585" s="30">
        <f>parameters!$J$10*Table1[[#This Row],[Before Utility]]+parameters!$J$11*Table1[[#This Row],[After Utility]]</f>
        <v>0.1</v>
      </c>
      <c r="I585">
        <f>(Table1[[#This Row],[Num. TID Before]]-parameters!$D$8)/(parameters!$D$9-parameters!$D$8)</f>
        <v>0.1</v>
      </c>
      <c r="J585">
        <f>IF(Table1[[#This Row],[Before Utility (unclipped)]]&gt;1,1, IF(Table1[[#This Row],[Before Utility (unclipped)]]&lt;0,0, Table1[[#This Row],[Before Utility (unclipped)]]))</f>
        <v>0.1</v>
      </c>
      <c r="K585">
        <f>(Table1[[#This Row],[Num. TID After]]-parameters!$D$10)/(parameters!$D$11-parameters!$D$10)</f>
        <v>0.1</v>
      </c>
      <c r="L585">
        <f>IF(Table1[[#This Row],[After Utility (unclipped)]]&gt;1,1, IF(Table1[[#This Row],[After Utility (unclipped)]]&lt;0,0, Table1[[#This Row],[After Utility (unclipped)]]))</f>
        <v>0.1</v>
      </c>
      <c r="M585" s="30">
        <v>0</v>
      </c>
      <c r="N585" s="81">
        <v>0</v>
      </c>
      <c r="O585" s="81">
        <v>0</v>
      </c>
      <c r="P585" s="81">
        <v>0</v>
      </c>
      <c r="Q585" s="81">
        <v>0</v>
      </c>
      <c r="R585" s="36" t="s">
        <v>1974</v>
      </c>
      <c r="S585" s="32">
        <v>17</v>
      </c>
      <c r="T585" s="36" t="s">
        <v>1970</v>
      </c>
      <c r="U585" s="32">
        <v>25</v>
      </c>
      <c r="V585" s="30">
        <f>parameters!$J$4*Table1[[#This Row],[Mitigations Utility]] + parameters!$J$5*Table1[[#This Row],[Detections Utility]]</f>
        <v>0.4</v>
      </c>
      <c r="W585">
        <f>SUM(Table1[[#This Row],[Num. 800-53 (r5)]],Table1[[#This Row],[Num. CIS Controls]])</f>
        <v>42</v>
      </c>
      <c r="X585">
        <f>(Table1[[#This Row],[Total Mitigations]]-parameters!$D$2)/(parameters!$D$3-parameters!$D$2)</f>
        <v>0.76363636363636367</v>
      </c>
      <c r="Y585">
        <f>IF(Table1[[#This Row],[Mitigations Utility (unclipped)]]&gt;1,1, IF(Table1[[#This Row],[Mitigations Utility (unclipped)]]&lt;0,0, Table1[[#This Row],[Mitigations Utility (unclipped)]]) )</f>
        <v>0.76363636363636367</v>
      </c>
      <c r="Z585">
        <f>SUM(Table1[[#This Row],[Num. CAR]:[Num. Splunk]])</f>
        <v>0</v>
      </c>
      <c r="AA585">
        <f>(Table1[[#This Row],[Total Detections]]-parameters!$D$4)/(parameters!$D$5-parameters!$D$4)</f>
        <v>0</v>
      </c>
      <c r="AB585">
        <f>IF(Table1[[#This Row],[Detections Utility (unclipped)]]&gt;1,1, IF(Table1[[#This Row],[Detections Utility (unclipped)]]&lt;0,0, Table1[[#This Row],[Detections Utility (unclipped)]]) )</f>
        <v>0</v>
      </c>
      <c r="AC585"/>
      <c r="AD585" s="85" t="s">
        <v>1971</v>
      </c>
      <c r="AE585" s="30" t="str" cm="1">
        <f t="array" ref="AE585">IF(SUMPRODUCT(--(NOT(ISERR(SEARCH({"Process","Command","Script","WMI","Module","Pipe","Service"},AD585)))))&gt;0,"1","0")</f>
        <v>0</v>
      </c>
      <c r="AF585" s="30">
        <f>IF(AE585="1",'TOP 10 TECHNIQUES'!C$15,0)</f>
        <v>0</v>
      </c>
      <c r="AG585" s="30" t="str" cm="1">
        <f t="array" ref="AG585">IF(SUMPRODUCT(--(NOT(ISERR(SEARCH({"Network","Firewall"},AD585)))))&gt;0,"1","0")</f>
        <v>1</v>
      </c>
      <c r="AH585" s="30">
        <f>IF(AG585="1",'TOP 10 TECHNIQUES'!C$16,0)</f>
        <v>0</v>
      </c>
      <c r="AI585" s="30" t="str" cm="1">
        <f t="array" ref="AI585">IF(SUMPRODUCT(--(NOT(ISERR(SEARCH({"File","Group","Logon","Schedule","User","Registry","Active","Application"},AD585)))))&gt;0,"1","0")</f>
        <v>0</v>
      </c>
      <c r="AJ585" s="30">
        <f>IF(AI585="1",'TOP 10 TECHNIQUES'!C$17,0)</f>
        <v>0</v>
      </c>
      <c r="AK585" s="30" t="str" cm="1">
        <f t="array" ref="AK585">IF(SUMPRODUCT(--(NOT(ISERR(SEARCH({"Cloud","Cluster","Container","Image","Instance","Pod","Snapshot","Volume"},AD585)))))&gt;0,"1","0")</f>
        <v>0</v>
      </c>
      <c r="AL585" s="30">
        <f>IF(AK585="1",'TOP 10 TECHNIQUES'!C$18,0)</f>
        <v>0</v>
      </c>
      <c r="AM585" s="30" t="str" cm="1">
        <f t="array" ref="AM585">IF(SUMPRODUCT(--(NOT(ISERR(SEARCH({"Drive","Firmware","Host","Kernel"},AD585)))))&gt;0,"1","0")</f>
        <v>0</v>
      </c>
      <c r="AN585" s="30">
        <f>IF(AM585="1",'TOP 10 TECHNIQUES'!C$19,0)</f>
        <v>0</v>
      </c>
      <c r="AO585" s="61">
        <v>0</v>
      </c>
      <c r="AP585" s="30">
        <f>parameters!$J$21*Table1[[#This Row],[TAT Utility]]+parameters!$J$22*Table1[[#This Row],[Count Utility]]</f>
        <v>4.9999999999999996E-2</v>
      </c>
      <c r="AQ585" s="30">
        <f>(Table1[[#This Row],[Total Top Att&amp;ck Score ]]-parameters!$D$19)/(parameters!$D$20-parameters!$D$19)</f>
        <v>0.16666666666666666</v>
      </c>
      <c r="AR585" s="30">
        <f>IF(Table1[[#This Row],[TAT Utility (unclipped)]]&gt;1,1, IF(Table1[[#This Row],[TAT Utility (unclipped)]]&lt;0,0, Table1[[#This Row],[TAT Utility (unclipped)]]) )</f>
        <v>0.16666666666666666</v>
      </c>
      <c r="AS585" s="30">
        <f>(Table1[[#This Row],[Ransomware (Total '# of ATT&amp;CK Observations)]]-parameters!$D$21)/(parameters!$D$22-parameters!$D$21)</f>
        <v>0</v>
      </c>
      <c r="AT585" s="30">
        <f>IF(Table1[[#This Row],[Count Utility (unclipped)]]&gt;1,1, IF(Table1[[#This Row],[Count Utility (unclipped)]]&lt;0,0, Table1[[#This Row],[Count Utility (unclipped)]]) )</f>
        <v>0</v>
      </c>
      <c r="AU58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6" spans="1:47" ht="15.75">
      <c r="A586" s="30">
        <f>parameters!$J$21*Table1[[#This Row],[TAT Utility]]+parameters!$J$22*Table1[[#This Row],[Count Utility]]</f>
        <v>3.6225238095238095E-2</v>
      </c>
      <c r="B586" s="30">
        <f t="shared" si="8"/>
        <v>0.36225238095238099</v>
      </c>
      <c r="C586" s="30" t="s">
        <v>1977</v>
      </c>
      <c r="D586" s="30" t="s">
        <v>1978</v>
      </c>
      <c r="E586" s="30" t="s">
        <v>72</v>
      </c>
      <c r="F586" s="30">
        <v>1</v>
      </c>
      <c r="G586" s="30">
        <v>2</v>
      </c>
      <c r="H586" s="30">
        <f>parameters!$J$10*Table1[[#This Row],[Before Utility]]+parameters!$J$11*Table1[[#This Row],[After Utility]]</f>
        <v>0.15000000000000002</v>
      </c>
      <c r="I586">
        <f>(Table1[[#This Row],[Num. TID Before]]-parameters!$D$8)/(parameters!$D$9-parameters!$D$8)</f>
        <v>0.1</v>
      </c>
      <c r="J586">
        <f>IF(Table1[[#This Row],[Before Utility (unclipped)]]&gt;1,1, IF(Table1[[#This Row],[Before Utility (unclipped)]]&lt;0,0, Table1[[#This Row],[Before Utility (unclipped)]]))</f>
        <v>0.1</v>
      </c>
      <c r="K586">
        <f>(Table1[[#This Row],[Num. TID After]]-parameters!$D$10)/(parameters!$D$11-parameters!$D$10)</f>
        <v>0.2</v>
      </c>
      <c r="L586">
        <f>IF(Table1[[#This Row],[After Utility (unclipped)]]&gt;1,1, IF(Table1[[#This Row],[After Utility (unclipped)]]&lt;0,0, Table1[[#This Row],[After Utility (unclipped)]]))</f>
        <v>0.2</v>
      </c>
      <c r="M586" s="30">
        <v>0</v>
      </c>
      <c r="N586" s="81">
        <v>0</v>
      </c>
      <c r="O586" s="81">
        <v>0</v>
      </c>
      <c r="P586" s="81">
        <v>0</v>
      </c>
      <c r="Q586" s="81">
        <v>0</v>
      </c>
      <c r="R586" s="36" t="s">
        <v>1038</v>
      </c>
      <c r="S586" s="32">
        <v>9</v>
      </c>
      <c r="T586" s="36" t="s">
        <v>1979</v>
      </c>
      <c r="U586" s="32">
        <v>7</v>
      </c>
      <c r="V586" s="30">
        <f>parameters!$J$4*Table1[[#This Row],[Mitigations Utility]] + parameters!$J$5*Table1[[#This Row],[Detections Utility]]</f>
        <v>0.15238095238095239</v>
      </c>
      <c r="W586">
        <f>SUM(Table1[[#This Row],[Num. 800-53 (r5)]],Table1[[#This Row],[Num. CIS Controls]])</f>
        <v>16</v>
      </c>
      <c r="X586">
        <f>(Table1[[#This Row],[Total Mitigations]]-parameters!$D$2)/(parameters!$D$3-parameters!$D$2)</f>
        <v>0.29090909090909089</v>
      </c>
      <c r="Y586">
        <f>IF(Table1[[#This Row],[Mitigations Utility (unclipped)]]&gt;1,1, IF(Table1[[#This Row],[Mitigations Utility (unclipped)]]&lt;0,0, Table1[[#This Row],[Mitigations Utility (unclipped)]]) )</f>
        <v>0.29090909090909089</v>
      </c>
      <c r="Z586">
        <f>SUM(Table1[[#This Row],[Num. CAR]:[Num. Splunk]])</f>
        <v>0</v>
      </c>
      <c r="AA586">
        <f>(Table1[[#This Row],[Total Detections]]-parameters!$D$4)/(parameters!$D$5-parameters!$D$4)</f>
        <v>0</v>
      </c>
      <c r="AB586">
        <f>IF(Table1[[#This Row],[Detections Utility (unclipped)]]&gt;1,1, IF(Table1[[#This Row],[Detections Utility (unclipped)]]&lt;0,0, Table1[[#This Row],[Detections Utility (unclipped)]]) )</f>
        <v>0</v>
      </c>
      <c r="AC586"/>
      <c r="AD586" s="85" t="s">
        <v>1980</v>
      </c>
      <c r="AE586" s="30" t="str" cm="1">
        <f t="array" ref="AE586">IF(SUMPRODUCT(--(NOT(ISERR(SEARCH({"Process","Command","Script","WMI","Module","Pipe","Service"},AD586)))))&gt;0,"1","0")</f>
        <v>0</v>
      </c>
      <c r="AF586" s="30">
        <f>IF(AE586="1",'TOP 10 TECHNIQUES'!C$15,0)</f>
        <v>0</v>
      </c>
      <c r="AG586" s="30" t="str" cm="1">
        <f t="array" ref="AG586">IF(SUMPRODUCT(--(NOT(ISERR(SEARCH({"Network","Firewall"},AD586)))))&gt;0,"1","0")</f>
        <v>0</v>
      </c>
      <c r="AH586" s="30">
        <f>IF(AG586="1",'TOP 10 TECHNIQUES'!C$16,0)</f>
        <v>0</v>
      </c>
      <c r="AI586" s="30" t="str" cm="1">
        <f t="array" ref="AI586">IF(SUMPRODUCT(--(NOT(ISERR(SEARCH({"File","Group","Logon","Schedule","User","Registry","Active","Application"},AD586)))))&gt;0,"1","0")</f>
        <v>1</v>
      </c>
      <c r="AJ586" s="30">
        <f>IF(AI586="1",'TOP 10 TECHNIQUES'!C$17,0)</f>
        <v>0.19800000000000001</v>
      </c>
      <c r="AK586" s="30" t="str" cm="1">
        <f t="array" ref="AK586">IF(SUMPRODUCT(--(NOT(ISERR(SEARCH({"Cloud","Cluster","Container","Image","Instance","Pod","Snapshot","Volume"},AD586)))))&gt;0,"1","0")</f>
        <v>0</v>
      </c>
      <c r="AL586" s="30">
        <f>IF(AK586="1",'TOP 10 TECHNIQUES'!C$18,0)</f>
        <v>0</v>
      </c>
      <c r="AM586" s="30" t="str" cm="1">
        <f t="array" ref="AM586">IF(SUMPRODUCT(--(NOT(ISERR(SEARCH({"Drive","Firmware","Host","Kernel"},AD586)))))&gt;0,"1","0")</f>
        <v>0</v>
      </c>
      <c r="AN586" s="30">
        <f>IF(AM586="1",'TOP 10 TECHNIQUES'!C$19,0)</f>
        <v>0</v>
      </c>
      <c r="AO586" s="62">
        <v>0</v>
      </c>
      <c r="AP586" s="30">
        <f>parameters!$J$21*Table1[[#This Row],[TAT Utility]]+parameters!$J$22*Table1[[#This Row],[Count Utility]]</f>
        <v>3.6225238095238095E-2</v>
      </c>
      <c r="AQ586" s="30">
        <f>(Table1[[#This Row],[Total Top Att&amp;ck Score ]]-parameters!$D$19)/(parameters!$D$20-parameters!$D$19)</f>
        <v>0.12075079365079366</v>
      </c>
      <c r="AR586" s="30">
        <f>IF(Table1[[#This Row],[TAT Utility (unclipped)]]&gt;1,1, IF(Table1[[#This Row],[TAT Utility (unclipped)]]&lt;0,0, Table1[[#This Row],[TAT Utility (unclipped)]]) )</f>
        <v>0.12075079365079366</v>
      </c>
      <c r="AS586" s="30">
        <f>(Table1[[#This Row],[Ransomware (Total '# of ATT&amp;CK Observations)]]-parameters!$D$21)/(parameters!$D$22-parameters!$D$21)</f>
        <v>0</v>
      </c>
      <c r="AT586" s="30">
        <f>IF(Table1[[#This Row],[Count Utility (unclipped)]]&gt;1,1, IF(Table1[[#This Row],[Count Utility (unclipped)]]&lt;0,0, Table1[[#This Row],[Count Utility (unclipped)]]) )</f>
        <v>0</v>
      </c>
      <c r="AU58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7" spans="1:47" ht="15.75">
      <c r="A587" s="30">
        <f>parameters!$J$21*Table1[[#This Row],[TAT Utility]]+parameters!$J$22*Table1[[#This Row],[Count Utility]]</f>
        <v>2.3389523809523811E-2</v>
      </c>
      <c r="B587" s="30">
        <f t="shared" si="8"/>
        <v>0.23389523809523813</v>
      </c>
      <c r="C587" s="30" t="s">
        <v>1981</v>
      </c>
      <c r="D587" s="30" t="s">
        <v>1978</v>
      </c>
      <c r="E587" s="30" t="s">
        <v>1982</v>
      </c>
      <c r="F587" s="30">
        <v>1</v>
      </c>
      <c r="G587" s="30">
        <v>1</v>
      </c>
      <c r="H587" s="30">
        <f>parameters!$J$10*Table1[[#This Row],[Before Utility]]+parameters!$J$11*Table1[[#This Row],[After Utility]]</f>
        <v>0.1</v>
      </c>
      <c r="I587">
        <f>(Table1[[#This Row],[Num. TID Before]]-parameters!$D$8)/(parameters!$D$9-parameters!$D$8)</f>
        <v>0.1</v>
      </c>
      <c r="J587">
        <f>IF(Table1[[#This Row],[Before Utility (unclipped)]]&gt;1,1, IF(Table1[[#This Row],[Before Utility (unclipped)]]&lt;0,0, Table1[[#This Row],[Before Utility (unclipped)]]))</f>
        <v>0.1</v>
      </c>
      <c r="K587">
        <f>(Table1[[#This Row],[Num. TID After]]-parameters!$D$10)/(parameters!$D$11-parameters!$D$10)</f>
        <v>0.1</v>
      </c>
      <c r="L587">
        <f>IF(Table1[[#This Row],[After Utility (unclipped)]]&gt;1,1, IF(Table1[[#This Row],[After Utility (unclipped)]]&lt;0,0, Table1[[#This Row],[After Utility (unclipped)]]))</f>
        <v>0.1</v>
      </c>
      <c r="M587" s="30">
        <v>0</v>
      </c>
      <c r="N587" s="81">
        <v>0</v>
      </c>
      <c r="O587" s="81">
        <v>0</v>
      </c>
      <c r="P587" s="81">
        <v>0</v>
      </c>
      <c r="Q587" s="81">
        <v>0</v>
      </c>
      <c r="R587" s="36" t="s">
        <v>1983</v>
      </c>
      <c r="S587" s="32">
        <v>6</v>
      </c>
      <c r="T587" s="36" t="s">
        <v>1984</v>
      </c>
      <c r="U587" s="32">
        <v>4</v>
      </c>
      <c r="V587" s="30">
        <f>parameters!$J$4*Table1[[#This Row],[Mitigations Utility]] + parameters!$J$5*Table1[[#This Row],[Detections Utility]]</f>
        <v>9.5238095238095247E-2</v>
      </c>
      <c r="W587">
        <f>SUM(Table1[[#This Row],[Num. 800-53 (r5)]],Table1[[#This Row],[Num. CIS Controls]])</f>
        <v>10</v>
      </c>
      <c r="X587">
        <f>(Table1[[#This Row],[Total Mitigations]]-parameters!$D$2)/(parameters!$D$3-parameters!$D$2)</f>
        <v>0.18181818181818182</v>
      </c>
      <c r="Y587">
        <f>IF(Table1[[#This Row],[Mitigations Utility (unclipped)]]&gt;1,1, IF(Table1[[#This Row],[Mitigations Utility (unclipped)]]&lt;0,0, Table1[[#This Row],[Mitigations Utility (unclipped)]]) )</f>
        <v>0.18181818181818182</v>
      </c>
      <c r="Z587">
        <f>SUM(Table1[[#This Row],[Num. CAR]:[Num. Splunk]])</f>
        <v>0</v>
      </c>
      <c r="AA587">
        <f>(Table1[[#This Row],[Total Detections]]-parameters!$D$4)/(parameters!$D$5-parameters!$D$4)</f>
        <v>0</v>
      </c>
      <c r="AB587">
        <f>IF(Table1[[#This Row],[Detections Utility (unclipped)]]&gt;1,1, IF(Table1[[#This Row],[Detections Utility (unclipped)]]&lt;0,0, Table1[[#This Row],[Detections Utility (unclipped)]]) )</f>
        <v>0</v>
      </c>
      <c r="AC587"/>
      <c r="AD587" s="85" t="s">
        <v>1985</v>
      </c>
      <c r="AE587" s="30" t="str" cm="1">
        <f t="array" ref="AE587">IF(SUMPRODUCT(--(NOT(ISERR(SEARCH({"Process","Command","Script","WMI","Module","Pipe","Service"},AD587)))))&gt;0,"1","0")</f>
        <v>0</v>
      </c>
      <c r="AF587" s="30">
        <f>IF(AE587="1",'TOP 10 TECHNIQUES'!C$15,0)</f>
        <v>0</v>
      </c>
      <c r="AG587" s="30" t="str" cm="1">
        <f t="array" ref="AG587">IF(SUMPRODUCT(--(NOT(ISERR(SEARCH({"Network","Firewall"},AD587)))))&gt;0,"1","0")</f>
        <v>0</v>
      </c>
      <c r="AH587" s="30">
        <f>IF(AG587="1",'TOP 10 TECHNIQUES'!C$16,0)</f>
        <v>0</v>
      </c>
      <c r="AI587" s="30" t="str" cm="1">
        <f t="array" ref="AI587">IF(SUMPRODUCT(--(NOT(ISERR(SEARCH({"File","Group","Logon","Schedule","User","Registry","Active","Application"},AD587)))))&gt;0,"1","0")</f>
        <v>1</v>
      </c>
      <c r="AJ587" s="30">
        <f>IF(AI587="1",'TOP 10 TECHNIQUES'!C$17,0)</f>
        <v>0.19800000000000001</v>
      </c>
      <c r="AK587" s="30" t="str" cm="1">
        <f t="array" ref="AK587">IF(SUMPRODUCT(--(NOT(ISERR(SEARCH({"Cloud","Cluster","Container","Image","Instance","Pod","Snapshot","Volume"},AD587)))))&gt;0,"1","0")</f>
        <v>0</v>
      </c>
      <c r="AL587" s="30">
        <f>IF(AK587="1",'TOP 10 TECHNIQUES'!C$18,0)</f>
        <v>0</v>
      </c>
      <c r="AM587" s="30" t="str" cm="1">
        <f t="array" ref="AM587">IF(SUMPRODUCT(--(NOT(ISERR(SEARCH({"Drive","Firmware","Host","Kernel"},AD587)))))&gt;0,"1","0")</f>
        <v>0</v>
      </c>
      <c r="AN587" s="30">
        <f>IF(AM587="1",'TOP 10 TECHNIQUES'!C$19,0)</f>
        <v>0</v>
      </c>
      <c r="AO587" s="61">
        <v>0</v>
      </c>
      <c r="AP587" s="30">
        <f>parameters!$J$21*Table1[[#This Row],[TAT Utility]]+parameters!$J$22*Table1[[#This Row],[Count Utility]]</f>
        <v>2.3389523809523811E-2</v>
      </c>
      <c r="AQ587" s="30">
        <f>(Table1[[#This Row],[Total Top Att&amp;ck Score ]]-parameters!$D$19)/(parameters!$D$20-parameters!$D$19)</f>
        <v>7.7965079365079376E-2</v>
      </c>
      <c r="AR587" s="30">
        <f>IF(Table1[[#This Row],[TAT Utility (unclipped)]]&gt;1,1, IF(Table1[[#This Row],[TAT Utility (unclipped)]]&lt;0,0, Table1[[#This Row],[TAT Utility (unclipped)]]) )</f>
        <v>7.7965079365079376E-2</v>
      </c>
      <c r="AS587" s="30">
        <f>(Table1[[#This Row],[Ransomware (Total '# of ATT&amp;CK Observations)]]-parameters!$D$21)/(parameters!$D$22-parameters!$D$21)</f>
        <v>0</v>
      </c>
      <c r="AT587" s="30">
        <f>IF(Table1[[#This Row],[Count Utility (unclipped)]]&gt;1,1, IF(Table1[[#This Row],[Count Utility (unclipped)]]&lt;0,0, Table1[[#This Row],[Count Utility (unclipped)]]) )</f>
        <v>0</v>
      </c>
      <c r="AU58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8" spans="1:47" ht="15.75">
      <c r="A588" s="30">
        <f>parameters!$J$21*Table1[[#This Row],[TAT Utility]]+parameters!$J$22*Table1[[#This Row],[Count Utility]]</f>
        <v>2.6241904761904761E-2</v>
      </c>
      <c r="B588" s="30">
        <f t="shared" si="8"/>
        <v>0.26241904761904761</v>
      </c>
      <c r="C588" s="30" t="s">
        <v>1986</v>
      </c>
      <c r="D588" s="30" t="s">
        <v>1978</v>
      </c>
      <c r="E588" s="30" t="s">
        <v>1987</v>
      </c>
      <c r="F588" s="30">
        <v>1</v>
      </c>
      <c r="G588" s="30">
        <v>1</v>
      </c>
      <c r="H588" s="30">
        <f>parameters!$J$10*Table1[[#This Row],[Before Utility]]+parameters!$J$11*Table1[[#This Row],[After Utility]]</f>
        <v>0.1</v>
      </c>
      <c r="I588">
        <f>(Table1[[#This Row],[Num. TID Before]]-parameters!$D$8)/(parameters!$D$9-parameters!$D$8)</f>
        <v>0.1</v>
      </c>
      <c r="J588">
        <f>IF(Table1[[#This Row],[Before Utility (unclipped)]]&gt;1,1, IF(Table1[[#This Row],[Before Utility (unclipped)]]&lt;0,0, Table1[[#This Row],[Before Utility (unclipped)]]))</f>
        <v>0.1</v>
      </c>
      <c r="K588">
        <f>(Table1[[#This Row],[Num. TID After]]-parameters!$D$10)/(parameters!$D$11-parameters!$D$10)</f>
        <v>0.1</v>
      </c>
      <c r="L588">
        <f>IF(Table1[[#This Row],[After Utility (unclipped)]]&gt;1,1, IF(Table1[[#This Row],[After Utility (unclipped)]]&lt;0,0, Table1[[#This Row],[After Utility (unclipped)]]))</f>
        <v>0.1</v>
      </c>
      <c r="M588" s="30">
        <v>0</v>
      </c>
      <c r="N588" s="81">
        <v>1</v>
      </c>
      <c r="O588" s="81">
        <v>0</v>
      </c>
      <c r="P588" s="81">
        <v>0</v>
      </c>
      <c r="Q588" s="81">
        <v>0</v>
      </c>
      <c r="R588" s="36" t="s">
        <v>1038</v>
      </c>
      <c r="S588" s="32">
        <v>9</v>
      </c>
      <c r="T588" s="36" t="s">
        <v>1988</v>
      </c>
      <c r="U588" s="32">
        <v>3</v>
      </c>
      <c r="V588" s="30">
        <f>parameters!$J$4*Table1[[#This Row],[Mitigations Utility]] + parameters!$J$5*Table1[[#This Row],[Detections Utility]]</f>
        <v>0.11904761904761904</v>
      </c>
      <c r="W588">
        <f>SUM(Table1[[#This Row],[Num. 800-53 (r5)]],Table1[[#This Row],[Num. CIS Controls]])</f>
        <v>12</v>
      </c>
      <c r="X588">
        <f>(Table1[[#This Row],[Total Mitigations]]-parameters!$D$2)/(parameters!$D$3-parameters!$D$2)</f>
        <v>0.21818181818181817</v>
      </c>
      <c r="Y588">
        <f>IF(Table1[[#This Row],[Mitigations Utility (unclipped)]]&gt;1,1, IF(Table1[[#This Row],[Mitigations Utility (unclipped)]]&lt;0,0, Table1[[#This Row],[Mitigations Utility (unclipped)]]) )</f>
        <v>0.21818181818181817</v>
      </c>
      <c r="Z588">
        <f>SUM(Table1[[#This Row],[Num. CAR]:[Num. Splunk]])</f>
        <v>1</v>
      </c>
      <c r="AA588">
        <f>(Table1[[#This Row],[Total Detections]]-parameters!$D$4)/(parameters!$D$5-parameters!$D$4)</f>
        <v>0.01</v>
      </c>
      <c r="AB588">
        <f>IF(Table1[[#This Row],[Detections Utility (unclipped)]]&gt;1,1, IF(Table1[[#This Row],[Detections Utility (unclipped)]]&lt;0,0, Table1[[#This Row],[Detections Utility (unclipped)]]) )</f>
        <v>0.01</v>
      </c>
      <c r="AC588"/>
      <c r="AD588" s="85" t="s">
        <v>1989</v>
      </c>
      <c r="AE588" s="30" t="str" cm="1">
        <f t="array" ref="AE588">IF(SUMPRODUCT(--(NOT(ISERR(SEARCH({"Process","Command","Script","WMI","Module","Pipe","Service"},AD588)))))&gt;0,"1","0")</f>
        <v>0</v>
      </c>
      <c r="AF588" s="30">
        <f>IF(AE588="1",'TOP 10 TECHNIQUES'!C$15,0)</f>
        <v>0</v>
      </c>
      <c r="AG588" s="30" t="str" cm="1">
        <f t="array" ref="AG588">IF(SUMPRODUCT(--(NOT(ISERR(SEARCH({"Network","Firewall"},AD588)))))&gt;0,"1","0")</f>
        <v>0</v>
      </c>
      <c r="AH588" s="30">
        <f>IF(AG588="1",'TOP 10 TECHNIQUES'!C$16,0)</f>
        <v>0</v>
      </c>
      <c r="AI588" s="30" t="str" cm="1">
        <f t="array" ref="AI588">IF(SUMPRODUCT(--(NOT(ISERR(SEARCH({"File","Group","Logon","Schedule","User","Registry","Active","Application"},AD588)))))&gt;0,"1","0")</f>
        <v>1</v>
      </c>
      <c r="AJ588" s="30">
        <f>IF(AI588="1",'TOP 10 TECHNIQUES'!C$17,0)</f>
        <v>0.19800000000000001</v>
      </c>
      <c r="AK588" s="30" t="str" cm="1">
        <f t="array" ref="AK588">IF(SUMPRODUCT(--(NOT(ISERR(SEARCH({"Cloud","Cluster","Container","Image","Instance","Pod","Snapshot","Volume"},AD588)))))&gt;0,"1","0")</f>
        <v>0</v>
      </c>
      <c r="AL588" s="30">
        <f>IF(AK588="1",'TOP 10 TECHNIQUES'!C$18,0)</f>
        <v>0</v>
      </c>
      <c r="AM588" s="30" t="str" cm="1">
        <f t="array" ref="AM588">IF(SUMPRODUCT(--(NOT(ISERR(SEARCH({"Drive","Firmware","Host","Kernel"},AD588)))))&gt;0,"1","0")</f>
        <v>0</v>
      </c>
      <c r="AN588" s="30">
        <f>IF(AM588="1",'TOP 10 TECHNIQUES'!C$19,0)</f>
        <v>0</v>
      </c>
      <c r="AO588" s="69">
        <v>0</v>
      </c>
      <c r="AP588" s="30">
        <f>parameters!$J$21*Table1[[#This Row],[TAT Utility]]+parameters!$J$22*Table1[[#This Row],[Count Utility]]</f>
        <v>2.6241904761904761E-2</v>
      </c>
      <c r="AQ588" s="30">
        <f>(Table1[[#This Row],[Total Top Att&amp;ck Score ]]-parameters!$D$19)/(parameters!$D$20-parameters!$D$19)</f>
        <v>8.7473015873015869E-2</v>
      </c>
      <c r="AR588" s="30">
        <f>IF(Table1[[#This Row],[TAT Utility (unclipped)]]&gt;1,1, IF(Table1[[#This Row],[TAT Utility (unclipped)]]&lt;0,0, Table1[[#This Row],[TAT Utility (unclipped)]]) )</f>
        <v>8.7473015873015869E-2</v>
      </c>
      <c r="AS588" s="30">
        <f>(Table1[[#This Row],[Ransomware (Total '# of ATT&amp;CK Observations)]]-parameters!$D$21)/(parameters!$D$22-parameters!$D$21)</f>
        <v>0</v>
      </c>
      <c r="AT588" s="30">
        <f>IF(Table1[[#This Row],[Count Utility (unclipped)]]&gt;1,1, IF(Table1[[#This Row],[Count Utility (unclipped)]]&lt;0,0, Table1[[#This Row],[Count Utility (unclipped)]]) )</f>
        <v>0</v>
      </c>
      <c r="AU58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9" spans="1:47" ht="15.75">
      <c r="A589" s="30">
        <f>parameters!$J$21*Table1[[#This Row],[TAT Utility]]+parameters!$J$22*Table1[[#This Row],[Count Utility]]</f>
        <v>5.4761904761904765E-3</v>
      </c>
      <c r="B589" s="30">
        <f t="shared" si="8"/>
        <v>5.4761904761904762E-2</v>
      </c>
      <c r="C589" s="30" t="s">
        <v>1990</v>
      </c>
      <c r="D589" s="30" t="s">
        <v>1991</v>
      </c>
      <c r="E589" s="30" t="s">
        <v>72</v>
      </c>
      <c r="F589" s="30">
        <v>0</v>
      </c>
      <c r="G589" s="30">
        <v>1</v>
      </c>
      <c r="H589" s="30">
        <f>parameters!$J$10*Table1[[#This Row],[Before Utility]]+parameters!$J$11*Table1[[#This Row],[After Utility]]</f>
        <v>0.05</v>
      </c>
      <c r="I589">
        <f>(Table1[[#This Row],[Num. TID Before]]-parameters!$D$8)/(parameters!$D$9-parameters!$D$8)</f>
        <v>0</v>
      </c>
      <c r="J589">
        <f>IF(Table1[[#This Row],[Before Utility (unclipped)]]&gt;1,1, IF(Table1[[#This Row],[Before Utility (unclipped)]]&lt;0,0, Table1[[#This Row],[Before Utility (unclipped)]]))</f>
        <v>0</v>
      </c>
      <c r="K589">
        <f>(Table1[[#This Row],[Num. TID After]]-parameters!$D$10)/(parameters!$D$11-parameters!$D$10)</f>
        <v>0.1</v>
      </c>
      <c r="L589">
        <f>IF(Table1[[#This Row],[After Utility (unclipped)]]&gt;1,1, IF(Table1[[#This Row],[After Utility (unclipped)]]&lt;0,0, Table1[[#This Row],[After Utility (unclipped)]]))</f>
        <v>0.1</v>
      </c>
      <c r="M589" s="30">
        <v>0</v>
      </c>
      <c r="N589" s="81">
        <v>0</v>
      </c>
      <c r="O589" s="81">
        <v>1</v>
      </c>
      <c r="P589" s="81">
        <v>0</v>
      </c>
      <c r="Q589" s="81">
        <v>0</v>
      </c>
      <c r="R589" s="34"/>
      <c r="S589" s="32">
        <v>0</v>
      </c>
      <c r="T589" s="34"/>
      <c r="U589" s="32">
        <v>0</v>
      </c>
      <c r="V589" s="30">
        <f>parameters!$J$4*Table1[[#This Row],[Mitigations Utility]] + parameters!$J$5*Table1[[#This Row],[Detections Utility]]</f>
        <v>4.7619047619047615E-3</v>
      </c>
      <c r="W589">
        <f>SUM(Table1[[#This Row],[Num. 800-53 (r5)]],Table1[[#This Row],[Num. CIS Controls]])</f>
        <v>0</v>
      </c>
      <c r="X589">
        <f>(Table1[[#This Row],[Total Mitigations]]-parameters!$D$2)/(parameters!$D$3-parameters!$D$2)</f>
        <v>0</v>
      </c>
      <c r="Y589">
        <f>IF(Table1[[#This Row],[Mitigations Utility (unclipped)]]&gt;1,1, IF(Table1[[#This Row],[Mitigations Utility (unclipped)]]&lt;0,0, Table1[[#This Row],[Mitigations Utility (unclipped)]]) )</f>
        <v>0</v>
      </c>
      <c r="Z589">
        <f>SUM(Table1[[#This Row],[Num. CAR]:[Num. Splunk]])</f>
        <v>1</v>
      </c>
      <c r="AA589">
        <f>(Table1[[#This Row],[Total Detections]]-parameters!$D$4)/(parameters!$D$5-parameters!$D$4)</f>
        <v>0.01</v>
      </c>
      <c r="AB589">
        <f>IF(Table1[[#This Row],[Detections Utility (unclipped)]]&gt;1,1, IF(Table1[[#This Row],[Detections Utility (unclipped)]]&lt;0,0, Table1[[#This Row],[Detections Utility (unclipped)]]) )</f>
        <v>0.01</v>
      </c>
      <c r="AC589" s="75" t="s">
        <v>128</v>
      </c>
      <c r="AD589" s="85" t="s">
        <v>1815</v>
      </c>
      <c r="AE589" s="30" t="str" cm="1">
        <f t="array" ref="AE589">IF(SUMPRODUCT(--(NOT(ISERR(SEARCH({"Process","Command","Script","WMI","Module","Pipe","Service"},AD589)))))&gt;0,"1","0")</f>
        <v>0</v>
      </c>
      <c r="AF589" s="30">
        <f>IF(AE589="1",'TOP 10 TECHNIQUES'!C$15,0)</f>
        <v>0</v>
      </c>
      <c r="AG589" s="30" t="str" cm="1">
        <f t="array" ref="AG589">IF(SUMPRODUCT(--(NOT(ISERR(SEARCH({"Network","Firewall"},AD589)))))&gt;0,"1","0")</f>
        <v>0</v>
      </c>
      <c r="AH589" s="30">
        <f>IF(AG589="1",'TOP 10 TECHNIQUES'!C$16,0)</f>
        <v>0</v>
      </c>
      <c r="AI589" s="30" t="str" cm="1">
        <f t="array" ref="AI589">IF(SUMPRODUCT(--(NOT(ISERR(SEARCH({"File","Group","Logon","Schedule","User","Registry","Active","Application"},AD589)))))&gt;0,"1","0")</f>
        <v>0</v>
      </c>
      <c r="AJ589" s="30">
        <f>IF(AI589="1",'TOP 10 TECHNIQUES'!C$17,0)</f>
        <v>0</v>
      </c>
      <c r="AK589" s="30" t="str" cm="1">
        <f t="array" ref="AK589">IF(SUMPRODUCT(--(NOT(ISERR(SEARCH({"Cloud","Cluster","Container","Image","Instance","Pod","Snapshot","Volume"},AD589)))))&gt;0,"1","0")</f>
        <v>0</v>
      </c>
      <c r="AL589" s="30">
        <f>IF(AK589="1",'TOP 10 TECHNIQUES'!C$18,0)</f>
        <v>0</v>
      </c>
      <c r="AM589" s="30" t="str" cm="1">
        <f t="array" ref="AM589">IF(SUMPRODUCT(--(NOT(ISERR(SEARCH({"Drive","Firmware","Host","Kernel"},AD589)))))&gt;0,"1","0")</f>
        <v>0</v>
      </c>
      <c r="AN589" s="30">
        <f>IF(AM589="1",'TOP 10 TECHNIQUES'!C$19,0)</f>
        <v>0</v>
      </c>
      <c r="AO589" s="59">
        <v>0</v>
      </c>
      <c r="AP589" s="30">
        <f>parameters!$J$21*Table1[[#This Row],[TAT Utility]]+parameters!$J$22*Table1[[#This Row],[Count Utility]]</f>
        <v>5.4761904761904765E-3</v>
      </c>
      <c r="AQ589" s="30">
        <f>(Table1[[#This Row],[Total Top Att&amp;ck Score ]]-parameters!$D$19)/(parameters!$D$20-parameters!$D$19)</f>
        <v>1.8253968253968255E-2</v>
      </c>
      <c r="AR589" s="30">
        <f>IF(Table1[[#This Row],[TAT Utility (unclipped)]]&gt;1,1, IF(Table1[[#This Row],[TAT Utility (unclipped)]]&lt;0,0, Table1[[#This Row],[TAT Utility (unclipped)]]) )</f>
        <v>1.8253968253968255E-2</v>
      </c>
      <c r="AS589" s="30">
        <f>(Table1[[#This Row],[Ransomware (Total '# of ATT&amp;CK Observations)]]-parameters!$D$21)/(parameters!$D$22-parameters!$D$21)</f>
        <v>0</v>
      </c>
      <c r="AT589" s="30">
        <f>IF(Table1[[#This Row],[Count Utility (unclipped)]]&gt;1,1, IF(Table1[[#This Row],[Count Utility (unclipped)]]&lt;0,0, Table1[[#This Row],[Count Utility (unclipped)]]) )</f>
        <v>0</v>
      </c>
      <c r="AU58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0" spans="1:47" ht="15.75">
      <c r="A590" s="30">
        <f>parameters!$J$21*Table1[[#This Row],[TAT Utility]]+parameters!$J$22*Table1[[#This Row],[Count Utility]]</f>
        <v>5.0000000000000001E-3</v>
      </c>
      <c r="B590" s="30">
        <f t="shared" si="8"/>
        <v>0.05</v>
      </c>
      <c r="C590" s="30" t="s">
        <v>1992</v>
      </c>
      <c r="D590" s="30" t="s">
        <v>1991</v>
      </c>
      <c r="E590" s="30" t="s">
        <v>1993</v>
      </c>
      <c r="F590" s="30">
        <v>0</v>
      </c>
      <c r="G590" s="30">
        <v>1</v>
      </c>
      <c r="H590" s="30">
        <f>parameters!$J$10*Table1[[#This Row],[Before Utility]]+parameters!$J$11*Table1[[#This Row],[After Utility]]</f>
        <v>0.05</v>
      </c>
      <c r="I590">
        <f>(Table1[[#This Row],[Num. TID Before]]-parameters!$D$8)/(parameters!$D$9-parameters!$D$8)</f>
        <v>0</v>
      </c>
      <c r="J590">
        <f>IF(Table1[[#This Row],[Before Utility (unclipped)]]&gt;1,1, IF(Table1[[#This Row],[Before Utility (unclipped)]]&lt;0,0, Table1[[#This Row],[Before Utility (unclipped)]]))</f>
        <v>0</v>
      </c>
      <c r="K590">
        <f>(Table1[[#This Row],[Num. TID After]]-parameters!$D$10)/(parameters!$D$11-parameters!$D$10)</f>
        <v>0.1</v>
      </c>
      <c r="L590">
        <f>IF(Table1[[#This Row],[After Utility (unclipped)]]&gt;1,1, IF(Table1[[#This Row],[After Utility (unclipped)]]&lt;0,0, Table1[[#This Row],[After Utility (unclipped)]]))</f>
        <v>0.1</v>
      </c>
      <c r="M590" s="30">
        <v>0</v>
      </c>
      <c r="N590" s="81">
        <v>0</v>
      </c>
      <c r="O590" s="81">
        <v>0</v>
      </c>
      <c r="P590" s="81">
        <v>0</v>
      </c>
      <c r="Q590" s="81">
        <v>0</v>
      </c>
      <c r="R590" s="34"/>
      <c r="S590" s="32">
        <v>0</v>
      </c>
      <c r="T590" s="34"/>
      <c r="U590" s="32">
        <v>0</v>
      </c>
      <c r="V590" s="30">
        <f>parameters!$J$4*Table1[[#This Row],[Mitigations Utility]] + parameters!$J$5*Table1[[#This Row],[Detections Utility]]</f>
        <v>0</v>
      </c>
      <c r="W590">
        <f>SUM(Table1[[#This Row],[Num. 800-53 (r5)]],Table1[[#This Row],[Num. CIS Controls]])</f>
        <v>0</v>
      </c>
      <c r="X590">
        <f>(Table1[[#This Row],[Total Mitigations]]-parameters!$D$2)/(parameters!$D$3-parameters!$D$2)</f>
        <v>0</v>
      </c>
      <c r="Y590">
        <f>IF(Table1[[#This Row],[Mitigations Utility (unclipped)]]&gt;1,1, IF(Table1[[#This Row],[Mitigations Utility (unclipped)]]&lt;0,0, Table1[[#This Row],[Mitigations Utility (unclipped)]]) )</f>
        <v>0</v>
      </c>
      <c r="Z590">
        <f>SUM(Table1[[#This Row],[Num. CAR]:[Num. Splunk]])</f>
        <v>0</v>
      </c>
      <c r="AA590">
        <f>(Table1[[#This Row],[Total Detections]]-parameters!$D$4)/(parameters!$D$5-parameters!$D$4)</f>
        <v>0</v>
      </c>
      <c r="AB590">
        <f>IF(Table1[[#This Row],[Detections Utility (unclipped)]]&gt;1,1, IF(Table1[[#This Row],[Detections Utility (unclipped)]]&lt;0,0, Table1[[#This Row],[Detections Utility (unclipped)]]) )</f>
        <v>0</v>
      </c>
      <c r="AC590" s="74" t="s">
        <v>128</v>
      </c>
      <c r="AD590" s="85" t="s">
        <v>1815</v>
      </c>
      <c r="AE590" s="30" t="str" cm="1">
        <f t="array" ref="AE590">IF(SUMPRODUCT(--(NOT(ISERR(SEARCH({"Process","Command","Script","WMI","Module","Pipe","Service"},AD590)))))&gt;0,"1","0")</f>
        <v>0</v>
      </c>
      <c r="AF590" s="30">
        <f>IF(AE590="1",'TOP 10 TECHNIQUES'!C$15,0)</f>
        <v>0</v>
      </c>
      <c r="AG590" s="30" t="str" cm="1">
        <f t="array" ref="AG590">IF(SUMPRODUCT(--(NOT(ISERR(SEARCH({"Network","Firewall"},AD590)))))&gt;0,"1","0")</f>
        <v>0</v>
      </c>
      <c r="AH590" s="30">
        <f>IF(AG590="1",'TOP 10 TECHNIQUES'!C$16,0)</f>
        <v>0</v>
      </c>
      <c r="AI590" s="30" t="str" cm="1">
        <f t="array" ref="AI590">IF(SUMPRODUCT(--(NOT(ISERR(SEARCH({"File","Group","Logon","Schedule","User","Registry","Active","Application"},AD590)))))&gt;0,"1","0")</f>
        <v>0</v>
      </c>
      <c r="AJ590" s="30">
        <f>IF(AI590="1",'TOP 10 TECHNIQUES'!C$17,0)</f>
        <v>0</v>
      </c>
      <c r="AK590" s="30" t="str" cm="1">
        <f t="array" ref="AK590">IF(SUMPRODUCT(--(NOT(ISERR(SEARCH({"Cloud","Cluster","Container","Image","Instance","Pod","Snapshot","Volume"},AD590)))))&gt;0,"1","0")</f>
        <v>0</v>
      </c>
      <c r="AL590" s="30">
        <f>IF(AK590="1",'TOP 10 TECHNIQUES'!C$18,0)</f>
        <v>0</v>
      </c>
      <c r="AM590" s="30" t="str" cm="1">
        <f t="array" ref="AM590">IF(SUMPRODUCT(--(NOT(ISERR(SEARCH({"Drive","Firmware","Host","Kernel"},AD590)))))&gt;0,"1","0")</f>
        <v>0</v>
      </c>
      <c r="AN590" s="30">
        <f>IF(AM590="1",'TOP 10 TECHNIQUES'!C$19,0)</f>
        <v>0</v>
      </c>
      <c r="AO590" s="59">
        <v>0</v>
      </c>
      <c r="AP590" s="30">
        <f>parameters!$J$21*Table1[[#This Row],[TAT Utility]]+parameters!$J$22*Table1[[#This Row],[Count Utility]]</f>
        <v>5.0000000000000001E-3</v>
      </c>
      <c r="AQ590" s="30">
        <f>(Table1[[#This Row],[Total Top Att&amp;ck Score ]]-parameters!$D$19)/(parameters!$D$20-parameters!$D$19)</f>
        <v>1.6666666666666666E-2</v>
      </c>
      <c r="AR590" s="30">
        <f>IF(Table1[[#This Row],[TAT Utility (unclipped)]]&gt;1,1, IF(Table1[[#This Row],[TAT Utility (unclipped)]]&lt;0,0, Table1[[#This Row],[TAT Utility (unclipped)]]) )</f>
        <v>1.6666666666666666E-2</v>
      </c>
      <c r="AS590" s="30">
        <f>(Table1[[#This Row],[Ransomware (Total '# of ATT&amp;CK Observations)]]-parameters!$D$21)/(parameters!$D$22-parameters!$D$21)</f>
        <v>0</v>
      </c>
      <c r="AT590" s="30">
        <f>IF(Table1[[#This Row],[Count Utility (unclipped)]]&gt;1,1, IF(Table1[[#This Row],[Count Utility (unclipped)]]&lt;0,0, Table1[[#This Row],[Count Utility (unclipped)]]) )</f>
        <v>0</v>
      </c>
      <c r="AU59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1" spans="1:47" ht="15.75">
      <c r="A591" s="30">
        <f>parameters!$J$21*Table1[[#This Row],[TAT Utility]]+parameters!$J$22*Table1[[#This Row],[Count Utility]]</f>
        <v>5.0000000000000001E-3</v>
      </c>
      <c r="B591" s="30">
        <f t="shared" si="8"/>
        <v>0.05</v>
      </c>
      <c r="C591" s="30" t="s">
        <v>1994</v>
      </c>
      <c r="D591" s="30" t="s">
        <v>1991</v>
      </c>
      <c r="E591" s="30" t="s">
        <v>1995</v>
      </c>
      <c r="F591" s="30">
        <v>0</v>
      </c>
      <c r="G591" s="30">
        <v>1</v>
      </c>
      <c r="H591" s="30">
        <f>parameters!$J$10*Table1[[#This Row],[Before Utility]]+parameters!$J$11*Table1[[#This Row],[After Utility]]</f>
        <v>0.05</v>
      </c>
      <c r="I591">
        <f>(Table1[[#This Row],[Num. TID Before]]-parameters!$D$8)/(parameters!$D$9-parameters!$D$8)</f>
        <v>0</v>
      </c>
      <c r="J591">
        <f>IF(Table1[[#This Row],[Before Utility (unclipped)]]&gt;1,1, IF(Table1[[#This Row],[Before Utility (unclipped)]]&lt;0,0, Table1[[#This Row],[Before Utility (unclipped)]]))</f>
        <v>0</v>
      </c>
      <c r="K591">
        <f>(Table1[[#This Row],[Num. TID After]]-parameters!$D$10)/(parameters!$D$11-parameters!$D$10)</f>
        <v>0.1</v>
      </c>
      <c r="L591">
        <f>IF(Table1[[#This Row],[After Utility (unclipped)]]&gt;1,1, IF(Table1[[#This Row],[After Utility (unclipped)]]&lt;0,0, Table1[[#This Row],[After Utility (unclipped)]]))</f>
        <v>0.1</v>
      </c>
      <c r="M591" s="30">
        <v>0</v>
      </c>
      <c r="N591" s="81">
        <v>0</v>
      </c>
      <c r="O591" s="81">
        <v>0</v>
      </c>
      <c r="P591" s="81">
        <v>0</v>
      </c>
      <c r="Q591" s="81">
        <v>0</v>
      </c>
      <c r="R591" s="34"/>
      <c r="S591" s="32">
        <v>0</v>
      </c>
      <c r="T591" s="34"/>
      <c r="U591" s="32">
        <v>0</v>
      </c>
      <c r="V591" s="30">
        <f>parameters!$J$4*Table1[[#This Row],[Mitigations Utility]] + parameters!$J$5*Table1[[#This Row],[Detections Utility]]</f>
        <v>0</v>
      </c>
      <c r="W591">
        <f>SUM(Table1[[#This Row],[Num. 800-53 (r5)]],Table1[[#This Row],[Num. CIS Controls]])</f>
        <v>0</v>
      </c>
      <c r="X591">
        <f>(Table1[[#This Row],[Total Mitigations]]-parameters!$D$2)/(parameters!$D$3-parameters!$D$2)</f>
        <v>0</v>
      </c>
      <c r="Y591">
        <f>IF(Table1[[#This Row],[Mitigations Utility (unclipped)]]&gt;1,1, IF(Table1[[#This Row],[Mitigations Utility (unclipped)]]&lt;0,0, Table1[[#This Row],[Mitigations Utility (unclipped)]]) )</f>
        <v>0</v>
      </c>
      <c r="Z591">
        <f>SUM(Table1[[#This Row],[Num. CAR]:[Num. Splunk]])</f>
        <v>0</v>
      </c>
      <c r="AA591">
        <f>(Table1[[#This Row],[Total Detections]]-parameters!$D$4)/(parameters!$D$5-parameters!$D$4)</f>
        <v>0</v>
      </c>
      <c r="AB591">
        <f>IF(Table1[[#This Row],[Detections Utility (unclipped)]]&gt;1,1, IF(Table1[[#This Row],[Detections Utility (unclipped)]]&lt;0,0, Table1[[#This Row],[Detections Utility (unclipped)]]) )</f>
        <v>0</v>
      </c>
      <c r="AC591" s="75" t="s">
        <v>128</v>
      </c>
      <c r="AD591" s="85" t="s">
        <v>1815</v>
      </c>
      <c r="AE591" s="30" t="str" cm="1">
        <f t="array" ref="AE591">IF(SUMPRODUCT(--(NOT(ISERR(SEARCH({"Process","Command","Script","WMI","Module","Pipe","Service"},AD591)))))&gt;0,"1","0")</f>
        <v>0</v>
      </c>
      <c r="AF591" s="30">
        <f>IF(AE591="1",'TOP 10 TECHNIQUES'!C$15,0)</f>
        <v>0</v>
      </c>
      <c r="AG591" s="30" t="str" cm="1">
        <f t="array" ref="AG591">IF(SUMPRODUCT(--(NOT(ISERR(SEARCH({"Network","Firewall"},AD591)))))&gt;0,"1","0")</f>
        <v>0</v>
      </c>
      <c r="AH591" s="30">
        <f>IF(AG591="1",'TOP 10 TECHNIQUES'!C$16,0)</f>
        <v>0</v>
      </c>
      <c r="AI591" s="30" t="str" cm="1">
        <f t="array" ref="AI591">IF(SUMPRODUCT(--(NOT(ISERR(SEARCH({"File","Group","Logon","Schedule","User","Registry","Active","Application"},AD591)))))&gt;0,"1","0")</f>
        <v>0</v>
      </c>
      <c r="AJ591" s="30">
        <f>IF(AI591="1",'TOP 10 TECHNIQUES'!C$17,0)</f>
        <v>0</v>
      </c>
      <c r="AK591" s="30" t="str" cm="1">
        <f t="array" ref="AK591">IF(SUMPRODUCT(--(NOT(ISERR(SEARCH({"Cloud","Cluster","Container","Image","Instance","Pod","Snapshot","Volume"},AD591)))))&gt;0,"1","0")</f>
        <v>0</v>
      </c>
      <c r="AL591" s="30">
        <f>IF(AK591="1",'TOP 10 TECHNIQUES'!C$18,0)</f>
        <v>0</v>
      </c>
      <c r="AM591" s="30" t="str" cm="1">
        <f t="array" ref="AM591">IF(SUMPRODUCT(--(NOT(ISERR(SEARCH({"Drive","Firmware","Host","Kernel"},AD591)))))&gt;0,"1","0")</f>
        <v>0</v>
      </c>
      <c r="AN591" s="30">
        <f>IF(AM591="1",'TOP 10 TECHNIQUES'!C$19,0)</f>
        <v>0</v>
      </c>
      <c r="AO591" s="59">
        <v>0</v>
      </c>
      <c r="AP591" s="30">
        <f>parameters!$J$21*Table1[[#This Row],[TAT Utility]]+parameters!$J$22*Table1[[#This Row],[Count Utility]]</f>
        <v>5.0000000000000001E-3</v>
      </c>
      <c r="AQ591" s="30">
        <f>(Table1[[#This Row],[Total Top Att&amp;ck Score ]]-parameters!$D$19)/(parameters!$D$20-parameters!$D$19)</f>
        <v>1.6666666666666666E-2</v>
      </c>
      <c r="AR591" s="30">
        <f>IF(Table1[[#This Row],[TAT Utility (unclipped)]]&gt;1,1, IF(Table1[[#This Row],[TAT Utility (unclipped)]]&lt;0,0, Table1[[#This Row],[TAT Utility (unclipped)]]) )</f>
        <v>1.6666666666666666E-2</v>
      </c>
      <c r="AS591" s="30">
        <f>(Table1[[#This Row],[Ransomware (Total '# of ATT&amp;CK Observations)]]-parameters!$D$21)/(parameters!$D$22-parameters!$D$21)</f>
        <v>0</v>
      </c>
      <c r="AT591" s="30">
        <f>IF(Table1[[#This Row],[Count Utility (unclipped)]]&gt;1,1, IF(Table1[[#This Row],[Count Utility (unclipped)]]&lt;0,0, Table1[[#This Row],[Count Utility (unclipped)]]) )</f>
        <v>0</v>
      </c>
      <c r="AU59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2" spans="1:47" ht="15.75">
      <c r="A592" s="30">
        <f>parameters!$J$21*Table1[[#This Row],[TAT Utility]]+parameters!$J$22*Table1[[#This Row],[Count Utility]]</f>
        <v>5.0000000000000001E-3</v>
      </c>
      <c r="B592" s="30">
        <f t="shared" si="8"/>
        <v>0.05</v>
      </c>
      <c r="C592" s="30" t="s">
        <v>1996</v>
      </c>
      <c r="D592" s="30" t="s">
        <v>1991</v>
      </c>
      <c r="E592" s="30" t="s">
        <v>1997</v>
      </c>
      <c r="F592" s="30">
        <v>0</v>
      </c>
      <c r="G592" s="30">
        <v>1</v>
      </c>
      <c r="H592" s="30">
        <f>parameters!$J$10*Table1[[#This Row],[Before Utility]]+parameters!$J$11*Table1[[#This Row],[After Utility]]</f>
        <v>0.05</v>
      </c>
      <c r="I592">
        <f>(Table1[[#This Row],[Num. TID Before]]-parameters!$D$8)/(parameters!$D$9-parameters!$D$8)</f>
        <v>0</v>
      </c>
      <c r="J592">
        <f>IF(Table1[[#This Row],[Before Utility (unclipped)]]&gt;1,1, IF(Table1[[#This Row],[Before Utility (unclipped)]]&lt;0,0, Table1[[#This Row],[Before Utility (unclipped)]]))</f>
        <v>0</v>
      </c>
      <c r="K592">
        <f>(Table1[[#This Row],[Num. TID After]]-parameters!$D$10)/(parameters!$D$11-parameters!$D$10)</f>
        <v>0.1</v>
      </c>
      <c r="L592">
        <f>IF(Table1[[#This Row],[After Utility (unclipped)]]&gt;1,1, IF(Table1[[#This Row],[After Utility (unclipped)]]&lt;0,0, Table1[[#This Row],[After Utility (unclipped)]]))</f>
        <v>0.1</v>
      </c>
      <c r="M592" s="30">
        <v>0</v>
      </c>
      <c r="N592" s="81">
        <v>0</v>
      </c>
      <c r="O592" s="81">
        <v>0</v>
      </c>
      <c r="P592" s="81">
        <v>0</v>
      </c>
      <c r="Q592" s="81">
        <v>0</v>
      </c>
      <c r="R592" s="34"/>
      <c r="S592" s="32">
        <v>0</v>
      </c>
      <c r="T592" s="34"/>
      <c r="U592" s="32">
        <v>0</v>
      </c>
      <c r="V592" s="30">
        <f>parameters!$J$4*Table1[[#This Row],[Mitigations Utility]] + parameters!$J$5*Table1[[#This Row],[Detections Utility]]</f>
        <v>0</v>
      </c>
      <c r="W592">
        <f>SUM(Table1[[#This Row],[Num. 800-53 (r5)]],Table1[[#This Row],[Num. CIS Controls]])</f>
        <v>0</v>
      </c>
      <c r="X592">
        <f>(Table1[[#This Row],[Total Mitigations]]-parameters!$D$2)/(parameters!$D$3-parameters!$D$2)</f>
        <v>0</v>
      </c>
      <c r="Y592">
        <f>IF(Table1[[#This Row],[Mitigations Utility (unclipped)]]&gt;1,1, IF(Table1[[#This Row],[Mitigations Utility (unclipped)]]&lt;0,0, Table1[[#This Row],[Mitigations Utility (unclipped)]]) )</f>
        <v>0</v>
      </c>
      <c r="Z592">
        <f>SUM(Table1[[#This Row],[Num. CAR]:[Num. Splunk]])</f>
        <v>0</v>
      </c>
      <c r="AA592">
        <f>(Table1[[#This Row],[Total Detections]]-parameters!$D$4)/(parameters!$D$5-parameters!$D$4)</f>
        <v>0</v>
      </c>
      <c r="AB592">
        <f>IF(Table1[[#This Row],[Detections Utility (unclipped)]]&gt;1,1, IF(Table1[[#This Row],[Detections Utility (unclipped)]]&lt;0,0, Table1[[#This Row],[Detections Utility (unclipped)]]) )</f>
        <v>0</v>
      </c>
      <c r="AC592" s="74" t="s">
        <v>128</v>
      </c>
      <c r="AD592" s="85" t="s">
        <v>1815</v>
      </c>
      <c r="AE592" s="30" t="str" cm="1">
        <f t="array" ref="AE592">IF(SUMPRODUCT(--(NOT(ISERR(SEARCH({"Process","Command","Script","WMI","Module","Pipe","Service"},AD592)))))&gt;0,"1","0")</f>
        <v>0</v>
      </c>
      <c r="AF592" s="30">
        <f>IF(AE592="1",'TOP 10 TECHNIQUES'!C$15,0)</f>
        <v>0</v>
      </c>
      <c r="AG592" s="30" t="str" cm="1">
        <f t="array" ref="AG592">IF(SUMPRODUCT(--(NOT(ISERR(SEARCH({"Network","Firewall"},AD592)))))&gt;0,"1","0")</f>
        <v>0</v>
      </c>
      <c r="AH592" s="30">
        <f>IF(AG592="1",'TOP 10 TECHNIQUES'!C$16,0)</f>
        <v>0</v>
      </c>
      <c r="AI592" s="30" t="str" cm="1">
        <f t="array" ref="AI592">IF(SUMPRODUCT(--(NOT(ISERR(SEARCH({"File","Group","Logon","Schedule","User","Registry","Active","Application"},AD592)))))&gt;0,"1","0")</f>
        <v>0</v>
      </c>
      <c r="AJ592" s="30">
        <f>IF(AI592="1",'TOP 10 TECHNIQUES'!C$17,0)</f>
        <v>0</v>
      </c>
      <c r="AK592" s="30" t="str" cm="1">
        <f t="array" ref="AK592">IF(SUMPRODUCT(--(NOT(ISERR(SEARCH({"Cloud","Cluster","Container","Image","Instance","Pod","Snapshot","Volume"},AD592)))))&gt;0,"1","0")</f>
        <v>0</v>
      </c>
      <c r="AL592" s="30">
        <f>IF(AK592="1",'TOP 10 TECHNIQUES'!C$18,0)</f>
        <v>0</v>
      </c>
      <c r="AM592" s="30" t="str" cm="1">
        <f t="array" ref="AM592">IF(SUMPRODUCT(--(NOT(ISERR(SEARCH({"Drive","Firmware","Host","Kernel"},AD592)))))&gt;0,"1","0")</f>
        <v>0</v>
      </c>
      <c r="AN592" s="30">
        <f>IF(AM592="1",'TOP 10 TECHNIQUES'!C$19,0)</f>
        <v>0</v>
      </c>
      <c r="AO592" s="59">
        <v>0</v>
      </c>
      <c r="AP592" s="30">
        <f>parameters!$J$21*Table1[[#This Row],[TAT Utility]]+parameters!$J$22*Table1[[#This Row],[Count Utility]]</f>
        <v>5.0000000000000001E-3</v>
      </c>
      <c r="AQ592" s="30">
        <f>(Table1[[#This Row],[Total Top Att&amp;ck Score ]]-parameters!$D$19)/(parameters!$D$20-parameters!$D$19)</f>
        <v>1.6666666666666666E-2</v>
      </c>
      <c r="AR592" s="30">
        <f>IF(Table1[[#This Row],[TAT Utility (unclipped)]]&gt;1,1, IF(Table1[[#This Row],[TAT Utility (unclipped)]]&lt;0,0, Table1[[#This Row],[TAT Utility (unclipped)]]) )</f>
        <v>1.6666666666666666E-2</v>
      </c>
      <c r="AS592" s="30">
        <f>(Table1[[#This Row],[Ransomware (Total '# of ATT&amp;CK Observations)]]-parameters!$D$21)/(parameters!$D$22-parameters!$D$21)</f>
        <v>0</v>
      </c>
      <c r="AT592" s="30">
        <f>IF(Table1[[#This Row],[Count Utility (unclipped)]]&gt;1,1, IF(Table1[[#This Row],[Count Utility (unclipped)]]&lt;0,0, Table1[[#This Row],[Count Utility (unclipped)]]) )</f>
        <v>0</v>
      </c>
      <c r="AU59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3" spans="1:47" ht="15.75">
      <c r="A593" s="30">
        <f>parameters!$J$21*Table1[[#This Row],[TAT Utility]]+parameters!$J$22*Table1[[#This Row],[Count Utility]]</f>
        <v>5.0000000000000001E-3</v>
      </c>
      <c r="B593" s="30">
        <f t="shared" si="8"/>
        <v>0.05</v>
      </c>
      <c r="C593" s="30" t="s">
        <v>1998</v>
      </c>
      <c r="D593" s="30" t="s">
        <v>1991</v>
      </c>
      <c r="E593" s="30" t="s">
        <v>1999</v>
      </c>
      <c r="F593" s="30">
        <v>0</v>
      </c>
      <c r="G593" s="30">
        <v>1</v>
      </c>
      <c r="H593" s="30">
        <f>parameters!$J$10*Table1[[#This Row],[Before Utility]]+parameters!$J$11*Table1[[#This Row],[After Utility]]</f>
        <v>0.05</v>
      </c>
      <c r="I593">
        <f>(Table1[[#This Row],[Num. TID Before]]-parameters!$D$8)/(parameters!$D$9-parameters!$D$8)</f>
        <v>0</v>
      </c>
      <c r="J593">
        <f>IF(Table1[[#This Row],[Before Utility (unclipped)]]&gt;1,1, IF(Table1[[#This Row],[Before Utility (unclipped)]]&lt;0,0, Table1[[#This Row],[Before Utility (unclipped)]]))</f>
        <v>0</v>
      </c>
      <c r="K593">
        <f>(Table1[[#This Row],[Num. TID After]]-parameters!$D$10)/(parameters!$D$11-parameters!$D$10)</f>
        <v>0.1</v>
      </c>
      <c r="L593">
        <f>IF(Table1[[#This Row],[After Utility (unclipped)]]&gt;1,1, IF(Table1[[#This Row],[After Utility (unclipped)]]&lt;0,0, Table1[[#This Row],[After Utility (unclipped)]]))</f>
        <v>0.1</v>
      </c>
      <c r="M593" s="30">
        <v>0</v>
      </c>
      <c r="N593" s="81">
        <v>0</v>
      </c>
      <c r="O593" s="81">
        <v>0</v>
      </c>
      <c r="P593" s="81">
        <v>0</v>
      </c>
      <c r="Q593" s="81">
        <v>0</v>
      </c>
      <c r="R593" s="34"/>
      <c r="S593" s="32">
        <v>0</v>
      </c>
      <c r="T593" s="34"/>
      <c r="U593" s="32">
        <v>0</v>
      </c>
      <c r="V593" s="30">
        <f>parameters!$J$4*Table1[[#This Row],[Mitigations Utility]] + parameters!$J$5*Table1[[#This Row],[Detections Utility]]</f>
        <v>0</v>
      </c>
      <c r="W593">
        <f>SUM(Table1[[#This Row],[Num. 800-53 (r5)]],Table1[[#This Row],[Num. CIS Controls]])</f>
        <v>0</v>
      </c>
      <c r="X593">
        <f>(Table1[[#This Row],[Total Mitigations]]-parameters!$D$2)/(parameters!$D$3-parameters!$D$2)</f>
        <v>0</v>
      </c>
      <c r="Y593">
        <f>IF(Table1[[#This Row],[Mitigations Utility (unclipped)]]&gt;1,1, IF(Table1[[#This Row],[Mitigations Utility (unclipped)]]&lt;0,0, Table1[[#This Row],[Mitigations Utility (unclipped)]]) )</f>
        <v>0</v>
      </c>
      <c r="Z593">
        <f>SUM(Table1[[#This Row],[Num. CAR]:[Num. Splunk]])</f>
        <v>0</v>
      </c>
      <c r="AA593">
        <f>(Table1[[#This Row],[Total Detections]]-parameters!$D$4)/(parameters!$D$5-parameters!$D$4)</f>
        <v>0</v>
      </c>
      <c r="AB593">
        <f>IF(Table1[[#This Row],[Detections Utility (unclipped)]]&gt;1,1, IF(Table1[[#This Row],[Detections Utility (unclipped)]]&lt;0,0, Table1[[#This Row],[Detections Utility (unclipped)]]) )</f>
        <v>0</v>
      </c>
      <c r="AC593" s="75" t="s">
        <v>128</v>
      </c>
      <c r="AD593" s="85" t="s">
        <v>1815</v>
      </c>
      <c r="AE593" s="30" t="str" cm="1">
        <f t="array" ref="AE593">IF(SUMPRODUCT(--(NOT(ISERR(SEARCH({"Process","Command","Script","WMI","Module","Pipe","Service"},AD593)))))&gt;0,"1","0")</f>
        <v>0</v>
      </c>
      <c r="AF593" s="30">
        <f>IF(AE593="1",'TOP 10 TECHNIQUES'!C$15,0)</f>
        <v>0</v>
      </c>
      <c r="AG593" s="30" t="str" cm="1">
        <f t="array" ref="AG593">IF(SUMPRODUCT(--(NOT(ISERR(SEARCH({"Network","Firewall"},AD593)))))&gt;0,"1","0")</f>
        <v>0</v>
      </c>
      <c r="AH593" s="30">
        <f>IF(AG593="1",'TOP 10 TECHNIQUES'!C$16,0)</f>
        <v>0</v>
      </c>
      <c r="AI593" s="30" t="str" cm="1">
        <f t="array" ref="AI593">IF(SUMPRODUCT(--(NOT(ISERR(SEARCH({"File","Group","Logon","Schedule","User","Registry","Active","Application"},AD593)))))&gt;0,"1","0")</f>
        <v>0</v>
      </c>
      <c r="AJ593" s="30">
        <f>IF(AI593="1",'TOP 10 TECHNIQUES'!C$17,0)</f>
        <v>0</v>
      </c>
      <c r="AK593" s="30" t="str" cm="1">
        <f t="array" ref="AK593">IF(SUMPRODUCT(--(NOT(ISERR(SEARCH({"Cloud","Cluster","Container","Image","Instance","Pod","Snapshot","Volume"},AD593)))))&gt;0,"1","0")</f>
        <v>0</v>
      </c>
      <c r="AL593" s="30">
        <f>IF(AK593="1",'TOP 10 TECHNIQUES'!C$18,0)</f>
        <v>0</v>
      </c>
      <c r="AM593" s="30" t="str" cm="1">
        <f t="array" ref="AM593">IF(SUMPRODUCT(--(NOT(ISERR(SEARCH({"Drive","Firmware","Host","Kernel"},AD593)))))&gt;0,"1","0")</f>
        <v>0</v>
      </c>
      <c r="AN593" s="30">
        <f>IF(AM593="1",'TOP 10 TECHNIQUES'!C$19,0)</f>
        <v>0</v>
      </c>
      <c r="AO593" s="59">
        <v>0</v>
      </c>
      <c r="AP593" s="30">
        <f>parameters!$J$21*Table1[[#This Row],[TAT Utility]]+parameters!$J$22*Table1[[#This Row],[Count Utility]]</f>
        <v>5.0000000000000001E-3</v>
      </c>
      <c r="AQ593" s="30">
        <f>(Table1[[#This Row],[Total Top Att&amp;ck Score ]]-parameters!$D$19)/(parameters!$D$20-parameters!$D$19)</f>
        <v>1.6666666666666666E-2</v>
      </c>
      <c r="AR593" s="30">
        <f>IF(Table1[[#This Row],[TAT Utility (unclipped)]]&gt;1,1, IF(Table1[[#This Row],[TAT Utility (unclipped)]]&lt;0,0, Table1[[#This Row],[TAT Utility (unclipped)]]) )</f>
        <v>1.6666666666666666E-2</v>
      </c>
      <c r="AS593" s="30">
        <f>(Table1[[#This Row],[Ransomware (Total '# of ATT&amp;CK Observations)]]-parameters!$D$21)/(parameters!$D$22-parameters!$D$21)</f>
        <v>0</v>
      </c>
      <c r="AT593" s="30">
        <f>IF(Table1[[#This Row],[Count Utility (unclipped)]]&gt;1,1, IF(Table1[[#This Row],[Count Utility (unclipped)]]&lt;0,0, Table1[[#This Row],[Count Utility (unclipped)]]) )</f>
        <v>0</v>
      </c>
      <c r="AU59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4" spans="1:47" ht="15.75">
      <c r="A594" s="30">
        <f>parameters!$J$21*Table1[[#This Row],[TAT Utility]]+parameters!$J$22*Table1[[#This Row],[Count Utility]]</f>
        <v>5.0000000000000001E-3</v>
      </c>
      <c r="B594" s="30">
        <f t="shared" si="8"/>
        <v>0.05</v>
      </c>
      <c r="C594" s="30" t="s">
        <v>2000</v>
      </c>
      <c r="D594" s="30" t="s">
        <v>1991</v>
      </c>
      <c r="E594" s="30" t="s">
        <v>2001</v>
      </c>
      <c r="F594" s="30">
        <v>0</v>
      </c>
      <c r="G594" s="30">
        <v>1</v>
      </c>
      <c r="H594" s="30">
        <f>parameters!$J$10*Table1[[#This Row],[Before Utility]]+parameters!$J$11*Table1[[#This Row],[After Utility]]</f>
        <v>0.05</v>
      </c>
      <c r="I594">
        <f>(Table1[[#This Row],[Num. TID Before]]-parameters!$D$8)/(parameters!$D$9-parameters!$D$8)</f>
        <v>0</v>
      </c>
      <c r="J594">
        <f>IF(Table1[[#This Row],[Before Utility (unclipped)]]&gt;1,1, IF(Table1[[#This Row],[Before Utility (unclipped)]]&lt;0,0, Table1[[#This Row],[Before Utility (unclipped)]]))</f>
        <v>0</v>
      </c>
      <c r="K594">
        <f>(Table1[[#This Row],[Num. TID After]]-parameters!$D$10)/(parameters!$D$11-parameters!$D$10)</f>
        <v>0.1</v>
      </c>
      <c r="L594">
        <f>IF(Table1[[#This Row],[After Utility (unclipped)]]&gt;1,1, IF(Table1[[#This Row],[After Utility (unclipped)]]&lt;0,0, Table1[[#This Row],[After Utility (unclipped)]]))</f>
        <v>0.1</v>
      </c>
      <c r="M594" s="30">
        <v>0</v>
      </c>
      <c r="N594" s="81">
        <v>0</v>
      </c>
      <c r="O594" s="81">
        <v>0</v>
      </c>
      <c r="P594" s="81">
        <v>0</v>
      </c>
      <c r="Q594" s="81">
        <v>0</v>
      </c>
      <c r="R594" s="34"/>
      <c r="S594" s="32">
        <v>0</v>
      </c>
      <c r="T594" s="34"/>
      <c r="U594" s="32">
        <v>0</v>
      </c>
      <c r="V594" s="30">
        <f>parameters!$J$4*Table1[[#This Row],[Mitigations Utility]] + parameters!$J$5*Table1[[#This Row],[Detections Utility]]</f>
        <v>0</v>
      </c>
      <c r="W594">
        <f>SUM(Table1[[#This Row],[Num. 800-53 (r5)]],Table1[[#This Row],[Num. CIS Controls]])</f>
        <v>0</v>
      </c>
      <c r="X594">
        <f>(Table1[[#This Row],[Total Mitigations]]-parameters!$D$2)/(parameters!$D$3-parameters!$D$2)</f>
        <v>0</v>
      </c>
      <c r="Y594">
        <f>IF(Table1[[#This Row],[Mitigations Utility (unclipped)]]&gt;1,1, IF(Table1[[#This Row],[Mitigations Utility (unclipped)]]&lt;0,0, Table1[[#This Row],[Mitigations Utility (unclipped)]]) )</f>
        <v>0</v>
      </c>
      <c r="Z594">
        <f>SUM(Table1[[#This Row],[Num. CAR]:[Num. Splunk]])</f>
        <v>0</v>
      </c>
      <c r="AA594">
        <f>(Table1[[#This Row],[Total Detections]]-parameters!$D$4)/(parameters!$D$5-parameters!$D$4)</f>
        <v>0</v>
      </c>
      <c r="AB594">
        <f>IF(Table1[[#This Row],[Detections Utility (unclipped)]]&gt;1,1, IF(Table1[[#This Row],[Detections Utility (unclipped)]]&lt;0,0, Table1[[#This Row],[Detections Utility (unclipped)]]) )</f>
        <v>0</v>
      </c>
      <c r="AC594" s="74" t="s">
        <v>128</v>
      </c>
      <c r="AD594" s="85" t="s">
        <v>1815</v>
      </c>
      <c r="AE594" s="30" t="str" cm="1">
        <f t="array" ref="AE594">IF(SUMPRODUCT(--(NOT(ISERR(SEARCH({"Process","Command","Script","WMI","Module","Pipe","Service"},AD594)))))&gt;0,"1","0")</f>
        <v>0</v>
      </c>
      <c r="AF594" s="30">
        <f>IF(AE594="1",'TOP 10 TECHNIQUES'!C$15,0)</f>
        <v>0</v>
      </c>
      <c r="AG594" s="30" t="str" cm="1">
        <f t="array" ref="AG594">IF(SUMPRODUCT(--(NOT(ISERR(SEARCH({"Network","Firewall"},AD594)))))&gt;0,"1","0")</f>
        <v>0</v>
      </c>
      <c r="AH594" s="30">
        <f>IF(AG594="1",'TOP 10 TECHNIQUES'!C$16,0)</f>
        <v>0</v>
      </c>
      <c r="AI594" s="30" t="str" cm="1">
        <f t="array" ref="AI594">IF(SUMPRODUCT(--(NOT(ISERR(SEARCH({"File","Group","Logon","Schedule","User","Registry","Active","Application"},AD594)))))&gt;0,"1","0")</f>
        <v>0</v>
      </c>
      <c r="AJ594" s="30">
        <f>IF(AI594="1",'TOP 10 TECHNIQUES'!C$17,0)</f>
        <v>0</v>
      </c>
      <c r="AK594" s="30" t="str" cm="1">
        <f t="array" ref="AK594">IF(SUMPRODUCT(--(NOT(ISERR(SEARCH({"Cloud","Cluster","Container","Image","Instance","Pod","Snapshot","Volume"},AD594)))))&gt;0,"1","0")</f>
        <v>0</v>
      </c>
      <c r="AL594" s="30">
        <f>IF(AK594="1",'TOP 10 TECHNIQUES'!C$18,0)</f>
        <v>0</v>
      </c>
      <c r="AM594" s="30" t="str" cm="1">
        <f t="array" ref="AM594">IF(SUMPRODUCT(--(NOT(ISERR(SEARCH({"Drive","Firmware","Host","Kernel"},AD594)))))&gt;0,"1","0")</f>
        <v>0</v>
      </c>
      <c r="AN594" s="30">
        <f>IF(AM594="1",'TOP 10 TECHNIQUES'!C$19,0)</f>
        <v>0</v>
      </c>
      <c r="AO594" s="59">
        <v>0</v>
      </c>
      <c r="AP594" s="30">
        <f>parameters!$J$21*Table1[[#This Row],[TAT Utility]]+parameters!$J$22*Table1[[#This Row],[Count Utility]]</f>
        <v>5.0000000000000001E-3</v>
      </c>
      <c r="AQ594" s="30">
        <f>(Table1[[#This Row],[Total Top Att&amp;ck Score ]]-parameters!$D$19)/(parameters!$D$20-parameters!$D$19)</f>
        <v>1.6666666666666666E-2</v>
      </c>
      <c r="AR594" s="30">
        <f>IF(Table1[[#This Row],[TAT Utility (unclipped)]]&gt;1,1, IF(Table1[[#This Row],[TAT Utility (unclipped)]]&lt;0,0, Table1[[#This Row],[TAT Utility (unclipped)]]) )</f>
        <v>1.6666666666666666E-2</v>
      </c>
      <c r="AS594" s="30">
        <f>(Table1[[#This Row],[Ransomware (Total '# of ATT&amp;CK Observations)]]-parameters!$D$21)/(parameters!$D$22-parameters!$D$21)</f>
        <v>0</v>
      </c>
      <c r="AT594" s="30">
        <f>IF(Table1[[#This Row],[Count Utility (unclipped)]]&gt;1,1, IF(Table1[[#This Row],[Count Utility (unclipped)]]&lt;0,0, Table1[[#This Row],[Count Utility (unclipped)]]) )</f>
        <v>0</v>
      </c>
      <c r="AU59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5" spans="1:47" ht="15.75">
      <c r="A595" s="30">
        <f>parameters!$J$21*Table1[[#This Row],[TAT Utility]]+parameters!$J$22*Table1[[#This Row],[Count Utility]]</f>
        <v>5.0000000000000001E-3</v>
      </c>
      <c r="B595" s="30">
        <f>SUM(H595,M595,V595)*(1+SUM(AF595,AH595,AJ595,AL595,AN595))</f>
        <v>0.05</v>
      </c>
      <c r="C595" s="71" t="s">
        <v>2002</v>
      </c>
      <c r="D595" s="72" t="s">
        <v>1991</v>
      </c>
      <c r="E595" s="72" t="s">
        <v>2003</v>
      </c>
      <c r="F595" s="30">
        <v>0</v>
      </c>
      <c r="G595" s="30">
        <v>1</v>
      </c>
      <c r="H595" s="30">
        <f>parameters!$J$10*Table1[[#This Row],[Before Utility]]+parameters!$J$11*Table1[[#This Row],[After Utility]]</f>
        <v>0.05</v>
      </c>
      <c r="I595">
        <f>(Table1[[#This Row],[Num. TID Before]]-parameters!$D$8)/(parameters!$D$9-parameters!$D$8)</f>
        <v>0</v>
      </c>
      <c r="J595">
        <f>IF(Table1[[#This Row],[Before Utility (unclipped)]]&gt;1,1, IF(Table1[[#This Row],[Before Utility (unclipped)]]&lt;0,0, Table1[[#This Row],[Before Utility (unclipped)]]))</f>
        <v>0</v>
      </c>
      <c r="K595">
        <f>(Table1[[#This Row],[Num. TID After]]-parameters!$D$10)/(parameters!$D$11-parameters!$D$10)</f>
        <v>0.1</v>
      </c>
      <c r="L595">
        <f>IF(Table1[[#This Row],[After Utility (unclipped)]]&gt;1,1, IF(Table1[[#This Row],[After Utility (unclipped)]]&lt;0,0, Table1[[#This Row],[After Utility (unclipped)]]))</f>
        <v>0.1</v>
      </c>
      <c r="M595" s="30">
        <v>0</v>
      </c>
      <c r="N595" s="81">
        <v>0</v>
      </c>
      <c r="O595" s="81">
        <v>0</v>
      </c>
      <c r="P595" s="81">
        <v>0</v>
      </c>
      <c r="Q595" s="81">
        <v>0</v>
      </c>
      <c r="R595" s="34"/>
      <c r="T595" s="34"/>
      <c r="V595" s="41">
        <f>parameters!$J$4*Table1[[#This Row],[Mitigations Utility]] + parameters!$J$5*Table1[[#This Row],[Detections Utility]]</f>
        <v>0</v>
      </c>
      <c r="W595" s="30">
        <f>SUM(Table1[[#This Row],[Num. 800-53 (r5)]],Table1[[#This Row],[Num. CIS Controls]])</f>
        <v>0</v>
      </c>
      <c r="X595" s="30">
        <f>(Table1[[#This Row],[Total Mitigations]]-parameters!$D$2)/(parameters!$D$3-parameters!$D$2)</f>
        <v>0</v>
      </c>
      <c r="Y595" s="30">
        <f>IF(Table1[[#This Row],[Mitigations Utility (unclipped)]]&gt;1,1, IF(Table1[[#This Row],[Mitigations Utility (unclipped)]]&lt;0,0, Table1[[#This Row],[Mitigations Utility (unclipped)]]) )</f>
        <v>0</v>
      </c>
      <c r="Z595" s="30">
        <f>SUM(Table1[[#This Row],[Num. CAR]:[Num. Splunk]])</f>
        <v>0</v>
      </c>
      <c r="AA595" s="30">
        <f>(Table1[[#This Row],[Total Detections]]-parameters!$D$4)/(parameters!$D$5-parameters!$D$4)</f>
        <v>0</v>
      </c>
      <c r="AB595" s="30">
        <f>IF(Table1[[#This Row],[Detections Utility (unclipped)]]&gt;1,1, IF(Table1[[#This Row],[Detections Utility (unclipped)]]&lt;0,0, Table1[[#This Row],[Detections Utility (unclipped)]]) )</f>
        <v>0</v>
      </c>
      <c r="AC595" s="75" t="s">
        <v>128</v>
      </c>
      <c r="AD595" s="85" t="s">
        <v>1815</v>
      </c>
      <c r="AE595" s="30" t="str" cm="1">
        <f t="array" ref="AE595">IF(SUMPRODUCT(--(NOT(ISERR(SEARCH({"Process","Command","Script","WMI","Module","Pipe","Service"},AD595)))))&gt;0,"1","0")</f>
        <v>0</v>
      </c>
      <c r="AF595" s="30">
        <f>IF(AE595="1",'TOP 10 TECHNIQUES'!C$15,0)</f>
        <v>0</v>
      </c>
      <c r="AG595" s="30" t="str" cm="1">
        <f t="array" ref="AG595">IF(SUMPRODUCT(--(NOT(ISERR(SEARCH({"Network","Firewall"},AD595)))))&gt;0,"1","0")</f>
        <v>0</v>
      </c>
      <c r="AH595" s="30">
        <f>IF(AG595="1",'TOP 10 TECHNIQUES'!C$16,0)</f>
        <v>0</v>
      </c>
      <c r="AI595" s="30" t="str" cm="1">
        <f t="array" ref="AI595">IF(SUMPRODUCT(--(NOT(ISERR(SEARCH({"File","Group","Logon","Schedule","User","Registry","Active","Application"},AD595)))))&gt;0,"1","0")</f>
        <v>0</v>
      </c>
      <c r="AJ595" s="30">
        <f>IF(AI595="1",'TOP 10 TECHNIQUES'!C$17,0)</f>
        <v>0</v>
      </c>
      <c r="AK595" s="30" t="str" cm="1">
        <f t="array" ref="AK595">IF(SUMPRODUCT(--(NOT(ISERR(SEARCH({"Cloud","Cluster","Container","Image","Instance","Pod","Snapshot","Volume"},AD595)))))&gt;0,"1","0")</f>
        <v>0</v>
      </c>
      <c r="AL595" s="30">
        <f>IF(AK595="1",'TOP 10 TECHNIQUES'!C$18,0)</f>
        <v>0</v>
      </c>
      <c r="AM595" s="30" t="str" cm="1">
        <f t="array" ref="AM595">IF(SUMPRODUCT(--(NOT(ISERR(SEARCH({"Drive","Firmware","Host","Kernel"},AD595)))))&gt;0,"1","0")</f>
        <v>0</v>
      </c>
      <c r="AN595" s="30">
        <f>IF(AM595="1",'TOP 10 TECHNIQUES'!C$19,0)</f>
        <v>0</v>
      </c>
      <c r="AO595" s="62"/>
      <c r="AP595" s="30">
        <f>parameters!$J$21*Table1[[#This Row],[TAT Utility]]+parameters!$J$22*Table1[[#This Row],[Count Utility]]</f>
        <v>5.0000000000000001E-3</v>
      </c>
      <c r="AQ595" s="30">
        <f>(Table1[[#This Row],[Total Top Att&amp;ck Score ]]-parameters!$D$19)/(parameters!$D$20-parameters!$D$19)</f>
        <v>1.6666666666666666E-2</v>
      </c>
      <c r="AR595" s="30">
        <f>IF(Table1[[#This Row],[TAT Utility (unclipped)]]&gt;1,1, IF(Table1[[#This Row],[TAT Utility (unclipped)]]&lt;0,0, Table1[[#This Row],[TAT Utility (unclipped)]]) )</f>
        <v>1.6666666666666666E-2</v>
      </c>
      <c r="AS595" s="30">
        <f>(Table1[[#This Row],[Ransomware (Total '# of ATT&amp;CK Observations)]]-parameters!$D$21)/(parameters!$D$22-parameters!$D$21)</f>
        <v>0</v>
      </c>
      <c r="AT595" s="30">
        <f>IF(Table1[[#This Row],[Count Utility (unclipped)]]&gt;1,1, IF(Table1[[#This Row],[Count Utility (unclipped)]]&lt;0,0, Table1[[#This Row],[Count Utility (unclipped)]]) )</f>
        <v>0</v>
      </c>
      <c r="AU59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6" spans="1:47" ht="15.75">
      <c r="A596" s="30">
        <f>parameters!$J$21*Table1[[#This Row],[TAT Utility]]+parameters!$J$22*Table1[[#This Row],[Count Utility]]</f>
        <v>1.0476190476190476E-2</v>
      </c>
      <c r="B596" s="30">
        <f t="shared" si="8"/>
        <v>0.10476190476190476</v>
      </c>
      <c r="C596" s="30" t="s">
        <v>2004</v>
      </c>
      <c r="D596" s="30" t="s">
        <v>2005</v>
      </c>
      <c r="E596" s="30" t="s">
        <v>72</v>
      </c>
      <c r="F596" s="30">
        <v>1</v>
      </c>
      <c r="G596" s="30">
        <v>1</v>
      </c>
      <c r="H596" s="30">
        <f>parameters!$J$10*Table1[[#This Row],[Before Utility]]+parameters!$J$11*Table1[[#This Row],[After Utility]]</f>
        <v>0.1</v>
      </c>
      <c r="I596">
        <f>(Table1[[#This Row],[Num. TID Before]]-parameters!$D$8)/(parameters!$D$9-parameters!$D$8)</f>
        <v>0.1</v>
      </c>
      <c r="J596">
        <f>IF(Table1[[#This Row],[Before Utility (unclipped)]]&gt;1,1, IF(Table1[[#This Row],[Before Utility (unclipped)]]&lt;0,0, Table1[[#This Row],[Before Utility (unclipped)]]))</f>
        <v>0.1</v>
      </c>
      <c r="K596">
        <f>(Table1[[#This Row],[Num. TID After]]-parameters!$D$10)/(parameters!$D$11-parameters!$D$10)</f>
        <v>0.1</v>
      </c>
      <c r="L596">
        <f>IF(Table1[[#This Row],[After Utility (unclipped)]]&gt;1,1, IF(Table1[[#This Row],[After Utility (unclipped)]]&lt;0,0, Table1[[#This Row],[After Utility (unclipped)]]))</f>
        <v>0.1</v>
      </c>
      <c r="M596" s="30">
        <v>0</v>
      </c>
      <c r="N596" s="81">
        <v>0</v>
      </c>
      <c r="O596" s="81">
        <v>0</v>
      </c>
      <c r="P596" s="81">
        <v>1</v>
      </c>
      <c r="Q596" s="81">
        <v>0</v>
      </c>
      <c r="R596" s="34"/>
      <c r="S596" s="32">
        <v>0</v>
      </c>
      <c r="T596" s="36" t="s">
        <v>2006</v>
      </c>
      <c r="U596" s="32">
        <v>0</v>
      </c>
      <c r="V596" s="30">
        <f>parameters!$J$4*Table1[[#This Row],[Mitigations Utility]] + parameters!$J$5*Table1[[#This Row],[Detections Utility]]</f>
        <v>4.7619047619047615E-3</v>
      </c>
      <c r="W596">
        <f>SUM(Table1[[#This Row],[Num. 800-53 (r5)]],Table1[[#This Row],[Num. CIS Controls]])</f>
        <v>0</v>
      </c>
      <c r="X596">
        <f>(Table1[[#This Row],[Total Mitigations]]-parameters!$D$2)/(parameters!$D$3-parameters!$D$2)</f>
        <v>0</v>
      </c>
      <c r="Y596">
        <f>IF(Table1[[#This Row],[Mitigations Utility (unclipped)]]&gt;1,1, IF(Table1[[#This Row],[Mitigations Utility (unclipped)]]&lt;0,0, Table1[[#This Row],[Mitigations Utility (unclipped)]]) )</f>
        <v>0</v>
      </c>
      <c r="Z596">
        <f>SUM(Table1[[#This Row],[Num. CAR]:[Num. Splunk]])</f>
        <v>1</v>
      </c>
      <c r="AA596">
        <f>(Table1[[#This Row],[Total Detections]]-parameters!$D$4)/(parameters!$D$5-parameters!$D$4)</f>
        <v>0.01</v>
      </c>
      <c r="AB596">
        <f>IF(Table1[[#This Row],[Detections Utility (unclipped)]]&gt;1,1, IF(Table1[[#This Row],[Detections Utility (unclipped)]]&lt;0,0, Table1[[#This Row],[Detections Utility (unclipped)]]) )</f>
        <v>0.01</v>
      </c>
      <c r="AC596"/>
      <c r="AD596" s="85" t="s">
        <v>160</v>
      </c>
      <c r="AE596" s="30" t="str" cm="1">
        <f t="array" ref="AE596">IF(SUMPRODUCT(--(NOT(ISERR(SEARCH({"Process","Command","Script","WMI","Module","Pipe","Service"},AD596)))))&gt;0,"1","0")</f>
        <v>1</v>
      </c>
      <c r="AF596" s="30">
        <f>IF(AE596="1",'TOP 10 TECHNIQUES'!C$15,0)</f>
        <v>0</v>
      </c>
      <c r="AG596" s="30" t="str" cm="1">
        <f t="array" ref="AG596">IF(SUMPRODUCT(--(NOT(ISERR(SEARCH({"Network","Firewall"},AD596)))))&gt;0,"1","0")</f>
        <v>0</v>
      </c>
      <c r="AH596" s="30">
        <f>IF(AG596="1",'TOP 10 TECHNIQUES'!C$16,0)</f>
        <v>0</v>
      </c>
      <c r="AI596" s="30" t="str" cm="1">
        <f t="array" ref="AI596">IF(SUMPRODUCT(--(NOT(ISERR(SEARCH({"File","Group","Logon","Schedule","User","Registry","Active","Application"},AD596)))))&gt;0,"1","0")</f>
        <v>0</v>
      </c>
      <c r="AJ596" s="30">
        <f>IF(AI596="1",'TOP 10 TECHNIQUES'!C$17,0)</f>
        <v>0</v>
      </c>
      <c r="AK596" s="30" t="str" cm="1">
        <f t="array" ref="AK596">IF(SUMPRODUCT(--(NOT(ISERR(SEARCH({"Cloud","Cluster","Container","Image","Instance","Pod","Snapshot","Volume"},AD596)))))&gt;0,"1","0")</f>
        <v>0</v>
      </c>
      <c r="AL596" s="30">
        <f>IF(AK596="1",'TOP 10 TECHNIQUES'!C$18,0)</f>
        <v>0</v>
      </c>
      <c r="AM596" s="30" t="str" cm="1">
        <f t="array" ref="AM596">IF(SUMPRODUCT(--(NOT(ISERR(SEARCH({"Drive","Firmware","Host","Kernel"},AD596)))))&gt;0,"1","0")</f>
        <v>0</v>
      </c>
      <c r="AN596" s="30">
        <f>IF(AM596="1",'TOP 10 TECHNIQUES'!C$19,0)</f>
        <v>0</v>
      </c>
      <c r="AO596" s="59">
        <v>0</v>
      </c>
      <c r="AP596" s="30">
        <f>parameters!$J$21*Table1[[#This Row],[TAT Utility]]+parameters!$J$22*Table1[[#This Row],[Count Utility]]</f>
        <v>1.0476190476190476E-2</v>
      </c>
      <c r="AQ596" s="30">
        <f>(Table1[[#This Row],[Total Top Att&amp;ck Score ]]-parameters!$D$19)/(parameters!$D$20-parameters!$D$19)</f>
        <v>3.4920634920634921E-2</v>
      </c>
      <c r="AR596" s="30">
        <f>IF(Table1[[#This Row],[TAT Utility (unclipped)]]&gt;1,1, IF(Table1[[#This Row],[TAT Utility (unclipped)]]&lt;0,0, Table1[[#This Row],[TAT Utility (unclipped)]]) )</f>
        <v>3.4920634920634921E-2</v>
      </c>
      <c r="AS596" s="30">
        <f>(Table1[[#This Row],[Ransomware (Total '# of ATT&amp;CK Observations)]]-parameters!$D$21)/(parameters!$D$22-parameters!$D$21)</f>
        <v>0</v>
      </c>
      <c r="AT596" s="30">
        <f>IF(Table1[[#This Row],[Count Utility (unclipped)]]&gt;1,1, IF(Table1[[#This Row],[Count Utility (unclipped)]]&lt;0,0, Table1[[#This Row],[Count Utility (unclipped)]]) )</f>
        <v>0</v>
      </c>
      <c r="AU59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7" spans="1:47" ht="15.75">
      <c r="A597" s="30">
        <f>parameters!$J$21*Table1[[#This Row],[TAT Utility]]+parameters!$J$22*Table1[[#This Row],[Count Utility]]</f>
        <v>1.7948571428571425E-2</v>
      </c>
      <c r="B597" s="30">
        <f t="shared" si="8"/>
        <v>0.17948571428571425</v>
      </c>
      <c r="C597" s="30" t="s">
        <v>2007</v>
      </c>
      <c r="D597" s="30" t="s">
        <v>2008</v>
      </c>
      <c r="E597" s="30" t="s">
        <v>72</v>
      </c>
      <c r="F597" s="30">
        <v>1</v>
      </c>
      <c r="G597" s="30">
        <v>1</v>
      </c>
      <c r="H597" s="30">
        <f>parameters!$J$10*Table1[[#This Row],[Before Utility]]+parameters!$J$11*Table1[[#This Row],[After Utility]]</f>
        <v>0.1</v>
      </c>
      <c r="I597">
        <f>(Table1[[#This Row],[Num. TID Before]]-parameters!$D$8)/(parameters!$D$9-parameters!$D$8)</f>
        <v>0.1</v>
      </c>
      <c r="J597">
        <f>IF(Table1[[#This Row],[Before Utility (unclipped)]]&gt;1,1, IF(Table1[[#This Row],[Before Utility (unclipped)]]&lt;0,0, Table1[[#This Row],[Before Utility (unclipped)]]))</f>
        <v>0.1</v>
      </c>
      <c r="K597">
        <f>(Table1[[#This Row],[Num. TID After]]-parameters!$D$10)/(parameters!$D$11-parameters!$D$10)</f>
        <v>0.1</v>
      </c>
      <c r="L597">
        <f>IF(Table1[[#This Row],[After Utility (unclipped)]]&gt;1,1, IF(Table1[[#This Row],[After Utility (unclipped)]]&lt;0,0, Table1[[#This Row],[After Utility (unclipped)]]))</f>
        <v>0.1</v>
      </c>
      <c r="M597" s="30">
        <v>0</v>
      </c>
      <c r="N597" s="81">
        <v>0</v>
      </c>
      <c r="O597" s="81">
        <v>0</v>
      </c>
      <c r="P597" s="81">
        <v>6</v>
      </c>
      <c r="Q597" s="81">
        <v>0</v>
      </c>
      <c r="R597" s="34"/>
      <c r="S597" s="32">
        <v>0</v>
      </c>
      <c r="T597" s="36" t="s">
        <v>2009</v>
      </c>
      <c r="U597" s="32">
        <v>0</v>
      </c>
      <c r="V597" s="30">
        <f>parameters!$J$4*Table1[[#This Row],[Mitigations Utility]] + parameters!$J$5*Table1[[#This Row],[Detections Utility]]</f>
        <v>2.8571428571428567E-2</v>
      </c>
      <c r="W597">
        <f>SUM(Table1[[#This Row],[Num. 800-53 (r5)]],Table1[[#This Row],[Num. CIS Controls]])</f>
        <v>0</v>
      </c>
      <c r="X597">
        <f>(Table1[[#This Row],[Total Mitigations]]-parameters!$D$2)/(parameters!$D$3-parameters!$D$2)</f>
        <v>0</v>
      </c>
      <c r="Y597">
        <f>IF(Table1[[#This Row],[Mitigations Utility (unclipped)]]&gt;1,1, IF(Table1[[#This Row],[Mitigations Utility (unclipped)]]&lt;0,0, Table1[[#This Row],[Mitigations Utility (unclipped)]]) )</f>
        <v>0</v>
      </c>
      <c r="Z597">
        <f>SUM(Table1[[#This Row],[Num. CAR]:[Num. Splunk]])</f>
        <v>6</v>
      </c>
      <c r="AA597">
        <f>(Table1[[#This Row],[Total Detections]]-parameters!$D$4)/(parameters!$D$5-parameters!$D$4)</f>
        <v>0.06</v>
      </c>
      <c r="AB597">
        <f>IF(Table1[[#This Row],[Detections Utility (unclipped)]]&gt;1,1, IF(Table1[[#This Row],[Detections Utility (unclipped)]]&lt;0,0, Table1[[#This Row],[Detections Utility (unclipped)]]) )</f>
        <v>0.06</v>
      </c>
      <c r="AC597"/>
      <c r="AD597" s="85" t="s">
        <v>2010</v>
      </c>
      <c r="AE597" s="30" t="str" cm="1">
        <f t="array" ref="AE597">IF(SUMPRODUCT(--(NOT(ISERR(SEARCH({"Process","Command","Script","WMI","Module","Pipe","Service"},AD597)))))&gt;0,"1","0")</f>
        <v>0</v>
      </c>
      <c r="AF597" s="30">
        <f>IF(AE597="1",'TOP 10 TECHNIQUES'!C$15,0)</f>
        <v>0</v>
      </c>
      <c r="AG597" s="30" t="str" cm="1">
        <f t="array" ref="AG597">IF(SUMPRODUCT(--(NOT(ISERR(SEARCH({"Network","Firewall"},AD597)))))&gt;0,"1","0")</f>
        <v>0</v>
      </c>
      <c r="AH597" s="30">
        <f>IF(AG597="1",'TOP 10 TECHNIQUES'!C$16,0)</f>
        <v>0</v>
      </c>
      <c r="AI597" s="30" t="str" cm="1">
        <f t="array" ref="AI597">IF(SUMPRODUCT(--(NOT(ISERR(SEARCH({"File","Group","Logon","Schedule","User","Registry","Active","Application"},AD597)))))&gt;0,"1","0")</f>
        <v>1</v>
      </c>
      <c r="AJ597" s="30">
        <f>IF(AI597="1",'TOP 10 TECHNIQUES'!C$17,0)</f>
        <v>0.19800000000000001</v>
      </c>
      <c r="AK597" s="30" t="str" cm="1">
        <f t="array" ref="AK597">IF(SUMPRODUCT(--(NOT(ISERR(SEARCH({"Cloud","Cluster","Container","Image","Instance","Pod","Snapshot","Volume"},AD597)))))&gt;0,"1","0")</f>
        <v>1</v>
      </c>
      <c r="AL597" s="30">
        <f>IF(AK597="1",'TOP 10 TECHNIQUES'!C$18,0)</f>
        <v>0.19800000000000001</v>
      </c>
      <c r="AM597" s="30" t="str" cm="1">
        <f t="array" ref="AM597">IF(SUMPRODUCT(--(NOT(ISERR(SEARCH({"Drive","Firmware","Host","Kernel"},AD597)))))&gt;0,"1","0")</f>
        <v>0</v>
      </c>
      <c r="AN597" s="30">
        <f>IF(AM597="1",'TOP 10 TECHNIQUES'!C$19,0)</f>
        <v>0</v>
      </c>
      <c r="AO597" s="59">
        <v>0</v>
      </c>
      <c r="AP597" s="30">
        <f>parameters!$J$21*Table1[[#This Row],[TAT Utility]]+parameters!$J$22*Table1[[#This Row],[Count Utility]]</f>
        <v>1.7948571428571425E-2</v>
      </c>
      <c r="AQ597" s="30">
        <f>(Table1[[#This Row],[Total Top Att&amp;ck Score ]]-parameters!$D$19)/(parameters!$D$20-parameters!$D$19)</f>
        <v>5.9828571428571418E-2</v>
      </c>
      <c r="AR597" s="30">
        <f>IF(Table1[[#This Row],[TAT Utility (unclipped)]]&gt;1,1, IF(Table1[[#This Row],[TAT Utility (unclipped)]]&lt;0,0, Table1[[#This Row],[TAT Utility (unclipped)]]) )</f>
        <v>5.9828571428571418E-2</v>
      </c>
      <c r="AS597" s="30">
        <f>(Table1[[#This Row],[Ransomware (Total '# of ATT&amp;CK Observations)]]-parameters!$D$21)/(parameters!$D$22-parameters!$D$21)</f>
        <v>0</v>
      </c>
      <c r="AT597" s="30">
        <f>IF(Table1[[#This Row],[Count Utility (unclipped)]]&gt;1,1, IF(Table1[[#This Row],[Count Utility (unclipped)]]&lt;0,0, Table1[[#This Row],[Count Utility (unclipped)]]) )</f>
        <v>0</v>
      </c>
      <c r="AU59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8" spans="1:47" ht="15.75">
      <c r="A598" s="30">
        <f>parameters!$J$21*Table1[[#This Row],[TAT Utility]]+parameters!$J$22*Table1[[#This Row],[Count Utility]]</f>
        <v>1.540285714285714E-2</v>
      </c>
      <c r="B598" s="30">
        <f t="shared" si="8"/>
        <v>0.1540285714285714</v>
      </c>
      <c r="C598" s="30" t="s">
        <v>2011</v>
      </c>
      <c r="D598" s="30" t="s">
        <v>2012</v>
      </c>
      <c r="E598" s="30" t="s">
        <v>72</v>
      </c>
      <c r="F598" s="30">
        <v>1</v>
      </c>
      <c r="G598" s="30">
        <v>1</v>
      </c>
      <c r="H598" s="30">
        <f>parameters!$J$10*Table1[[#This Row],[Before Utility]]+parameters!$J$11*Table1[[#This Row],[After Utility]]</f>
        <v>0.1</v>
      </c>
      <c r="I598">
        <f>(Table1[[#This Row],[Num. TID Before]]-parameters!$D$8)/(parameters!$D$9-parameters!$D$8)</f>
        <v>0.1</v>
      </c>
      <c r="J598">
        <f>IF(Table1[[#This Row],[Before Utility (unclipped)]]&gt;1,1, IF(Table1[[#This Row],[Before Utility (unclipped)]]&lt;0,0, Table1[[#This Row],[Before Utility (unclipped)]]))</f>
        <v>0.1</v>
      </c>
      <c r="K598">
        <f>(Table1[[#This Row],[Num. TID After]]-parameters!$D$10)/(parameters!$D$11-parameters!$D$10)</f>
        <v>0.1</v>
      </c>
      <c r="L598">
        <f>IF(Table1[[#This Row],[After Utility (unclipped)]]&gt;1,1, IF(Table1[[#This Row],[After Utility (unclipped)]]&lt;0,0, Table1[[#This Row],[After Utility (unclipped)]]))</f>
        <v>0.1</v>
      </c>
      <c r="M598" s="30">
        <v>0</v>
      </c>
      <c r="N598" s="81">
        <v>0</v>
      </c>
      <c r="O598" s="81">
        <v>0</v>
      </c>
      <c r="P598" s="81">
        <v>6</v>
      </c>
      <c r="Q598" s="81">
        <v>0</v>
      </c>
      <c r="R598" s="34"/>
      <c r="S598" s="32">
        <v>0</v>
      </c>
      <c r="T598" s="36" t="s">
        <v>2013</v>
      </c>
      <c r="U598" s="32">
        <v>0</v>
      </c>
      <c r="V598" s="30">
        <f>parameters!$J$4*Table1[[#This Row],[Mitigations Utility]] + parameters!$J$5*Table1[[#This Row],[Detections Utility]]</f>
        <v>2.8571428571428567E-2</v>
      </c>
      <c r="W598">
        <f>SUM(Table1[[#This Row],[Num. 800-53 (r5)]],Table1[[#This Row],[Num. CIS Controls]])</f>
        <v>0</v>
      </c>
      <c r="X598">
        <f>(Table1[[#This Row],[Total Mitigations]]-parameters!$D$2)/(parameters!$D$3-parameters!$D$2)</f>
        <v>0</v>
      </c>
      <c r="Y598">
        <f>IF(Table1[[#This Row],[Mitigations Utility (unclipped)]]&gt;1,1, IF(Table1[[#This Row],[Mitigations Utility (unclipped)]]&lt;0,0, Table1[[#This Row],[Mitigations Utility (unclipped)]]) )</f>
        <v>0</v>
      </c>
      <c r="Z598">
        <f>SUM(Table1[[#This Row],[Num. CAR]:[Num. Splunk]])</f>
        <v>6</v>
      </c>
      <c r="AA598">
        <f>(Table1[[#This Row],[Total Detections]]-parameters!$D$4)/(parameters!$D$5-parameters!$D$4)</f>
        <v>0.06</v>
      </c>
      <c r="AB598">
        <f>IF(Table1[[#This Row],[Detections Utility (unclipped)]]&gt;1,1, IF(Table1[[#This Row],[Detections Utility (unclipped)]]&lt;0,0, Table1[[#This Row],[Detections Utility (unclipped)]]) )</f>
        <v>0.06</v>
      </c>
      <c r="AC598"/>
      <c r="AD598" s="85" t="s">
        <v>2014</v>
      </c>
      <c r="AE598" s="30" t="str" cm="1">
        <f t="array" ref="AE598">IF(SUMPRODUCT(--(NOT(ISERR(SEARCH({"Process","Command","Script","WMI","Module","Pipe","Service"},AD598)))))&gt;0,"1","0")</f>
        <v>1</v>
      </c>
      <c r="AF598" s="30">
        <f>IF(AE598="1",'TOP 10 TECHNIQUES'!C$15,0)</f>
        <v>0</v>
      </c>
      <c r="AG598" s="30" t="str" cm="1">
        <f t="array" ref="AG598">IF(SUMPRODUCT(--(NOT(ISERR(SEARCH({"Network","Firewall"},AD598)))))&gt;0,"1","0")</f>
        <v>0</v>
      </c>
      <c r="AH598" s="30">
        <f>IF(AG598="1",'TOP 10 TECHNIQUES'!C$16,0)</f>
        <v>0</v>
      </c>
      <c r="AI598" s="30" t="str" cm="1">
        <f t="array" ref="AI598">IF(SUMPRODUCT(--(NOT(ISERR(SEARCH({"File","Group","Logon","Schedule","User","Registry","Active","Application"},AD598)))))&gt;0,"1","0")</f>
        <v>0</v>
      </c>
      <c r="AJ598" s="30">
        <f>IF(AI598="1",'TOP 10 TECHNIQUES'!C$17,0)</f>
        <v>0</v>
      </c>
      <c r="AK598" s="30" t="str" cm="1">
        <f t="array" ref="AK598">IF(SUMPRODUCT(--(NOT(ISERR(SEARCH({"Cloud","Cluster","Container","Image","Instance","Pod","Snapshot","Volume"},AD598)))))&gt;0,"1","0")</f>
        <v>1</v>
      </c>
      <c r="AL598" s="30">
        <f>IF(AK598="1",'TOP 10 TECHNIQUES'!C$18,0)</f>
        <v>0.19800000000000001</v>
      </c>
      <c r="AM598" s="30" t="str" cm="1">
        <f t="array" ref="AM598">IF(SUMPRODUCT(--(NOT(ISERR(SEARCH({"Drive","Firmware","Host","Kernel"},AD598)))))&gt;0,"1","0")</f>
        <v>1</v>
      </c>
      <c r="AN598" s="30">
        <f>IF(AM598="1",'TOP 10 TECHNIQUES'!C$19,0)</f>
        <v>0</v>
      </c>
      <c r="AO598" s="59">
        <v>0</v>
      </c>
      <c r="AP598" s="30">
        <f>parameters!$J$21*Table1[[#This Row],[TAT Utility]]+parameters!$J$22*Table1[[#This Row],[Count Utility]]</f>
        <v>1.540285714285714E-2</v>
      </c>
      <c r="AQ598" s="30">
        <f>(Table1[[#This Row],[Total Top Att&amp;ck Score ]]-parameters!$D$19)/(parameters!$D$20-parameters!$D$19)</f>
        <v>5.1342857142857135E-2</v>
      </c>
      <c r="AR598" s="30">
        <f>IF(Table1[[#This Row],[TAT Utility (unclipped)]]&gt;1,1, IF(Table1[[#This Row],[TAT Utility (unclipped)]]&lt;0,0, Table1[[#This Row],[TAT Utility (unclipped)]]) )</f>
        <v>5.1342857142857135E-2</v>
      </c>
      <c r="AS598" s="30">
        <f>(Table1[[#This Row],[Ransomware (Total '# of ATT&amp;CK Observations)]]-parameters!$D$21)/(parameters!$D$22-parameters!$D$21)</f>
        <v>0</v>
      </c>
      <c r="AT598" s="30">
        <f>IF(Table1[[#This Row],[Count Utility (unclipped)]]&gt;1,1, IF(Table1[[#This Row],[Count Utility (unclipped)]]&lt;0,0, Table1[[#This Row],[Count Utility (unclipped)]]) )</f>
        <v>0</v>
      </c>
      <c r="AU59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9" spans="1:47" ht="15.75">
      <c r="A599" s="30">
        <f>parameters!$J$21*Table1[[#This Row],[TAT Utility]]+parameters!$J$22*Table1[[#This Row],[Count Utility]]</f>
        <v>1.1979999999999999E-2</v>
      </c>
      <c r="B599" s="30">
        <f t="shared" si="8"/>
        <v>0.1198</v>
      </c>
      <c r="C599" s="30" t="s">
        <v>2015</v>
      </c>
      <c r="D599" s="30" t="s">
        <v>2016</v>
      </c>
      <c r="E599" s="30" t="s">
        <v>72</v>
      </c>
      <c r="F599" s="30">
        <v>1</v>
      </c>
      <c r="G599" s="30">
        <v>1</v>
      </c>
      <c r="H599" s="30">
        <f>parameters!$J$10*Table1[[#This Row],[Before Utility]]+parameters!$J$11*Table1[[#This Row],[After Utility]]</f>
        <v>0.1</v>
      </c>
      <c r="I599">
        <f>(Table1[[#This Row],[Num. TID Before]]-parameters!$D$8)/(parameters!$D$9-parameters!$D$8)</f>
        <v>0.1</v>
      </c>
      <c r="J599">
        <f>IF(Table1[[#This Row],[Before Utility (unclipped)]]&gt;1,1, IF(Table1[[#This Row],[Before Utility (unclipped)]]&lt;0,0, Table1[[#This Row],[Before Utility (unclipped)]]))</f>
        <v>0.1</v>
      </c>
      <c r="K599">
        <f>(Table1[[#This Row],[Num. TID After]]-parameters!$D$10)/(parameters!$D$11-parameters!$D$10)</f>
        <v>0.1</v>
      </c>
      <c r="L599">
        <f>IF(Table1[[#This Row],[After Utility (unclipped)]]&gt;1,1, IF(Table1[[#This Row],[After Utility (unclipped)]]&lt;0,0, Table1[[#This Row],[After Utility (unclipped)]]))</f>
        <v>0.1</v>
      </c>
      <c r="M599" s="30">
        <v>0</v>
      </c>
      <c r="N599" s="81">
        <v>0</v>
      </c>
      <c r="O599" s="81">
        <v>0</v>
      </c>
      <c r="P599" s="81">
        <v>0</v>
      </c>
      <c r="Q599" s="81">
        <v>0</v>
      </c>
      <c r="R599" s="34"/>
      <c r="S599" s="32">
        <v>0</v>
      </c>
      <c r="T599" s="36" t="s">
        <v>2017</v>
      </c>
      <c r="U599" s="32">
        <v>0</v>
      </c>
      <c r="V599" s="30">
        <f>parameters!$J$4*Table1[[#This Row],[Mitigations Utility]] + parameters!$J$5*Table1[[#This Row],[Detections Utility]]</f>
        <v>0</v>
      </c>
      <c r="W599">
        <f>SUM(Table1[[#This Row],[Num. 800-53 (r5)]],Table1[[#This Row],[Num. CIS Controls]])</f>
        <v>0</v>
      </c>
      <c r="X599">
        <f>(Table1[[#This Row],[Total Mitigations]]-parameters!$D$2)/(parameters!$D$3-parameters!$D$2)</f>
        <v>0</v>
      </c>
      <c r="Y599">
        <f>IF(Table1[[#This Row],[Mitigations Utility (unclipped)]]&gt;1,1, IF(Table1[[#This Row],[Mitigations Utility (unclipped)]]&lt;0,0, Table1[[#This Row],[Mitigations Utility (unclipped)]]) )</f>
        <v>0</v>
      </c>
      <c r="Z599">
        <f>SUM(Table1[[#This Row],[Num. CAR]:[Num. Splunk]])</f>
        <v>0</v>
      </c>
      <c r="AA599">
        <f>(Table1[[#This Row],[Total Detections]]-parameters!$D$4)/(parameters!$D$5-parameters!$D$4)</f>
        <v>0</v>
      </c>
      <c r="AB599">
        <f>IF(Table1[[#This Row],[Detections Utility (unclipped)]]&gt;1,1, IF(Table1[[#This Row],[Detections Utility (unclipped)]]&lt;0,0, Table1[[#This Row],[Detections Utility (unclipped)]]) )</f>
        <v>0</v>
      </c>
      <c r="AC599"/>
      <c r="AD599" s="85" t="s">
        <v>2018</v>
      </c>
      <c r="AE599" s="30" t="str" cm="1">
        <f t="array" ref="AE599">IF(SUMPRODUCT(--(NOT(ISERR(SEARCH({"Process","Command","Script","WMI","Module","Pipe","Service"},AD599)))))&gt;0,"1","0")</f>
        <v>0</v>
      </c>
      <c r="AF599" s="30">
        <f>IF(AE599="1",'TOP 10 TECHNIQUES'!C$15,0)</f>
        <v>0</v>
      </c>
      <c r="AG599" s="30" t="str" cm="1">
        <f t="array" ref="AG599">IF(SUMPRODUCT(--(NOT(ISERR(SEARCH({"Network","Firewall"},AD599)))))&gt;0,"1","0")</f>
        <v>1</v>
      </c>
      <c r="AH599" s="30">
        <f>IF(AG599="1",'TOP 10 TECHNIQUES'!C$16,0)</f>
        <v>0</v>
      </c>
      <c r="AI599" s="30" t="str" cm="1">
        <f t="array" ref="AI599">IF(SUMPRODUCT(--(NOT(ISERR(SEARCH({"File","Group","Logon","Schedule","User","Registry","Active","Application"},AD599)))))&gt;0,"1","0")</f>
        <v>0</v>
      </c>
      <c r="AJ599" s="30">
        <f>IF(AI599="1",'TOP 10 TECHNIQUES'!C$17,0)</f>
        <v>0</v>
      </c>
      <c r="AK599" s="30" t="str" cm="1">
        <f t="array" ref="AK599">IF(SUMPRODUCT(--(NOT(ISERR(SEARCH({"Cloud","Cluster","Container","Image","Instance","Pod","Snapshot","Volume"},AD599)))))&gt;0,"1","0")</f>
        <v>1</v>
      </c>
      <c r="AL599" s="30">
        <f>IF(AK599="1",'TOP 10 TECHNIQUES'!C$18,0)</f>
        <v>0.19800000000000001</v>
      </c>
      <c r="AM599" s="30" t="str" cm="1">
        <f t="array" ref="AM599">IF(SUMPRODUCT(--(NOT(ISERR(SEARCH({"Drive","Firmware","Host","Kernel"},AD599)))))&gt;0,"1","0")</f>
        <v>0</v>
      </c>
      <c r="AN599" s="30">
        <f>IF(AM599="1",'TOP 10 TECHNIQUES'!C$19,0)</f>
        <v>0</v>
      </c>
      <c r="AO599" s="59">
        <v>0</v>
      </c>
      <c r="AP599" s="30">
        <f>parameters!$J$21*Table1[[#This Row],[TAT Utility]]+parameters!$J$22*Table1[[#This Row],[Count Utility]]</f>
        <v>1.1979999999999999E-2</v>
      </c>
      <c r="AQ599" s="30">
        <f>(Table1[[#This Row],[Total Top Att&amp;ck Score ]]-parameters!$D$19)/(parameters!$D$20-parameters!$D$19)</f>
        <v>3.9933333333333335E-2</v>
      </c>
      <c r="AR599" s="30">
        <f>IF(Table1[[#This Row],[TAT Utility (unclipped)]]&gt;1,1, IF(Table1[[#This Row],[TAT Utility (unclipped)]]&lt;0,0, Table1[[#This Row],[TAT Utility (unclipped)]]) )</f>
        <v>3.9933333333333335E-2</v>
      </c>
      <c r="AS599" s="30">
        <f>(Table1[[#This Row],[Ransomware (Total '# of ATT&amp;CK Observations)]]-parameters!$D$21)/(parameters!$D$22-parameters!$D$21)</f>
        <v>0</v>
      </c>
      <c r="AT599" s="30">
        <f>IF(Table1[[#This Row],[Count Utility (unclipped)]]&gt;1,1, IF(Table1[[#This Row],[Count Utility (unclipped)]]&lt;0,0, Table1[[#This Row],[Count Utility (unclipped)]]) )</f>
        <v>0</v>
      </c>
      <c r="AU59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0" spans="1:47" ht="15.75">
      <c r="A600" s="30">
        <f>parameters!$J$21*Table1[[#This Row],[TAT Utility]]+parameters!$J$22*Table1[[#This Row],[Count Utility]]</f>
        <v>1.3120952380952381E-2</v>
      </c>
      <c r="B600" s="30">
        <f t="shared" si="8"/>
        <v>0.1312095238095238</v>
      </c>
      <c r="C600" s="30" t="s">
        <v>2019</v>
      </c>
      <c r="D600" s="30" t="s">
        <v>2020</v>
      </c>
      <c r="E600" s="30" t="s">
        <v>72</v>
      </c>
      <c r="F600" s="30">
        <v>1</v>
      </c>
      <c r="G600" s="30">
        <v>1</v>
      </c>
      <c r="H600" s="30">
        <f>parameters!$J$10*Table1[[#This Row],[Before Utility]]+parameters!$J$11*Table1[[#This Row],[After Utility]]</f>
        <v>0.1</v>
      </c>
      <c r="I600">
        <f>(Table1[[#This Row],[Num. TID Before]]-parameters!$D$8)/(parameters!$D$9-parameters!$D$8)</f>
        <v>0.1</v>
      </c>
      <c r="J600">
        <f>IF(Table1[[#This Row],[Before Utility (unclipped)]]&gt;1,1, IF(Table1[[#This Row],[Before Utility (unclipped)]]&lt;0,0, Table1[[#This Row],[Before Utility (unclipped)]]))</f>
        <v>0.1</v>
      </c>
      <c r="K600">
        <f>(Table1[[#This Row],[Num. TID After]]-parameters!$D$10)/(parameters!$D$11-parameters!$D$10)</f>
        <v>0.1</v>
      </c>
      <c r="L600">
        <f>IF(Table1[[#This Row],[After Utility (unclipped)]]&gt;1,1, IF(Table1[[#This Row],[After Utility (unclipped)]]&lt;0,0, Table1[[#This Row],[After Utility (unclipped)]]))</f>
        <v>0.1</v>
      </c>
      <c r="M600" s="30">
        <v>0</v>
      </c>
      <c r="N600" s="81">
        <v>0</v>
      </c>
      <c r="O600" s="81">
        <v>0</v>
      </c>
      <c r="P600" s="81">
        <v>2</v>
      </c>
      <c r="Q600" s="81">
        <v>0</v>
      </c>
      <c r="R600" s="34"/>
      <c r="S600" s="32">
        <v>0</v>
      </c>
      <c r="T600" s="36" t="s">
        <v>2021</v>
      </c>
      <c r="U600" s="32">
        <v>0</v>
      </c>
      <c r="V600" s="30">
        <f>parameters!$J$4*Table1[[#This Row],[Mitigations Utility]] + parameters!$J$5*Table1[[#This Row],[Detections Utility]]</f>
        <v>9.5238095238095229E-3</v>
      </c>
      <c r="W600">
        <f>SUM(Table1[[#This Row],[Num. 800-53 (r5)]],Table1[[#This Row],[Num. CIS Controls]])</f>
        <v>0</v>
      </c>
      <c r="X600">
        <f>(Table1[[#This Row],[Total Mitigations]]-parameters!$D$2)/(parameters!$D$3-parameters!$D$2)</f>
        <v>0</v>
      </c>
      <c r="Y600">
        <f>IF(Table1[[#This Row],[Mitigations Utility (unclipped)]]&gt;1,1, IF(Table1[[#This Row],[Mitigations Utility (unclipped)]]&lt;0,0, Table1[[#This Row],[Mitigations Utility (unclipped)]]) )</f>
        <v>0</v>
      </c>
      <c r="Z600">
        <f>SUM(Table1[[#This Row],[Num. CAR]:[Num. Splunk]])</f>
        <v>2</v>
      </c>
      <c r="AA600">
        <f>(Table1[[#This Row],[Total Detections]]-parameters!$D$4)/(parameters!$D$5-parameters!$D$4)</f>
        <v>0.02</v>
      </c>
      <c r="AB600">
        <f>IF(Table1[[#This Row],[Detections Utility (unclipped)]]&gt;1,1, IF(Table1[[#This Row],[Detections Utility (unclipped)]]&lt;0,0, Table1[[#This Row],[Detections Utility (unclipped)]]) )</f>
        <v>0.02</v>
      </c>
      <c r="AC600"/>
      <c r="AD600" s="85" t="s">
        <v>2022</v>
      </c>
      <c r="AE600" s="30" t="str" cm="1">
        <f t="array" ref="AE600">IF(SUMPRODUCT(--(NOT(ISERR(SEARCH({"Process","Command","Script","WMI","Module","Pipe","Service"},AD600)))))&gt;0,"1","0")</f>
        <v>0</v>
      </c>
      <c r="AF600" s="30">
        <f>IF(AE600="1",'TOP 10 TECHNIQUES'!C$15,0)</f>
        <v>0</v>
      </c>
      <c r="AG600" s="30" t="str" cm="1">
        <f t="array" ref="AG600">IF(SUMPRODUCT(--(NOT(ISERR(SEARCH({"Network","Firewall"},AD600)))))&gt;0,"1","0")</f>
        <v>0</v>
      </c>
      <c r="AH600" s="30">
        <f>IF(AG600="1",'TOP 10 TECHNIQUES'!C$16,0)</f>
        <v>0</v>
      </c>
      <c r="AI600" s="30" t="str" cm="1">
        <f t="array" ref="AI600">IF(SUMPRODUCT(--(NOT(ISERR(SEARCH({"File","Group","Logon","Schedule","User","Registry","Active","Application"},AD600)))))&gt;0,"1","0")</f>
        <v>0</v>
      </c>
      <c r="AJ600" s="30">
        <f>IF(AI600="1",'TOP 10 TECHNIQUES'!C$17,0)</f>
        <v>0</v>
      </c>
      <c r="AK600" s="30" t="str" cm="1">
        <f t="array" ref="AK600">IF(SUMPRODUCT(--(NOT(ISERR(SEARCH({"Cloud","Cluster","Container","Image","Instance","Pod","Snapshot","Volume"},AD600)))))&gt;0,"1","0")</f>
        <v>1</v>
      </c>
      <c r="AL600" s="30">
        <f>IF(AK600="1",'TOP 10 TECHNIQUES'!C$18,0)</f>
        <v>0.19800000000000001</v>
      </c>
      <c r="AM600" s="30" t="str" cm="1">
        <f t="array" ref="AM600">IF(SUMPRODUCT(--(NOT(ISERR(SEARCH({"Drive","Firmware","Host","Kernel"},AD600)))))&gt;0,"1","0")</f>
        <v>0</v>
      </c>
      <c r="AN600" s="30">
        <f>IF(AM600="1",'TOP 10 TECHNIQUES'!C$19,0)</f>
        <v>0</v>
      </c>
      <c r="AO600" s="59">
        <v>0</v>
      </c>
      <c r="AP600" s="30">
        <f>parameters!$J$21*Table1[[#This Row],[TAT Utility]]+parameters!$J$22*Table1[[#This Row],[Count Utility]]</f>
        <v>1.3120952380952381E-2</v>
      </c>
      <c r="AQ600" s="30">
        <f>(Table1[[#This Row],[Total Top Att&amp;ck Score ]]-parameters!$D$19)/(parameters!$D$20-parameters!$D$19)</f>
        <v>4.3736507936507935E-2</v>
      </c>
      <c r="AR600" s="30">
        <f>IF(Table1[[#This Row],[TAT Utility (unclipped)]]&gt;1,1, IF(Table1[[#This Row],[TAT Utility (unclipped)]]&lt;0,0, Table1[[#This Row],[TAT Utility (unclipped)]]) )</f>
        <v>4.3736507936507935E-2</v>
      </c>
      <c r="AS600" s="30">
        <f>(Table1[[#This Row],[Ransomware (Total '# of ATT&amp;CK Observations)]]-parameters!$D$21)/(parameters!$D$22-parameters!$D$21)</f>
        <v>0</v>
      </c>
      <c r="AT600" s="30">
        <f>IF(Table1[[#This Row],[Count Utility (unclipped)]]&gt;1,1, IF(Table1[[#This Row],[Count Utility (unclipped)]]&lt;0,0, Table1[[#This Row],[Count Utility (unclipped)]]) )</f>
        <v>0</v>
      </c>
      <c r="AU60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1" spans="1:47" ht="15.75">
      <c r="A601" s="30">
        <f>parameters!$J$21*Table1[[#This Row],[TAT Utility]]+parameters!$J$22*Table1[[#This Row],[Count Utility]]</f>
        <v>1.0476190476190476E-2</v>
      </c>
      <c r="B601" s="30">
        <f t="shared" si="8"/>
        <v>0.10476190476190476</v>
      </c>
      <c r="C601" s="30" t="s">
        <v>2023</v>
      </c>
      <c r="D601" s="30" t="s">
        <v>2024</v>
      </c>
      <c r="E601" s="30" t="s">
        <v>72</v>
      </c>
      <c r="F601" s="30">
        <v>1</v>
      </c>
      <c r="G601" s="30">
        <v>1</v>
      </c>
      <c r="H601" s="30">
        <f>parameters!$J$10*Table1[[#This Row],[Before Utility]]+parameters!$J$11*Table1[[#This Row],[After Utility]]</f>
        <v>0.1</v>
      </c>
      <c r="I601">
        <f>(Table1[[#This Row],[Num. TID Before]]-parameters!$D$8)/(parameters!$D$9-parameters!$D$8)</f>
        <v>0.1</v>
      </c>
      <c r="J601">
        <f>IF(Table1[[#This Row],[Before Utility (unclipped)]]&gt;1,1, IF(Table1[[#This Row],[Before Utility (unclipped)]]&lt;0,0, Table1[[#This Row],[Before Utility (unclipped)]]))</f>
        <v>0.1</v>
      </c>
      <c r="K601">
        <f>(Table1[[#This Row],[Num. TID After]]-parameters!$D$10)/(parameters!$D$11-parameters!$D$10)</f>
        <v>0.1</v>
      </c>
      <c r="L601">
        <f>IF(Table1[[#This Row],[After Utility (unclipped)]]&gt;1,1, IF(Table1[[#This Row],[After Utility (unclipped)]]&lt;0,0, Table1[[#This Row],[After Utility (unclipped)]]))</f>
        <v>0.1</v>
      </c>
      <c r="M601" s="30">
        <v>0</v>
      </c>
      <c r="N601" s="81">
        <v>0</v>
      </c>
      <c r="O601" s="81">
        <v>0</v>
      </c>
      <c r="P601" s="81">
        <v>1</v>
      </c>
      <c r="Q601" s="81">
        <v>0</v>
      </c>
      <c r="R601" s="34"/>
      <c r="S601" s="32">
        <v>0</v>
      </c>
      <c r="T601" s="34"/>
      <c r="U601" s="32">
        <v>0</v>
      </c>
      <c r="V601" s="30">
        <f>parameters!$J$4*Table1[[#This Row],[Mitigations Utility]] + parameters!$J$5*Table1[[#This Row],[Detections Utility]]</f>
        <v>4.7619047619047615E-3</v>
      </c>
      <c r="W601">
        <f>SUM(Table1[[#This Row],[Num. 800-53 (r5)]],Table1[[#This Row],[Num. CIS Controls]])</f>
        <v>0</v>
      </c>
      <c r="X601">
        <f>(Table1[[#This Row],[Total Mitigations]]-parameters!$D$2)/(parameters!$D$3-parameters!$D$2)</f>
        <v>0</v>
      </c>
      <c r="Y601">
        <f>IF(Table1[[#This Row],[Mitigations Utility (unclipped)]]&gt;1,1, IF(Table1[[#This Row],[Mitigations Utility (unclipped)]]&lt;0,0, Table1[[#This Row],[Mitigations Utility (unclipped)]]) )</f>
        <v>0</v>
      </c>
      <c r="Z601">
        <f>SUM(Table1[[#This Row],[Num. CAR]:[Num. Splunk]])</f>
        <v>1</v>
      </c>
      <c r="AA601">
        <f>(Table1[[#This Row],[Total Detections]]-parameters!$D$4)/(parameters!$D$5-parameters!$D$4)</f>
        <v>0.01</v>
      </c>
      <c r="AB601">
        <f>IF(Table1[[#This Row],[Detections Utility (unclipped)]]&gt;1,1, IF(Table1[[#This Row],[Detections Utility (unclipped)]]&lt;0,0, Table1[[#This Row],[Detections Utility (unclipped)]]) )</f>
        <v>0.01</v>
      </c>
      <c r="AC601"/>
      <c r="AD601" s="85" t="s">
        <v>132</v>
      </c>
      <c r="AE601" s="30" t="str" cm="1">
        <f t="array" ref="AE601">IF(SUMPRODUCT(--(NOT(ISERR(SEARCH({"Process","Command","Script","WMI","Module","Pipe","Service"},AD601)))))&gt;0,"1","0")</f>
        <v>1</v>
      </c>
      <c r="AF601" s="30">
        <f>IF(AE601="1",'TOP 10 TECHNIQUES'!C$15,0)</f>
        <v>0</v>
      </c>
      <c r="AG601" s="30" t="str" cm="1">
        <f t="array" ref="AG601">IF(SUMPRODUCT(--(NOT(ISERR(SEARCH({"Network","Firewall"},AD601)))))&gt;0,"1","0")</f>
        <v>0</v>
      </c>
      <c r="AH601" s="30">
        <f>IF(AG601="1",'TOP 10 TECHNIQUES'!C$16,0)</f>
        <v>0</v>
      </c>
      <c r="AI601" s="30" t="str" cm="1">
        <f t="array" ref="AI601">IF(SUMPRODUCT(--(NOT(ISERR(SEARCH({"File","Group","Logon","Schedule","User","Registry","Active","Application"},AD601)))))&gt;0,"1","0")</f>
        <v>0</v>
      </c>
      <c r="AJ601" s="30">
        <f>IF(AI601="1",'TOP 10 TECHNIQUES'!C$17,0)</f>
        <v>0</v>
      </c>
      <c r="AK601" s="30" t="str" cm="1">
        <f t="array" ref="AK601">IF(SUMPRODUCT(--(NOT(ISERR(SEARCH({"Cloud","Cluster","Container","Image","Instance","Pod","Snapshot","Volume"},AD601)))))&gt;0,"1","0")</f>
        <v>0</v>
      </c>
      <c r="AL601" s="30">
        <f>IF(AK601="1",'TOP 10 TECHNIQUES'!C$18,0)</f>
        <v>0</v>
      </c>
      <c r="AM601" s="30" t="str" cm="1">
        <f t="array" ref="AM601">IF(SUMPRODUCT(--(NOT(ISERR(SEARCH({"Drive","Firmware","Host","Kernel"},AD601)))))&gt;0,"1","0")</f>
        <v>0</v>
      </c>
      <c r="AN601" s="30">
        <f>IF(AM601="1",'TOP 10 TECHNIQUES'!C$19,0)</f>
        <v>0</v>
      </c>
      <c r="AO601" s="59">
        <v>0</v>
      </c>
      <c r="AP601" s="30">
        <f>parameters!$J$21*Table1[[#This Row],[TAT Utility]]+parameters!$J$22*Table1[[#This Row],[Count Utility]]</f>
        <v>1.0476190476190476E-2</v>
      </c>
      <c r="AQ601" s="30">
        <f>(Table1[[#This Row],[Total Top Att&amp;ck Score ]]-parameters!$D$19)/(parameters!$D$20-parameters!$D$19)</f>
        <v>3.4920634920634921E-2</v>
      </c>
      <c r="AR601" s="30">
        <f>IF(Table1[[#This Row],[TAT Utility (unclipped)]]&gt;1,1, IF(Table1[[#This Row],[TAT Utility (unclipped)]]&lt;0,0, Table1[[#This Row],[TAT Utility (unclipped)]]) )</f>
        <v>3.4920634920634921E-2</v>
      </c>
      <c r="AS601" s="30">
        <f>(Table1[[#This Row],[Ransomware (Total '# of ATT&amp;CK Observations)]]-parameters!$D$21)/(parameters!$D$22-parameters!$D$21)</f>
        <v>0</v>
      </c>
      <c r="AT601" s="30">
        <f>IF(Table1[[#This Row],[Count Utility (unclipped)]]&gt;1,1, IF(Table1[[#This Row],[Count Utility (unclipped)]]&lt;0,0, Table1[[#This Row],[Count Utility (unclipped)]]) )</f>
        <v>0</v>
      </c>
      <c r="AU601"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2" spans="1:47" ht="15.75">
      <c r="A602" s="30">
        <f>parameters!$J$21*Table1[[#This Row],[TAT Utility]]+parameters!$J$22*Table1[[#This Row],[Count Utility]]</f>
        <v>1.255047619047619E-2</v>
      </c>
      <c r="B602" s="30">
        <f t="shared" si="8"/>
        <v>0.1255047619047619</v>
      </c>
      <c r="C602" s="30" t="s">
        <v>2025</v>
      </c>
      <c r="D602" s="30" t="s">
        <v>2024</v>
      </c>
      <c r="E602" s="30" t="s">
        <v>2026</v>
      </c>
      <c r="F602" s="30">
        <v>1</v>
      </c>
      <c r="G602" s="30">
        <v>1</v>
      </c>
      <c r="H602" s="30">
        <f>parameters!$J$10*Table1[[#This Row],[Before Utility]]+parameters!$J$11*Table1[[#This Row],[After Utility]]</f>
        <v>0.1</v>
      </c>
      <c r="I602">
        <f>(Table1[[#This Row],[Num. TID Before]]-parameters!$D$8)/(parameters!$D$9-parameters!$D$8)</f>
        <v>0.1</v>
      </c>
      <c r="J602">
        <f>IF(Table1[[#This Row],[Before Utility (unclipped)]]&gt;1,1, IF(Table1[[#This Row],[Before Utility (unclipped)]]&lt;0,0, Table1[[#This Row],[Before Utility (unclipped)]]))</f>
        <v>0.1</v>
      </c>
      <c r="K602">
        <f>(Table1[[#This Row],[Num. TID After]]-parameters!$D$10)/(parameters!$D$11-parameters!$D$10)</f>
        <v>0.1</v>
      </c>
      <c r="L602">
        <f>IF(Table1[[#This Row],[After Utility (unclipped)]]&gt;1,1, IF(Table1[[#This Row],[After Utility (unclipped)]]&lt;0,0, Table1[[#This Row],[After Utility (unclipped)]]))</f>
        <v>0.1</v>
      </c>
      <c r="M602" s="30">
        <v>0</v>
      </c>
      <c r="N602" s="81">
        <v>0</v>
      </c>
      <c r="O602" s="81">
        <v>1</v>
      </c>
      <c r="P602" s="81">
        <v>0</v>
      </c>
      <c r="Q602" s="81">
        <v>0</v>
      </c>
      <c r="R602" s="34"/>
      <c r="S602" s="32">
        <v>0</v>
      </c>
      <c r="T602" s="34"/>
      <c r="U602" s="32">
        <v>0</v>
      </c>
      <c r="V602" s="30">
        <f>parameters!$J$4*Table1[[#This Row],[Mitigations Utility]] + parameters!$J$5*Table1[[#This Row],[Detections Utility]]</f>
        <v>4.7619047619047615E-3</v>
      </c>
      <c r="W602">
        <f>SUM(Table1[[#This Row],[Num. 800-53 (r5)]],Table1[[#This Row],[Num. CIS Controls]])</f>
        <v>0</v>
      </c>
      <c r="X602">
        <f>(Table1[[#This Row],[Total Mitigations]]-parameters!$D$2)/(parameters!$D$3-parameters!$D$2)</f>
        <v>0</v>
      </c>
      <c r="Y602">
        <f>IF(Table1[[#This Row],[Mitigations Utility (unclipped)]]&gt;1,1, IF(Table1[[#This Row],[Mitigations Utility (unclipped)]]&lt;0,0, Table1[[#This Row],[Mitigations Utility (unclipped)]]) )</f>
        <v>0</v>
      </c>
      <c r="Z602">
        <f>SUM(Table1[[#This Row],[Num. CAR]:[Num. Splunk]])</f>
        <v>1</v>
      </c>
      <c r="AA602">
        <f>(Table1[[#This Row],[Total Detections]]-parameters!$D$4)/(parameters!$D$5-parameters!$D$4)</f>
        <v>0.01</v>
      </c>
      <c r="AB602">
        <f>IF(Table1[[#This Row],[Detections Utility (unclipped)]]&gt;1,1, IF(Table1[[#This Row],[Detections Utility (unclipped)]]&lt;0,0, Table1[[#This Row],[Detections Utility (unclipped)]]) )</f>
        <v>0.01</v>
      </c>
      <c r="AC602"/>
      <c r="AD602" s="85" t="s">
        <v>151</v>
      </c>
      <c r="AE602" s="30" t="str" cm="1">
        <f t="array" ref="AE602">IF(SUMPRODUCT(--(NOT(ISERR(SEARCH({"Process","Command","Script","WMI","Module","Pipe","Service"},AD602)))))&gt;0,"1","0")</f>
        <v>1</v>
      </c>
      <c r="AF602" s="30">
        <f>IF(AE602="1",'TOP 10 TECHNIQUES'!C$15,0)</f>
        <v>0</v>
      </c>
      <c r="AG602" s="30" t="str" cm="1">
        <f t="array" ref="AG602">IF(SUMPRODUCT(--(NOT(ISERR(SEARCH({"Network","Firewall"},AD602)))))&gt;0,"1","0")</f>
        <v>0</v>
      </c>
      <c r="AH602" s="30">
        <f>IF(AG602="1",'TOP 10 TECHNIQUES'!C$16,0)</f>
        <v>0</v>
      </c>
      <c r="AI602" s="30" t="str" cm="1">
        <f t="array" ref="AI602">IF(SUMPRODUCT(--(NOT(ISERR(SEARCH({"File","Group","Logon","Schedule","User","Registry","Active","Application"},AD602)))))&gt;0,"1","0")</f>
        <v>1</v>
      </c>
      <c r="AJ602" s="30">
        <f>IF(AI602="1",'TOP 10 TECHNIQUES'!C$17,0)</f>
        <v>0.19800000000000001</v>
      </c>
      <c r="AK602" s="30" t="str" cm="1">
        <f t="array" ref="AK602">IF(SUMPRODUCT(--(NOT(ISERR(SEARCH({"Cloud","Cluster","Container","Image","Instance","Pod","Snapshot","Volume"},AD602)))))&gt;0,"1","0")</f>
        <v>0</v>
      </c>
      <c r="AL602" s="30">
        <f>IF(AK602="1",'TOP 10 TECHNIQUES'!C$18,0)</f>
        <v>0</v>
      </c>
      <c r="AM602" s="30" t="str" cm="1">
        <f t="array" ref="AM602">IF(SUMPRODUCT(--(NOT(ISERR(SEARCH({"Drive","Firmware","Host","Kernel"},AD602)))))&gt;0,"1","0")</f>
        <v>0</v>
      </c>
      <c r="AN602" s="30">
        <f>IF(AM602="1",'TOP 10 TECHNIQUES'!C$19,0)</f>
        <v>0</v>
      </c>
      <c r="AO602" s="59">
        <v>0</v>
      </c>
      <c r="AP602" s="30">
        <f>parameters!$J$21*Table1[[#This Row],[TAT Utility]]+parameters!$J$22*Table1[[#This Row],[Count Utility]]</f>
        <v>1.255047619047619E-2</v>
      </c>
      <c r="AQ602" s="30">
        <f>(Table1[[#This Row],[Total Top Att&amp;ck Score ]]-parameters!$D$19)/(parameters!$D$20-parameters!$D$19)</f>
        <v>4.1834920634920635E-2</v>
      </c>
      <c r="AR602" s="30">
        <f>IF(Table1[[#This Row],[TAT Utility (unclipped)]]&gt;1,1, IF(Table1[[#This Row],[TAT Utility (unclipped)]]&lt;0,0, Table1[[#This Row],[TAT Utility (unclipped)]]) )</f>
        <v>4.1834920634920635E-2</v>
      </c>
      <c r="AS602" s="30">
        <f>(Table1[[#This Row],[Ransomware (Total '# of ATT&amp;CK Observations)]]-parameters!$D$21)/(parameters!$D$22-parameters!$D$21)</f>
        <v>0</v>
      </c>
      <c r="AT602" s="30">
        <f>IF(Table1[[#This Row],[Count Utility (unclipped)]]&gt;1,1, IF(Table1[[#This Row],[Count Utility (unclipped)]]&lt;0,0, Table1[[#This Row],[Count Utility (unclipped)]]) )</f>
        <v>0</v>
      </c>
      <c r="AU602"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3" spans="1:47" ht="15.75">
      <c r="A603" s="30">
        <f>parameters!$J$21*Table1[[#This Row],[TAT Utility]]+parameters!$J$22*Table1[[#This Row],[Count Utility]]</f>
        <v>1.4261904761904762E-2</v>
      </c>
      <c r="B603" s="30">
        <f t="shared" si="8"/>
        <v>0.14261904761904762</v>
      </c>
      <c r="C603" s="30" t="s">
        <v>2027</v>
      </c>
      <c r="D603" s="30" t="s">
        <v>2028</v>
      </c>
      <c r="E603" s="30" t="s">
        <v>72</v>
      </c>
      <c r="F603" s="30">
        <v>1</v>
      </c>
      <c r="G603" s="30">
        <v>1</v>
      </c>
      <c r="H603" s="30">
        <f>parameters!$J$10*Table1[[#This Row],[Before Utility]]+parameters!$J$11*Table1[[#This Row],[After Utility]]</f>
        <v>0.1</v>
      </c>
      <c r="I603">
        <f>(Table1[[#This Row],[Num. TID Before]]-parameters!$D$8)/(parameters!$D$9-parameters!$D$8)</f>
        <v>0.1</v>
      </c>
      <c r="J603">
        <f>IF(Table1[[#This Row],[Before Utility (unclipped)]]&gt;1,1, IF(Table1[[#This Row],[Before Utility (unclipped)]]&lt;0,0, Table1[[#This Row],[Before Utility (unclipped)]]))</f>
        <v>0.1</v>
      </c>
      <c r="K603">
        <f>(Table1[[#This Row],[Num. TID After]]-parameters!$D$10)/(parameters!$D$11-parameters!$D$10)</f>
        <v>0.1</v>
      </c>
      <c r="L603">
        <f>IF(Table1[[#This Row],[After Utility (unclipped)]]&gt;1,1, IF(Table1[[#This Row],[After Utility (unclipped)]]&lt;0,0, Table1[[#This Row],[After Utility (unclipped)]]))</f>
        <v>0.1</v>
      </c>
      <c r="M603" s="30">
        <v>0</v>
      </c>
      <c r="N603" s="81">
        <v>0</v>
      </c>
      <c r="O603" s="81">
        <v>4</v>
      </c>
      <c r="P603" s="81">
        <v>0</v>
      </c>
      <c r="Q603" s="81">
        <v>0</v>
      </c>
      <c r="R603" s="34"/>
      <c r="S603" s="32">
        <v>0</v>
      </c>
      <c r="T603" s="34"/>
      <c r="U603" s="32">
        <v>0</v>
      </c>
      <c r="V603" s="30">
        <f>parameters!$J$4*Table1[[#This Row],[Mitigations Utility]] + parameters!$J$5*Table1[[#This Row],[Detections Utility]]</f>
        <v>1.9047619047619046E-2</v>
      </c>
      <c r="W603">
        <f>SUM(Table1[[#This Row],[Num. 800-53 (r5)]],Table1[[#This Row],[Num. CIS Controls]])</f>
        <v>0</v>
      </c>
      <c r="X603">
        <f>(Table1[[#This Row],[Total Mitigations]]-parameters!$D$2)/(parameters!$D$3-parameters!$D$2)</f>
        <v>0</v>
      </c>
      <c r="Y603">
        <f>IF(Table1[[#This Row],[Mitigations Utility (unclipped)]]&gt;1,1, IF(Table1[[#This Row],[Mitigations Utility (unclipped)]]&lt;0,0, Table1[[#This Row],[Mitigations Utility (unclipped)]]) )</f>
        <v>0</v>
      </c>
      <c r="Z603">
        <f>SUM(Table1[[#This Row],[Num. CAR]:[Num. Splunk]])</f>
        <v>4</v>
      </c>
      <c r="AA603">
        <f>(Table1[[#This Row],[Total Detections]]-parameters!$D$4)/(parameters!$D$5-parameters!$D$4)</f>
        <v>0.04</v>
      </c>
      <c r="AB603">
        <f>IF(Table1[[#This Row],[Detections Utility (unclipped)]]&gt;1,1, IF(Table1[[#This Row],[Detections Utility (unclipped)]]&lt;0,0, Table1[[#This Row],[Detections Utility (unclipped)]]) )</f>
        <v>0.04</v>
      </c>
      <c r="AC603"/>
      <c r="AD603" s="85" t="s">
        <v>2029</v>
      </c>
      <c r="AE603" s="30" t="str" cm="1">
        <f t="array" ref="AE603">IF(SUMPRODUCT(--(NOT(ISERR(SEARCH({"Process","Command","Script","WMI","Module","Pipe","Service"},AD603)))))&gt;0,"1","0")</f>
        <v>1</v>
      </c>
      <c r="AF603" s="30">
        <f>IF(AE603="1",'TOP 10 TECHNIQUES'!C$15,0)</f>
        <v>0</v>
      </c>
      <c r="AG603" s="30" t="str" cm="1">
        <f t="array" ref="AG603">IF(SUMPRODUCT(--(NOT(ISERR(SEARCH({"Network","Firewall"},AD603)))))&gt;0,"1","0")</f>
        <v>1</v>
      </c>
      <c r="AH603" s="30">
        <f>IF(AG603="1",'TOP 10 TECHNIQUES'!C$16,0)</f>
        <v>0</v>
      </c>
      <c r="AI603" s="30" t="str" cm="1">
        <f t="array" ref="AI603">IF(SUMPRODUCT(--(NOT(ISERR(SEARCH({"File","Group","Logon","Schedule","User","Registry","Active","Application"},AD603)))))&gt;0,"1","0")</f>
        <v>1</v>
      </c>
      <c r="AJ603" s="30">
        <f>IF(AI603="1",'TOP 10 TECHNIQUES'!C$17,0)</f>
        <v>0.19800000000000001</v>
      </c>
      <c r="AK603" s="30" t="str" cm="1">
        <f t="array" ref="AK603">IF(SUMPRODUCT(--(NOT(ISERR(SEARCH({"Cloud","Cluster","Container","Image","Instance","Pod","Snapshot","Volume"},AD603)))))&gt;0,"1","0")</f>
        <v>0</v>
      </c>
      <c r="AL603" s="30">
        <f>IF(AK603="1",'TOP 10 TECHNIQUES'!C$18,0)</f>
        <v>0</v>
      </c>
      <c r="AM603" s="30" t="str" cm="1">
        <f t="array" ref="AM603">IF(SUMPRODUCT(--(NOT(ISERR(SEARCH({"Drive","Firmware","Host","Kernel"},AD603)))))&gt;0,"1","0")</f>
        <v>0</v>
      </c>
      <c r="AN603" s="30">
        <f>IF(AM603="1",'TOP 10 TECHNIQUES'!C$19,0)</f>
        <v>0</v>
      </c>
      <c r="AO603" s="59">
        <v>0</v>
      </c>
      <c r="AP603" s="30">
        <f>parameters!$J$21*Table1[[#This Row],[TAT Utility]]+parameters!$J$22*Table1[[#This Row],[Count Utility]]</f>
        <v>1.4261904761904762E-2</v>
      </c>
      <c r="AQ603" s="30">
        <f>(Table1[[#This Row],[Total Top Att&amp;ck Score ]]-parameters!$D$19)/(parameters!$D$20-parameters!$D$19)</f>
        <v>4.7539682539682541E-2</v>
      </c>
      <c r="AR603" s="30">
        <f>IF(Table1[[#This Row],[TAT Utility (unclipped)]]&gt;1,1, IF(Table1[[#This Row],[TAT Utility (unclipped)]]&lt;0,0, Table1[[#This Row],[TAT Utility (unclipped)]]) )</f>
        <v>4.7539682539682541E-2</v>
      </c>
      <c r="AS603" s="30">
        <f>(Table1[[#This Row],[Ransomware (Total '# of ATT&amp;CK Observations)]]-parameters!$D$21)/(parameters!$D$22-parameters!$D$21)</f>
        <v>0</v>
      </c>
      <c r="AT603" s="30">
        <f>IF(Table1[[#This Row],[Count Utility (unclipped)]]&gt;1,1, IF(Table1[[#This Row],[Count Utility (unclipped)]]&lt;0,0, Table1[[#This Row],[Count Utility (unclipped)]]) )</f>
        <v>0</v>
      </c>
      <c r="AU603"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4" spans="1:47" ht="15.75">
      <c r="A604" s="30">
        <f>parameters!$J$21*Table1[[#This Row],[TAT Utility]]+parameters!$J$22*Table1[[#This Row],[Count Utility]]</f>
        <v>1.1979999999999999E-2</v>
      </c>
      <c r="B604" s="30">
        <f t="shared" si="8"/>
        <v>0.1198</v>
      </c>
      <c r="C604" s="30" t="s">
        <v>2030</v>
      </c>
      <c r="D604" s="30" t="s">
        <v>2031</v>
      </c>
      <c r="E604" s="30" t="s">
        <v>72</v>
      </c>
      <c r="F604" s="30">
        <v>1</v>
      </c>
      <c r="G604" s="30">
        <v>1</v>
      </c>
      <c r="H604" s="30">
        <f>parameters!$J$10*Table1[[#This Row],[Before Utility]]+parameters!$J$11*Table1[[#This Row],[After Utility]]</f>
        <v>0.1</v>
      </c>
      <c r="I604">
        <f>(Table1[[#This Row],[Num. TID Before]]-parameters!$D$8)/(parameters!$D$9-parameters!$D$8)</f>
        <v>0.1</v>
      </c>
      <c r="J604">
        <f>IF(Table1[[#This Row],[Before Utility (unclipped)]]&gt;1,1, IF(Table1[[#This Row],[Before Utility (unclipped)]]&lt;0,0, Table1[[#This Row],[Before Utility (unclipped)]]))</f>
        <v>0.1</v>
      </c>
      <c r="K604">
        <f>(Table1[[#This Row],[Num. TID After]]-parameters!$D$10)/(parameters!$D$11-parameters!$D$10)</f>
        <v>0.1</v>
      </c>
      <c r="L604">
        <f>IF(Table1[[#This Row],[After Utility (unclipped)]]&gt;1,1, IF(Table1[[#This Row],[After Utility (unclipped)]]&lt;0,0, Table1[[#This Row],[After Utility (unclipped)]]))</f>
        <v>0.1</v>
      </c>
      <c r="M604" s="30">
        <v>0</v>
      </c>
      <c r="N604" s="81">
        <v>0</v>
      </c>
      <c r="O604" s="81">
        <v>0</v>
      </c>
      <c r="P604" s="81">
        <v>0</v>
      </c>
      <c r="Q604" s="81">
        <v>0</v>
      </c>
      <c r="R604" s="34"/>
      <c r="S604" s="32">
        <v>0</v>
      </c>
      <c r="T604" s="42" t="s">
        <v>2032</v>
      </c>
      <c r="U604" s="32">
        <v>0</v>
      </c>
      <c r="V604" s="30">
        <f>parameters!$J$4*Table1[[#This Row],[Mitigations Utility]] + parameters!$J$5*Table1[[#This Row],[Detections Utility]]</f>
        <v>0</v>
      </c>
      <c r="W604">
        <f>SUM(Table1[[#This Row],[Num. 800-53 (r5)]],Table1[[#This Row],[Num. CIS Controls]])</f>
        <v>0</v>
      </c>
      <c r="X604">
        <f>(Table1[[#This Row],[Total Mitigations]]-parameters!$D$2)/(parameters!$D$3-parameters!$D$2)</f>
        <v>0</v>
      </c>
      <c r="Y604">
        <f>IF(Table1[[#This Row],[Mitigations Utility (unclipped)]]&gt;1,1, IF(Table1[[#This Row],[Mitigations Utility (unclipped)]]&lt;0,0, Table1[[#This Row],[Mitigations Utility (unclipped)]]) )</f>
        <v>0</v>
      </c>
      <c r="Z604">
        <f>SUM(Table1[[#This Row],[Num. CAR]:[Num. Splunk]])</f>
        <v>0</v>
      </c>
      <c r="AA604">
        <f>(Table1[[#This Row],[Total Detections]]-parameters!$D$4)/(parameters!$D$5-parameters!$D$4)</f>
        <v>0</v>
      </c>
      <c r="AB604">
        <f>IF(Table1[[#This Row],[Detections Utility (unclipped)]]&gt;1,1, IF(Table1[[#This Row],[Detections Utility (unclipped)]]&lt;0,0, Table1[[#This Row],[Detections Utility (unclipped)]]) )</f>
        <v>0</v>
      </c>
      <c r="AC604"/>
      <c r="AD604" s="85" t="s">
        <v>2033</v>
      </c>
      <c r="AE604" s="30" t="str" cm="1">
        <f t="array" ref="AE604">IF(SUMPRODUCT(--(NOT(ISERR(SEARCH({"Process","Command","Script","WMI","Module","Pipe","Service"},AD604)))))&gt;0,"1","0")</f>
        <v>0</v>
      </c>
      <c r="AF604" s="30">
        <f>IF(AE604="1",'TOP 10 TECHNIQUES'!C$15,0)</f>
        <v>0</v>
      </c>
      <c r="AG604" s="30" t="str" cm="1">
        <f t="array" ref="AG604">IF(SUMPRODUCT(--(NOT(ISERR(SEARCH({"Network","Firewall"},AD604)))))&gt;0,"1","0")</f>
        <v>0</v>
      </c>
      <c r="AH604" s="30">
        <f>IF(AG604="1",'TOP 10 TECHNIQUES'!C$16,0)</f>
        <v>0</v>
      </c>
      <c r="AI604" s="30" t="str" cm="1">
        <f t="array" ref="AI604">IF(SUMPRODUCT(--(NOT(ISERR(SEARCH({"File","Group","Logon","Schedule","User","Registry","Active","Application"},AD604)))))&gt;0,"1","0")</f>
        <v>0</v>
      </c>
      <c r="AJ604" s="30">
        <f>IF(AI604="1",'TOP 10 TECHNIQUES'!C$17,0)</f>
        <v>0</v>
      </c>
      <c r="AK604" s="30" t="str" cm="1">
        <f t="array" ref="AK604">IF(SUMPRODUCT(--(NOT(ISERR(SEARCH({"Cloud","Cluster","Container","Image","Instance","Pod","Snapshot","Volume"},AD604)))))&gt;0,"1","0")</f>
        <v>1</v>
      </c>
      <c r="AL604" s="30">
        <f>IF(AK604="1",'TOP 10 TECHNIQUES'!C$18,0)</f>
        <v>0.19800000000000001</v>
      </c>
      <c r="AM604" s="30" t="str" cm="1">
        <f t="array" ref="AM604">IF(SUMPRODUCT(--(NOT(ISERR(SEARCH({"Drive","Firmware","Host","Kernel"},AD604)))))&gt;0,"1","0")</f>
        <v>0</v>
      </c>
      <c r="AN604" s="30">
        <f>IF(AM604="1",'TOP 10 TECHNIQUES'!C$19,0)</f>
        <v>0</v>
      </c>
      <c r="AO604" s="59">
        <v>0</v>
      </c>
      <c r="AP604" s="30">
        <f>parameters!$J$21*Table1[[#This Row],[TAT Utility]]+parameters!$J$22*Table1[[#This Row],[Count Utility]]</f>
        <v>1.1979999999999999E-2</v>
      </c>
      <c r="AQ604" s="30">
        <f>(Table1[[#This Row],[Total Top Att&amp;ck Score ]]-parameters!$D$19)/(parameters!$D$20-parameters!$D$19)</f>
        <v>3.9933333333333335E-2</v>
      </c>
      <c r="AR604" s="30">
        <f>IF(Table1[[#This Row],[TAT Utility (unclipped)]]&gt;1,1, IF(Table1[[#This Row],[TAT Utility (unclipped)]]&lt;0,0, Table1[[#This Row],[TAT Utility (unclipped)]]) )</f>
        <v>3.9933333333333335E-2</v>
      </c>
      <c r="AS604" s="30">
        <f>(Table1[[#This Row],[Ransomware (Total '# of ATT&amp;CK Observations)]]-parameters!$D$21)/(parameters!$D$22-parameters!$D$21)</f>
        <v>0</v>
      </c>
      <c r="AT604" s="30">
        <f>IF(Table1[[#This Row],[Count Utility (unclipped)]]&gt;1,1, IF(Table1[[#This Row],[Count Utility (unclipped)]]&lt;0,0, Table1[[#This Row],[Count Utility (unclipped)]]) )</f>
        <v>0</v>
      </c>
      <c r="AU604"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5" spans="1:47" ht="15.75">
      <c r="A605" s="30">
        <f>parameters!$J$21*Table1[[#This Row],[TAT Utility]]+parameters!$J$22*Table1[[#This Row],[Count Utility]]</f>
        <v>1.0476190476190476E-2</v>
      </c>
      <c r="B605" s="30">
        <f t="shared" si="8"/>
        <v>0.10476190476190476</v>
      </c>
      <c r="C605" s="30" t="s">
        <v>2034</v>
      </c>
      <c r="D605" s="30" t="s">
        <v>2035</v>
      </c>
      <c r="E605" s="30" t="s">
        <v>72</v>
      </c>
      <c r="F605" s="30">
        <v>1</v>
      </c>
      <c r="G605" s="30">
        <v>1</v>
      </c>
      <c r="H605" s="30">
        <f>parameters!$J$10*Table1[[#This Row],[Before Utility]]+parameters!$J$11*Table1[[#This Row],[After Utility]]</f>
        <v>0.1</v>
      </c>
      <c r="I605">
        <f>(Table1[[#This Row],[Num. TID Before]]-parameters!$D$8)/(parameters!$D$9-parameters!$D$8)</f>
        <v>0.1</v>
      </c>
      <c r="J605">
        <f>IF(Table1[[#This Row],[Before Utility (unclipped)]]&gt;1,1, IF(Table1[[#This Row],[Before Utility (unclipped)]]&lt;0,0, Table1[[#This Row],[Before Utility (unclipped)]]))</f>
        <v>0.1</v>
      </c>
      <c r="K605">
        <f>(Table1[[#This Row],[Num. TID After]]-parameters!$D$10)/(parameters!$D$11-parameters!$D$10)</f>
        <v>0.1</v>
      </c>
      <c r="L605">
        <f>IF(Table1[[#This Row],[After Utility (unclipped)]]&gt;1,1, IF(Table1[[#This Row],[After Utility (unclipped)]]&lt;0,0, Table1[[#This Row],[After Utility (unclipped)]]))</f>
        <v>0.1</v>
      </c>
      <c r="M605" s="30">
        <v>0</v>
      </c>
      <c r="N605" s="81">
        <v>0</v>
      </c>
      <c r="O605" s="81">
        <v>1</v>
      </c>
      <c r="P605" s="81">
        <v>0</v>
      </c>
      <c r="Q605" s="81">
        <v>0</v>
      </c>
      <c r="R605" s="34"/>
      <c r="S605" s="32">
        <v>0</v>
      </c>
      <c r="T605" s="34"/>
      <c r="U605" s="32">
        <v>0</v>
      </c>
      <c r="V605" s="30">
        <f>parameters!$J$4*Table1[[#This Row],[Mitigations Utility]] + parameters!$J$5*Table1[[#This Row],[Detections Utility]]</f>
        <v>4.7619047619047615E-3</v>
      </c>
      <c r="W605">
        <f>SUM(Table1[[#This Row],[Num. 800-53 (r5)]],Table1[[#This Row],[Num. CIS Controls]])</f>
        <v>0</v>
      </c>
      <c r="X605">
        <f>(Table1[[#This Row],[Total Mitigations]]-parameters!$D$2)/(parameters!$D$3-parameters!$D$2)</f>
        <v>0</v>
      </c>
      <c r="Y605">
        <f>IF(Table1[[#This Row],[Mitigations Utility (unclipped)]]&gt;1,1, IF(Table1[[#This Row],[Mitigations Utility (unclipped)]]&lt;0,0, Table1[[#This Row],[Mitigations Utility (unclipped)]]) )</f>
        <v>0</v>
      </c>
      <c r="Z605">
        <f>SUM(Table1[[#This Row],[Num. CAR]:[Num. Splunk]])</f>
        <v>1</v>
      </c>
      <c r="AA605">
        <f>(Table1[[#This Row],[Total Detections]]-parameters!$D$4)/(parameters!$D$5-parameters!$D$4)</f>
        <v>0.01</v>
      </c>
      <c r="AB605">
        <f>IF(Table1[[#This Row],[Detections Utility (unclipped)]]&gt;1,1, IF(Table1[[#This Row],[Detections Utility (unclipped)]]&lt;0,0, Table1[[#This Row],[Detections Utility (unclipped)]]) )</f>
        <v>0.01</v>
      </c>
      <c r="AC605"/>
      <c r="AD605" s="85" t="s">
        <v>2036</v>
      </c>
      <c r="AE605" s="30" t="str" cm="1">
        <f t="array" ref="AE605">IF(SUMPRODUCT(--(NOT(ISERR(SEARCH({"Process","Command","Script","WMI","Module","Pipe","Service"},AD605)))))&gt;0,"1","0")</f>
        <v>1</v>
      </c>
      <c r="AF605" s="30">
        <f>IF(AE605="1",'TOP 10 TECHNIQUES'!C$15,0)</f>
        <v>0</v>
      </c>
      <c r="AG605" s="30" t="str" cm="1">
        <f t="array" ref="AG605">IF(SUMPRODUCT(--(NOT(ISERR(SEARCH({"Network","Firewall"},AD605)))))&gt;0,"1","0")</f>
        <v>0</v>
      </c>
      <c r="AH605" s="30">
        <f>IF(AG605="1",'TOP 10 TECHNIQUES'!C$16,0)</f>
        <v>0</v>
      </c>
      <c r="AI605" s="30" t="str" cm="1">
        <f t="array" ref="AI605">IF(SUMPRODUCT(--(NOT(ISERR(SEARCH({"File","Group","Logon","Schedule","User","Registry","Active","Application"},AD605)))))&gt;0,"1","0")</f>
        <v>0</v>
      </c>
      <c r="AJ605" s="30">
        <f>IF(AI605="1",'TOP 10 TECHNIQUES'!C$17,0)</f>
        <v>0</v>
      </c>
      <c r="AK605" s="30" t="str" cm="1">
        <f t="array" ref="AK605">IF(SUMPRODUCT(--(NOT(ISERR(SEARCH({"Cloud","Cluster","Container","Image","Instance","Pod","Snapshot","Volume"},AD605)))))&gt;0,"1","0")</f>
        <v>0</v>
      </c>
      <c r="AL605" s="30">
        <f>IF(AK605="1",'TOP 10 TECHNIQUES'!C$18,0)</f>
        <v>0</v>
      </c>
      <c r="AM605" s="30" t="str" cm="1">
        <f t="array" ref="AM605">IF(SUMPRODUCT(--(NOT(ISERR(SEARCH({"Drive","Firmware","Host","Kernel"},AD605)))))&gt;0,"1","0")</f>
        <v>0</v>
      </c>
      <c r="AN605" s="30">
        <f>IF(AM605="1",'TOP 10 TECHNIQUES'!C$19,0)</f>
        <v>0</v>
      </c>
      <c r="AO605" s="59">
        <v>0</v>
      </c>
      <c r="AP605" s="30">
        <f>parameters!$J$21*Table1[[#This Row],[TAT Utility]]+parameters!$J$22*Table1[[#This Row],[Count Utility]]</f>
        <v>1.0476190476190476E-2</v>
      </c>
      <c r="AQ605" s="30">
        <f>(Table1[[#This Row],[Total Top Att&amp;ck Score ]]-parameters!$D$19)/(parameters!$D$20-parameters!$D$19)</f>
        <v>3.4920634920634921E-2</v>
      </c>
      <c r="AR605" s="30">
        <f>IF(Table1[[#This Row],[TAT Utility (unclipped)]]&gt;1,1, IF(Table1[[#This Row],[TAT Utility (unclipped)]]&lt;0,0, Table1[[#This Row],[TAT Utility (unclipped)]]) )</f>
        <v>3.4920634920634921E-2</v>
      </c>
      <c r="AS605" s="30">
        <f>(Table1[[#This Row],[Ransomware (Total '# of ATT&amp;CK Observations)]]-parameters!$D$21)/(parameters!$D$22-parameters!$D$21)</f>
        <v>0</v>
      </c>
      <c r="AT605" s="30">
        <f>IF(Table1[[#This Row],[Count Utility (unclipped)]]&gt;1,1, IF(Table1[[#This Row],[Count Utility (unclipped)]]&lt;0,0, Table1[[#This Row],[Count Utility (unclipped)]]) )</f>
        <v>0</v>
      </c>
      <c r="AU605"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6" spans="1:47" ht="15.75">
      <c r="A606" s="30">
        <f>parameters!$J$21*Table1[[#This Row],[TAT Utility]]+parameters!$J$22*Table1[[#This Row],[Count Utility]]</f>
        <v>1.5973333333333332E-2</v>
      </c>
      <c r="B606" s="41">
        <f>SUM(H606,M606,V606)*(1+SUM(AF606,AH606,AJ606,AL606,AN606))</f>
        <v>0.15973333333333334</v>
      </c>
      <c r="C606" s="74" t="s">
        <v>2037</v>
      </c>
      <c r="D606" s="74" t="s">
        <v>2038</v>
      </c>
      <c r="E606" s="74" t="s">
        <v>72</v>
      </c>
      <c r="F606" s="30">
        <v>1</v>
      </c>
      <c r="G606" s="30">
        <v>1</v>
      </c>
      <c r="H606" s="30">
        <f>parameters!$J$10*Table1[[#This Row],[Before Utility]]+parameters!$J$11*Table1[[#This Row],[After Utility]]</f>
        <v>0.1</v>
      </c>
      <c r="I606">
        <f>(Table1[[#This Row],[Num. TID Before]]-parameters!$D$8)/(parameters!$D$9-parameters!$D$8)</f>
        <v>0.1</v>
      </c>
      <c r="J606">
        <f>IF(Table1[[#This Row],[Before Utility (unclipped)]]&gt;1,1, IF(Table1[[#This Row],[Before Utility (unclipped)]]&lt;0,0, Table1[[#This Row],[Before Utility (unclipped)]]))</f>
        <v>0.1</v>
      </c>
      <c r="K606">
        <f>(Table1[[#This Row],[Num. TID After]]-parameters!$D$10)/(parameters!$D$11-parameters!$D$10)</f>
        <v>0.1</v>
      </c>
      <c r="L606">
        <f>IF(Table1[[#This Row],[After Utility (unclipped)]]&gt;1,1, IF(Table1[[#This Row],[After Utility (unclipped)]]&lt;0,0, Table1[[#This Row],[After Utility (unclipped)]]))</f>
        <v>0.1</v>
      </c>
      <c r="M606" s="30">
        <v>0</v>
      </c>
      <c r="N606" s="81">
        <v>0</v>
      </c>
      <c r="O606" s="81">
        <v>0</v>
      </c>
      <c r="P606" s="81">
        <v>0</v>
      </c>
      <c r="Q606" s="81">
        <v>7</v>
      </c>
      <c r="R606" s="34"/>
      <c r="T606" s="34"/>
      <c r="V606" s="41">
        <f>parameters!$J$4*Table1[[#This Row],[Mitigations Utility]] + parameters!$J$5*Table1[[#This Row],[Detections Utility]]</f>
        <v>3.3333333333333333E-2</v>
      </c>
      <c r="W606" s="41">
        <f>SUM(Table1[[#This Row],[Num. 800-53 (r5)]],Table1[[#This Row],[Num. CIS Controls]])</f>
        <v>0</v>
      </c>
      <c r="X606" s="41">
        <f>(Table1[[#This Row],[Total Mitigations]]-parameters!$D$2)/(parameters!$D$3-parameters!$D$2)</f>
        <v>0</v>
      </c>
      <c r="Y606" s="41">
        <f>IF(Table1[[#This Row],[Mitigations Utility (unclipped)]]&gt;1,1, IF(Table1[[#This Row],[Mitigations Utility (unclipped)]]&lt;0,0, Table1[[#This Row],[Mitigations Utility (unclipped)]]) )</f>
        <v>0</v>
      </c>
      <c r="Z606" s="41">
        <f>SUM(Table1[[#This Row],[Num. CAR]:[Num. Splunk]])</f>
        <v>7</v>
      </c>
      <c r="AA606" s="41">
        <f>(Table1[[#This Row],[Total Detections]]-parameters!$D$4)/(parameters!$D$5-parameters!$D$4)</f>
        <v>7.0000000000000007E-2</v>
      </c>
      <c r="AB606" s="41">
        <f>IF(Table1[[#This Row],[Detections Utility (unclipped)]]&gt;1,1, IF(Table1[[#This Row],[Detections Utility (unclipped)]]&lt;0,0, Table1[[#This Row],[Detections Utility (unclipped)]]) )</f>
        <v>7.0000000000000007E-2</v>
      </c>
      <c r="AD606" s="85" t="s">
        <v>2039</v>
      </c>
      <c r="AE606" s="30" t="str" cm="1">
        <f t="array" ref="AE606">IF(SUMPRODUCT(--(NOT(ISERR(SEARCH({"Process","Command","Script","WMI","Module","Pipe","Service"},AD606)))))&gt;0,"1","0")</f>
        <v>0</v>
      </c>
      <c r="AF606" s="41">
        <f>IF(AE606="1",'TOP 10 TECHNIQUES'!C$15,0)</f>
        <v>0</v>
      </c>
      <c r="AG606" s="30" t="str" cm="1">
        <f t="array" ref="AG606">IF(SUMPRODUCT(--(NOT(ISERR(SEARCH({"Network","Firewall"},AD606)))))&gt;0,"1","0")</f>
        <v>0</v>
      </c>
      <c r="AH606" s="30">
        <f>IF(AG606="1",'TOP 10 TECHNIQUES'!C$16,0)</f>
        <v>0</v>
      </c>
      <c r="AI606" s="30" t="str" cm="1">
        <f t="array" ref="AI606">IF(SUMPRODUCT(--(NOT(ISERR(SEARCH({"File","Group","Logon","Schedule","User","Registry","Active","Application"},AD606)))))&gt;0,"1","0")</f>
        <v>1</v>
      </c>
      <c r="AJ606" s="30">
        <f>IF(AI606="1",'TOP 10 TECHNIQUES'!C$17,0)</f>
        <v>0.19800000000000001</v>
      </c>
      <c r="AK606" s="30" t="str" cm="1">
        <f t="array" ref="AK606">IF(SUMPRODUCT(--(NOT(ISERR(SEARCH({"Cloud","Cluster","Container","Image","Instance","Pod","Snapshot","Volume"},AD606)))))&gt;0,"1","0")</f>
        <v>0</v>
      </c>
      <c r="AL606" s="30">
        <f>IF(AK606="1",'TOP 10 TECHNIQUES'!C$18,0)</f>
        <v>0</v>
      </c>
      <c r="AM606" s="30" t="str" cm="1">
        <f t="array" ref="AM606">IF(SUMPRODUCT(--(NOT(ISERR(SEARCH({"Drive","Firmware","Host","Kernel"},AD606)))))&gt;0,"1","0")</f>
        <v>0</v>
      </c>
      <c r="AN606" s="30">
        <f>IF(AM606="1",'TOP 10 TECHNIQUES'!C$19,0)</f>
        <v>0</v>
      </c>
      <c r="AO606" s="76"/>
      <c r="AP606" s="30">
        <f>parameters!$J$21*Table1[[#This Row],[TAT Utility]]+parameters!$J$22*Table1[[#This Row],[Count Utility]]</f>
        <v>1.5973333333333332E-2</v>
      </c>
      <c r="AQ606" s="30">
        <f>(Table1[[#This Row],[Total Top Att&amp;ck Score ]]-parameters!$D$19)/(parameters!$D$20-parameters!$D$19)</f>
        <v>5.3244444444444448E-2</v>
      </c>
      <c r="AR606" s="30">
        <f>IF(Table1[[#This Row],[TAT Utility (unclipped)]]&gt;1,1, IF(Table1[[#This Row],[TAT Utility (unclipped)]]&lt;0,0, Table1[[#This Row],[TAT Utility (unclipped)]]) )</f>
        <v>5.3244444444444448E-2</v>
      </c>
      <c r="AS606" s="30">
        <f>(Table1[[#This Row],[Ransomware (Total '# of ATT&amp;CK Observations)]]-parameters!$D$21)/(parameters!$D$22-parameters!$D$21)</f>
        <v>0</v>
      </c>
      <c r="AT606" s="30">
        <f>IF(Table1[[#This Row],[Count Utility (unclipped)]]&gt;1,1, IF(Table1[[#This Row],[Count Utility (unclipped)]]&lt;0,0, Table1[[#This Row],[Count Utility (unclipped)]]) )</f>
        <v>0</v>
      </c>
      <c r="AU606"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7" spans="1:47" ht="15.75">
      <c r="A607" s="30">
        <f>parameters!$J$21*Table1[[#This Row],[TAT Utility]]+parameters!$J$22*Table1[[#This Row],[Count Utility]]</f>
        <v>1.1979999999999999E-2</v>
      </c>
      <c r="B607" s="41">
        <f>SUM(H607,M607,V607)*(1+SUM(AF607,AH607,AJ607,AL607,AN607))</f>
        <v>0.1198</v>
      </c>
      <c r="C607" s="75" t="s">
        <v>2040</v>
      </c>
      <c r="D607" s="75" t="s">
        <v>2041</v>
      </c>
      <c r="E607" s="75" t="s">
        <v>72</v>
      </c>
      <c r="F607" s="30">
        <v>1</v>
      </c>
      <c r="G607" s="30">
        <v>1</v>
      </c>
      <c r="H607" s="30">
        <f>parameters!$J$10*Table1[[#This Row],[Before Utility]]+parameters!$J$11*Table1[[#This Row],[After Utility]]</f>
        <v>0.1</v>
      </c>
      <c r="I607">
        <f>(Table1[[#This Row],[Num. TID Before]]-parameters!$D$8)/(parameters!$D$9-parameters!$D$8)</f>
        <v>0.1</v>
      </c>
      <c r="J607">
        <f>IF(Table1[[#This Row],[Before Utility (unclipped)]]&gt;1,1, IF(Table1[[#This Row],[Before Utility (unclipped)]]&lt;0,0, Table1[[#This Row],[Before Utility (unclipped)]]))</f>
        <v>0.1</v>
      </c>
      <c r="K607">
        <f>(Table1[[#This Row],[Num. TID After]]-parameters!$D$10)/(parameters!$D$11-parameters!$D$10)</f>
        <v>0.1</v>
      </c>
      <c r="L607">
        <f>IF(Table1[[#This Row],[After Utility (unclipped)]]&gt;1,1, IF(Table1[[#This Row],[After Utility (unclipped)]]&lt;0,0, Table1[[#This Row],[After Utility (unclipped)]]))</f>
        <v>0.1</v>
      </c>
      <c r="M607" s="30">
        <v>0</v>
      </c>
      <c r="N607" s="81">
        <v>0</v>
      </c>
      <c r="O607" s="81">
        <v>0</v>
      </c>
      <c r="P607" s="81">
        <v>0</v>
      </c>
      <c r="Q607" s="81">
        <v>0</v>
      </c>
      <c r="R607" s="34"/>
      <c r="T607" s="34"/>
      <c r="V607" s="41">
        <f>parameters!$J$4*Table1[[#This Row],[Mitigations Utility]] + parameters!$J$5*Table1[[#This Row],[Detections Utility]]</f>
        <v>0</v>
      </c>
      <c r="W607" s="41">
        <f>SUM(Table1[[#This Row],[Num. 800-53 (r5)]],Table1[[#This Row],[Num. CIS Controls]])</f>
        <v>0</v>
      </c>
      <c r="X607" s="41">
        <f>(Table1[[#This Row],[Total Mitigations]]-parameters!$D$2)/(parameters!$D$3-parameters!$D$2)</f>
        <v>0</v>
      </c>
      <c r="Y607" s="41">
        <f>IF(Table1[[#This Row],[Mitigations Utility (unclipped)]]&gt;1,1, IF(Table1[[#This Row],[Mitigations Utility (unclipped)]]&lt;0,0, Table1[[#This Row],[Mitigations Utility (unclipped)]]) )</f>
        <v>0</v>
      </c>
      <c r="Z607" s="41">
        <f>SUM(Table1[[#This Row],[Num. CAR]:[Num. Splunk]])</f>
        <v>0</v>
      </c>
      <c r="AA607" s="41">
        <f>(Table1[[#This Row],[Total Detections]]-parameters!$D$4)/(parameters!$D$5-parameters!$D$4)</f>
        <v>0</v>
      </c>
      <c r="AB607" s="41">
        <f>IF(Table1[[#This Row],[Detections Utility (unclipped)]]&gt;1,1, IF(Table1[[#This Row],[Detections Utility (unclipped)]]&lt;0,0, Table1[[#This Row],[Detections Utility (unclipped)]]) )</f>
        <v>0</v>
      </c>
      <c r="AD607" s="85" t="s">
        <v>2042</v>
      </c>
      <c r="AE607" s="30" t="str" cm="1">
        <f t="array" ref="AE607">IF(SUMPRODUCT(--(NOT(ISERR(SEARCH({"Process","Command","Script","WMI","Module","Pipe","Service"},AD607)))))&gt;0,"1","0")</f>
        <v>1</v>
      </c>
      <c r="AF607" s="41">
        <f>IF(AE607="1",'TOP 10 TECHNIQUES'!C$15,0)</f>
        <v>0</v>
      </c>
      <c r="AG607" s="30" t="str" cm="1">
        <f t="array" ref="AG607">IF(SUMPRODUCT(--(NOT(ISERR(SEARCH({"Network","Firewall"},AD607)))))&gt;0,"1","0")</f>
        <v>0</v>
      </c>
      <c r="AH607" s="30">
        <f>IF(AG607="1",'TOP 10 TECHNIQUES'!C$16,0)</f>
        <v>0</v>
      </c>
      <c r="AI607" s="30" t="str" cm="1">
        <f t="array" ref="AI607">IF(SUMPRODUCT(--(NOT(ISERR(SEARCH({"File","Group","Logon","Schedule","User","Registry","Active","Application"},AD607)))))&gt;0,"1","0")</f>
        <v>1</v>
      </c>
      <c r="AJ607" s="30">
        <f>IF(AI607="1",'TOP 10 TECHNIQUES'!C$17,0)</f>
        <v>0.19800000000000001</v>
      </c>
      <c r="AK607" s="30" t="str" cm="1">
        <f t="array" ref="AK607">IF(SUMPRODUCT(--(NOT(ISERR(SEARCH({"Cloud","Cluster","Container","Image","Instance","Pod","Snapshot","Volume"},AD607)))))&gt;0,"1","0")</f>
        <v>0</v>
      </c>
      <c r="AL607" s="30">
        <f>IF(AK607="1",'TOP 10 TECHNIQUES'!C$18,0)</f>
        <v>0</v>
      </c>
      <c r="AM607" s="30" t="str" cm="1">
        <f t="array" ref="AM607">IF(SUMPRODUCT(--(NOT(ISERR(SEARCH({"Drive","Firmware","Host","Kernel"},AD607)))))&gt;0,"1","0")</f>
        <v>0</v>
      </c>
      <c r="AN607" s="30">
        <f>IF(AM607="1",'TOP 10 TECHNIQUES'!C$19,0)</f>
        <v>0</v>
      </c>
      <c r="AO607" s="76"/>
      <c r="AP607" s="30">
        <f>parameters!$J$21*Table1[[#This Row],[TAT Utility]]+parameters!$J$22*Table1[[#This Row],[Count Utility]]</f>
        <v>1.1979999999999999E-2</v>
      </c>
      <c r="AQ607" s="30">
        <f>(Table1[[#This Row],[Total Top Att&amp;ck Score ]]-parameters!$D$19)/(parameters!$D$20-parameters!$D$19)</f>
        <v>3.9933333333333335E-2</v>
      </c>
      <c r="AR607" s="30">
        <f>IF(Table1[[#This Row],[TAT Utility (unclipped)]]&gt;1,1, IF(Table1[[#This Row],[TAT Utility (unclipped)]]&lt;0,0, Table1[[#This Row],[TAT Utility (unclipped)]]) )</f>
        <v>3.9933333333333335E-2</v>
      </c>
      <c r="AS607" s="30">
        <f>(Table1[[#This Row],[Ransomware (Total '# of ATT&amp;CK Observations)]]-parameters!$D$21)/(parameters!$D$22-parameters!$D$21)</f>
        <v>0</v>
      </c>
      <c r="AT607" s="30">
        <f>IF(Table1[[#This Row],[Count Utility (unclipped)]]&gt;1,1, IF(Table1[[#This Row],[Count Utility (unclipped)]]&lt;0,0, Table1[[#This Row],[Count Utility (unclipped)]]) )</f>
        <v>0</v>
      </c>
      <c r="AU607"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8" spans="1:47" ht="15.75">
      <c r="A608" s="30">
        <f>parameters!$J$21*Table1[[#This Row],[TAT Utility]]+parameters!$J$22*Table1[[#This Row],[Count Utility]]</f>
        <v>1.369142857142857E-2</v>
      </c>
      <c r="B608" s="41">
        <f>SUM(H608,M608,V608)*(1+SUM(AF608,AH608,AJ608,AL608,AN608))</f>
        <v>0.13691428571428571</v>
      </c>
      <c r="C608" s="74" t="s">
        <v>2043</v>
      </c>
      <c r="D608" s="74" t="s">
        <v>2044</v>
      </c>
      <c r="E608" s="74"/>
      <c r="F608" s="30">
        <v>1</v>
      </c>
      <c r="G608" s="30">
        <v>1</v>
      </c>
      <c r="H608" s="30">
        <f>parameters!$J$10*Table1[[#This Row],[Before Utility]]+parameters!$J$11*Table1[[#This Row],[After Utility]]</f>
        <v>0.1</v>
      </c>
      <c r="I608">
        <f>(Table1[[#This Row],[Num. TID Before]]-parameters!$D$8)/(parameters!$D$9-parameters!$D$8)</f>
        <v>0.1</v>
      </c>
      <c r="J608">
        <f>IF(Table1[[#This Row],[Before Utility (unclipped)]]&gt;1,1, IF(Table1[[#This Row],[Before Utility (unclipped)]]&lt;0,0, Table1[[#This Row],[Before Utility (unclipped)]]))</f>
        <v>0.1</v>
      </c>
      <c r="K608">
        <f>(Table1[[#This Row],[Num. TID After]]-parameters!$D$10)/(parameters!$D$11-parameters!$D$10)</f>
        <v>0.1</v>
      </c>
      <c r="L608">
        <f>IF(Table1[[#This Row],[After Utility (unclipped)]]&gt;1,1, IF(Table1[[#This Row],[After Utility (unclipped)]]&lt;0,0, Table1[[#This Row],[After Utility (unclipped)]]))</f>
        <v>0.1</v>
      </c>
      <c r="M608" s="30">
        <v>0</v>
      </c>
      <c r="N608" s="81">
        <v>0</v>
      </c>
      <c r="O608" s="81">
        <v>0</v>
      </c>
      <c r="P608" s="81">
        <v>2</v>
      </c>
      <c r="Q608" s="81">
        <v>1</v>
      </c>
      <c r="R608" s="34"/>
      <c r="T608" s="34"/>
      <c r="V608" s="41">
        <f>parameters!$J$4*Table1[[#This Row],[Mitigations Utility]] + parameters!$J$5*Table1[[#This Row],[Detections Utility]]</f>
        <v>1.4285714285714284E-2</v>
      </c>
      <c r="W608" s="41">
        <f>SUM(Table1[[#This Row],[Num. 800-53 (r5)]],Table1[[#This Row],[Num. CIS Controls]])</f>
        <v>0</v>
      </c>
      <c r="X608" s="41">
        <f>(Table1[[#This Row],[Total Mitigations]]-parameters!$D$2)/(parameters!$D$3-parameters!$D$2)</f>
        <v>0</v>
      </c>
      <c r="Y608" s="41">
        <f>IF(Table1[[#This Row],[Mitigations Utility (unclipped)]]&gt;1,1, IF(Table1[[#This Row],[Mitigations Utility (unclipped)]]&lt;0,0, Table1[[#This Row],[Mitigations Utility (unclipped)]]) )</f>
        <v>0</v>
      </c>
      <c r="Z608" s="41">
        <f>SUM(Table1[[#This Row],[Num. CAR]:[Num. Splunk]])</f>
        <v>3</v>
      </c>
      <c r="AA608" s="41">
        <f>(Table1[[#This Row],[Total Detections]]-parameters!$D$4)/(parameters!$D$5-parameters!$D$4)</f>
        <v>0.03</v>
      </c>
      <c r="AB608" s="41">
        <f>IF(Table1[[#This Row],[Detections Utility (unclipped)]]&gt;1,1, IF(Table1[[#This Row],[Detections Utility (unclipped)]]&lt;0,0, Table1[[#This Row],[Detections Utility (unclipped)]]) )</f>
        <v>0.03</v>
      </c>
      <c r="AD608" s="85" t="s">
        <v>656</v>
      </c>
      <c r="AE608" s="30" t="str" cm="1">
        <f t="array" ref="AE608">IF(SUMPRODUCT(--(NOT(ISERR(SEARCH({"Process","Command","Script","WMI","Module","Pipe","Service"},AD608)))))&gt;0,"1","0")</f>
        <v>1</v>
      </c>
      <c r="AF608" s="41">
        <f>IF(AE608="1",'TOP 10 TECHNIQUES'!C$15,0)</f>
        <v>0</v>
      </c>
      <c r="AG608" s="30" t="str" cm="1">
        <f t="array" ref="AG608">IF(SUMPRODUCT(--(NOT(ISERR(SEARCH({"Network","Firewall"},AD608)))))&gt;0,"1","0")</f>
        <v>0</v>
      </c>
      <c r="AH608" s="30">
        <f>IF(AG608="1",'TOP 10 TECHNIQUES'!C$16,0)</f>
        <v>0</v>
      </c>
      <c r="AI608" s="30" t="str" cm="1">
        <f t="array" ref="AI608">IF(SUMPRODUCT(--(NOT(ISERR(SEARCH({"File","Group","Logon","Schedule","User","Registry","Active","Application"},AD608)))))&gt;0,"1","0")</f>
        <v>1</v>
      </c>
      <c r="AJ608" s="30">
        <f>IF(AI608="1",'TOP 10 TECHNIQUES'!C$17,0)</f>
        <v>0.19800000000000001</v>
      </c>
      <c r="AK608" s="30" t="str" cm="1">
        <f t="array" ref="AK608">IF(SUMPRODUCT(--(NOT(ISERR(SEARCH({"Cloud","Cluster","Container","Image","Instance","Pod","Snapshot","Volume"},AD608)))))&gt;0,"1","0")</f>
        <v>0</v>
      </c>
      <c r="AL608" s="30">
        <f>IF(AK608="1",'TOP 10 TECHNIQUES'!C$18,0)</f>
        <v>0</v>
      </c>
      <c r="AM608" s="30" t="str" cm="1">
        <f t="array" ref="AM608">IF(SUMPRODUCT(--(NOT(ISERR(SEARCH({"Drive","Firmware","Host","Kernel"},AD608)))))&gt;0,"1","0")</f>
        <v>0</v>
      </c>
      <c r="AN608" s="30">
        <f>IF(AM608="1",'TOP 10 TECHNIQUES'!C$19,0)</f>
        <v>0</v>
      </c>
      <c r="AO608" s="76"/>
      <c r="AP608" s="30">
        <f>parameters!$J$21*Table1[[#This Row],[TAT Utility]]+parameters!$J$22*Table1[[#This Row],[Count Utility]]</f>
        <v>1.369142857142857E-2</v>
      </c>
      <c r="AQ608" s="30">
        <f>(Table1[[#This Row],[Total Top Att&amp;ck Score ]]-parameters!$D$19)/(parameters!$D$20-parameters!$D$19)</f>
        <v>4.5638095238095235E-2</v>
      </c>
      <c r="AR608" s="30">
        <f>IF(Table1[[#This Row],[TAT Utility (unclipped)]]&gt;1,1, IF(Table1[[#This Row],[TAT Utility (unclipped)]]&lt;0,0, Table1[[#This Row],[TAT Utility (unclipped)]]) )</f>
        <v>4.5638095238095235E-2</v>
      </c>
      <c r="AS608" s="30">
        <f>(Table1[[#This Row],[Ransomware (Total '# of ATT&amp;CK Observations)]]-parameters!$D$21)/(parameters!$D$22-parameters!$D$21)</f>
        <v>0</v>
      </c>
      <c r="AT608" s="30">
        <f>IF(Table1[[#This Row],[Count Utility (unclipped)]]&gt;1,1, IF(Table1[[#This Row],[Count Utility (unclipped)]]&lt;0,0, Table1[[#This Row],[Count Utility (unclipped)]]) )</f>
        <v>0</v>
      </c>
      <c r="AU608"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9" spans="1:47" ht="15.75">
      <c r="A609" s="30">
        <f>parameters!$J$21*Table1[[#This Row],[TAT Utility]]+parameters!$J$22*Table1[[#This Row],[Count Utility]]</f>
        <v>1.396E-2</v>
      </c>
      <c r="B609" s="41">
        <f>SUM(H609,M609,V609)*(1+SUM(AF609,AH609,AJ609,AL609,AN609))</f>
        <v>0.1396</v>
      </c>
      <c r="C609" s="77" t="s">
        <v>2045</v>
      </c>
      <c r="D609" s="78" t="s">
        <v>2046</v>
      </c>
      <c r="E609" s="78" t="s">
        <v>72</v>
      </c>
      <c r="F609" s="30">
        <v>1</v>
      </c>
      <c r="G609" s="30">
        <v>1</v>
      </c>
      <c r="H609" s="30">
        <f>parameters!$J$10*Table1[[#This Row],[Before Utility]]+parameters!$J$11*Table1[[#This Row],[After Utility]]</f>
        <v>0.1</v>
      </c>
      <c r="I609">
        <f>(Table1[[#This Row],[Num. TID Before]]-parameters!$D$8)/(parameters!$D$9-parameters!$D$8)</f>
        <v>0.1</v>
      </c>
      <c r="J609">
        <f>IF(Table1[[#This Row],[Before Utility (unclipped)]]&gt;1,1, IF(Table1[[#This Row],[Before Utility (unclipped)]]&lt;0,0, Table1[[#This Row],[Before Utility (unclipped)]]))</f>
        <v>0.1</v>
      </c>
      <c r="K609">
        <f>(Table1[[#This Row],[Num. TID After]]-parameters!$D$10)/(parameters!$D$11-parameters!$D$10)</f>
        <v>0.1</v>
      </c>
      <c r="L609">
        <f>IF(Table1[[#This Row],[After Utility (unclipped)]]&gt;1,1, IF(Table1[[#This Row],[After Utility (unclipped)]]&lt;0,0, Table1[[#This Row],[After Utility (unclipped)]]))</f>
        <v>0.1</v>
      </c>
      <c r="M609" s="30">
        <v>0</v>
      </c>
      <c r="N609" s="81">
        <v>0</v>
      </c>
      <c r="O609" s="81">
        <v>0</v>
      </c>
      <c r="P609" s="81">
        <v>0</v>
      </c>
      <c r="Q609" s="81">
        <v>0</v>
      </c>
      <c r="R609" s="34"/>
      <c r="T609" s="34"/>
      <c r="V609" s="41">
        <f>parameters!$J$4*Table1[[#This Row],[Mitigations Utility]] + parameters!$J$5*Table1[[#This Row],[Detections Utility]]</f>
        <v>0</v>
      </c>
      <c r="W609" s="41">
        <f>SUM(Table1[[#This Row],[Num. 800-53 (r5)]],Table1[[#This Row],[Num. CIS Controls]])</f>
        <v>0</v>
      </c>
      <c r="X609" s="41">
        <f>(Table1[[#This Row],[Total Mitigations]]-parameters!$D$2)/(parameters!$D$3-parameters!$D$2)</f>
        <v>0</v>
      </c>
      <c r="Y609" s="41">
        <f>IF(Table1[[#This Row],[Mitigations Utility (unclipped)]]&gt;1,1, IF(Table1[[#This Row],[Mitigations Utility (unclipped)]]&lt;0,0, Table1[[#This Row],[Mitigations Utility (unclipped)]]) )</f>
        <v>0</v>
      </c>
      <c r="Z609" s="41">
        <f>SUM(Table1[[#This Row],[Num. CAR]:[Num. Splunk]])</f>
        <v>0</v>
      </c>
      <c r="AA609" s="41">
        <f>(Table1[[#This Row],[Total Detections]]-parameters!$D$4)/(parameters!$D$5-parameters!$D$4)</f>
        <v>0</v>
      </c>
      <c r="AB609" s="41">
        <f>IF(Table1[[#This Row],[Detections Utility (unclipped)]]&gt;1,1, IF(Table1[[#This Row],[Detections Utility (unclipped)]]&lt;0,0, Table1[[#This Row],[Detections Utility (unclipped)]]) )</f>
        <v>0</v>
      </c>
      <c r="AD609" s="85" t="s">
        <v>2047</v>
      </c>
      <c r="AE609" s="30" t="str" cm="1">
        <f t="array" ref="AE609">IF(SUMPRODUCT(--(NOT(ISERR(SEARCH({"Process","Command","Script","WMI","Module","Pipe","Service"},AD609)))))&gt;0,"1","0")</f>
        <v>1</v>
      </c>
      <c r="AF609" s="41">
        <f>IF(AE609="1",'TOP 10 TECHNIQUES'!C$15,0)</f>
        <v>0</v>
      </c>
      <c r="AG609" s="30" t="str" cm="1">
        <f t="array" ref="AG609">IF(SUMPRODUCT(--(NOT(ISERR(SEARCH({"Network","Firewall"},AD609)))))&gt;0,"1","0")</f>
        <v>0</v>
      </c>
      <c r="AH609" s="30">
        <f>IF(AG609="1",'TOP 10 TECHNIQUES'!C$16,0)</f>
        <v>0</v>
      </c>
      <c r="AI609" s="30" t="str" cm="1">
        <f t="array" ref="AI609">IF(SUMPRODUCT(--(NOT(ISERR(SEARCH({"File","Group","Logon","Schedule","User","Registry","Active","Application"},AD609)))))&gt;0,"1","0")</f>
        <v>1</v>
      </c>
      <c r="AJ609" s="30">
        <f>IF(AI609="1",'TOP 10 TECHNIQUES'!C$17,0)</f>
        <v>0.19800000000000001</v>
      </c>
      <c r="AK609" s="30" t="str" cm="1">
        <f t="array" ref="AK609">IF(SUMPRODUCT(--(NOT(ISERR(SEARCH({"Cloud","Cluster","Container","Image","Instance","Pod","Snapshot","Volume"},AD609)))))&gt;0,"1","0")</f>
        <v>1</v>
      </c>
      <c r="AL609" s="30">
        <f>IF(AK609="1",'TOP 10 TECHNIQUES'!C$18,0)</f>
        <v>0.19800000000000001</v>
      </c>
      <c r="AM609" s="30" t="str" cm="1">
        <f t="array" ref="AM609">IF(SUMPRODUCT(--(NOT(ISERR(SEARCH({"Drive","Firmware","Host","Kernel"},AD609)))))&gt;0,"1","0")</f>
        <v>0</v>
      </c>
      <c r="AN609" s="30">
        <f>IF(AM609="1",'TOP 10 TECHNIQUES'!C$19,0)</f>
        <v>0</v>
      </c>
      <c r="AO609" s="76"/>
      <c r="AP609" s="30">
        <f>parameters!$J$21*Table1[[#This Row],[TAT Utility]]+parameters!$J$22*Table1[[#This Row],[Count Utility]]</f>
        <v>1.396E-2</v>
      </c>
      <c r="AQ609" s="30">
        <f>(Table1[[#This Row],[Total Top Att&amp;ck Score ]]-parameters!$D$19)/(parameters!$D$20-parameters!$D$19)</f>
        <v>4.6533333333333336E-2</v>
      </c>
      <c r="AR609" s="30">
        <f>IF(Table1[[#This Row],[TAT Utility (unclipped)]]&gt;1,1, IF(Table1[[#This Row],[TAT Utility (unclipped)]]&lt;0,0, Table1[[#This Row],[TAT Utility (unclipped)]]) )</f>
        <v>4.6533333333333336E-2</v>
      </c>
      <c r="AS609" s="30">
        <f>(Table1[[#This Row],[Ransomware (Total '# of ATT&amp;CK Observations)]]-parameters!$D$21)/(parameters!$D$22-parameters!$D$21)</f>
        <v>0</v>
      </c>
      <c r="AT609" s="30">
        <f>IF(Table1[[#This Row],[Count Utility (unclipped)]]&gt;1,1, IF(Table1[[#This Row],[Count Utility (unclipped)]]&lt;0,0, Table1[[#This Row],[Count Utility (unclipped)]]) )</f>
        <v>0</v>
      </c>
      <c r="AU609"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10" spans="1:47" ht="15.75">
      <c r="A610" s="30">
        <f>parameters!$J$21*Table1[[#This Row],[TAT Utility]]+parameters!$J$22*Table1[[#This Row],[Count Utility]]</f>
        <v>1.1979999999999999E-2</v>
      </c>
      <c r="B610" s="41">
        <f>SUM(H610,M610,V610)*(1+SUM(AF610,AH610,AJ610,AL610,AN610))</f>
        <v>0.1198</v>
      </c>
      <c r="C610" s="77" t="s">
        <v>2048</v>
      </c>
      <c r="D610" s="79" t="s">
        <v>2049</v>
      </c>
      <c r="E610" s="79" t="s">
        <v>72</v>
      </c>
      <c r="F610" s="30">
        <v>1</v>
      </c>
      <c r="G610" s="30">
        <v>1</v>
      </c>
      <c r="H610" s="30">
        <f>parameters!$J$10*Table1[[#This Row],[Before Utility]]+parameters!$J$11*Table1[[#This Row],[After Utility]]</f>
        <v>0.1</v>
      </c>
      <c r="I610">
        <f>(Table1[[#This Row],[Num. TID Before]]-parameters!$D$8)/(parameters!$D$9-parameters!$D$8)</f>
        <v>0.1</v>
      </c>
      <c r="J610">
        <f>IF(Table1[[#This Row],[Before Utility (unclipped)]]&gt;1,1, IF(Table1[[#This Row],[Before Utility (unclipped)]]&lt;0,0, Table1[[#This Row],[Before Utility (unclipped)]]))</f>
        <v>0.1</v>
      </c>
      <c r="K610">
        <f>(Table1[[#This Row],[Num. TID After]]-parameters!$D$10)/(parameters!$D$11-parameters!$D$10)</f>
        <v>0.1</v>
      </c>
      <c r="L610">
        <f>IF(Table1[[#This Row],[After Utility (unclipped)]]&gt;1,1, IF(Table1[[#This Row],[After Utility (unclipped)]]&lt;0,0, Table1[[#This Row],[After Utility (unclipped)]]))</f>
        <v>0.1</v>
      </c>
      <c r="M610" s="30">
        <v>0</v>
      </c>
      <c r="N610" s="81">
        <v>0</v>
      </c>
      <c r="O610" s="81">
        <v>0</v>
      </c>
      <c r="P610" s="81">
        <v>0</v>
      </c>
      <c r="Q610" s="81">
        <v>0</v>
      </c>
      <c r="R610" s="34"/>
      <c r="T610" s="34"/>
      <c r="V610" s="41">
        <f>parameters!$J$4*Table1[[#This Row],[Mitigations Utility]] + parameters!$J$5*Table1[[#This Row],[Detections Utility]]</f>
        <v>0</v>
      </c>
      <c r="W610" s="41">
        <f>SUM(Table1[[#This Row],[Num. 800-53 (r5)]],Table1[[#This Row],[Num. CIS Controls]])</f>
        <v>0</v>
      </c>
      <c r="X610" s="41">
        <f>(Table1[[#This Row],[Total Mitigations]]-parameters!$D$2)/(parameters!$D$3-parameters!$D$2)</f>
        <v>0</v>
      </c>
      <c r="Y610" s="41">
        <f>IF(Table1[[#This Row],[Mitigations Utility (unclipped)]]&gt;1,1, IF(Table1[[#This Row],[Mitigations Utility (unclipped)]]&lt;0,0, Table1[[#This Row],[Mitigations Utility (unclipped)]]) )</f>
        <v>0</v>
      </c>
      <c r="Z610" s="41">
        <f>SUM(Table1[[#This Row],[Num. CAR]:[Num. Splunk]])</f>
        <v>0</v>
      </c>
      <c r="AA610" s="41">
        <f>(Table1[[#This Row],[Total Detections]]-parameters!$D$4)/(parameters!$D$5-parameters!$D$4)</f>
        <v>0</v>
      </c>
      <c r="AB610" s="41">
        <f>IF(Table1[[#This Row],[Detections Utility (unclipped)]]&gt;1,1, IF(Table1[[#This Row],[Detections Utility (unclipped)]]&lt;0,0, Table1[[#This Row],[Detections Utility (unclipped)]]) )</f>
        <v>0</v>
      </c>
      <c r="AD610" s="85" t="s">
        <v>2050</v>
      </c>
      <c r="AE610" s="30" t="str" cm="1">
        <f t="array" ref="AE610">IF(SUMPRODUCT(--(NOT(ISERR(SEARCH({"Process","Command","Script","WMI","Module","Pipe","Service"},AD610)))))&gt;0,"1","0")</f>
        <v>1</v>
      </c>
      <c r="AF610" s="41">
        <f>IF(AE610="1",'TOP 10 TECHNIQUES'!C$15,0)</f>
        <v>0</v>
      </c>
      <c r="AG610" s="30" t="str" cm="1">
        <f t="array" ref="AG610">IF(SUMPRODUCT(--(NOT(ISERR(SEARCH({"Network","Firewall"},AD610)))))&gt;0,"1","0")</f>
        <v>0</v>
      </c>
      <c r="AH610" s="30">
        <f>IF(AG610="1",'TOP 10 TECHNIQUES'!C$16,0)</f>
        <v>0</v>
      </c>
      <c r="AI610" s="30" t="str" cm="1">
        <f t="array" ref="AI610">IF(SUMPRODUCT(--(NOT(ISERR(SEARCH({"File","Group","Logon","Schedule","User","Registry","Active","Application"},AD610)))))&gt;0,"1","0")</f>
        <v>1</v>
      </c>
      <c r="AJ610" s="30">
        <f>IF(AI610="1",'TOP 10 TECHNIQUES'!C$17,0)</f>
        <v>0.19800000000000001</v>
      </c>
      <c r="AK610" s="30" t="str" cm="1">
        <f t="array" ref="AK610">IF(SUMPRODUCT(--(NOT(ISERR(SEARCH({"Cloud","Cluster","Container","Image","Instance","Pod","Snapshot","Volume"},AD610)))))&gt;0,"1","0")</f>
        <v>0</v>
      </c>
      <c r="AL610" s="30">
        <f>IF(AK610="1",'TOP 10 TECHNIQUES'!C$18,0)</f>
        <v>0</v>
      </c>
      <c r="AM610" s="30" t="str" cm="1">
        <f t="array" ref="AM610">IF(SUMPRODUCT(--(NOT(ISERR(SEARCH({"Drive","Firmware","Host","Kernel"},AD610)))))&gt;0,"1","0")</f>
        <v>0</v>
      </c>
      <c r="AN610" s="30">
        <f>IF(AM610="1",'TOP 10 TECHNIQUES'!C$19,0)</f>
        <v>0</v>
      </c>
      <c r="AO610" s="76"/>
      <c r="AP610" s="30">
        <f>parameters!$J$21*Table1[[#This Row],[TAT Utility]]+parameters!$J$22*Table1[[#This Row],[Count Utility]]</f>
        <v>1.1979999999999999E-2</v>
      </c>
      <c r="AQ610" s="30">
        <f>(Table1[[#This Row],[Total Top Att&amp;ck Score ]]-parameters!$D$19)/(parameters!$D$20-parameters!$D$19)</f>
        <v>3.9933333333333335E-2</v>
      </c>
      <c r="AR610" s="30">
        <f>IF(Table1[[#This Row],[TAT Utility (unclipped)]]&gt;1,1, IF(Table1[[#This Row],[TAT Utility (unclipped)]]&lt;0,0, Table1[[#This Row],[TAT Utility (unclipped)]]) )</f>
        <v>3.9933333333333335E-2</v>
      </c>
      <c r="AS610" s="30">
        <f>(Table1[[#This Row],[Ransomware (Total '# of ATT&amp;CK Observations)]]-parameters!$D$21)/(parameters!$D$22-parameters!$D$21)</f>
        <v>0</v>
      </c>
      <c r="AT610" s="30">
        <f>IF(Table1[[#This Row],[Count Utility (unclipped)]]&gt;1,1, IF(Table1[[#This Row],[Count Utility (unclipped)]]&lt;0,0, Table1[[#This Row],[Count Utility (unclipped)]]) )</f>
        <v>0</v>
      </c>
      <c r="AU610" s="30">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sheetData>
  <mergeCells count="6">
    <mergeCell ref="AO1:AU1"/>
    <mergeCell ref="F1:L1"/>
    <mergeCell ref="N2:Q2"/>
    <mergeCell ref="R2:U2"/>
    <mergeCell ref="N1:V1"/>
    <mergeCell ref="AD1:AM1"/>
  </mergeCells>
  <phoneticPr fontId="13" type="noConversion"/>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F6A1-B37B-47A1-B9DE-28D575DCB641}">
  <dimension ref="A1:H8"/>
  <sheetViews>
    <sheetView workbookViewId="0">
      <selection activeCell="H2" sqref="H2"/>
    </sheetView>
  </sheetViews>
  <sheetFormatPr defaultColWidth="9" defaultRowHeight="15.95"/>
  <cols>
    <col min="1" max="2" width="9" style="13"/>
    <col min="3" max="3" width="43.625" style="13" customWidth="1"/>
    <col min="4" max="4" width="38.625" style="13" hidden="1" customWidth="1"/>
    <col min="5" max="5" width="33.5" style="13" hidden="1" customWidth="1"/>
    <col min="6" max="6" width="46.5" style="13" hidden="1" customWidth="1"/>
    <col min="7" max="7" width="46.875" style="13" customWidth="1"/>
    <col min="8" max="8" width="47.125" style="13" customWidth="1"/>
  </cols>
  <sheetData>
    <row r="1" spans="1:8" ht="15.75" customHeight="1">
      <c r="A1" s="4" t="s">
        <v>827</v>
      </c>
      <c r="B1" s="5" t="s">
        <v>827</v>
      </c>
      <c r="C1" s="6" t="s">
        <v>2051</v>
      </c>
      <c r="D1" s="91" t="s">
        <v>2052</v>
      </c>
      <c r="E1" s="91"/>
      <c r="F1" s="92"/>
    </row>
    <row r="2" spans="1:8">
      <c r="A2" s="7" t="s">
        <v>2053</v>
      </c>
      <c r="B2" s="8" t="s">
        <v>2054</v>
      </c>
      <c r="C2" s="8" t="s">
        <v>2055</v>
      </c>
      <c r="D2" s="8" t="s">
        <v>2056</v>
      </c>
      <c r="E2" s="8" t="s">
        <v>2057</v>
      </c>
      <c r="F2" s="8" t="s">
        <v>2058</v>
      </c>
      <c r="G2" s="13" t="s">
        <v>2059</v>
      </c>
      <c r="H2" s="13" t="s">
        <v>2060</v>
      </c>
    </row>
    <row r="3" spans="1:8" ht="50.25" customHeight="1">
      <c r="A3" s="9" t="s">
        <v>2061</v>
      </c>
      <c r="B3" s="2">
        <v>0</v>
      </c>
      <c r="C3" s="2" t="s">
        <v>2062</v>
      </c>
      <c r="D3" s="2" t="s">
        <v>2063</v>
      </c>
      <c r="E3" s="2" t="s">
        <v>2063</v>
      </c>
      <c r="F3" s="2" t="s">
        <v>2063</v>
      </c>
      <c r="G3" s="2" t="s">
        <v>2063</v>
      </c>
      <c r="H3" s="15" t="s">
        <v>2064</v>
      </c>
    </row>
    <row r="4" spans="1:8" ht="110.25" customHeight="1">
      <c r="A4" s="10" t="s">
        <v>2065</v>
      </c>
      <c r="B4" s="2">
        <v>1</v>
      </c>
      <c r="C4" s="2" t="s">
        <v>2066</v>
      </c>
      <c r="D4" s="3" t="s">
        <v>2067</v>
      </c>
      <c r="E4" s="3" t="s">
        <v>2068</v>
      </c>
      <c r="F4" s="3" t="s">
        <v>2069</v>
      </c>
      <c r="G4" s="14" t="s">
        <v>2070</v>
      </c>
      <c r="H4" s="15" t="s">
        <v>2071</v>
      </c>
    </row>
    <row r="5" spans="1:8" ht="129.75" customHeight="1">
      <c r="A5" s="11" t="s">
        <v>2072</v>
      </c>
      <c r="B5" s="2">
        <v>3</v>
      </c>
      <c r="C5" s="2" t="s">
        <v>2073</v>
      </c>
      <c r="D5" s="3" t="s">
        <v>2074</v>
      </c>
      <c r="E5" s="3" t="s">
        <v>2075</v>
      </c>
      <c r="F5" s="3" t="s">
        <v>2076</v>
      </c>
      <c r="G5" s="14" t="s">
        <v>2077</v>
      </c>
      <c r="H5" s="15" t="s">
        <v>2078</v>
      </c>
    </row>
    <row r="6" spans="1:8" ht="150">
      <c r="A6" s="12" t="s">
        <v>2079</v>
      </c>
      <c r="B6" s="2">
        <v>5</v>
      </c>
      <c r="C6" s="2" t="s">
        <v>2080</v>
      </c>
      <c r="D6" s="3" t="s">
        <v>2081</v>
      </c>
      <c r="E6" s="3" t="s">
        <v>2082</v>
      </c>
      <c r="F6" s="3" t="s">
        <v>2083</v>
      </c>
      <c r="G6" s="14" t="s">
        <v>2084</v>
      </c>
      <c r="H6" s="15" t="s">
        <v>2085</v>
      </c>
    </row>
    <row r="7" spans="1:8" ht="159.75" customHeight="1">
      <c r="E7" s="3" t="s">
        <v>2086</v>
      </c>
      <c r="F7" s="3" t="s">
        <v>2087</v>
      </c>
    </row>
    <row r="8" spans="1:8" ht="122.25" customHeight="1">
      <c r="E8" s="3" t="s">
        <v>2088</v>
      </c>
      <c r="F8" s="3" t="s">
        <v>2089</v>
      </c>
      <c r="G8" s="14"/>
      <c r="H8" s="15"/>
    </row>
  </sheetData>
  <mergeCells count="1">
    <mergeCell ref="D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336D-0BDC-6744-A042-4D6DEC987D92}">
  <dimension ref="A1:T567"/>
  <sheetViews>
    <sheetView zoomScale="110" zoomScaleNormal="110" workbookViewId="0">
      <selection activeCell="I6" sqref="I6"/>
    </sheetView>
  </sheetViews>
  <sheetFormatPr defaultColWidth="8.875" defaultRowHeight="15"/>
  <cols>
    <col min="1" max="2" width="8.875" style="18"/>
    <col min="3" max="3" width="91.875" style="19" customWidth="1"/>
    <col min="4" max="7" width="8.875" style="19" customWidth="1"/>
    <col min="8" max="8" width="27.875" style="19" customWidth="1"/>
    <col min="9" max="9" width="90.125" style="19" customWidth="1"/>
    <col min="10" max="10" width="89.375" style="18" customWidth="1"/>
    <col min="11" max="11" width="63.375" style="19" customWidth="1"/>
    <col min="12" max="19" width="8.875" style="18" customWidth="1"/>
    <col min="20" max="20" width="56.875" style="18" customWidth="1"/>
    <col min="21" max="16384" width="8.875" style="18"/>
  </cols>
  <sheetData>
    <row r="1" spans="1:20" ht="32.1">
      <c r="A1" s="16" t="s">
        <v>2090</v>
      </c>
      <c r="B1" s="16" t="s">
        <v>2091</v>
      </c>
      <c r="C1" s="17" t="s">
        <v>2092</v>
      </c>
      <c r="D1" s="17" t="s">
        <v>2093</v>
      </c>
      <c r="E1" s="17" t="s">
        <v>2094</v>
      </c>
      <c r="F1" s="17" t="s">
        <v>2095</v>
      </c>
      <c r="G1" s="17" t="s">
        <v>2096</v>
      </c>
      <c r="H1" s="17" t="s">
        <v>2097</v>
      </c>
      <c r="I1" s="17" t="s">
        <v>2098</v>
      </c>
      <c r="J1" s="16" t="s">
        <v>2099</v>
      </c>
      <c r="K1" s="17" t="s">
        <v>52</v>
      </c>
      <c r="L1" s="16" t="s">
        <v>2100</v>
      </c>
      <c r="M1" s="16" t="s">
        <v>2101</v>
      </c>
      <c r="N1" s="16" t="s">
        <v>2102</v>
      </c>
      <c r="O1" s="16" t="s">
        <v>2103</v>
      </c>
      <c r="P1" s="16" t="s">
        <v>2104</v>
      </c>
      <c r="Q1" s="16" t="s">
        <v>2105</v>
      </c>
      <c r="R1" s="16" t="s">
        <v>2106</v>
      </c>
      <c r="S1" s="16" t="s">
        <v>2107</v>
      </c>
      <c r="T1" s="16" t="s">
        <v>2108</v>
      </c>
    </row>
    <row r="2" spans="1:20" ht="80.099999999999994">
      <c r="A2" s="18" t="s">
        <v>70</v>
      </c>
      <c r="B2" s="18" t="s">
        <v>71</v>
      </c>
      <c r="C2" s="19" t="s">
        <v>2109</v>
      </c>
      <c r="D2" s="20" t="s">
        <v>2110</v>
      </c>
      <c r="E2" s="19" t="s">
        <v>2111</v>
      </c>
      <c r="F2" s="19" t="s">
        <v>2112</v>
      </c>
      <c r="G2" s="19" t="s">
        <v>2113</v>
      </c>
      <c r="H2" s="19" t="s">
        <v>2114</v>
      </c>
      <c r="I2" s="19" t="s">
        <v>2115</v>
      </c>
      <c r="J2" s="18" t="s">
        <v>2116</v>
      </c>
      <c r="K2" s="19" t="s">
        <v>75</v>
      </c>
      <c r="L2" s="18" t="b">
        <v>0</v>
      </c>
    </row>
    <row r="3" spans="1:20" ht="80.099999999999994">
      <c r="A3" s="18" t="s">
        <v>76</v>
      </c>
      <c r="B3" s="18" t="s">
        <v>2117</v>
      </c>
      <c r="C3" s="19" t="s">
        <v>2118</v>
      </c>
      <c r="D3" s="20" t="s">
        <v>2119</v>
      </c>
      <c r="E3" s="19" t="s">
        <v>2112</v>
      </c>
      <c r="F3" s="19" t="s">
        <v>2112</v>
      </c>
      <c r="G3" s="19" t="s">
        <v>2120</v>
      </c>
      <c r="H3" s="19" t="s">
        <v>2114</v>
      </c>
      <c r="I3" s="19" t="s">
        <v>2121</v>
      </c>
      <c r="J3" s="18" t="s">
        <v>2116</v>
      </c>
      <c r="K3" s="19" t="s">
        <v>75</v>
      </c>
      <c r="L3" s="18" t="b">
        <v>1</v>
      </c>
      <c r="M3" s="18" t="s">
        <v>70</v>
      </c>
    </row>
    <row r="4" spans="1:20" ht="80.099999999999994">
      <c r="A4" s="18" t="s">
        <v>79</v>
      </c>
      <c r="B4" s="18" t="s">
        <v>2122</v>
      </c>
      <c r="C4" s="19" t="s">
        <v>2123</v>
      </c>
      <c r="D4" s="20" t="s">
        <v>2124</v>
      </c>
      <c r="E4" s="19" t="s">
        <v>2112</v>
      </c>
      <c r="F4" s="19" t="s">
        <v>2112</v>
      </c>
      <c r="G4" s="19" t="s">
        <v>2120</v>
      </c>
      <c r="H4" s="19" t="s">
        <v>2114</v>
      </c>
      <c r="I4" s="19" t="s">
        <v>2121</v>
      </c>
      <c r="J4" s="18" t="s">
        <v>2116</v>
      </c>
      <c r="K4" s="19" t="s">
        <v>75</v>
      </c>
      <c r="L4" s="18" t="b">
        <v>1</v>
      </c>
      <c r="M4" s="18" t="s">
        <v>70</v>
      </c>
    </row>
    <row r="5" spans="1:20" ht="96">
      <c r="A5" s="18" t="s">
        <v>81</v>
      </c>
      <c r="B5" s="18" t="s">
        <v>2125</v>
      </c>
      <c r="C5" s="19" t="s">
        <v>2126</v>
      </c>
      <c r="D5" s="20" t="s">
        <v>2127</v>
      </c>
      <c r="E5" s="19" t="s">
        <v>2112</v>
      </c>
      <c r="F5" s="19" t="s">
        <v>2112</v>
      </c>
      <c r="G5" s="19" t="s">
        <v>2120</v>
      </c>
      <c r="H5" s="19" t="s">
        <v>2114</v>
      </c>
      <c r="I5" s="19" t="s">
        <v>2121</v>
      </c>
      <c r="J5" s="18" t="s">
        <v>2116</v>
      </c>
      <c r="K5" s="19" t="s">
        <v>75</v>
      </c>
      <c r="L5" s="18" t="b">
        <v>1</v>
      </c>
      <c r="M5" s="18" t="s">
        <v>70</v>
      </c>
    </row>
    <row r="6" spans="1:20" ht="409.5">
      <c r="A6" s="18" t="s">
        <v>83</v>
      </c>
      <c r="B6" s="18" t="s">
        <v>84</v>
      </c>
      <c r="C6" s="19" t="s">
        <v>2128</v>
      </c>
      <c r="D6" s="20" t="s">
        <v>2129</v>
      </c>
      <c r="E6" s="19" t="s">
        <v>2111</v>
      </c>
      <c r="F6" s="19" t="s">
        <v>2130</v>
      </c>
      <c r="G6" s="19" t="s">
        <v>2131</v>
      </c>
      <c r="H6" s="19" t="s">
        <v>2132</v>
      </c>
      <c r="I6" s="19" t="s">
        <v>2133</v>
      </c>
      <c r="J6" s="18" t="s">
        <v>2116</v>
      </c>
      <c r="K6" s="19" t="s">
        <v>87</v>
      </c>
      <c r="L6" s="18" t="b">
        <v>0</v>
      </c>
      <c r="N6" s="18" t="s">
        <v>2134</v>
      </c>
    </row>
    <row r="7" spans="1:20" ht="409.5">
      <c r="A7" s="18" t="s">
        <v>88</v>
      </c>
      <c r="B7" s="18" t="s">
        <v>2135</v>
      </c>
      <c r="C7" s="19" t="s">
        <v>2136</v>
      </c>
      <c r="D7" s="20" t="s">
        <v>2137</v>
      </c>
      <c r="E7" s="19" t="s">
        <v>2138</v>
      </c>
      <c r="F7" s="19" t="s">
        <v>2130</v>
      </c>
      <c r="G7" s="19" t="s">
        <v>2113</v>
      </c>
      <c r="H7" s="19" t="s">
        <v>2132</v>
      </c>
      <c r="I7" s="19" t="s">
        <v>2139</v>
      </c>
      <c r="J7" s="18" t="s">
        <v>2140</v>
      </c>
      <c r="K7" s="19" t="s">
        <v>92</v>
      </c>
      <c r="L7" s="18" t="b">
        <v>1</v>
      </c>
      <c r="M7" s="18" t="s">
        <v>83</v>
      </c>
      <c r="N7" s="18" t="s">
        <v>2141</v>
      </c>
    </row>
    <row r="8" spans="1:20" ht="380.1">
      <c r="A8" s="18" t="s">
        <v>93</v>
      </c>
      <c r="B8" s="18" t="s">
        <v>2142</v>
      </c>
      <c r="C8" s="19" t="s">
        <v>2143</v>
      </c>
      <c r="D8" s="20" t="s">
        <v>2144</v>
      </c>
      <c r="E8" s="19" t="s">
        <v>2138</v>
      </c>
      <c r="F8" s="19" t="s">
        <v>2145</v>
      </c>
      <c r="G8" s="19" t="s">
        <v>2120</v>
      </c>
      <c r="H8" s="19" t="s">
        <v>2132</v>
      </c>
      <c r="I8" s="19" t="s">
        <v>2146</v>
      </c>
      <c r="J8" s="18" t="s">
        <v>2140</v>
      </c>
      <c r="K8" s="19" t="s">
        <v>97</v>
      </c>
      <c r="L8" s="18" t="b">
        <v>1</v>
      </c>
      <c r="M8" s="18" t="s">
        <v>83</v>
      </c>
      <c r="N8" s="18" t="s">
        <v>2147</v>
      </c>
    </row>
    <row r="9" spans="1:20" ht="255.95">
      <c r="A9" s="18" t="s">
        <v>98</v>
      </c>
      <c r="B9" s="18" t="s">
        <v>2148</v>
      </c>
      <c r="C9" s="19" t="s">
        <v>2149</v>
      </c>
      <c r="D9" s="20" t="s">
        <v>2150</v>
      </c>
      <c r="E9" s="19" t="s">
        <v>2138</v>
      </c>
      <c r="F9" s="19" t="s">
        <v>2151</v>
      </c>
      <c r="G9" s="19" t="s">
        <v>2120</v>
      </c>
      <c r="H9" s="19" t="s">
        <v>2132</v>
      </c>
      <c r="I9" s="19" t="s">
        <v>2152</v>
      </c>
      <c r="J9" s="18" t="s">
        <v>2140</v>
      </c>
      <c r="K9" s="19" t="s">
        <v>102</v>
      </c>
      <c r="L9" s="18" t="b">
        <v>1</v>
      </c>
      <c r="M9" s="18" t="s">
        <v>83</v>
      </c>
      <c r="N9" s="18" t="s">
        <v>2147</v>
      </c>
      <c r="O9" s="18" t="s">
        <v>2153</v>
      </c>
    </row>
    <row r="10" spans="1:20" ht="144">
      <c r="A10" s="18" t="s">
        <v>103</v>
      </c>
      <c r="B10" s="18" t="s">
        <v>2154</v>
      </c>
      <c r="C10" s="19" t="s">
        <v>2155</v>
      </c>
      <c r="D10" s="20" t="s">
        <v>2156</v>
      </c>
      <c r="E10" s="19" t="s">
        <v>2157</v>
      </c>
      <c r="F10" s="19" t="s">
        <v>2158</v>
      </c>
      <c r="G10" s="19" t="s">
        <v>2120</v>
      </c>
      <c r="H10" s="19" t="s">
        <v>2132</v>
      </c>
      <c r="I10" s="19" t="s">
        <v>2159</v>
      </c>
      <c r="J10" s="18" t="s">
        <v>2140</v>
      </c>
      <c r="K10" s="19" t="s">
        <v>107</v>
      </c>
      <c r="L10" s="18" t="b">
        <v>1</v>
      </c>
      <c r="M10" s="18" t="s">
        <v>83</v>
      </c>
      <c r="N10" s="18" t="s">
        <v>2147</v>
      </c>
    </row>
    <row r="11" spans="1:20" ht="192">
      <c r="A11" s="18" t="s">
        <v>108</v>
      </c>
      <c r="B11" s="18" t="s">
        <v>2160</v>
      </c>
      <c r="C11" s="19" t="s">
        <v>2161</v>
      </c>
      <c r="D11" s="20" t="s">
        <v>2162</v>
      </c>
      <c r="E11" s="19" t="s">
        <v>2157</v>
      </c>
      <c r="F11" s="19" t="s">
        <v>2163</v>
      </c>
      <c r="G11" s="19" t="s">
        <v>2120</v>
      </c>
      <c r="H11" s="19" t="s">
        <v>2132</v>
      </c>
      <c r="I11" s="19" t="s">
        <v>2164</v>
      </c>
      <c r="J11" s="18" t="s">
        <v>2140</v>
      </c>
      <c r="K11" s="19" t="s">
        <v>112</v>
      </c>
      <c r="L11" s="18" t="b">
        <v>1</v>
      </c>
      <c r="M11" s="18" t="s">
        <v>83</v>
      </c>
      <c r="N11" s="18" t="s">
        <v>2147</v>
      </c>
    </row>
    <row r="12" spans="1:20" ht="255.95">
      <c r="A12" s="18" t="s">
        <v>113</v>
      </c>
      <c r="B12" s="18" t="s">
        <v>2165</v>
      </c>
      <c r="C12" s="19" t="s">
        <v>2166</v>
      </c>
      <c r="D12" s="20" t="s">
        <v>2167</v>
      </c>
      <c r="E12" s="19" t="s">
        <v>2138</v>
      </c>
      <c r="F12" s="19" t="s">
        <v>2168</v>
      </c>
      <c r="G12" s="19" t="s">
        <v>2120</v>
      </c>
      <c r="H12" s="19" t="s">
        <v>2132</v>
      </c>
      <c r="I12" s="19" t="s">
        <v>2169</v>
      </c>
      <c r="J12" s="18" t="s">
        <v>2140</v>
      </c>
      <c r="K12" s="19" t="s">
        <v>117</v>
      </c>
      <c r="L12" s="18" t="b">
        <v>1</v>
      </c>
      <c r="M12" s="18" t="s">
        <v>83</v>
      </c>
      <c r="N12" s="18" t="s">
        <v>2170</v>
      </c>
    </row>
    <row r="13" spans="1:20" ht="159.94999999999999">
      <c r="A13" s="18" t="s">
        <v>118</v>
      </c>
      <c r="B13" s="18" t="s">
        <v>2171</v>
      </c>
      <c r="C13" s="19" t="s">
        <v>2172</v>
      </c>
      <c r="D13" s="20" t="s">
        <v>2173</v>
      </c>
      <c r="E13" s="19" t="s">
        <v>2138</v>
      </c>
      <c r="F13" s="19" t="s">
        <v>2174</v>
      </c>
      <c r="G13" s="19" t="s">
        <v>2120</v>
      </c>
      <c r="H13" s="19" t="s">
        <v>2132</v>
      </c>
      <c r="I13" s="19" t="s">
        <v>2175</v>
      </c>
      <c r="J13" s="18" t="s">
        <v>2176</v>
      </c>
      <c r="K13" s="19" t="s">
        <v>102</v>
      </c>
      <c r="L13" s="18" t="b">
        <v>1</v>
      </c>
      <c r="M13" s="18" t="s">
        <v>83</v>
      </c>
    </row>
    <row r="14" spans="1:20" ht="159.94999999999999">
      <c r="A14" s="18" t="s">
        <v>121</v>
      </c>
      <c r="B14" s="18" t="s">
        <v>2177</v>
      </c>
      <c r="C14" s="19" t="s">
        <v>2178</v>
      </c>
      <c r="D14" s="20" t="s">
        <v>2179</v>
      </c>
      <c r="E14" s="19" t="s">
        <v>2138</v>
      </c>
      <c r="F14" s="19" t="s">
        <v>2180</v>
      </c>
      <c r="G14" s="19" t="s">
        <v>2120</v>
      </c>
      <c r="H14" s="19" t="s">
        <v>2132</v>
      </c>
      <c r="I14" s="19" t="s">
        <v>2181</v>
      </c>
      <c r="J14" s="18" t="s">
        <v>2176</v>
      </c>
      <c r="K14" s="19" t="s">
        <v>102</v>
      </c>
      <c r="L14" s="18" t="b">
        <v>1</v>
      </c>
      <c r="M14" s="18" t="s">
        <v>83</v>
      </c>
    </row>
    <row r="15" spans="1:20" ht="128.1">
      <c r="A15" s="18" t="s">
        <v>123</v>
      </c>
      <c r="B15" s="18" t="s">
        <v>124</v>
      </c>
      <c r="C15" s="19" t="s">
        <v>2182</v>
      </c>
      <c r="D15" s="20" t="s">
        <v>2183</v>
      </c>
      <c r="E15" s="19" t="s">
        <v>2111</v>
      </c>
      <c r="F15" s="19" t="s">
        <v>2130</v>
      </c>
      <c r="G15" s="19" t="s">
        <v>2184</v>
      </c>
      <c r="H15" s="19" t="s">
        <v>2185</v>
      </c>
      <c r="I15" s="19" t="s">
        <v>2186</v>
      </c>
      <c r="J15" s="18" t="s">
        <v>2116</v>
      </c>
      <c r="K15" s="19" t="s">
        <v>728</v>
      </c>
      <c r="L15" s="18" t="b">
        <v>0</v>
      </c>
      <c r="N15" s="18" t="s">
        <v>2187</v>
      </c>
      <c r="O15" s="18" t="s">
        <v>2188</v>
      </c>
    </row>
    <row r="16" spans="1:20" ht="111.95">
      <c r="A16" s="18" t="s">
        <v>126</v>
      </c>
      <c r="B16" s="18" t="s">
        <v>127</v>
      </c>
      <c r="C16" s="19" t="s">
        <v>2189</v>
      </c>
      <c r="D16" s="20" t="s">
        <v>2190</v>
      </c>
      <c r="E16" s="19" t="s">
        <v>2111</v>
      </c>
      <c r="F16" s="19" t="s">
        <v>2191</v>
      </c>
      <c r="G16" s="19" t="s">
        <v>2192</v>
      </c>
      <c r="H16" s="19" t="s">
        <v>2193</v>
      </c>
      <c r="I16" s="19" t="s">
        <v>2194</v>
      </c>
      <c r="J16" s="18" t="s">
        <v>2140</v>
      </c>
      <c r="K16" s="19" t="s">
        <v>129</v>
      </c>
      <c r="L16" s="18" t="b">
        <v>0</v>
      </c>
      <c r="R16" s="18" t="s">
        <v>2195</v>
      </c>
    </row>
    <row r="17" spans="1:18" ht="144">
      <c r="A17" s="18" t="s">
        <v>130</v>
      </c>
      <c r="B17" s="18" t="s">
        <v>131</v>
      </c>
      <c r="C17" s="19" t="s">
        <v>2196</v>
      </c>
      <c r="D17" s="20" t="s">
        <v>2197</v>
      </c>
      <c r="E17" s="19" t="s">
        <v>2111</v>
      </c>
      <c r="F17" s="19" t="s">
        <v>2198</v>
      </c>
      <c r="G17" s="19" t="s">
        <v>2199</v>
      </c>
      <c r="H17" s="19" t="s">
        <v>2200</v>
      </c>
      <c r="I17" s="19" t="s">
        <v>2201</v>
      </c>
      <c r="J17" s="18" t="s">
        <v>2202</v>
      </c>
      <c r="K17" s="19" t="s">
        <v>160</v>
      </c>
      <c r="L17" s="18" t="b">
        <v>0</v>
      </c>
    </row>
    <row r="18" spans="1:18" ht="80.099999999999994">
      <c r="A18" s="18" t="s">
        <v>133</v>
      </c>
      <c r="B18" s="18" t="s">
        <v>134</v>
      </c>
      <c r="C18" s="19" t="s">
        <v>2203</v>
      </c>
      <c r="D18" s="20" t="s">
        <v>2204</v>
      </c>
      <c r="E18" s="19" t="s">
        <v>2111</v>
      </c>
      <c r="F18" s="19" t="s">
        <v>2205</v>
      </c>
      <c r="G18" s="19" t="s">
        <v>2120</v>
      </c>
      <c r="H18" s="19" t="s">
        <v>2114</v>
      </c>
      <c r="I18" s="19" t="s">
        <v>2115</v>
      </c>
      <c r="J18" s="18" t="s">
        <v>2116</v>
      </c>
      <c r="K18" s="19" t="s">
        <v>137</v>
      </c>
      <c r="L18" s="18" t="b">
        <v>0</v>
      </c>
    </row>
    <row r="19" spans="1:18" ht="144">
      <c r="A19" s="18" t="s">
        <v>138</v>
      </c>
      <c r="B19" s="18" t="s">
        <v>139</v>
      </c>
      <c r="C19" s="19" t="s">
        <v>2206</v>
      </c>
      <c r="D19" s="20" t="s">
        <v>2207</v>
      </c>
      <c r="E19" s="19" t="s">
        <v>2111</v>
      </c>
      <c r="F19" s="19" t="s">
        <v>2208</v>
      </c>
      <c r="G19" s="19" t="s">
        <v>2113</v>
      </c>
      <c r="H19" s="19" t="s">
        <v>2200</v>
      </c>
      <c r="I19" s="19" t="s">
        <v>2209</v>
      </c>
      <c r="J19" s="18" t="s">
        <v>2202</v>
      </c>
      <c r="K19" s="19" t="s">
        <v>132</v>
      </c>
      <c r="L19" s="18" t="b">
        <v>0</v>
      </c>
    </row>
    <row r="20" spans="1:18" ht="111.95">
      <c r="A20" s="18" t="s">
        <v>140</v>
      </c>
      <c r="B20" s="18" t="s">
        <v>141</v>
      </c>
      <c r="C20" s="19" t="s">
        <v>2210</v>
      </c>
      <c r="D20" s="20" t="s">
        <v>2211</v>
      </c>
      <c r="E20" s="19" t="s">
        <v>2111</v>
      </c>
      <c r="F20" s="19" t="s">
        <v>2212</v>
      </c>
      <c r="G20" s="19" t="s">
        <v>2113</v>
      </c>
      <c r="H20" s="19" t="s">
        <v>2213</v>
      </c>
      <c r="I20" s="19" t="s">
        <v>2214</v>
      </c>
      <c r="J20" s="18" t="s">
        <v>2116</v>
      </c>
      <c r="K20" s="19" t="s">
        <v>144</v>
      </c>
      <c r="L20" s="18" t="b">
        <v>0</v>
      </c>
      <c r="N20" s="18" t="s">
        <v>2215</v>
      </c>
    </row>
    <row r="21" spans="1:18" ht="111.95">
      <c r="A21" s="18" t="s">
        <v>145</v>
      </c>
      <c r="B21" s="18" t="s">
        <v>2216</v>
      </c>
      <c r="C21" s="19" t="s">
        <v>2217</v>
      </c>
      <c r="D21" s="20" t="s">
        <v>2218</v>
      </c>
      <c r="E21" s="19" t="s">
        <v>2219</v>
      </c>
      <c r="F21" s="19" t="s">
        <v>2212</v>
      </c>
      <c r="G21" s="19" t="s">
        <v>2120</v>
      </c>
      <c r="H21" s="19" t="s">
        <v>2213</v>
      </c>
      <c r="I21" s="19" t="s">
        <v>2214</v>
      </c>
      <c r="J21" s="18" t="s">
        <v>2116</v>
      </c>
      <c r="K21" s="19" t="s">
        <v>144</v>
      </c>
      <c r="L21" s="18" t="b">
        <v>1</v>
      </c>
      <c r="M21" s="18" t="s">
        <v>140</v>
      </c>
    </row>
    <row r="22" spans="1:18" ht="176.1">
      <c r="A22" s="18" t="s">
        <v>149</v>
      </c>
      <c r="B22" s="18" t="s">
        <v>150</v>
      </c>
      <c r="C22" s="19" t="s">
        <v>2220</v>
      </c>
      <c r="D22" s="20" t="s">
        <v>2221</v>
      </c>
      <c r="E22" s="19" t="s">
        <v>2111</v>
      </c>
      <c r="F22" s="19" t="s">
        <v>2208</v>
      </c>
      <c r="G22" s="19" t="s">
        <v>2199</v>
      </c>
      <c r="H22" s="19" t="s">
        <v>2200</v>
      </c>
      <c r="I22" s="19" t="s">
        <v>2222</v>
      </c>
      <c r="J22" s="18" t="s">
        <v>2140</v>
      </c>
      <c r="K22" s="19" t="s">
        <v>151</v>
      </c>
      <c r="L22" s="18" t="b">
        <v>0</v>
      </c>
    </row>
    <row r="23" spans="1:18" ht="128.1">
      <c r="A23" s="18" t="s">
        <v>152</v>
      </c>
      <c r="B23" s="18" t="s">
        <v>153</v>
      </c>
      <c r="C23" s="19" t="s">
        <v>2223</v>
      </c>
      <c r="D23" s="20" t="s">
        <v>2224</v>
      </c>
      <c r="E23" s="19" t="s">
        <v>2111</v>
      </c>
      <c r="F23" s="19" t="s">
        <v>2225</v>
      </c>
      <c r="G23" s="19" t="s">
        <v>2113</v>
      </c>
      <c r="H23" s="19" t="s">
        <v>2193</v>
      </c>
      <c r="I23" s="19" t="s">
        <v>2226</v>
      </c>
      <c r="J23" s="18" t="s">
        <v>2116</v>
      </c>
      <c r="K23" s="19" t="s">
        <v>2227</v>
      </c>
      <c r="L23" s="18" t="b">
        <v>0</v>
      </c>
      <c r="R23" s="18" t="s">
        <v>2228</v>
      </c>
    </row>
    <row r="24" spans="1:18" ht="159.94999999999999">
      <c r="A24" s="18" t="s">
        <v>155</v>
      </c>
      <c r="B24" s="18" t="s">
        <v>156</v>
      </c>
      <c r="C24" s="19" t="s">
        <v>2229</v>
      </c>
      <c r="D24" s="20" t="s">
        <v>2230</v>
      </c>
      <c r="E24" s="19" t="s">
        <v>2111</v>
      </c>
      <c r="F24" s="19" t="s">
        <v>2231</v>
      </c>
      <c r="G24" s="19" t="s">
        <v>2184</v>
      </c>
      <c r="H24" s="19" t="s">
        <v>2200</v>
      </c>
      <c r="I24" s="19" t="s">
        <v>2232</v>
      </c>
      <c r="J24" s="18" t="s">
        <v>2116</v>
      </c>
      <c r="K24" s="19" t="s">
        <v>157</v>
      </c>
      <c r="L24" s="18" t="b">
        <v>0</v>
      </c>
    </row>
    <row r="25" spans="1:18" ht="111.95">
      <c r="A25" s="18" t="s">
        <v>158</v>
      </c>
      <c r="B25" s="18" t="s">
        <v>2233</v>
      </c>
      <c r="C25" s="19" t="s">
        <v>2234</v>
      </c>
      <c r="D25" s="20" t="s">
        <v>2235</v>
      </c>
      <c r="E25" s="19" t="s">
        <v>2236</v>
      </c>
      <c r="F25" s="19" t="s">
        <v>2237</v>
      </c>
      <c r="G25" s="19" t="s">
        <v>2120</v>
      </c>
      <c r="H25" s="19" t="s">
        <v>2200</v>
      </c>
      <c r="I25" s="19" t="s">
        <v>2238</v>
      </c>
      <c r="J25" s="18" t="s">
        <v>2116</v>
      </c>
      <c r="K25" s="19" t="s">
        <v>160</v>
      </c>
      <c r="L25" s="18" t="b">
        <v>1</v>
      </c>
      <c r="M25" s="18" t="s">
        <v>155</v>
      </c>
    </row>
    <row r="26" spans="1:18" ht="240">
      <c r="A26" s="18" t="s">
        <v>161</v>
      </c>
      <c r="B26" s="18" t="s">
        <v>162</v>
      </c>
      <c r="C26" s="19" t="s">
        <v>2239</v>
      </c>
      <c r="D26" s="20" t="s">
        <v>2240</v>
      </c>
      <c r="E26" s="19" t="s">
        <v>2111</v>
      </c>
      <c r="F26" s="19" t="s">
        <v>2130</v>
      </c>
      <c r="G26" s="19" t="s">
        <v>2241</v>
      </c>
      <c r="H26" s="19" t="s">
        <v>2200</v>
      </c>
      <c r="I26" s="19" t="s">
        <v>2242</v>
      </c>
      <c r="J26" s="18" t="s">
        <v>2116</v>
      </c>
      <c r="K26" s="19" t="s">
        <v>163</v>
      </c>
      <c r="L26" s="18" t="b">
        <v>0</v>
      </c>
      <c r="N26" s="18" t="s">
        <v>2243</v>
      </c>
    </row>
    <row r="27" spans="1:18" ht="96">
      <c r="A27" s="18" t="s">
        <v>164</v>
      </c>
      <c r="B27" s="18" t="s">
        <v>165</v>
      </c>
      <c r="C27" s="19" t="s">
        <v>2244</v>
      </c>
      <c r="D27" s="20" t="s">
        <v>2245</v>
      </c>
      <c r="E27" s="19" t="s">
        <v>2111</v>
      </c>
      <c r="F27" s="19" t="s">
        <v>2246</v>
      </c>
      <c r="G27" s="19" t="s">
        <v>2199</v>
      </c>
      <c r="H27" s="19" t="s">
        <v>2213</v>
      </c>
      <c r="I27" s="19" t="s">
        <v>2247</v>
      </c>
      <c r="J27" s="18" t="s">
        <v>2248</v>
      </c>
      <c r="K27" s="19" t="s">
        <v>166</v>
      </c>
      <c r="L27" s="18" t="b">
        <v>0</v>
      </c>
      <c r="N27" s="18" t="s">
        <v>2249</v>
      </c>
    </row>
    <row r="28" spans="1:18" ht="207.95">
      <c r="A28" s="18" t="s">
        <v>167</v>
      </c>
      <c r="B28" s="18" t="s">
        <v>2250</v>
      </c>
      <c r="C28" s="19" t="s">
        <v>2251</v>
      </c>
      <c r="D28" s="20" t="s">
        <v>2252</v>
      </c>
      <c r="E28" s="19" t="s">
        <v>2253</v>
      </c>
      <c r="F28" s="19" t="s">
        <v>2246</v>
      </c>
      <c r="G28" s="19" t="s">
        <v>2113</v>
      </c>
      <c r="H28" s="19" t="s">
        <v>2213</v>
      </c>
      <c r="I28" s="19" t="s">
        <v>2254</v>
      </c>
      <c r="J28" s="18" t="s">
        <v>2255</v>
      </c>
      <c r="K28" s="19" t="s">
        <v>137</v>
      </c>
      <c r="L28" s="18" t="b">
        <v>1</v>
      </c>
      <c r="M28" s="18" t="s">
        <v>164</v>
      </c>
    </row>
    <row r="29" spans="1:18" ht="335.1">
      <c r="A29" s="18" t="s">
        <v>171</v>
      </c>
      <c r="B29" s="18" t="s">
        <v>172</v>
      </c>
      <c r="C29" s="19" t="s">
        <v>2256</v>
      </c>
      <c r="D29" s="20" t="s">
        <v>2257</v>
      </c>
      <c r="E29" s="19" t="s">
        <v>2111</v>
      </c>
      <c r="F29" s="19" t="s">
        <v>2130</v>
      </c>
      <c r="G29" s="19" t="s">
        <v>2199</v>
      </c>
      <c r="H29" s="19" t="s">
        <v>2258</v>
      </c>
      <c r="I29" s="19" t="s">
        <v>2259</v>
      </c>
      <c r="J29" s="18" t="s">
        <v>2116</v>
      </c>
      <c r="K29" s="19" t="s">
        <v>175</v>
      </c>
      <c r="L29" s="18" t="b">
        <v>0</v>
      </c>
      <c r="N29" s="18" t="s">
        <v>2260</v>
      </c>
      <c r="O29" s="18" t="s">
        <v>2261</v>
      </c>
    </row>
    <row r="30" spans="1:18" ht="176.1">
      <c r="A30" s="18" t="s">
        <v>176</v>
      </c>
      <c r="B30" s="18" t="s">
        <v>2262</v>
      </c>
      <c r="C30" s="19" t="s">
        <v>2263</v>
      </c>
      <c r="D30" s="20" t="s">
        <v>2264</v>
      </c>
      <c r="E30" s="19" t="s">
        <v>2138</v>
      </c>
      <c r="F30" s="19" t="s">
        <v>2265</v>
      </c>
      <c r="G30" s="19" t="s">
        <v>2120</v>
      </c>
      <c r="H30" s="19" t="s">
        <v>2258</v>
      </c>
      <c r="I30" s="19" t="s">
        <v>2266</v>
      </c>
      <c r="J30" s="18" t="s">
        <v>2140</v>
      </c>
      <c r="K30" s="19" t="s">
        <v>180</v>
      </c>
      <c r="L30" s="18" t="b">
        <v>1</v>
      </c>
      <c r="M30" s="18" t="s">
        <v>171</v>
      </c>
      <c r="N30" s="18" t="s">
        <v>2267</v>
      </c>
      <c r="O30" s="18" t="s">
        <v>2268</v>
      </c>
    </row>
    <row r="31" spans="1:18" ht="288">
      <c r="A31" s="18" t="s">
        <v>181</v>
      </c>
      <c r="B31" s="18" t="s">
        <v>2269</v>
      </c>
      <c r="C31" s="19" t="s">
        <v>2270</v>
      </c>
      <c r="D31" s="20" t="s">
        <v>2271</v>
      </c>
      <c r="E31" s="19" t="s">
        <v>2138</v>
      </c>
      <c r="F31" s="19" t="s">
        <v>2272</v>
      </c>
      <c r="G31" s="19" t="s">
        <v>2120</v>
      </c>
      <c r="H31" s="19" t="s">
        <v>2258</v>
      </c>
      <c r="I31" s="19" t="s">
        <v>2273</v>
      </c>
      <c r="J31" s="18" t="s">
        <v>2140</v>
      </c>
      <c r="K31" s="19" t="s">
        <v>185</v>
      </c>
      <c r="L31" s="18" t="b">
        <v>1</v>
      </c>
      <c r="M31" s="18" t="s">
        <v>171</v>
      </c>
      <c r="O31" s="18" t="s">
        <v>2274</v>
      </c>
    </row>
    <row r="32" spans="1:18" ht="380.1">
      <c r="A32" s="18" t="s">
        <v>186</v>
      </c>
      <c r="B32" s="18" t="s">
        <v>2275</v>
      </c>
      <c r="C32" s="19" t="s">
        <v>2276</v>
      </c>
      <c r="D32" s="20" t="s">
        <v>2277</v>
      </c>
      <c r="E32" s="19" t="s">
        <v>2138</v>
      </c>
      <c r="F32" s="19" t="s">
        <v>2278</v>
      </c>
      <c r="G32" s="19" t="s">
        <v>2113</v>
      </c>
      <c r="H32" s="19" t="s">
        <v>2258</v>
      </c>
      <c r="I32" s="19" t="s">
        <v>2279</v>
      </c>
      <c r="J32" s="18" t="s">
        <v>2140</v>
      </c>
      <c r="K32" s="19" t="s">
        <v>190</v>
      </c>
      <c r="L32" s="18" t="b">
        <v>1</v>
      </c>
      <c r="M32" s="18" t="s">
        <v>171</v>
      </c>
    </row>
    <row r="33" spans="1:18" ht="192">
      <c r="A33" s="18" t="s">
        <v>191</v>
      </c>
      <c r="B33" s="18" t="s">
        <v>2280</v>
      </c>
      <c r="C33" s="19" t="s">
        <v>2281</v>
      </c>
      <c r="D33" s="20" t="s">
        <v>2282</v>
      </c>
      <c r="E33" s="19" t="s">
        <v>2138</v>
      </c>
      <c r="F33" s="19" t="s">
        <v>2130</v>
      </c>
      <c r="G33" s="19" t="s">
        <v>2113</v>
      </c>
      <c r="H33" s="19" t="s">
        <v>2258</v>
      </c>
      <c r="I33" s="19" t="s">
        <v>2283</v>
      </c>
      <c r="J33" s="18" t="s">
        <v>2284</v>
      </c>
      <c r="K33" s="19" t="s">
        <v>195</v>
      </c>
      <c r="L33" s="18" t="b">
        <v>1</v>
      </c>
      <c r="M33" s="18" t="s">
        <v>171</v>
      </c>
      <c r="O33" s="18" t="s">
        <v>2285</v>
      </c>
    </row>
    <row r="34" spans="1:18" ht="272.10000000000002">
      <c r="A34" s="18" t="s">
        <v>196</v>
      </c>
      <c r="B34" s="18" t="s">
        <v>2286</v>
      </c>
      <c r="C34" s="19" t="s">
        <v>2287</v>
      </c>
      <c r="D34" s="20" t="s">
        <v>2288</v>
      </c>
      <c r="E34" s="19" t="s">
        <v>2138</v>
      </c>
      <c r="F34" s="19" t="s">
        <v>2289</v>
      </c>
      <c r="G34" s="19" t="s">
        <v>2113</v>
      </c>
      <c r="H34" s="19" t="s">
        <v>2258</v>
      </c>
      <c r="I34" s="19" t="s">
        <v>2290</v>
      </c>
      <c r="J34" s="18" t="s">
        <v>2116</v>
      </c>
      <c r="K34" s="19" t="s">
        <v>195</v>
      </c>
      <c r="L34" s="18" t="b">
        <v>1</v>
      </c>
      <c r="M34" s="18" t="s">
        <v>171</v>
      </c>
      <c r="O34" s="18" t="s">
        <v>2291</v>
      </c>
    </row>
    <row r="35" spans="1:18" ht="128.1">
      <c r="A35" s="18" t="s">
        <v>200</v>
      </c>
      <c r="B35" s="18" t="s">
        <v>2292</v>
      </c>
      <c r="C35" s="19" t="s">
        <v>2293</v>
      </c>
      <c r="D35" s="20" t="s">
        <v>2294</v>
      </c>
      <c r="E35" s="19" t="s">
        <v>2138</v>
      </c>
      <c r="F35" s="19" t="s">
        <v>2278</v>
      </c>
      <c r="G35" s="19" t="s">
        <v>2113</v>
      </c>
      <c r="H35" s="19" t="s">
        <v>2258</v>
      </c>
      <c r="I35" s="19" t="s">
        <v>2295</v>
      </c>
      <c r="J35" s="18" t="s">
        <v>2140</v>
      </c>
      <c r="K35" s="19" t="s">
        <v>204</v>
      </c>
      <c r="L35" s="18" t="b">
        <v>1</v>
      </c>
      <c r="M35" s="18" t="s">
        <v>171</v>
      </c>
    </row>
    <row r="36" spans="1:18" ht="111.95">
      <c r="A36" s="18" t="s">
        <v>205</v>
      </c>
      <c r="B36" s="18" t="s">
        <v>206</v>
      </c>
      <c r="C36" s="19" t="s">
        <v>2296</v>
      </c>
      <c r="D36" s="20" t="s">
        <v>2297</v>
      </c>
      <c r="E36" s="19" t="s">
        <v>2111</v>
      </c>
      <c r="F36" s="19" t="s">
        <v>2130</v>
      </c>
      <c r="G36" s="19" t="s">
        <v>2199</v>
      </c>
      <c r="H36" s="19" t="s">
        <v>2185</v>
      </c>
      <c r="I36" s="19" t="s">
        <v>2298</v>
      </c>
      <c r="J36" s="18" t="s">
        <v>2116</v>
      </c>
      <c r="K36" s="19" t="s">
        <v>102</v>
      </c>
      <c r="L36" s="18" t="b">
        <v>0</v>
      </c>
      <c r="N36" s="18" t="s">
        <v>2187</v>
      </c>
      <c r="O36" s="18" t="s">
        <v>2299</v>
      </c>
    </row>
    <row r="37" spans="1:18" ht="335.1">
      <c r="A37" s="18" t="s">
        <v>212</v>
      </c>
      <c r="B37" s="18" t="s">
        <v>213</v>
      </c>
      <c r="C37" s="19" t="s">
        <v>2300</v>
      </c>
      <c r="D37" s="20" t="s">
        <v>2301</v>
      </c>
      <c r="E37" s="19" t="s">
        <v>2111</v>
      </c>
      <c r="F37" s="19" t="s">
        <v>2302</v>
      </c>
      <c r="G37" s="19" t="s">
        <v>2199</v>
      </c>
      <c r="H37" s="19" t="s">
        <v>2193</v>
      </c>
      <c r="I37" s="19" t="s">
        <v>2303</v>
      </c>
      <c r="J37" s="18" t="s">
        <v>2116</v>
      </c>
      <c r="K37" s="19" t="s">
        <v>211</v>
      </c>
      <c r="L37" s="18" t="b">
        <v>0</v>
      </c>
      <c r="N37" s="18" t="s">
        <v>2304</v>
      </c>
      <c r="R37" s="18" t="s">
        <v>2305</v>
      </c>
    </row>
    <row r="38" spans="1:18" ht="176.1">
      <c r="A38" s="18" t="s">
        <v>217</v>
      </c>
      <c r="B38" s="18" t="s">
        <v>2306</v>
      </c>
      <c r="C38" s="19" t="s">
        <v>2307</v>
      </c>
      <c r="D38" s="20" t="s">
        <v>2308</v>
      </c>
      <c r="E38" s="19" t="s">
        <v>2309</v>
      </c>
      <c r="F38" s="19" t="s">
        <v>2130</v>
      </c>
      <c r="G38" s="19" t="s">
        <v>2199</v>
      </c>
      <c r="H38" s="19" t="s">
        <v>2193</v>
      </c>
      <c r="I38" s="19" t="s">
        <v>2310</v>
      </c>
      <c r="J38" s="18" t="s">
        <v>2116</v>
      </c>
      <c r="K38" s="19" t="s">
        <v>219</v>
      </c>
      <c r="L38" s="18" t="b">
        <v>1</v>
      </c>
      <c r="M38" s="18" t="s">
        <v>212</v>
      </c>
      <c r="N38" s="18" t="s">
        <v>2311</v>
      </c>
      <c r="R38" s="18" t="s">
        <v>2312</v>
      </c>
    </row>
    <row r="39" spans="1:18" ht="144">
      <c r="A39" s="18" t="s">
        <v>220</v>
      </c>
      <c r="B39" s="18" t="s">
        <v>2313</v>
      </c>
      <c r="C39" s="19" t="s">
        <v>2314</v>
      </c>
      <c r="D39" s="20" t="s">
        <v>2315</v>
      </c>
      <c r="E39" s="19" t="s">
        <v>2309</v>
      </c>
      <c r="F39" s="19" t="s">
        <v>2130</v>
      </c>
      <c r="G39" s="19" t="s">
        <v>2113</v>
      </c>
      <c r="H39" s="19" t="s">
        <v>2193</v>
      </c>
      <c r="I39" s="19" t="s">
        <v>2316</v>
      </c>
      <c r="J39" s="18" t="s">
        <v>2202</v>
      </c>
      <c r="K39" s="19" t="s">
        <v>219</v>
      </c>
      <c r="L39" s="18" t="b">
        <v>1</v>
      </c>
      <c r="M39" s="18" t="s">
        <v>212</v>
      </c>
      <c r="N39" s="18" t="s">
        <v>2317</v>
      </c>
      <c r="R39" s="18" t="s">
        <v>2318</v>
      </c>
    </row>
    <row r="40" spans="1:18" ht="207.95">
      <c r="A40" s="18" t="s">
        <v>223</v>
      </c>
      <c r="B40" s="18" t="s">
        <v>2319</v>
      </c>
      <c r="C40" s="19" t="s">
        <v>2320</v>
      </c>
      <c r="D40" s="20" t="s">
        <v>2321</v>
      </c>
      <c r="E40" s="19" t="s">
        <v>2309</v>
      </c>
      <c r="F40" s="19" t="s">
        <v>2130</v>
      </c>
      <c r="G40" s="19" t="s">
        <v>2199</v>
      </c>
      <c r="H40" s="19" t="s">
        <v>2193</v>
      </c>
      <c r="I40" s="19" t="s">
        <v>2322</v>
      </c>
      <c r="J40" s="18" t="s">
        <v>2116</v>
      </c>
      <c r="K40" s="19" t="s">
        <v>219</v>
      </c>
      <c r="L40" s="18" t="b">
        <v>1</v>
      </c>
      <c r="M40" s="18" t="s">
        <v>212</v>
      </c>
    </row>
    <row r="41" spans="1:18" ht="144">
      <c r="A41" s="18" t="s">
        <v>224</v>
      </c>
      <c r="B41" s="18" t="s">
        <v>2323</v>
      </c>
      <c r="C41" s="19" t="s">
        <v>2324</v>
      </c>
      <c r="D41" s="20" t="s">
        <v>2325</v>
      </c>
      <c r="E41" s="19" t="s">
        <v>2326</v>
      </c>
      <c r="F41" s="19" t="s">
        <v>2327</v>
      </c>
      <c r="G41" s="19" t="s">
        <v>2120</v>
      </c>
      <c r="H41" s="19" t="s">
        <v>2193</v>
      </c>
      <c r="I41" s="19" t="s">
        <v>2328</v>
      </c>
      <c r="J41" s="18" t="s">
        <v>2116</v>
      </c>
      <c r="K41" s="19" t="s">
        <v>211</v>
      </c>
      <c r="L41" s="18" t="b">
        <v>1</v>
      </c>
      <c r="M41" s="18" t="s">
        <v>212</v>
      </c>
      <c r="N41" s="18" t="s">
        <v>2329</v>
      </c>
      <c r="O41" s="18" t="s">
        <v>2330</v>
      </c>
      <c r="R41" s="18" t="s">
        <v>2331</v>
      </c>
    </row>
    <row r="42" spans="1:18" ht="111.95">
      <c r="A42" s="18" t="s">
        <v>226</v>
      </c>
      <c r="B42" s="18" t="s">
        <v>2332</v>
      </c>
      <c r="C42" s="19" t="s">
        <v>2333</v>
      </c>
      <c r="D42" s="20" t="s">
        <v>2334</v>
      </c>
      <c r="E42" s="19" t="s">
        <v>2174</v>
      </c>
      <c r="F42" s="19" t="s">
        <v>2327</v>
      </c>
      <c r="G42" s="19" t="s">
        <v>2120</v>
      </c>
      <c r="H42" s="19" t="s">
        <v>2193</v>
      </c>
      <c r="I42" s="19" t="s">
        <v>2335</v>
      </c>
      <c r="J42" s="18" t="s">
        <v>2116</v>
      </c>
      <c r="L42" s="18" t="b">
        <v>1</v>
      </c>
      <c r="M42" s="18" t="s">
        <v>212</v>
      </c>
      <c r="R42" s="18" t="s">
        <v>2336</v>
      </c>
    </row>
    <row r="43" spans="1:18" ht="303.95">
      <c r="A43" s="18" t="s">
        <v>229</v>
      </c>
      <c r="B43" s="18" t="s">
        <v>2337</v>
      </c>
      <c r="C43" s="19" t="s">
        <v>2338</v>
      </c>
      <c r="D43" s="20" t="s">
        <v>2339</v>
      </c>
      <c r="E43" s="19" t="s">
        <v>2340</v>
      </c>
      <c r="F43" s="19" t="s">
        <v>2341</v>
      </c>
      <c r="G43" s="19" t="s">
        <v>2120</v>
      </c>
      <c r="H43" s="19" t="s">
        <v>2193</v>
      </c>
      <c r="I43" s="19" t="s">
        <v>2342</v>
      </c>
      <c r="J43" s="18" t="s">
        <v>2116</v>
      </c>
      <c r="K43" s="19" t="s">
        <v>231</v>
      </c>
      <c r="L43" s="18" t="b">
        <v>1</v>
      </c>
      <c r="M43" s="18" t="s">
        <v>212</v>
      </c>
      <c r="N43" s="18" t="s">
        <v>2343</v>
      </c>
      <c r="R43" s="18" t="s">
        <v>2344</v>
      </c>
    </row>
    <row r="44" spans="1:18" ht="96">
      <c r="A44" s="18" t="s">
        <v>240</v>
      </c>
      <c r="B44" s="18" t="s">
        <v>241</v>
      </c>
      <c r="C44" s="19" t="s">
        <v>2345</v>
      </c>
      <c r="D44" s="20" t="s">
        <v>2346</v>
      </c>
      <c r="E44" s="19" t="s">
        <v>2111</v>
      </c>
      <c r="F44" s="19" t="s">
        <v>2212</v>
      </c>
      <c r="G44" s="19" t="s">
        <v>2113</v>
      </c>
      <c r="H44" s="19" t="s">
        <v>2213</v>
      </c>
      <c r="I44" s="19" t="s">
        <v>2347</v>
      </c>
      <c r="J44" s="18" t="s">
        <v>2116</v>
      </c>
      <c r="K44" s="19" t="s">
        <v>137</v>
      </c>
      <c r="L44" s="18" t="b">
        <v>0</v>
      </c>
    </row>
    <row r="45" spans="1:18" ht="96">
      <c r="A45" s="18" t="s">
        <v>242</v>
      </c>
      <c r="B45" s="18" t="s">
        <v>243</v>
      </c>
      <c r="C45" s="19" t="s">
        <v>2348</v>
      </c>
      <c r="D45" s="20" t="s">
        <v>2349</v>
      </c>
      <c r="E45" s="19" t="s">
        <v>2111</v>
      </c>
      <c r="F45" s="19" t="s">
        <v>2205</v>
      </c>
      <c r="G45" s="19" t="s">
        <v>2120</v>
      </c>
      <c r="H45" s="19" t="s">
        <v>2213</v>
      </c>
      <c r="I45" s="19" t="s">
        <v>2350</v>
      </c>
      <c r="J45" s="18" t="s">
        <v>2116</v>
      </c>
      <c r="K45" s="19" t="s">
        <v>137</v>
      </c>
      <c r="L45" s="18" t="b">
        <v>0</v>
      </c>
    </row>
    <row r="46" spans="1:18" ht="207.95">
      <c r="A46" s="18" t="s">
        <v>244</v>
      </c>
      <c r="B46" s="18" t="s">
        <v>245</v>
      </c>
      <c r="C46" s="19" t="s">
        <v>2351</v>
      </c>
      <c r="D46" s="20" t="s">
        <v>2352</v>
      </c>
      <c r="E46" s="19" t="s">
        <v>2111</v>
      </c>
      <c r="F46" s="19" t="s">
        <v>2353</v>
      </c>
      <c r="G46" s="19" t="s">
        <v>2184</v>
      </c>
      <c r="H46" s="19" t="s">
        <v>2200</v>
      </c>
      <c r="I46" s="19" t="s">
        <v>2209</v>
      </c>
      <c r="J46" s="18" t="s">
        <v>2116</v>
      </c>
      <c r="K46" s="19" t="s">
        <v>160</v>
      </c>
      <c r="L46" s="18" t="b">
        <v>0</v>
      </c>
    </row>
    <row r="47" spans="1:18" ht="224.1">
      <c r="A47" s="18" t="s">
        <v>248</v>
      </c>
      <c r="B47" s="18" t="s">
        <v>249</v>
      </c>
      <c r="C47" s="19" t="s">
        <v>2354</v>
      </c>
      <c r="D47" s="20" t="s">
        <v>2355</v>
      </c>
      <c r="E47" s="19" t="s">
        <v>2111</v>
      </c>
      <c r="F47" s="19" t="s">
        <v>2341</v>
      </c>
      <c r="G47" s="19" t="s">
        <v>2356</v>
      </c>
      <c r="H47" s="19" t="s">
        <v>2193</v>
      </c>
      <c r="I47" s="19" t="s">
        <v>2357</v>
      </c>
      <c r="J47" s="18" t="s">
        <v>2358</v>
      </c>
      <c r="K47" s="19" t="s">
        <v>252</v>
      </c>
      <c r="L47" s="18" t="b">
        <v>0</v>
      </c>
      <c r="N47" s="18" t="s">
        <v>2359</v>
      </c>
      <c r="R47" s="18" t="s">
        <v>2360</v>
      </c>
    </row>
    <row r="48" spans="1:18" ht="128.1">
      <c r="A48" s="18" t="s">
        <v>253</v>
      </c>
      <c r="B48" s="18" t="s">
        <v>2361</v>
      </c>
      <c r="C48" s="19" t="s">
        <v>2362</v>
      </c>
      <c r="D48" s="20" t="s">
        <v>2363</v>
      </c>
      <c r="E48" s="19" t="s">
        <v>2364</v>
      </c>
      <c r="F48" s="19" t="s">
        <v>2364</v>
      </c>
      <c r="G48" s="19" t="s">
        <v>2120</v>
      </c>
      <c r="H48" s="19" t="s">
        <v>2193</v>
      </c>
      <c r="I48" s="19" t="s">
        <v>2365</v>
      </c>
      <c r="J48" s="18" t="s">
        <v>2202</v>
      </c>
      <c r="K48" s="19" t="s">
        <v>219</v>
      </c>
      <c r="L48" s="18" t="b">
        <v>1</v>
      </c>
      <c r="M48" s="18" t="s">
        <v>248</v>
      </c>
    </row>
    <row r="49" spans="1:18" ht="224.1">
      <c r="A49" s="18" t="s">
        <v>257</v>
      </c>
      <c r="B49" s="18" t="s">
        <v>2366</v>
      </c>
      <c r="C49" s="19" t="s">
        <v>2367</v>
      </c>
      <c r="D49" s="20" t="s">
        <v>2368</v>
      </c>
      <c r="E49" s="19" t="s">
        <v>2364</v>
      </c>
      <c r="F49" s="19" t="s">
        <v>2369</v>
      </c>
      <c r="G49" s="19" t="s">
        <v>2113</v>
      </c>
      <c r="H49" s="19" t="s">
        <v>2193</v>
      </c>
      <c r="I49" s="19" t="s">
        <v>2370</v>
      </c>
      <c r="J49" s="18" t="s">
        <v>2116</v>
      </c>
      <c r="K49" s="19" t="s">
        <v>219</v>
      </c>
      <c r="L49" s="18" t="b">
        <v>1</v>
      </c>
      <c r="M49" s="18" t="s">
        <v>248</v>
      </c>
    </row>
    <row r="50" spans="1:18" ht="96">
      <c r="A50" s="18" t="s">
        <v>259</v>
      </c>
      <c r="B50" s="18" t="s">
        <v>2371</v>
      </c>
      <c r="C50" s="19" t="s">
        <v>2372</v>
      </c>
      <c r="D50" s="20" t="s">
        <v>2373</v>
      </c>
      <c r="E50" s="19" t="s">
        <v>2364</v>
      </c>
      <c r="F50" s="19" t="s">
        <v>2374</v>
      </c>
      <c r="G50" s="19" t="s">
        <v>2120</v>
      </c>
      <c r="H50" s="19" t="s">
        <v>2193</v>
      </c>
      <c r="I50" s="19" t="s">
        <v>2375</v>
      </c>
      <c r="J50" s="18" t="s">
        <v>2116</v>
      </c>
      <c r="K50" s="19" t="s">
        <v>263</v>
      </c>
      <c r="L50" s="18" t="b">
        <v>1</v>
      </c>
      <c r="M50" s="18" t="s">
        <v>248</v>
      </c>
    </row>
    <row r="51" spans="1:18" ht="128.1">
      <c r="A51" s="18" t="s">
        <v>264</v>
      </c>
      <c r="B51" s="18" t="s">
        <v>2376</v>
      </c>
      <c r="C51" s="19" t="s">
        <v>2377</v>
      </c>
      <c r="D51" s="20" t="s">
        <v>2378</v>
      </c>
      <c r="E51" s="19" t="s">
        <v>2364</v>
      </c>
      <c r="F51" s="19" t="s">
        <v>2341</v>
      </c>
      <c r="G51" s="19" t="s">
        <v>2113</v>
      </c>
      <c r="H51" s="19" t="s">
        <v>2193</v>
      </c>
      <c r="I51" s="19" t="s">
        <v>2379</v>
      </c>
      <c r="J51" s="18" t="s">
        <v>2116</v>
      </c>
      <c r="K51" s="19" t="s">
        <v>266</v>
      </c>
      <c r="L51" s="18" t="b">
        <v>1</v>
      </c>
      <c r="M51" s="18" t="s">
        <v>248</v>
      </c>
    </row>
    <row r="52" spans="1:18" ht="224.1">
      <c r="A52" s="18" t="s">
        <v>267</v>
      </c>
      <c r="B52" s="18" t="s">
        <v>2380</v>
      </c>
      <c r="C52" s="19" t="s">
        <v>2381</v>
      </c>
      <c r="D52" s="20" t="s">
        <v>2382</v>
      </c>
      <c r="E52" s="19" t="s">
        <v>2364</v>
      </c>
      <c r="F52" s="19" t="s">
        <v>2383</v>
      </c>
      <c r="G52" s="19" t="s">
        <v>2113</v>
      </c>
      <c r="H52" s="19" t="s">
        <v>2193</v>
      </c>
      <c r="I52" s="19" t="s">
        <v>2384</v>
      </c>
      <c r="J52" s="18" t="s">
        <v>2358</v>
      </c>
      <c r="K52" s="19" t="s">
        <v>269</v>
      </c>
      <c r="L52" s="18" t="b">
        <v>1</v>
      </c>
      <c r="M52" s="18" t="s">
        <v>248</v>
      </c>
      <c r="N52" s="18" t="s">
        <v>2385</v>
      </c>
      <c r="R52" s="18" t="s">
        <v>2360</v>
      </c>
    </row>
    <row r="53" spans="1:18" ht="192">
      <c r="A53" s="18" t="s">
        <v>270</v>
      </c>
      <c r="B53" s="18" t="s">
        <v>2386</v>
      </c>
      <c r="C53" s="19" t="s">
        <v>2387</v>
      </c>
      <c r="D53" s="20" t="s">
        <v>2388</v>
      </c>
      <c r="E53" s="19" t="s">
        <v>2364</v>
      </c>
      <c r="F53" s="19" t="s">
        <v>2327</v>
      </c>
      <c r="G53" s="19" t="s">
        <v>2120</v>
      </c>
      <c r="H53" s="19" t="s">
        <v>2193</v>
      </c>
      <c r="I53" s="19" t="s">
        <v>2389</v>
      </c>
      <c r="J53" s="18" t="s">
        <v>2284</v>
      </c>
      <c r="K53" s="19" t="s">
        <v>219</v>
      </c>
      <c r="L53" s="18" t="b">
        <v>1</v>
      </c>
      <c r="M53" s="18" t="s">
        <v>248</v>
      </c>
      <c r="N53" s="18" t="s">
        <v>2390</v>
      </c>
    </row>
    <row r="54" spans="1:18" ht="288">
      <c r="A54" s="18" t="s">
        <v>272</v>
      </c>
      <c r="B54" s="18" t="s">
        <v>2391</v>
      </c>
      <c r="C54" s="19" t="s">
        <v>2392</v>
      </c>
      <c r="D54" s="20" t="s">
        <v>2393</v>
      </c>
      <c r="E54" s="19" t="s">
        <v>2394</v>
      </c>
      <c r="F54" s="19" t="s">
        <v>2369</v>
      </c>
      <c r="G54" s="19" t="s">
        <v>2120</v>
      </c>
      <c r="H54" s="19" t="s">
        <v>2193</v>
      </c>
      <c r="I54" s="19" t="s">
        <v>2395</v>
      </c>
      <c r="J54" s="18" t="s">
        <v>2140</v>
      </c>
      <c r="K54" s="19" t="s">
        <v>239</v>
      </c>
      <c r="L54" s="18" t="b">
        <v>1</v>
      </c>
      <c r="M54" s="18" t="s">
        <v>248</v>
      </c>
    </row>
    <row r="55" spans="1:18" ht="144">
      <c r="A55" s="18" t="s">
        <v>275</v>
      </c>
      <c r="B55" s="18" t="s">
        <v>276</v>
      </c>
      <c r="C55" s="19" t="s">
        <v>2396</v>
      </c>
      <c r="D55" s="20" t="s">
        <v>2397</v>
      </c>
      <c r="E55" s="19" t="s">
        <v>2111</v>
      </c>
      <c r="F55" s="19" t="s">
        <v>2398</v>
      </c>
      <c r="G55" s="19" t="s">
        <v>2131</v>
      </c>
      <c r="H55" s="19" t="s">
        <v>2399</v>
      </c>
      <c r="I55" s="19" t="s">
        <v>2400</v>
      </c>
      <c r="J55" s="18" t="s">
        <v>2116</v>
      </c>
      <c r="K55" s="19" t="s">
        <v>279</v>
      </c>
      <c r="L55" s="18" t="b">
        <v>0</v>
      </c>
    </row>
    <row r="56" spans="1:18" ht="111.95">
      <c r="A56" s="18" t="s">
        <v>280</v>
      </c>
      <c r="B56" s="18" t="s">
        <v>2401</v>
      </c>
      <c r="C56" s="19" t="s">
        <v>2402</v>
      </c>
      <c r="D56" s="20" t="s">
        <v>2403</v>
      </c>
      <c r="E56" s="19" t="s">
        <v>2404</v>
      </c>
      <c r="F56" s="19" t="s">
        <v>2163</v>
      </c>
      <c r="G56" s="19" t="s">
        <v>2120</v>
      </c>
      <c r="H56" s="19" t="s">
        <v>2399</v>
      </c>
      <c r="I56" s="19" t="s">
        <v>2405</v>
      </c>
      <c r="J56" s="18" t="s">
        <v>2140</v>
      </c>
      <c r="K56" s="19" t="s">
        <v>283</v>
      </c>
      <c r="L56" s="18" t="b">
        <v>1</v>
      </c>
      <c r="M56" s="18" t="s">
        <v>275</v>
      </c>
    </row>
    <row r="57" spans="1:18" ht="159.94999999999999">
      <c r="A57" s="18" t="s">
        <v>284</v>
      </c>
      <c r="B57" s="18" t="s">
        <v>2406</v>
      </c>
      <c r="C57" s="19" t="s">
        <v>2407</v>
      </c>
      <c r="D57" s="20" t="s">
        <v>2408</v>
      </c>
      <c r="E57" s="19" t="s">
        <v>2404</v>
      </c>
      <c r="F57" s="19" t="s">
        <v>2409</v>
      </c>
      <c r="G57" s="19" t="s">
        <v>2120</v>
      </c>
      <c r="H57" s="19" t="s">
        <v>2399</v>
      </c>
      <c r="I57" s="19" t="s">
        <v>2400</v>
      </c>
      <c r="J57" s="18" t="s">
        <v>2410</v>
      </c>
      <c r="K57" s="19" t="s">
        <v>287</v>
      </c>
      <c r="L57" s="18" t="b">
        <v>1</v>
      </c>
      <c r="M57" s="18" t="s">
        <v>275</v>
      </c>
    </row>
    <row r="58" spans="1:18" ht="111.95">
      <c r="A58" s="18" t="s">
        <v>288</v>
      </c>
      <c r="B58" s="18" t="s">
        <v>2411</v>
      </c>
      <c r="C58" s="19" t="s">
        <v>2412</v>
      </c>
      <c r="D58" s="20" t="s">
        <v>2413</v>
      </c>
      <c r="E58" s="19" t="s">
        <v>2404</v>
      </c>
      <c r="F58" s="19" t="s">
        <v>2163</v>
      </c>
      <c r="G58" s="19" t="s">
        <v>2120</v>
      </c>
      <c r="H58" s="19" t="s">
        <v>2399</v>
      </c>
      <c r="I58" s="19" t="s">
        <v>2400</v>
      </c>
      <c r="J58" s="18" t="s">
        <v>2140</v>
      </c>
      <c r="K58" s="19" t="s">
        <v>290</v>
      </c>
      <c r="L58" s="18" t="b">
        <v>1</v>
      </c>
      <c r="M58" s="18" t="s">
        <v>275</v>
      </c>
    </row>
    <row r="59" spans="1:18" ht="288">
      <c r="A59" s="18" t="s">
        <v>291</v>
      </c>
      <c r="B59" s="18" t="s">
        <v>2414</v>
      </c>
      <c r="C59" s="19" t="s">
        <v>2415</v>
      </c>
      <c r="D59" s="20" t="s">
        <v>2416</v>
      </c>
      <c r="E59" s="19" t="s">
        <v>2417</v>
      </c>
      <c r="F59" s="19" t="s">
        <v>2398</v>
      </c>
      <c r="G59" s="19" t="s">
        <v>2192</v>
      </c>
      <c r="H59" s="19" t="s">
        <v>2399</v>
      </c>
      <c r="I59" s="19" t="s">
        <v>2418</v>
      </c>
      <c r="J59" s="18" t="s">
        <v>2284</v>
      </c>
      <c r="K59" s="19" t="s">
        <v>287</v>
      </c>
      <c r="L59" s="18" t="b">
        <v>1</v>
      </c>
      <c r="M59" s="18" t="s">
        <v>275</v>
      </c>
      <c r="P59" s="18" t="s">
        <v>2419</v>
      </c>
    </row>
    <row r="60" spans="1:18" ht="224.1">
      <c r="A60" s="18" t="s">
        <v>293</v>
      </c>
      <c r="B60" s="18" t="s">
        <v>2420</v>
      </c>
      <c r="C60" s="19" t="s">
        <v>2421</v>
      </c>
      <c r="D60" s="20" t="s">
        <v>2422</v>
      </c>
      <c r="E60" s="19" t="s">
        <v>2417</v>
      </c>
      <c r="F60" s="19" t="s">
        <v>2163</v>
      </c>
      <c r="G60" s="19" t="s">
        <v>2120</v>
      </c>
      <c r="H60" s="19" t="s">
        <v>2399</v>
      </c>
      <c r="I60" s="19" t="s">
        <v>2423</v>
      </c>
      <c r="J60" s="18" t="s">
        <v>2410</v>
      </c>
      <c r="K60" s="19" t="s">
        <v>287</v>
      </c>
      <c r="L60" s="18" t="b">
        <v>1</v>
      </c>
      <c r="M60" s="18" t="s">
        <v>275</v>
      </c>
      <c r="P60" s="18" t="s">
        <v>2424</v>
      </c>
    </row>
    <row r="61" spans="1:18" ht="80.099999999999994">
      <c r="A61" s="18" t="s">
        <v>296</v>
      </c>
      <c r="B61" s="18" t="s">
        <v>297</v>
      </c>
      <c r="C61" s="19" t="s">
        <v>2425</v>
      </c>
      <c r="D61" s="20" t="s">
        <v>2426</v>
      </c>
      <c r="E61" s="19" t="s">
        <v>2111</v>
      </c>
      <c r="F61" s="19" t="s">
        <v>2163</v>
      </c>
      <c r="G61" s="19" t="s">
        <v>2199</v>
      </c>
      <c r="H61" s="19" t="s">
        <v>2185</v>
      </c>
      <c r="I61" s="19" t="s">
        <v>2427</v>
      </c>
      <c r="J61" s="18" t="s">
        <v>2116</v>
      </c>
      <c r="K61" s="19" t="s">
        <v>2428</v>
      </c>
      <c r="L61" s="18" t="b">
        <v>0</v>
      </c>
      <c r="O61" s="18" t="s">
        <v>2429</v>
      </c>
    </row>
    <row r="62" spans="1:18" ht="207.95">
      <c r="A62" s="18" t="s">
        <v>299</v>
      </c>
      <c r="B62" s="18" t="s">
        <v>300</v>
      </c>
      <c r="C62" s="19" t="s">
        <v>2430</v>
      </c>
      <c r="D62" s="20" t="s">
        <v>2431</v>
      </c>
      <c r="E62" s="19" t="s">
        <v>2111</v>
      </c>
      <c r="F62" s="19" t="s">
        <v>2432</v>
      </c>
      <c r="G62" s="19" t="s">
        <v>2199</v>
      </c>
      <c r="H62" s="19" t="s">
        <v>2433</v>
      </c>
      <c r="I62" s="19" t="s">
        <v>2434</v>
      </c>
      <c r="J62" s="18" t="s">
        <v>2248</v>
      </c>
      <c r="K62" s="19" t="s">
        <v>160</v>
      </c>
      <c r="L62" s="18" t="b">
        <v>0</v>
      </c>
      <c r="O62" s="18" t="s">
        <v>2435</v>
      </c>
    </row>
    <row r="63" spans="1:18" ht="80.099999999999994">
      <c r="A63" s="18" t="s">
        <v>303</v>
      </c>
      <c r="B63" s="18" t="s">
        <v>304</v>
      </c>
      <c r="C63" s="19" t="s">
        <v>2436</v>
      </c>
      <c r="D63" s="20" t="s">
        <v>2437</v>
      </c>
      <c r="E63" s="19" t="s">
        <v>2111</v>
      </c>
      <c r="F63" s="19" t="s">
        <v>2130</v>
      </c>
      <c r="G63" s="19" t="s">
        <v>2131</v>
      </c>
      <c r="H63" s="19" t="s">
        <v>2213</v>
      </c>
      <c r="I63" s="19" t="s">
        <v>2115</v>
      </c>
      <c r="J63" s="18" t="s">
        <v>2116</v>
      </c>
      <c r="K63" s="19" t="s">
        <v>144</v>
      </c>
      <c r="L63" s="18" t="b">
        <v>0</v>
      </c>
      <c r="N63" s="18" t="s">
        <v>2187</v>
      </c>
    </row>
    <row r="64" spans="1:18" ht="144">
      <c r="A64" s="18" t="s">
        <v>308</v>
      </c>
      <c r="B64" s="18" t="s">
        <v>309</v>
      </c>
      <c r="C64" s="19" t="s">
        <v>2438</v>
      </c>
      <c r="D64" s="20" t="s">
        <v>2439</v>
      </c>
      <c r="E64" s="19" t="s">
        <v>2111</v>
      </c>
      <c r="F64" s="19" t="s">
        <v>2440</v>
      </c>
      <c r="G64" s="19" t="s">
        <v>2441</v>
      </c>
      <c r="H64" s="19" t="s">
        <v>2200</v>
      </c>
      <c r="I64" s="19" t="s">
        <v>2442</v>
      </c>
      <c r="J64" s="18" t="s">
        <v>2443</v>
      </c>
      <c r="K64" s="19" t="s">
        <v>312</v>
      </c>
      <c r="L64" s="18" t="b">
        <v>0</v>
      </c>
      <c r="N64" s="18" t="s">
        <v>2444</v>
      </c>
    </row>
    <row r="65" spans="1:20" ht="192">
      <c r="A65" s="18" t="s">
        <v>313</v>
      </c>
      <c r="B65" s="18" t="s">
        <v>314</v>
      </c>
      <c r="C65" s="19" t="s">
        <v>2445</v>
      </c>
      <c r="D65" s="20" t="s">
        <v>2446</v>
      </c>
      <c r="E65" s="19" t="s">
        <v>2111</v>
      </c>
      <c r="F65" s="19" t="s">
        <v>2130</v>
      </c>
      <c r="G65" s="19" t="s">
        <v>2199</v>
      </c>
      <c r="H65" s="19" t="s">
        <v>2447</v>
      </c>
      <c r="I65" s="19" t="s">
        <v>2448</v>
      </c>
      <c r="J65" s="18" t="s">
        <v>2140</v>
      </c>
      <c r="K65" s="19" t="s">
        <v>317</v>
      </c>
      <c r="L65" s="18" t="b">
        <v>0</v>
      </c>
      <c r="N65" s="18" t="s">
        <v>2449</v>
      </c>
      <c r="T65" s="18" t="b">
        <v>1</v>
      </c>
    </row>
    <row r="66" spans="1:20" ht="176.1">
      <c r="A66" s="18" t="s">
        <v>318</v>
      </c>
      <c r="B66" s="18" t="s">
        <v>319</v>
      </c>
      <c r="C66" s="19" t="s">
        <v>2450</v>
      </c>
      <c r="D66" s="20" t="s">
        <v>2451</v>
      </c>
      <c r="E66" s="19" t="s">
        <v>2111</v>
      </c>
      <c r="F66" s="19" t="s">
        <v>2130</v>
      </c>
      <c r="G66" s="19" t="s">
        <v>2184</v>
      </c>
      <c r="H66" s="19" t="s">
        <v>2213</v>
      </c>
      <c r="I66" s="19" t="s">
        <v>2115</v>
      </c>
      <c r="J66" s="18" t="s">
        <v>2116</v>
      </c>
      <c r="K66" s="19" t="s">
        <v>144</v>
      </c>
      <c r="L66" s="18" t="b">
        <v>0</v>
      </c>
      <c r="N66" s="18" t="s">
        <v>2452</v>
      </c>
    </row>
    <row r="67" spans="1:20" ht="176.1">
      <c r="A67" s="18" t="s">
        <v>322</v>
      </c>
      <c r="B67" s="18" t="s">
        <v>2453</v>
      </c>
      <c r="C67" s="19" t="s">
        <v>2454</v>
      </c>
      <c r="D67" s="20" t="s">
        <v>2455</v>
      </c>
      <c r="E67" s="19" t="s">
        <v>2112</v>
      </c>
      <c r="F67" s="19" t="s">
        <v>2212</v>
      </c>
      <c r="G67" s="19" t="s">
        <v>2120</v>
      </c>
      <c r="H67" s="19" t="s">
        <v>2213</v>
      </c>
      <c r="I67" s="19" t="s">
        <v>2456</v>
      </c>
      <c r="J67" s="18" t="s">
        <v>2116</v>
      </c>
      <c r="K67" s="19" t="s">
        <v>144</v>
      </c>
      <c r="L67" s="18" t="b">
        <v>1</v>
      </c>
      <c r="M67" s="18" t="s">
        <v>318</v>
      </c>
    </row>
    <row r="68" spans="1:20" ht="176.1">
      <c r="A68" s="18" t="s">
        <v>325</v>
      </c>
      <c r="B68" s="18" t="s">
        <v>2457</v>
      </c>
      <c r="C68" s="19" t="s">
        <v>2458</v>
      </c>
      <c r="D68" s="20" t="s">
        <v>2459</v>
      </c>
      <c r="E68" s="19" t="s">
        <v>2112</v>
      </c>
      <c r="F68" s="19" t="s">
        <v>2130</v>
      </c>
      <c r="G68" s="19" t="s">
        <v>2113</v>
      </c>
      <c r="H68" s="19" t="s">
        <v>2213</v>
      </c>
      <c r="I68" s="19" t="s">
        <v>2460</v>
      </c>
      <c r="J68" s="18" t="s">
        <v>2116</v>
      </c>
      <c r="K68" s="19" t="s">
        <v>144</v>
      </c>
      <c r="L68" s="18" t="b">
        <v>1</v>
      </c>
      <c r="M68" s="18" t="s">
        <v>318</v>
      </c>
      <c r="N68" s="18" t="s">
        <v>2187</v>
      </c>
    </row>
    <row r="69" spans="1:20" ht="111.95">
      <c r="A69" s="18" t="s">
        <v>327</v>
      </c>
      <c r="B69" s="18" t="s">
        <v>2461</v>
      </c>
      <c r="C69" s="19" t="s">
        <v>2462</v>
      </c>
      <c r="D69" s="20" t="s">
        <v>2463</v>
      </c>
      <c r="E69" s="19" t="s">
        <v>2112</v>
      </c>
      <c r="F69" s="19" t="s">
        <v>2130</v>
      </c>
      <c r="G69" s="19" t="s">
        <v>2113</v>
      </c>
      <c r="H69" s="19" t="s">
        <v>2213</v>
      </c>
      <c r="I69" s="19" t="s">
        <v>2464</v>
      </c>
      <c r="J69" s="18" t="s">
        <v>2116</v>
      </c>
      <c r="K69" s="19" t="s">
        <v>144</v>
      </c>
      <c r="L69" s="18" t="b">
        <v>1</v>
      </c>
      <c r="M69" s="18" t="s">
        <v>318</v>
      </c>
      <c r="N69" s="18" t="s">
        <v>2187</v>
      </c>
    </row>
    <row r="70" spans="1:20" ht="240">
      <c r="A70" s="18" t="s">
        <v>330</v>
      </c>
      <c r="B70" s="18" t="s">
        <v>331</v>
      </c>
      <c r="C70" s="19" t="s">
        <v>2465</v>
      </c>
      <c r="D70" s="20" t="s">
        <v>2466</v>
      </c>
      <c r="E70" s="19" t="s">
        <v>2111</v>
      </c>
      <c r="F70" s="19" t="s">
        <v>2467</v>
      </c>
      <c r="G70" s="19" t="s">
        <v>2441</v>
      </c>
      <c r="H70" s="19" t="s">
        <v>2200</v>
      </c>
      <c r="I70" s="19" t="s">
        <v>2232</v>
      </c>
      <c r="J70" s="18" t="s">
        <v>2468</v>
      </c>
      <c r="K70" s="19" t="s">
        <v>132</v>
      </c>
      <c r="L70" s="18" t="b">
        <v>0</v>
      </c>
      <c r="N70" s="18" t="s">
        <v>2444</v>
      </c>
    </row>
    <row r="71" spans="1:20" ht="80.099999999999994">
      <c r="A71" s="18" t="s">
        <v>335</v>
      </c>
      <c r="B71" s="18" t="s">
        <v>336</v>
      </c>
      <c r="C71" s="19" t="s">
        <v>2469</v>
      </c>
      <c r="D71" s="20" t="s">
        <v>2470</v>
      </c>
      <c r="E71" s="19" t="s">
        <v>2111</v>
      </c>
      <c r="F71" s="19" t="s">
        <v>2130</v>
      </c>
      <c r="G71" s="19" t="s">
        <v>2199</v>
      </c>
      <c r="H71" s="19" t="s">
        <v>2213</v>
      </c>
      <c r="I71" s="19" t="s">
        <v>2471</v>
      </c>
      <c r="J71" s="18" t="s">
        <v>2116</v>
      </c>
      <c r="K71" s="19" t="s">
        <v>339</v>
      </c>
      <c r="L71" s="18" t="b">
        <v>0</v>
      </c>
      <c r="N71" s="18" t="s">
        <v>2187</v>
      </c>
      <c r="O71" s="18" t="s">
        <v>2472</v>
      </c>
    </row>
    <row r="72" spans="1:20" ht="80.099999999999994">
      <c r="A72" s="18" t="s">
        <v>340</v>
      </c>
      <c r="B72" s="18" t="s">
        <v>2473</v>
      </c>
      <c r="C72" s="19" t="s">
        <v>2474</v>
      </c>
      <c r="D72" s="20" t="s">
        <v>2475</v>
      </c>
      <c r="E72" s="19" t="s">
        <v>2476</v>
      </c>
      <c r="F72" s="19" t="s">
        <v>2130</v>
      </c>
      <c r="G72" s="19" t="s">
        <v>2113</v>
      </c>
      <c r="H72" s="19" t="s">
        <v>2213</v>
      </c>
      <c r="I72" s="19" t="s">
        <v>2471</v>
      </c>
      <c r="J72" s="18" t="s">
        <v>2116</v>
      </c>
      <c r="K72" s="19" t="s">
        <v>339</v>
      </c>
      <c r="L72" s="18" t="b">
        <v>1</v>
      </c>
      <c r="M72" s="18" t="s">
        <v>335</v>
      </c>
      <c r="N72" s="18" t="s">
        <v>2187</v>
      </c>
      <c r="O72" s="18" t="s">
        <v>2472</v>
      </c>
    </row>
    <row r="73" spans="1:20" ht="144">
      <c r="A73" s="18" t="s">
        <v>342</v>
      </c>
      <c r="B73" s="18" t="s">
        <v>343</v>
      </c>
      <c r="C73" s="19" t="s">
        <v>2477</v>
      </c>
      <c r="D73" s="20" t="s">
        <v>2478</v>
      </c>
      <c r="E73" s="19" t="s">
        <v>2111</v>
      </c>
      <c r="F73" s="19" t="s">
        <v>2130</v>
      </c>
      <c r="G73" s="19" t="s">
        <v>2131</v>
      </c>
      <c r="H73" s="19" t="s">
        <v>2479</v>
      </c>
      <c r="I73" s="19" t="s">
        <v>2480</v>
      </c>
      <c r="J73" s="18" t="s">
        <v>2358</v>
      </c>
      <c r="K73" s="19" t="s">
        <v>346</v>
      </c>
      <c r="L73" s="18" t="b">
        <v>0</v>
      </c>
      <c r="N73" s="18" t="s">
        <v>2481</v>
      </c>
      <c r="P73" s="18" t="s">
        <v>2482</v>
      </c>
      <c r="Q73" s="18" t="s">
        <v>2482</v>
      </c>
      <c r="T73" s="18" t="b">
        <v>1</v>
      </c>
    </row>
    <row r="74" spans="1:20" ht="224.1">
      <c r="A74" s="18" t="s">
        <v>347</v>
      </c>
      <c r="B74" s="18" t="s">
        <v>2483</v>
      </c>
      <c r="C74" s="19" t="s">
        <v>2484</v>
      </c>
      <c r="D74" s="20" t="s">
        <v>2485</v>
      </c>
      <c r="E74" s="19" t="s">
        <v>2486</v>
      </c>
      <c r="F74" s="19" t="s">
        <v>2130</v>
      </c>
      <c r="G74" s="19" t="s">
        <v>2113</v>
      </c>
      <c r="H74" s="19" t="s">
        <v>2479</v>
      </c>
      <c r="I74" s="19" t="s">
        <v>2487</v>
      </c>
      <c r="J74" s="18" t="s">
        <v>2176</v>
      </c>
      <c r="K74" s="19" t="s">
        <v>334</v>
      </c>
      <c r="L74" s="18" t="b">
        <v>1</v>
      </c>
      <c r="M74" s="18" t="s">
        <v>342</v>
      </c>
      <c r="T74" s="18" t="b">
        <v>1</v>
      </c>
    </row>
    <row r="75" spans="1:20" ht="409.6">
      <c r="A75" s="18" t="s">
        <v>352</v>
      </c>
      <c r="B75" s="18" t="s">
        <v>2488</v>
      </c>
      <c r="C75" s="19" t="s">
        <v>2489</v>
      </c>
      <c r="D75" s="20" t="s">
        <v>2490</v>
      </c>
      <c r="E75" s="19" t="s">
        <v>2491</v>
      </c>
      <c r="F75" s="19" t="s">
        <v>2163</v>
      </c>
      <c r="G75" s="19" t="s">
        <v>2120</v>
      </c>
      <c r="H75" s="19" t="s">
        <v>2479</v>
      </c>
      <c r="I75" s="19" t="s">
        <v>2492</v>
      </c>
      <c r="J75" s="18" t="s">
        <v>2140</v>
      </c>
      <c r="K75" s="19" t="s">
        <v>351</v>
      </c>
      <c r="L75" s="18" t="b">
        <v>1</v>
      </c>
      <c r="M75" s="18" t="s">
        <v>342</v>
      </c>
      <c r="P75" s="18" t="s">
        <v>2424</v>
      </c>
      <c r="T75" s="18" t="b">
        <v>1</v>
      </c>
    </row>
    <row r="76" spans="1:20" ht="128.1">
      <c r="A76" s="18" t="s">
        <v>356</v>
      </c>
      <c r="B76" s="18" t="s">
        <v>2493</v>
      </c>
      <c r="C76" s="19" t="s">
        <v>2494</v>
      </c>
      <c r="D76" s="20" t="s">
        <v>2495</v>
      </c>
      <c r="E76" s="19" t="s">
        <v>2486</v>
      </c>
      <c r="F76" s="19" t="s">
        <v>2496</v>
      </c>
      <c r="G76" s="19" t="s">
        <v>2113</v>
      </c>
      <c r="H76" s="19" t="s">
        <v>2479</v>
      </c>
      <c r="I76" s="19" t="s">
        <v>2497</v>
      </c>
      <c r="J76" s="18" t="s">
        <v>2284</v>
      </c>
      <c r="K76" s="19" t="s">
        <v>351</v>
      </c>
      <c r="L76" s="18" t="b">
        <v>1</v>
      </c>
      <c r="M76" s="18" t="s">
        <v>342</v>
      </c>
      <c r="P76" s="18" t="s">
        <v>2498</v>
      </c>
      <c r="T76" s="18" t="b">
        <v>0</v>
      </c>
    </row>
    <row r="77" spans="1:20" ht="395.1">
      <c r="A77" s="18" t="s">
        <v>362</v>
      </c>
      <c r="B77" s="18" t="s">
        <v>2499</v>
      </c>
      <c r="C77" s="19" t="s">
        <v>2500</v>
      </c>
      <c r="D77" s="20" t="s">
        <v>2501</v>
      </c>
      <c r="E77" s="19" t="s">
        <v>2491</v>
      </c>
      <c r="F77" s="19" t="s">
        <v>2502</v>
      </c>
      <c r="G77" s="19" t="s">
        <v>2120</v>
      </c>
      <c r="H77" s="19" t="s">
        <v>2479</v>
      </c>
      <c r="I77" s="19" t="s">
        <v>2503</v>
      </c>
      <c r="J77" s="18" t="s">
        <v>2140</v>
      </c>
      <c r="K77" s="19" t="s">
        <v>351</v>
      </c>
      <c r="L77" s="18" t="b">
        <v>1</v>
      </c>
      <c r="M77" s="18" t="s">
        <v>342</v>
      </c>
      <c r="P77" s="18" t="s">
        <v>2424</v>
      </c>
      <c r="T77" s="18" t="b">
        <v>1</v>
      </c>
    </row>
    <row r="78" spans="1:20" ht="303.95">
      <c r="A78" s="18" t="s">
        <v>365</v>
      </c>
      <c r="B78" s="18" t="s">
        <v>2504</v>
      </c>
      <c r="C78" s="19" t="s">
        <v>2505</v>
      </c>
      <c r="D78" s="20" t="s">
        <v>2506</v>
      </c>
      <c r="E78" s="19" t="s">
        <v>2507</v>
      </c>
      <c r="F78" s="19" t="s">
        <v>2508</v>
      </c>
      <c r="G78" s="19" t="s">
        <v>2113</v>
      </c>
      <c r="H78" s="19" t="s">
        <v>2479</v>
      </c>
      <c r="I78" s="19" t="s">
        <v>2509</v>
      </c>
      <c r="J78" s="18" t="s">
        <v>2176</v>
      </c>
      <c r="K78" s="19" t="s">
        <v>351</v>
      </c>
      <c r="L78" s="18" t="b">
        <v>1</v>
      </c>
      <c r="M78" s="18" t="s">
        <v>342</v>
      </c>
      <c r="N78" s="18" t="s">
        <v>2510</v>
      </c>
      <c r="P78" s="18" t="s">
        <v>2511</v>
      </c>
      <c r="T78" s="18" t="b">
        <v>1</v>
      </c>
    </row>
    <row r="79" spans="1:20" ht="159.94999999999999">
      <c r="A79" s="18" t="s">
        <v>369</v>
      </c>
      <c r="B79" s="18" t="s">
        <v>2512</v>
      </c>
      <c r="C79" s="19" t="s">
        <v>2513</v>
      </c>
      <c r="D79" s="20" t="s">
        <v>2514</v>
      </c>
      <c r="E79" s="19" t="s">
        <v>2515</v>
      </c>
      <c r="F79" s="19" t="s">
        <v>2508</v>
      </c>
      <c r="G79" s="19" t="s">
        <v>2113</v>
      </c>
      <c r="H79" s="19" t="s">
        <v>2479</v>
      </c>
      <c r="I79" s="19" t="s">
        <v>2516</v>
      </c>
      <c r="J79" s="18" t="s">
        <v>2517</v>
      </c>
      <c r="K79" s="19" t="s">
        <v>372</v>
      </c>
      <c r="L79" s="18" t="b">
        <v>1</v>
      </c>
      <c r="M79" s="18" t="s">
        <v>342</v>
      </c>
      <c r="N79" s="18" t="s">
        <v>2518</v>
      </c>
      <c r="P79" s="18" t="s">
        <v>2498</v>
      </c>
      <c r="T79" s="18" t="b">
        <v>1</v>
      </c>
    </row>
    <row r="80" spans="1:20" ht="350.1">
      <c r="A80" s="18" t="s">
        <v>373</v>
      </c>
      <c r="B80" s="18" t="s">
        <v>374</v>
      </c>
      <c r="C80" s="19" t="s">
        <v>2519</v>
      </c>
      <c r="D80" s="20" t="s">
        <v>2520</v>
      </c>
      <c r="E80" s="19" t="s">
        <v>2111</v>
      </c>
      <c r="F80" s="19" t="s">
        <v>2341</v>
      </c>
      <c r="G80" s="19" t="s">
        <v>2199</v>
      </c>
      <c r="H80" s="19" t="s">
        <v>2521</v>
      </c>
      <c r="I80" s="19" t="s">
        <v>2522</v>
      </c>
      <c r="J80" s="18" t="s">
        <v>2116</v>
      </c>
      <c r="K80" s="19" t="s">
        <v>2523</v>
      </c>
      <c r="L80" s="18" t="b">
        <v>0</v>
      </c>
      <c r="N80" s="18" t="s">
        <v>2524</v>
      </c>
      <c r="R80" s="18" t="s">
        <v>2525</v>
      </c>
    </row>
    <row r="81" spans="1:18" ht="303.95">
      <c r="A81" s="18" t="s">
        <v>378</v>
      </c>
      <c r="B81" s="18" t="s">
        <v>2526</v>
      </c>
      <c r="C81" s="19" t="s">
        <v>2527</v>
      </c>
      <c r="D81" s="20" t="s">
        <v>2528</v>
      </c>
      <c r="E81" s="19" t="s">
        <v>2529</v>
      </c>
      <c r="F81" s="19" t="s">
        <v>2341</v>
      </c>
      <c r="G81" s="19" t="s">
        <v>2113</v>
      </c>
      <c r="H81" s="19" t="s">
        <v>2521</v>
      </c>
      <c r="I81" s="19" t="s">
        <v>2530</v>
      </c>
      <c r="J81" s="18" t="s">
        <v>2140</v>
      </c>
      <c r="K81" s="19" t="s">
        <v>361</v>
      </c>
      <c r="L81" s="18" t="b">
        <v>1</v>
      </c>
      <c r="M81" s="18" t="s">
        <v>373</v>
      </c>
      <c r="P81" s="18" t="s">
        <v>2498</v>
      </c>
      <c r="R81" s="18" t="s">
        <v>2525</v>
      </c>
    </row>
    <row r="82" spans="1:18" ht="224.1">
      <c r="A82" s="18" t="s">
        <v>383</v>
      </c>
      <c r="B82" s="18" t="s">
        <v>2531</v>
      </c>
      <c r="C82" s="19" t="s">
        <v>2532</v>
      </c>
      <c r="D82" s="20" t="s">
        <v>2533</v>
      </c>
      <c r="E82" s="19" t="s">
        <v>2529</v>
      </c>
      <c r="F82" s="19" t="s">
        <v>2341</v>
      </c>
      <c r="G82" s="19" t="s">
        <v>2113</v>
      </c>
      <c r="H82" s="19" t="s">
        <v>2521</v>
      </c>
      <c r="I82" s="19" t="s">
        <v>2534</v>
      </c>
      <c r="J82" s="18" t="s">
        <v>2140</v>
      </c>
      <c r="K82" s="19" t="s">
        <v>385</v>
      </c>
      <c r="L82" s="18" t="b">
        <v>1</v>
      </c>
      <c r="M82" s="18" t="s">
        <v>373</v>
      </c>
      <c r="P82" s="18" t="s">
        <v>2498</v>
      </c>
      <c r="R82" s="18" t="s">
        <v>2525</v>
      </c>
    </row>
    <row r="83" spans="1:18" ht="272.10000000000002">
      <c r="A83" s="18" t="s">
        <v>386</v>
      </c>
      <c r="B83" s="18" t="s">
        <v>2535</v>
      </c>
      <c r="C83" s="19" t="s">
        <v>2536</v>
      </c>
      <c r="D83" s="20" t="s">
        <v>2537</v>
      </c>
      <c r="E83" s="19" t="s">
        <v>2529</v>
      </c>
      <c r="F83" s="19" t="s">
        <v>2341</v>
      </c>
      <c r="G83" s="19" t="s">
        <v>2113</v>
      </c>
      <c r="H83" s="19" t="s">
        <v>2521</v>
      </c>
      <c r="I83" s="19" t="s">
        <v>2538</v>
      </c>
      <c r="J83" s="18" t="s">
        <v>2140</v>
      </c>
      <c r="K83" s="19" t="s">
        <v>385</v>
      </c>
      <c r="L83" s="18" t="b">
        <v>1</v>
      </c>
      <c r="M83" s="18" t="s">
        <v>373</v>
      </c>
      <c r="P83" s="18" t="s">
        <v>2498</v>
      </c>
      <c r="R83" s="18" t="s">
        <v>2525</v>
      </c>
    </row>
    <row r="84" spans="1:18" ht="303.95">
      <c r="A84" s="18" t="s">
        <v>388</v>
      </c>
      <c r="B84" s="18" t="s">
        <v>2539</v>
      </c>
      <c r="C84" s="19" t="s">
        <v>2540</v>
      </c>
      <c r="D84" s="20" t="s">
        <v>2541</v>
      </c>
      <c r="E84" s="19" t="s">
        <v>2529</v>
      </c>
      <c r="F84" s="19" t="s">
        <v>2341</v>
      </c>
      <c r="G84" s="19" t="s">
        <v>2113</v>
      </c>
      <c r="H84" s="19" t="s">
        <v>2521</v>
      </c>
      <c r="I84" s="19" t="s">
        <v>2542</v>
      </c>
      <c r="J84" s="18" t="s">
        <v>2140</v>
      </c>
      <c r="K84" s="19" t="s">
        <v>385</v>
      </c>
      <c r="L84" s="18" t="b">
        <v>1</v>
      </c>
      <c r="M84" s="18" t="s">
        <v>373</v>
      </c>
      <c r="R84" s="18" t="s">
        <v>2525</v>
      </c>
    </row>
    <row r="85" spans="1:18" ht="224.1">
      <c r="A85" s="18" t="s">
        <v>390</v>
      </c>
      <c r="B85" s="18" t="s">
        <v>2543</v>
      </c>
      <c r="C85" s="19" t="s">
        <v>2544</v>
      </c>
      <c r="D85" s="20" t="s">
        <v>2545</v>
      </c>
      <c r="E85" s="19" t="s">
        <v>2529</v>
      </c>
      <c r="F85" s="19" t="s">
        <v>2341</v>
      </c>
      <c r="G85" s="19" t="s">
        <v>2113</v>
      </c>
      <c r="H85" s="19" t="s">
        <v>2521</v>
      </c>
      <c r="I85" s="19" t="s">
        <v>2538</v>
      </c>
      <c r="J85" s="18" t="s">
        <v>2140</v>
      </c>
      <c r="K85" s="19" t="s">
        <v>385</v>
      </c>
      <c r="L85" s="18" t="b">
        <v>1</v>
      </c>
      <c r="M85" s="18" t="s">
        <v>373</v>
      </c>
      <c r="R85" s="18" t="s">
        <v>2525</v>
      </c>
    </row>
    <row r="86" spans="1:18" ht="303.95">
      <c r="A86" s="18" t="s">
        <v>392</v>
      </c>
      <c r="B86" s="18" t="s">
        <v>2546</v>
      </c>
      <c r="C86" s="19" t="s">
        <v>2547</v>
      </c>
      <c r="D86" s="20" t="s">
        <v>2548</v>
      </c>
      <c r="E86" s="19" t="s">
        <v>2529</v>
      </c>
      <c r="F86" s="19" t="s">
        <v>2341</v>
      </c>
      <c r="G86" s="19" t="s">
        <v>2113</v>
      </c>
      <c r="H86" s="19" t="s">
        <v>2521</v>
      </c>
      <c r="I86" s="19" t="s">
        <v>2549</v>
      </c>
      <c r="J86" s="18" t="s">
        <v>2176</v>
      </c>
      <c r="K86" s="19" t="s">
        <v>385</v>
      </c>
      <c r="L86" s="18" t="b">
        <v>1</v>
      </c>
      <c r="M86" s="18" t="s">
        <v>373</v>
      </c>
      <c r="R86" s="18" t="s">
        <v>2525</v>
      </c>
    </row>
    <row r="87" spans="1:18" ht="350.1">
      <c r="A87" s="18" t="s">
        <v>394</v>
      </c>
      <c r="B87" s="18" t="s">
        <v>2550</v>
      </c>
      <c r="C87" s="19" t="s">
        <v>2551</v>
      </c>
      <c r="D87" s="20" t="s">
        <v>2552</v>
      </c>
      <c r="E87" s="19" t="s">
        <v>2529</v>
      </c>
      <c r="F87" s="19" t="s">
        <v>2225</v>
      </c>
      <c r="G87" s="19" t="s">
        <v>2120</v>
      </c>
      <c r="H87" s="19" t="s">
        <v>2521</v>
      </c>
      <c r="I87" s="19" t="s">
        <v>2553</v>
      </c>
      <c r="J87" s="18" t="s">
        <v>2176</v>
      </c>
      <c r="K87" s="19" t="s">
        <v>398</v>
      </c>
      <c r="L87" s="18" t="b">
        <v>1</v>
      </c>
      <c r="M87" s="18" t="s">
        <v>373</v>
      </c>
      <c r="R87" s="18" t="s">
        <v>2525</v>
      </c>
    </row>
    <row r="88" spans="1:18" ht="409.6">
      <c r="A88" s="18" t="s">
        <v>399</v>
      </c>
      <c r="B88" s="18" t="s">
        <v>2554</v>
      </c>
      <c r="C88" s="19" t="s">
        <v>2555</v>
      </c>
      <c r="D88" s="20" t="s">
        <v>2556</v>
      </c>
      <c r="E88" s="19" t="s">
        <v>2529</v>
      </c>
      <c r="F88" s="19" t="s">
        <v>2557</v>
      </c>
      <c r="G88" s="19" t="s">
        <v>2120</v>
      </c>
      <c r="H88" s="19" t="s">
        <v>2521</v>
      </c>
      <c r="I88" s="19" t="s">
        <v>2558</v>
      </c>
      <c r="J88" s="18" t="s">
        <v>2140</v>
      </c>
      <c r="K88" s="19" t="s">
        <v>401</v>
      </c>
      <c r="L88" s="18" t="b">
        <v>1</v>
      </c>
      <c r="M88" s="18" t="s">
        <v>373</v>
      </c>
      <c r="R88" s="18" t="s">
        <v>2525</v>
      </c>
    </row>
    <row r="89" spans="1:18" ht="255.95">
      <c r="A89" s="18" t="s">
        <v>402</v>
      </c>
      <c r="B89" s="18" t="s">
        <v>2559</v>
      </c>
      <c r="C89" s="19" t="s">
        <v>2560</v>
      </c>
      <c r="D89" s="20" t="s">
        <v>2561</v>
      </c>
      <c r="E89" s="19" t="s">
        <v>2529</v>
      </c>
      <c r="F89" s="19" t="s">
        <v>2341</v>
      </c>
      <c r="G89" s="19" t="s">
        <v>2113</v>
      </c>
      <c r="H89" s="19" t="s">
        <v>2521</v>
      </c>
      <c r="I89" s="19" t="s">
        <v>2538</v>
      </c>
      <c r="J89" s="18" t="s">
        <v>2140</v>
      </c>
      <c r="K89" s="19" t="s">
        <v>385</v>
      </c>
      <c r="L89" s="18" t="b">
        <v>1</v>
      </c>
      <c r="M89" s="18" t="s">
        <v>373</v>
      </c>
      <c r="P89" s="18" t="s">
        <v>2498</v>
      </c>
      <c r="R89" s="18" t="s">
        <v>2525</v>
      </c>
    </row>
    <row r="90" spans="1:18" ht="409.6">
      <c r="A90" s="18" t="s">
        <v>404</v>
      </c>
      <c r="B90" s="18" t="s">
        <v>2562</v>
      </c>
      <c r="C90" s="19" t="s">
        <v>2563</v>
      </c>
      <c r="D90" s="20" t="s">
        <v>2564</v>
      </c>
      <c r="E90" s="19" t="s">
        <v>2529</v>
      </c>
      <c r="F90" s="19" t="s">
        <v>2191</v>
      </c>
      <c r="G90" s="19" t="s">
        <v>2120</v>
      </c>
      <c r="H90" s="19" t="s">
        <v>2521</v>
      </c>
      <c r="I90" s="19" t="s">
        <v>2565</v>
      </c>
      <c r="J90" s="18" t="s">
        <v>2140</v>
      </c>
      <c r="K90" s="19" t="s">
        <v>406</v>
      </c>
      <c r="L90" s="18" t="b">
        <v>1</v>
      </c>
      <c r="M90" s="18" t="s">
        <v>373</v>
      </c>
      <c r="P90" s="18" t="s">
        <v>2482</v>
      </c>
      <c r="R90" s="18" t="s">
        <v>2525</v>
      </c>
    </row>
    <row r="91" spans="1:18" ht="240">
      <c r="A91" s="18" t="s">
        <v>407</v>
      </c>
      <c r="B91" s="18" t="s">
        <v>2566</v>
      </c>
      <c r="C91" s="19" t="s">
        <v>2567</v>
      </c>
      <c r="D91" s="20" t="s">
        <v>2568</v>
      </c>
      <c r="E91" s="19" t="s">
        <v>2529</v>
      </c>
      <c r="F91" s="19" t="s">
        <v>2225</v>
      </c>
      <c r="G91" s="19" t="s">
        <v>2120</v>
      </c>
      <c r="H91" s="19" t="s">
        <v>2521</v>
      </c>
      <c r="I91" s="19" t="s">
        <v>2569</v>
      </c>
      <c r="J91" s="18" t="s">
        <v>2176</v>
      </c>
      <c r="K91" s="19" t="s">
        <v>409</v>
      </c>
      <c r="L91" s="18" t="b">
        <v>1</v>
      </c>
      <c r="M91" s="18" t="s">
        <v>373</v>
      </c>
      <c r="R91" s="18" t="s">
        <v>2525</v>
      </c>
    </row>
    <row r="92" spans="1:18" ht="80.099999999999994">
      <c r="A92" s="18" t="s">
        <v>413</v>
      </c>
      <c r="B92" s="18" t="s">
        <v>414</v>
      </c>
      <c r="C92" s="19" t="s">
        <v>2570</v>
      </c>
      <c r="D92" s="20" t="s">
        <v>2571</v>
      </c>
      <c r="E92" s="19" t="s">
        <v>2111</v>
      </c>
      <c r="F92" s="19" t="s">
        <v>2572</v>
      </c>
      <c r="G92" s="19" t="s">
        <v>2199</v>
      </c>
      <c r="H92" s="19" t="s">
        <v>2573</v>
      </c>
      <c r="I92" s="19" t="s">
        <v>2574</v>
      </c>
      <c r="J92" s="18" t="s">
        <v>2248</v>
      </c>
      <c r="K92" s="19" t="s">
        <v>415</v>
      </c>
      <c r="L92" s="18" t="b">
        <v>0</v>
      </c>
      <c r="N92" s="18" t="s">
        <v>2575</v>
      </c>
    </row>
    <row r="93" spans="1:18" ht="272.10000000000002">
      <c r="A93" s="18" t="s">
        <v>416</v>
      </c>
      <c r="B93" s="18" t="s">
        <v>2576</v>
      </c>
      <c r="C93" s="19" t="s">
        <v>2577</v>
      </c>
      <c r="D93" s="20" t="s">
        <v>2578</v>
      </c>
      <c r="E93" s="19" t="s">
        <v>2138</v>
      </c>
      <c r="F93" s="19" t="s">
        <v>2579</v>
      </c>
      <c r="G93" s="19" t="s">
        <v>2113</v>
      </c>
      <c r="H93" s="19" t="s">
        <v>2573</v>
      </c>
      <c r="I93" s="19" t="s">
        <v>2580</v>
      </c>
      <c r="J93" s="18" t="s">
        <v>2248</v>
      </c>
      <c r="K93" s="19" t="s">
        <v>418</v>
      </c>
      <c r="L93" s="18" t="b">
        <v>1</v>
      </c>
      <c r="M93" s="18" t="s">
        <v>413</v>
      </c>
    </row>
    <row r="94" spans="1:18" ht="224.1">
      <c r="A94" s="18" t="s">
        <v>419</v>
      </c>
      <c r="B94" s="18" t="s">
        <v>2581</v>
      </c>
      <c r="C94" s="19" t="s">
        <v>2582</v>
      </c>
      <c r="D94" s="20" t="s">
        <v>2583</v>
      </c>
      <c r="E94" s="19" t="s">
        <v>2138</v>
      </c>
      <c r="F94" s="19" t="s">
        <v>2572</v>
      </c>
      <c r="G94" s="19" t="s">
        <v>2113</v>
      </c>
      <c r="H94" s="19" t="s">
        <v>2573</v>
      </c>
      <c r="I94" s="19" t="s">
        <v>2584</v>
      </c>
      <c r="J94" s="18" t="s">
        <v>2116</v>
      </c>
      <c r="K94" s="19" t="s">
        <v>423</v>
      </c>
      <c r="L94" s="18" t="b">
        <v>1</v>
      </c>
      <c r="M94" s="18" t="s">
        <v>413</v>
      </c>
      <c r="N94" s="18" t="s">
        <v>2585</v>
      </c>
    </row>
    <row r="95" spans="1:18" ht="128.1">
      <c r="A95" s="18" t="s">
        <v>424</v>
      </c>
      <c r="B95" s="18" t="s">
        <v>2586</v>
      </c>
      <c r="C95" s="19" t="s">
        <v>2587</v>
      </c>
      <c r="D95" s="20" t="s">
        <v>2588</v>
      </c>
      <c r="E95" s="19" t="s">
        <v>2138</v>
      </c>
      <c r="F95" s="19" t="s">
        <v>2163</v>
      </c>
      <c r="G95" s="19" t="s">
        <v>2120</v>
      </c>
      <c r="H95" s="19" t="s">
        <v>2573</v>
      </c>
      <c r="I95" s="19" t="s">
        <v>2589</v>
      </c>
      <c r="J95" s="18" t="s">
        <v>2116</v>
      </c>
      <c r="K95" s="19" t="s">
        <v>398</v>
      </c>
      <c r="L95" s="18" t="b">
        <v>1</v>
      </c>
      <c r="M95" s="18" t="s">
        <v>413</v>
      </c>
      <c r="O95" s="18" t="s">
        <v>2590</v>
      </c>
    </row>
    <row r="96" spans="1:18" ht="255.95">
      <c r="A96" s="18" t="s">
        <v>428</v>
      </c>
      <c r="B96" s="18" t="s">
        <v>2591</v>
      </c>
      <c r="C96" s="19" t="s">
        <v>2592</v>
      </c>
      <c r="D96" s="20" t="s">
        <v>2593</v>
      </c>
      <c r="E96" s="19" t="s">
        <v>2138</v>
      </c>
      <c r="F96" s="19" t="s">
        <v>2557</v>
      </c>
      <c r="G96" s="19" t="s">
        <v>2120</v>
      </c>
      <c r="H96" s="19" t="s">
        <v>2573</v>
      </c>
      <c r="I96" s="19" t="s">
        <v>2594</v>
      </c>
      <c r="J96" s="18" t="s">
        <v>2140</v>
      </c>
      <c r="K96" s="19" t="s">
        <v>430</v>
      </c>
      <c r="L96" s="18" t="b">
        <v>1</v>
      </c>
      <c r="M96" s="18" t="s">
        <v>413</v>
      </c>
    </row>
    <row r="97" spans="1:20" ht="192">
      <c r="A97" s="18" t="s">
        <v>431</v>
      </c>
      <c r="B97" s="18" t="s">
        <v>432</v>
      </c>
      <c r="C97" s="19" t="s">
        <v>2595</v>
      </c>
      <c r="D97" s="20" t="s">
        <v>2596</v>
      </c>
      <c r="E97" s="19" t="s">
        <v>2111</v>
      </c>
      <c r="F97" s="19" t="s">
        <v>2208</v>
      </c>
      <c r="G97" s="19" t="s">
        <v>2199</v>
      </c>
      <c r="H97" s="19" t="s">
        <v>2200</v>
      </c>
      <c r="I97" s="19" t="s">
        <v>2597</v>
      </c>
      <c r="J97" s="18" t="s">
        <v>2116</v>
      </c>
      <c r="K97" s="19" t="s">
        <v>132</v>
      </c>
      <c r="L97" s="18" t="b">
        <v>0</v>
      </c>
      <c r="O97" s="18" t="s">
        <v>2598</v>
      </c>
    </row>
    <row r="98" spans="1:20" ht="303.95">
      <c r="A98" s="18" t="s">
        <v>433</v>
      </c>
      <c r="B98" s="18" t="s">
        <v>434</v>
      </c>
      <c r="C98" s="19" t="s">
        <v>2599</v>
      </c>
      <c r="D98" s="20" t="s">
        <v>2600</v>
      </c>
      <c r="E98" s="19" t="s">
        <v>2111</v>
      </c>
      <c r="F98" s="19" t="s">
        <v>2246</v>
      </c>
      <c r="G98" s="19" t="s">
        <v>2441</v>
      </c>
      <c r="H98" s="19" t="s">
        <v>2447</v>
      </c>
      <c r="I98" s="19" t="s">
        <v>2601</v>
      </c>
      <c r="J98" s="18" t="s">
        <v>2248</v>
      </c>
      <c r="K98" s="19" t="s">
        <v>456</v>
      </c>
      <c r="L98" s="18" t="b">
        <v>0</v>
      </c>
      <c r="T98" s="18" t="b">
        <v>1</v>
      </c>
    </row>
    <row r="99" spans="1:20" ht="288">
      <c r="A99" s="18" t="s">
        <v>438</v>
      </c>
      <c r="B99" s="18" t="s">
        <v>2602</v>
      </c>
      <c r="C99" s="19" t="s">
        <v>2603</v>
      </c>
      <c r="D99" s="20" t="s">
        <v>2604</v>
      </c>
      <c r="E99" s="19" t="s">
        <v>2219</v>
      </c>
      <c r="F99" s="19" t="s">
        <v>2605</v>
      </c>
      <c r="G99" s="19" t="s">
        <v>2113</v>
      </c>
      <c r="H99" s="19" t="s">
        <v>2447</v>
      </c>
      <c r="I99" s="19" t="s">
        <v>2606</v>
      </c>
      <c r="J99" s="18" t="s">
        <v>2140</v>
      </c>
      <c r="K99" s="19" t="s">
        <v>456</v>
      </c>
      <c r="L99" s="18" t="b">
        <v>1</v>
      </c>
      <c r="M99" s="18" t="s">
        <v>433</v>
      </c>
      <c r="N99" s="18" t="s">
        <v>2444</v>
      </c>
      <c r="T99" s="18" t="b">
        <v>1</v>
      </c>
    </row>
    <row r="100" spans="1:20" ht="365.1">
      <c r="A100" s="18" t="s">
        <v>442</v>
      </c>
      <c r="B100" s="18" t="s">
        <v>2607</v>
      </c>
      <c r="C100" s="19" t="s">
        <v>2608</v>
      </c>
      <c r="D100" s="20" t="s">
        <v>2609</v>
      </c>
      <c r="E100" s="19" t="s">
        <v>2219</v>
      </c>
      <c r="F100" s="19" t="s">
        <v>2610</v>
      </c>
      <c r="G100" s="19" t="s">
        <v>2113</v>
      </c>
      <c r="H100" s="19" t="s">
        <v>2447</v>
      </c>
      <c r="I100" s="19" t="s">
        <v>2611</v>
      </c>
      <c r="J100" s="18" t="s">
        <v>2410</v>
      </c>
      <c r="K100" s="19" t="s">
        <v>132</v>
      </c>
      <c r="L100" s="18" t="b">
        <v>1</v>
      </c>
      <c r="M100" s="18" t="s">
        <v>433</v>
      </c>
      <c r="N100" s="18" t="s">
        <v>2612</v>
      </c>
    </row>
    <row r="101" spans="1:20" ht="240">
      <c r="A101" s="18" t="s">
        <v>446</v>
      </c>
      <c r="B101" s="18" t="s">
        <v>2613</v>
      </c>
      <c r="C101" s="19" t="s">
        <v>2614</v>
      </c>
      <c r="D101" s="20" t="s">
        <v>2615</v>
      </c>
      <c r="E101" s="19" t="s">
        <v>2219</v>
      </c>
      <c r="F101" s="19" t="s">
        <v>2616</v>
      </c>
      <c r="G101" s="19" t="s">
        <v>2199</v>
      </c>
      <c r="H101" s="19" t="s">
        <v>2447</v>
      </c>
      <c r="I101" s="19" t="s">
        <v>2617</v>
      </c>
      <c r="J101" s="18" t="s">
        <v>2140</v>
      </c>
      <c r="K101" s="19" t="s">
        <v>160</v>
      </c>
      <c r="L101" s="18" t="b">
        <v>1</v>
      </c>
      <c r="M101" s="18" t="s">
        <v>433</v>
      </c>
      <c r="T101" s="18" t="b">
        <v>1</v>
      </c>
    </row>
    <row r="102" spans="1:20" ht="207.95">
      <c r="A102" s="18" t="s">
        <v>450</v>
      </c>
      <c r="B102" s="18" t="s">
        <v>2618</v>
      </c>
      <c r="C102" s="19" t="s">
        <v>2619</v>
      </c>
      <c r="D102" s="20" t="s">
        <v>2620</v>
      </c>
      <c r="E102" s="19" t="s">
        <v>2219</v>
      </c>
      <c r="F102" s="19" t="s">
        <v>2616</v>
      </c>
      <c r="G102" s="19" t="s">
        <v>2113</v>
      </c>
      <c r="H102" s="19" t="s">
        <v>2447</v>
      </c>
      <c r="I102" s="19" t="s">
        <v>2621</v>
      </c>
      <c r="J102" s="18" t="s">
        <v>2284</v>
      </c>
      <c r="K102" s="19" t="s">
        <v>160</v>
      </c>
      <c r="L102" s="18" t="b">
        <v>1</v>
      </c>
      <c r="M102" s="18" t="s">
        <v>433</v>
      </c>
      <c r="T102" s="18" t="b">
        <v>1</v>
      </c>
    </row>
    <row r="103" spans="1:20" ht="288">
      <c r="A103" s="18" t="s">
        <v>452</v>
      </c>
      <c r="B103" s="18" t="s">
        <v>2622</v>
      </c>
      <c r="C103" s="19" t="s">
        <v>2623</v>
      </c>
      <c r="D103" s="20" t="s">
        <v>2624</v>
      </c>
      <c r="E103" s="19" t="s">
        <v>2219</v>
      </c>
      <c r="F103" s="19" t="s">
        <v>2246</v>
      </c>
      <c r="G103" s="19" t="s">
        <v>2199</v>
      </c>
      <c r="H103" s="19" t="s">
        <v>2447</v>
      </c>
      <c r="I103" s="19" t="s">
        <v>2625</v>
      </c>
      <c r="J103" s="18" t="s">
        <v>2116</v>
      </c>
      <c r="K103" s="19" t="s">
        <v>456</v>
      </c>
      <c r="L103" s="18" t="b">
        <v>1</v>
      </c>
      <c r="M103" s="18" t="s">
        <v>433</v>
      </c>
    </row>
    <row r="104" spans="1:20" ht="176.1">
      <c r="A104" s="18" t="s">
        <v>457</v>
      </c>
      <c r="B104" s="18" t="s">
        <v>2626</v>
      </c>
      <c r="C104" s="19" t="s">
        <v>2627</v>
      </c>
      <c r="D104" s="20" t="s">
        <v>2628</v>
      </c>
      <c r="E104" s="19" t="s">
        <v>2219</v>
      </c>
      <c r="F104" s="19" t="s">
        <v>2616</v>
      </c>
      <c r="G104" s="19" t="s">
        <v>2120</v>
      </c>
      <c r="H104" s="19" t="s">
        <v>2447</v>
      </c>
      <c r="I104" s="19" t="s">
        <v>2629</v>
      </c>
      <c r="J104" s="18" t="s">
        <v>2116</v>
      </c>
      <c r="K104" s="19" t="s">
        <v>160</v>
      </c>
      <c r="L104" s="18" t="b">
        <v>1</v>
      </c>
      <c r="M104" s="18" t="s">
        <v>433</v>
      </c>
      <c r="O104" s="18" t="s">
        <v>2630</v>
      </c>
      <c r="T104" s="18" t="b">
        <v>0</v>
      </c>
    </row>
    <row r="105" spans="1:20" ht="365.1">
      <c r="A105" s="18" t="s">
        <v>461</v>
      </c>
      <c r="B105" s="18" t="s">
        <v>2631</v>
      </c>
      <c r="C105" s="19" t="s">
        <v>2632</v>
      </c>
      <c r="D105" s="20" t="s">
        <v>2633</v>
      </c>
      <c r="E105" s="19" t="s">
        <v>2634</v>
      </c>
      <c r="F105" s="19" t="s">
        <v>2246</v>
      </c>
      <c r="G105" s="19" t="s">
        <v>2131</v>
      </c>
      <c r="H105" s="19" t="s">
        <v>2447</v>
      </c>
      <c r="I105" s="19" t="s">
        <v>2635</v>
      </c>
      <c r="J105" s="18" t="s">
        <v>2116</v>
      </c>
      <c r="K105" s="19" t="s">
        <v>456</v>
      </c>
      <c r="L105" s="18" t="b">
        <v>1</v>
      </c>
      <c r="M105" s="18" t="s">
        <v>433</v>
      </c>
      <c r="N105" s="18" t="s">
        <v>2636</v>
      </c>
    </row>
    <row r="106" spans="1:20" ht="192">
      <c r="A106" s="18" t="s">
        <v>465</v>
      </c>
      <c r="B106" s="18" t="s">
        <v>2637</v>
      </c>
      <c r="C106" s="19" t="s">
        <v>2638</v>
      </c>
      <c r="D106" s="20" t="s">
        <v>2639</v>
      </c>
      <c r="E106" s="19" t="s">
        <v>2640</v>
      </c>
      <c r="F106" s="19" t="s">
        <v>2616</v>
      </c>
      <c r="G106" s="19" t="s">
        <v>2113</v>
      </c>
      <c r="H106" s="19" t="s">
        <v>2447</v>
      </c>
      <c r="I106" s="19" t="s">
        <v>2641</v>
      </c>
      <c r="J106" s="18" t="s">
        <v>2255</v>
      </c>
      <c r="K106" s="19" t="s">
        <v>112</v>
      </c>
      <c r="L106" s="18" t="b">
        <v>1</v>
      </c>
      <c r="M106" s="18" t="s">
        <v>433</v>
      </c>
      <c r="T106" s="18" t="b">
        <v>1</v>
      </c>
    </row>
    <row r="107" spans="1:20" ht="335.1">
      <c r="A107" s="18" t="s">
        <v>478</v>
      </c>
      <c r="B107" s="18" t="s">
        <v>479</v>
      </c>
      <c r="C107" s="19" t="s">
        <v>2642</v>
      </c>
      <c r="D107" s="20" t="s">
        <v>2643</v>
      </c>
      <c r="E107" s="19" t="s">
        <v>2111</v>
      </c>
      <c r="F107" s="19" t="s">
        <v>2168</v>
      </c>
      <c r="G107" s="19" t="s">
        <v>2184</v>
      </c>
      <c r="H107" s="19" t="s">
        <v>2644</v>
      </c>
      <c r="I107" s="19" t="s">
        <v>2645</v>
      </c>
      <c r="J107" s="18" t="s">
        <v>2358</v>
      </c>
      <c r="K107" s="19" t="s">
        <v>2646</v>
      </c>
      <c r="L107" s="18" t="b">
        <v>0</v>
      </c>
      <c r="N107" s="18" t="s">
        <v>2647</v>
      </c>
      <c r="P107" s="18" t="s">
        <v>2498</v>
      </c>
      <c r="Q107" s="18" t="s">
        <v>2498</v>
      </c>
    </row>
    <row r="108" spans="1:20" ht="176.1">
      <c r="A108" s="18" t="s">
        <v>483</v>
      </c>
      <c r="B108" s="18" t="s">
        <v>484</v>
      </c>
      <c r="C108" s="19" t="s">
        <v>2648</v>
      </c>
      <c r="D108" s="20" t="s">
        <v>2649</v>
      </c>
      <c r="E108" s="19" t="s">
        <v>2111</v>
      </c>
      <c r="F108" s="19" t="s">
        <v>2130</v>
      </c>
      <c r="G108" s="19" t="s">
        <v>2650</v>
      </c>
      <c r="H108" s="19" t="s">
        <v>2200</v>
      </c>
      <c r="I108" s="19" t="s">
        <v>2651</v>
      </c>
      <c r="J108" s="18" t="s">
        <v>2652</v>
      </c>
      <c r="K108" s="19" t="s">
        <v>2653</v>
      </c>
      <c r="L108" s="18" t="b">
        <v>0</v>
      </c>
      <c r="N108" s="18" t="s">
        <v>2654</v>
      </c>
    </row>
    <row r="109" spans="1:20" ht="144">
      <c r="A109" s="18" t="s">
        <v>486</v>
      </c>
      <c r="B109" s="18" t="s">
        <v>2655</v>
      </c>
      <c r="C109" s="19" t="s">
        <v>2656</v>
      </c>
      <c r="D109" s="20" t="s">
        <v>2657</v>
      </c>
      <c r="E109" s="19" t="s">
        <v>2658</v>
      </c>
      <c r="F109" s="19" t="s">
        <v>2208</v>
      </c>
      <c r="G109" s="19" t="s">
        <v>2120</v>
      </c>
      <c r="H109" s="19" t="s">
        <v>2200</v>
      </c>
      <c r="I109" s="19" t="s">
        <v>2232</v>
      </c>
      <c r="J109" s="18" t="s">
        <v>2116</v>
      </c>
      <c r="K109" s="19" t="s">
        <v>160</v>
      </c>
      <c r="L109" s="18" t="b">
        <v>1</v>
      </c>
      <c r="M109" s="18" t="s">
        <v>483</v>
      </c>
    </row>
    <row r="110" spans="1:20" ht="144">
      <c r="A110" s="18" t="s">
        <v>489</v>
      </c>
      <c r="B110" s="18" t="s">
        <v>2659</v>
      </c>
      <c r="C110" s="19" t="s">
        <v>2660</v>
      </c>
      <c r="D110" s="20" t="s">
        <v>2661</v>
      </c>
      <c r="E110" s="19" t="s">
        <v>2157</v>
      </c>
      <c r="F110" s="19" t="s">
        <v>2658</v>
      </c>
      <c r="G110" s="19" t="s">
        <v>2120</v>
      </c>
      <c r="H110" s="19" t="s">
        <v>2200</v>
      </c>
      <c r="I110" s="19" t="s">
        <v>2232</v>
      </c>
      <c r="J110" s="18" t="s">
        <v>2116</v>
      </c>
      <c r="K110" s="19" t="s">
        <v>160</v>
      </c>
      <c r="L110" s="18" t="b">
        <v>1</v>
      </c>
      <c r="M110" s="18" t="s">
        <v>483</v>
      </c>
    </row>
    <row r="111" spans="1:20" ht="288">
      <c r="A111" s="18" t="s">
        <v>491</v>
      </c>
      <c r="B111" s="18" t="s">
        <v>2662</v>
      </c>
      <c r="C111" s="19" t="s">
        <v>2663</v>
      </c>
      <c r="D111" s="20" t="s">
        <v>2664</v>
      </c>
      <c r="E111" s="19" t="s">
        <v>2157</v>
      </c>
      <c r="F111" s="19" t="s">
        <v>2665</v>
      </c>
      <c r="G111" s="19" t="s">
        <v>2184</v>
      </c>
      <c r="H111" s="19" t="s">
        <v>2200</v>
      </c>
      <c r="I111" s="19" t="s">
        <v>2666</v>
      </c>
      <c r="J111" s="18" t="s">
        <v>2667</v>
      </c>
      <c r="K111" s="19" t="s">
        <v>485</v>
      </c>
      <c r="L111" s="18" t="b">
        <v>1</v>
      </c>
      <c r="M111" s="18" t="s">
        <v>483</v>
      </c>
      <c r="N111" s="18" t="s">
        <v>2668</v>
      </c>
    </row>
    <row r="112" spans="1:20" ht="128.1">
      <c r="A112" s="18" t="s">
        <v>493</v>
      </c>
      <c r="B112" s="18" t="s">
        <v>494</v>
      </c>
      <c r="C112" s="19" t="s">
        <v>2669</v>
      </c>
      <c r="D112" s="20" t="s">
        <v>2670</v>
      </c>
      <c r="E112" s="19" t="s">
        <v>2111</v>
      </c>
      <c r="F112" s="19" t="s">
        <v>2508</v>
      </c>
      <c r="G112" s="19" t="s">
        <v>2199</v>
      </c>
      <c r="H112" s="19" t="s">
        <v>2193</v>
      </c>
      <c r="I112" s="19" t="s">
        <v>2671</v>
      </c>
      <c r="J112" s="18" t="s">
        <v>2358</v>
      </c>
      <c r="K112" s="19" t="s">
        <v>471</v>
      </c>
      <c r="L112" s="18" t="b">
        <v>0</v>
      </c>
      <c r="N112" s="18" t="s">
        <v>2672</v>
      </c>
      <c r="R112" s="18" t="s">
        <v>2673</v>
      </c>
    </row>
    <row r="113" spans="1:20" ht="192">
      <c r="A113" s="18" t="s">
        <v>498</v>
      </c>
      <c r="B113" s="18" t="s">
        <v>2674</v>
      </c>
      <c r="C113" s="19" t="s">
        <v>2675</v>
      </c>
      <c r="D113" s="20" t="s">
        <v>2676</v>
      </c>
      <c r="E113" s="19" t="s">
        <v>2677</v>
      </c>
      <c r="F113" s="19" t="s">
        <v>2327</v>
      </c>
      <c r="G113" s="19" t="s">
        <v>2120</v>
      </c>
      <c r="H113" s="19" t="s">
        <v>2193</v>
      </c>
      <c r="I113" s="19" t="s">
        <v>2678</v>
      </c>
      <c r="J113" s="18" t="s">
        <v>2140</v>
      </c>
      <c r="K113" s="19" t="s">
        <v>474</v>
      </c>
      <c r="L113" s="18" t="b">
        <v>1</v>
      </c>
      <c r="M113" s="18" t="s">
        <v>493</v>
      </c>
      <c r="O113" s="18" t="s">
        <v>2679</v>
      </c>
      <c r="R113" s="18" t="s">
        <v>2680</v>
      </c>
    </row>
    <row r="114" spans="1:20" ht="192">
      <c r="A114" s="18" t="s">
        <v>501</v>
      </c>
      <c r="B114" s="18" t="s">
        <v>2681</v>
      </c>
      <c r="C114" s="19" t="s">
        <v>2682</v>
      </c>
      <c r="D114" s="20" t="s">
        <v>2683</v>
      </c>
      <c r="E114" s="19" t="s">
        <v>2677</v>
      </c>
      <c r="F114" s="19" t="s">
        <v>2327</v>
      </c>
      <c r="G114" s="19" t="s">
        <v>2120</v>
      </c>
      <c r="H114" s="19" t="s">
        <v>2193</v>
      </c>
      <c r="I114" s="19" t="s">
        <v>2684</v>
      </c>
      <c r="J114" s="18" t="s">
        <v>2284</v>
      </c>
      <c r="K114" s="19" t="s">
        <v>477</v>
      </c>
      <c r="L114" s="18" t="b">
        <v>1</v>
      </c>
      <c r="M114" s="18" t="s">
        <v>493</v>
      </c>
    </row>
    <row r="115" spans="1:20" ht="409.6">
      <c r="A115" s="18" t="s">
        <v>504</v>
      </c>
      <c r="B115" s="18" t="s">
        <v>2685</v>
      </c>
      <c r="C115" s="19" t="s">
        <v>2686</v>
      </c>
      <c r="D115" s="20" t="s">
        <v>2687</v>
      </c>
      <c r="E115" s="19" t="s">
        <v>2688</v>
      </c>
      <c r="F115" s="19" t="s">
        <v>2689</v>
      </c>
      <c r="G115" s="19" t="s">
        <v>2113</v>
      </c>
      <c r="H115" s="19" t="s">
        <v>2193</v>
      </c>
      <c r="I115" s="19" t="s">
        <v>2690</v>
      </c>
      <c r="J115" s="18" t="s">
        <v>2116</v>
      </c>
      <c r="K115" s="19" t="s">
        <v>477</v>
      </c>
      <c r="L115" s="18" t="b">
        <v>1</v>
      </c>
      <c r="M115" s="18" t="s">
        <v>493</v>
      </c>
      <c r="N115" s="18" t="s">
        <v>2691</v>
      </c>
      <c r="R115" s="18" t="s">
        <v>2692</v>
      </c>
    </row>
    <row r="116" spans="1:20" ht="144">
      <c r="A116" s="18" t="s">
        <v>509</v>
      </c>
      <c r="B116" s="18" t="s">
        <v>2693</v>
      </c>
      <c r="C116" s="19" t="s">
        <v>2694</v>
      </c>
      <c r="D116" s="20" t="s">
        <v>2695</v>
      </c>
      <c r="E116" s="19" t="s">
        <v>2688</v>
      </c>
      <c r="F116" s="19" t="s">
        <v>2327</v>
      </c>
      <c r="G116" s="19" t="s">
        <v>2120</v>
      </c>
      <c r="H116" s="19" t="s">
        <v>2193</v>
      </c>
      <c r="I116" s="19" t="s">
        <v>2696</v>
      </c>
      <c r="J116" s="18" t="s">
        <v>2116</v>
      </c>
      <c r="K116" s="19" t="s">
        <v>511</v>
      </c>
      <c r="L116" s="18" t="b">
        <v>1</v>
      </c>
      <c r="M116" s="18" t="s">
        <v>493</v>
      </c>
      <c r="N116" s="18" t="s">
        <v>2697</v>
      </c>
      <c r="R116" s="18" t="s">
        <v>2698</v>
      </c>
    </row>
    <row r="117" spans="1:20" ht="111.95">
      <c r="A117" s="18" t="s">
        <v>512</v>
      </c>
      <c r="B117" s="18" t="s">
        <v>2699</v>
      </c>
      <c r="C117" s="19" t="s">
        <v>2700</v>
      </c>
      <c r="D117" s="20" t="s">
        <v>2701</v>
      </c>
      <c r="E117" s="19" t="s">
        <v>2688</v>
      </c>
      <c r="F117" s="19" t="s">
        <v>2191</v>
      </c>
      <c r="G117" s="19" t="s">
        <v>2120</v>
      </c>
      <c r="H117" s="19" t="s">
        <v>2193</v>
      </c>
      <c r="I117" s="19" t="s">
        <v>2702</v>
      </c>
      <c r="J117" s="18" t="s">
        <v>2140</v>
      </c>
      <c r="K117" s="19" t="s">
        <v>514</v>
      </c>
      <c r="L117" s="18" t="b">
        <v>1</v>
      </c>
      <c r="M117" s="18" t="s">
        <v>493</v>
      </c>
      <c r="O117" s="18" t="s">
        <v>2703</v>
      </c>
      <c r="R117" s="18" t="s">
        <v>2698</v>
      </c>
    </row>
    <row r="118" spans="1:20" ht="111.95">
      <c r="A118" s="18" t="s">
        <v>515</v>
      </c>
      <c r="B118" s="18" t="s">
        <v>2704</v>
      </c>
      <c r="C118" s="19" t="s">
        <v>2705</v>
      </c>
      <c r="D118" s="20" t="s">
        <v>2706</v>
      </c>
      <c r="E118" s="19" t="s">
        <v>2688</v>
      </c>
      <c r="F118" s="19" t="s">
        <v>2327</v>
      </c>
      <c r="G118" s="19" t="s">
        <v>2120</v>
      </c>
      <c r="H118" s="19" t="s">
        <v>2193</v>
      </c>
      <c r="I118" s="19" t="s">
        <v>2707</v>
      </c>
      <c r="J118" s="18" t="s">
        <v>2116</v>
      </c>
      <c r="K118" s="19" t="s">
        <v>517</v>
      </c>
      <c r="L118" s="18" t="b">
        <v>1</v>
      </c>
      <c r="M118" s="18" t="s">
        <v>493</v>
      </c>
      <c r="N118" s="18" t="s">
        <v>2708</v>
      </c>
      <c r="R118" s="18" t="s">
        <v>2698</v>
      </c>
    </row>
    <row r="119" spans="1:20" ht="111.95">
      <c r="A119" s="18" t="s">
        <v>528</v>
      </c>
      <c r="B119" s="18" t="s">
        <v>529</v>
      </c>
      <c r="C119" s="19" t="s">
        <v>2709</v>
      </c>
      <c r="D119" s="20" t="s">
        <v>2710</v>
      </c>
      <c r="E119" s="19" t="s">
        <v>2111</v>
      </c>
      <c r="F119" s="19" t="s">
        <v>2579</v>
      </c>
      <c r="G119" s="19" t="s">
        <v>2192</v>
      </c>
      <c r="H119" s="19" t="s">
        <v>2114</v>
      </c>
      <c r="I119" s="19" t="s">
        <v>2711</v>
      </c>
      <c r="J119" s="18" t="s">
        <v>2116</v>
      </c>
      <c r="K119" s="19" t="s">
        <v>531</v>
      </c>
      <c r="L119" s="18" t="b">
        <v>0</v>
      </c>
    </row>
    <row r="120" spans="1:20" ht="111.95">
      <c r="A120" s="18" t="s">
        <v>532</v>
      </c>
      <c r="B120" s="18" t="s">
        <v>2712</v>
      </c>
      <c r="C120" s="19" t="s">
        <v>2713</v>
      </c>
      <c r="D120" s="20" t="s">
        <v>2714</v>
      </c>
      <c r="E120" s="19" t="s">
        <v>2112</v>
      </c>
      <c r="F120" s="19" t="s">
        <v>2208</v>
      </c>
      <c r="G120" s="19" t="s">
        <v>2120</v>
      </c>
      <c r="H120" s="19" t="s">
        <v>2114</v>
      </c>
      <c r="I120" s="19" t="s">
        <v>2715</v>
      </c>
      <c r="J120" s="18" t="s">
        <v>2116</v>
      </c>
      <c r="K120" s="19" t="s">
        <v>531</v>
      </c>
      <c r="L120" s="18" t="b">
        <v>1</v>
      </c>
      <c r="M120" s="18" t="s">
        <v>528</v>
      </c>
    </row>
    <row r="121" spans="1:20" ht="128.1">
      <c r="A121" s="18" t="s">
        <v>534</v>
      </c>
      <c r="B121" s="18" t="s">
        <v>2716</v>
      </c>
      <c r="C121" s="19" t="s">
        <v>2717</v>
      </c>
      <c r="D121" s="20" t="s">
        <v>2718</v>
      </c>
      <c r="E121" s="19" t="s">
        <v>2112</v>
      </c>
      <c r="F121" s="19" t="s">
        <v>2719</v>
      </c>
      <c r="G121" s="19" t="s">
        <v>2120</v>
      </c>
      <c r="H121" s="19" t="s">
        <v>2114</v>
      </c>
      <c r="I121" s="19" t="s">
        <v>2720</v>
      </c>
      <c r="J121" s="18" t="s">
        <v>2116</v>
      </c>
      <c r="K121" s="19" t="s">
        <v>531</v>
      </c>
      <c r="L121" s="18" t="b">
        <v>1</v>
      </c>
      <c r="M121" s="18" t="s">
        <v>528</v>
      </c>
    </row>
    <row r="122" spans="1:20" ht="128.1">
      <c r="A122" s="18" t="s">
        <v>536</v>
      </c>
      <c r="B122" s="18" t="s">
        <v>2721</v>
      </c>
      <c r="C122" s="19" t="s">
        <v>2722</v>
      </c>
      <c r="D122" s="20" t="s">
        <v>2723</v>
      </c>
      <c r="E122" s="19" t="s">
        <v>2112</v>
      </c>
      <c r="F122" s="19" t="s">
        <v>2579</v>
      </c>
      <c r="G122" s="19" t="s">
        <v>2120</v>
      </c>
      <c r="H122" s="19" t="s">
        <v>2114</v>
      </c>
      <c r="I122" s="19" t="s">
        <v>2711</v>
      </c>
      <c r="J122" s="18" t="s">
        <v>2116</v>
      </c>
      <c r="K122" s="19" t="s">
        <v>531</v>
      </c>
      <c r="L122" s="18" t="b">
        <v>1</v>
      </c>
      <c r="M122" s="18" t="s">
        <v>528</v>
      </c>
    </row>
    <row r="123" spans="1:20" ht="144">
      <c r="A123" s="18" t="s">
        <v>538</v>
      </c>
      <c r="B123" s="18" t="s">
        <v>2724</v>
      </c>
      <c r="C123" s="19" t="s">
        <v>2725</v>
      </c>
      <c r="D123" s="20" t="s">
        <v>2726</v>
      </c>
      <c r="E123" s="19" t="s">
        <v>2112</v>
      </c>
      <c r="F123" s="19" t="s">
        <v>2579</v>
      </c>
      <c r="G123" s="19" t="s">
        <v>2120</v>
      </c>
      <c r="H123" s="19" t="s">
        <v>2114</v>
      </c>
      <c r="I123" s="19" t="s">
        <v>2727</v>
      </c>
      <c r="J123" s="18" t="s">
        <v>2116</v>
      </c>
      <c r="K123" s="19" t="s">
        <v>531</v>
      </c>
      <c r="L123" s="18" t="b">
        <v>1</v>
      </c>
      <c r="M123" s="18" t="s">
        <v>528</v>
      </c>
      <c r="N123" s="18" t="s">
        <v>2728</v>
      </c>
    </row>
    <row r="124" spans="1:20" ht="255.95">
      <c r="A124" s="18" t="s">
        <v>542</v>
      </c>
      <c r="B124" s="18" t="s">
        <v>543</v>
      </c>
      <c r="C124" s="19" t="s">
        <v>2729</v>
      </c>
      <c r="D124" s="20" t="s">
        <v>2730</v>
      </c>
      <c r="E124" s="19" t="s">
        <v>2111</v>
      </c>
      <c r="F124" s="19" t="s">
        <v>2731</v>
      </c>
      <c r="G124" s="19" t="s">
        <v>2131</v>
      </c>
      <c r="H124" s="19" t="s">
        <v>2732</v>
      </c>
      <c r="I124" s="19" t="s">
        <v>2733</v>
      </c>
      <c r="J124" s="18" t="s">
        <v>2116</v>
      </c>
      <c r="K124" s="19" t="s">
        <v>546</v>
      </c>
      <c r="L124" s="18" t="b">
        <v>0</v>
      </c>
      <c r="N124" s="18" t="s">
        <v>2734</v>
      </c>
      <c r="T124" s="18" t="b">
        <v>1</v>
      </c>
    </row>
    <row r="125" spans="1:20" ht="192">
      <c r="A125" s="18" t="s">
        <v>547</v>
      </c>
      <c r="B125" s="18" t="s">
        <v>548</v>
      </c>
      <c r="C125" s="19" t="s">
        <v>2735</v>
      </c>
      <c r="D125" s="20" t="s">
        <v>2736</v>
      </c>
      <c r="E125" s="19" t="s">
        <v>2111</v>
      </c>
      <c r="F125" s="19" t="s">
        <v>2467</v>
      </c>
      <c r="G125" s="19" t="s">
        <v>2184</v>
      </c>
      <c r="H125" s="19" t="s">
        <v>2185</v>
      </c>
      <c r="I125" s="19" t="s">
        <v>2737</v>
      </c>
      <c r="J125" s="18" t="s">
        <v>2468</v>
      </c>
      <c r="K125" s="19" t="s">
        <v>554</v>
      </c>
      <c r="L125" s="18" t="b">
        <v>0</v>
      </c>
      <c r="N125" s="18" t="s">
        <v>2738</v>
      </c>
    </row>
    <row r="126" spans="1:20" ht="176.1">
      <c r="A126" s="18" t="s">
        <v>550</v>
      </c>
      <c r="B126" s="18" t="s">
        <v>2739</v>
      </c>
      <c r="C126" s="19" t="s">
        <v>2740</v>
      </c>
      <c r="D126" s="20" t="s">
        <v>2741</v>
      </c>
      <c r="E126" s="19" t="s">
        <v>2742</v>
      </c>
      <c r="F126" s="19" t="s">
        <v>2743</v>
      </c>
      <c r="G126" s="19" t="s">
        <v>2120</v>
      </c>
      <c r="H126" s="19" t="s">
        <v>2185</v>
      </c>
      <c r="I126" s="19" t="s">
        <v>2737</v>
      </c>
      <c r="J126" s="18" t="s">
        <v>2116</v>
      </c>
      <c r="K126" s="19" t="s">
        <v>554</v>
      </c>
      <c r="L126" s="18" t="b">
        <v>1</v>
      </c>
      <c r="M126" s="18" t="s">
        <v>547</v>
      </c>
    </row>
    <row r="127" spans="1:20" ht="192">
      <c r="A127" s="18" t="s">
        <v>552</v>
      </c>
      <c r="B127" s="18" t="s">
        <v>2744</v>
      </c>
      <c r="C127" s="19" t="s">
        <v>2745</v>
      </c>
      <c r="D127" s="20" t="s">
        <v>2746</v>
      </c>
      <c r="E127" s="19" t="s">
        <v>2742</v>
      </c>
      <c r="F127" s="19" t="s">
        <v>2467</v>
      </c>
      <c r="G127" s="19" t="s">
        <v>2113</v>
      </c>
      <c r="H127" s="19" t="s">
        <v>2185</v>
      </c>
      <c r="I127" s="19" t="s">
        <v>2737</v>
      </c>
      <c r="J127" s="18" t="s">
        <v>2468</v>
      </c>
      <c r="K127" s="19" t="s">
        <v>554</v>
      </c>
      <c r="L127" s="18" t="b">
        <v>1</v>
      </c>
      <c r="M127" s="18" t="s">
        <v>547</v>
      </c>
      <c r="N127" s="18" t="s">
        <v>2444</v>
      </c>
    </row>
    <row r="128" spans="1:20" ht="192">
      <c r="A128" s="18" t="s">
        <v>555</v>
      </c>
      <c r="B128" s="18" t="s">
        <v>556</v>
      </c>
      <c r="C128" s="19" t="s">
        <v>2747</v>
      </c>
      <c r="D128" s="20" t="s">
        <v>2748</v>
      </c>
      <c r="E128" s="19" t="s">
        <v>2111</v>
      </c>
      <c r="F128" s="19" t="s">
        <v>2749</v>
      </c>
      <c r="G128" s="19" t="s">
        <v>2750</v>
      </c>
      <c r="H128" s="19" t="s">
        <v>2751</v>
      </c>
      <c r="I128" s="19" t="s">
        <v>2752</v>
      </c>
      <c r="J128" s="18" t="s">
        <v>2652</v>
      </c>
      <c r="K128" s="19" t="s">
        <v>559</v>
      </c>
      <c r="L128" s="18" t="b">
        <v>0</v>
      </c>
      <c r="N128" s="18" t="s">
        <v>2753</v>
      </c>
      <c r="P128" s="18" t="s">
        <v>2754</v>
      </c>
      <c r="Q128" s="18" t="s">
        <v>2754</v>
      </c>
      <c r="R128" s="18" t="s">
        <v>2755</v>
      </c>
    </row>
    <row r="129" spans="1:16" ht="224.1">
      <c r="A129" s="18" t="s">
        <v>560</v>
      </c>
      <c r="B129" s="18" t="s">
        <v>2756</v>
      </c>
      <c r="C129" s="19" t="s">
        <v>2757</v>
      </c>
      <c r="D129" s="20" t="s">
        <v>2758</v>
      </c>
      <c r="E129" s="19" t="s">
        <v>2742</v>
      </c>
      <c r="F129" s="19" t="s">
        <v>2759</v>
      </c>
      <c r="G129" s="19" t="s">
        <v>2199</v>
      </c>
      <c r="H129" s="19" t="s">
        <v>2751</v>
      </c>
      <c r="I129" s="19" t="s">
        <v>2760</v>
      </c>
      <c r="J129" s="18" t="s">
        <v>2652</v>
      </c>
      <c r="K129" s="19" t="s">
        <v>564</v>
      </c>
      <c r="L129" s="18" t="b">
        <v>1</v>
      </c>
      <c r="M129" s="18" t="s">
        <v>555</v>
      </c>
      <c r="P129" s="18" t="s">
        <v>2754</v>
      </c>
    </row>
    <row r="130" spans="1:16" ht="207.95">
      <c r="A130" s="18" t="s">
        <v>565</v>
      </c>
      <c r="B130" s="18" t="s">
        <v>2761</v>
      </c>
      <c r="C130" s="19" t="s">
        <v>2762</v>
      </c>
      <c r="D130" s="20" t="s">
        <v>2763</v>
      </c>
      <c r="E130" s="19" t="s">
        <v>2742</v>
      </c>
      <c r="F130" s="19" t="s">
        <v>2749</v>
      </c>
      <c r="G130" s="19" t="s">
        <v>2199</v>
      </c>
      <c r="H130" s="19" t="s">
        <v>2751</v>
      </c>
      <c r="I130" s="19" t="s">
        <v>2764</v>
      </c>
      <c r="J130" s="18" t="s">
        <v>2116</v>
      </c>
      <c r="K130" s="19" t="s">
        <v>559</v>
      </c>
      <c r="L130" s="18" t="b">
        <v>1</v>
      </c>
      <c r="M130" s="18" t="s">
        <v>555</v>
      </c>
      <c r="N130" s="18" t="s">
        <v>2765</v>
      </c>
      <c r="P130" s="18" t="s">
        <v>2754</v>
      </c>
    </row>
    <row r="131" spans="1:16" ht="111.95">
      <c r="A131" s="18" t="s">
        <v>569</v>
      </c>
      <c r="B131" s="18" t="s">
        <v>2766</v>
      </c>
      <c r="C131" s="19" t="s">
        <v>2767</v>
      </c>
      <c r="D131" s="20" t="s">
        <v>2768</v>
      </c>
      <c r="E131" s="19" t="s">
        <v>2742</v>
      </c>
      <c r="F131" s="19" t="s">
        <v>2341</v>
      </c>
      <c r="G131" s="19" t="s">
        <v>2199</v>
      </c>
      <c r="H131" s="19" t="s">
        <v>2751</v>
      </c>
      <c r="I131" s="19" t="s">
        <v>2769</v>
      </c>
      <c r="J131" s="18" t="s">
        <v>2358</v>
      </c>
      <c r="K131" s="19" t="s">
        <v>559</v>
      </c>
      <c r="L131" s="18" t="b">
        <v>1</v>
      </c>
      <c r="M131" s="18" t="s">
        <v>555</v>
      </c>
      <c r="P131" s="18" t="s">
        <v>2754</v>
      </c>
    </row>
    <row r="132" spans="1:16" ht="192">
      <c r="A132" s="18" t="s">
        <v>573</v>
      </c>
      <c r="B132" s="18" t="s">
        <v>2770</v>
      </c>
      <c r="C132" s="19" t="s">
        <v>2771</v>
      </c>
      <c r="D132" s="20" t="s">
        <v>2772</v>
      </c>
      <c r="E132" s="19" t="s">
        <v>2742</v>
      </c>
      <c r="F132" s="19" t="s">
        <v>2341</v>
      </c>
      <c r="G132" s="19" t="s">
        <v>2184</v>
      </c>
      <c r="H132" s="19" t="s">
        <v>2751</v>
      </c>
      <c r="I132" s="19" t="s">
        <v>2773</v>
      </c>
      <c r="J132" s="18" t="s">
        <v>2667</v>
      </c>
      <c r="K132" s="19" t="s">
        <v>559</v>
      </c>
      <c r="L132" s="18" t="b">
        <v>1</v>
      </c>
      <c r="M132" s="18" t="s">
        <v>555</v>
      </c>
      <c r="N132" s="18" t="s">
        <v>2765</v>
      </c>
      <c r="P132" s="18" t="s">
        <v>2754</v>
      </c>
    </row>
    <row r="133" spans="1:16" ht="350.1">
      <c r="A133" s="18" t="s">
        <v>577</v>
      </c>
      <c r="B133" s="18" t="s">
        <v>578</v>
      </c>
      <c r="C133" s="19" t="s">
        <v>2774</v>
      </c>
      <c r="D133" s="20" t="s">
        <v>2775</v>
      </c>
      <c r="E133" s="19" t="s">
        <v>2111</v>
      </c>
      <c r="F133" s="19" t="s">
        <v>2198</v>
      </c>
      <c r="G133" s="19" t="s">
        <v>2184</v>
      </c>
      <c r="H133" s="19" t="s">
        <v>2258</v>
      </c>
      <c r="I133" s="19" t="s">
        <v>2776</v>
      </c>
      <c r="J133" s="18" t="s">
        <v>2777</v>
      </c>
      <c r="K133" s="19" t="s">
        <v>581</v>
      </c>
      <c r="L133" s="18" t="b">
        <v>0</v>
      </c>
      <c r="N133" s="18" t="s">
        <v>2778</v>
      </c>
      <c r="O133" s="18" t="s">
        <v>2779</v>
      </c>
    </row>
    <row r="134" spans="1:16" ht="272.10000000000002">
      <c r="A134" s="18" t="s">
        <v>582</v>
      </c>
      <c r="B134" s="18" t="s">
        <v>583</v>
      </c>
      <c r="C134" s="19" t="s">
        <v>2780</v>
      </c>
      <c r="D134" s="20" t="s">
        <v>2781</v>
      </c>
      <c r="E134" s="19" t="s">
        <v>2111</v>
      </c>
      <c r="F134" s="19" t="s">
        <v>2782</v>
      </c>
      <c r="G134" s="19" t="s">
        <v>2750</v>
      </c>
      <c r="H134" s="19" t="s">
        <v>2200</v>
      </c>
      <c r="I134" s="19" t="s">
        <v>2783</v>
      </c>
      <c r="J134" s="18" t="s">
        <v>2468</v>
      </c>
      <c r="K134" s="19" t="s">
        <v>2784</v>
      </c>
      <c r="L134" s="18" t="b">
        <v>0</v>
      </c>
      <c r="N134" s="18" t="s">
        <v>2785</v>
      </c>
    </row>
    <row r="135" spans="1:16" ht="144">
      <c r="A135" s="18" t="s">
        <v>584</v>
      </c>
      <c r="B135" s="18" t="s">
        <v>585</v>
      </c>
      <c r="C135" s="19" t="s">
        <v>2786</v>
      </c>
      <c r="D135" s="20" t="s">
        <v>2787</v>
      </c>
      <c r="E135" s="19" t="s">
        <v>2111</v>
      </c>
      <c r="F135" s="19" t="s">
        <v>2496</v>
      </c>
      <c r="G135" s="19" t="s">
        <v>2184</v>
      </c>
      <c r="H135" s="19" t="s">
        <v>2200</v>
      </c>
      <c r="I135" s="19" t="s">
        <v>2788</v>
      </c>
      <c r="J135" s="18" t="s">
        <v>2116</v>
      </c>
      <c r="K135" s="19" t="s">
        <v>132</v>
      </c>
      <c r="L135" s="18" t="b">
        <v>0</v>
      </c>
      <c r="O135" s="18" t="s">
        <v>2789</v>
      </c>
    </row>
    <row r="136" spans="1:16" ht="207.95">
      <c r="A136" s="18" t="s">
        <v>586</v>
      </c>
      <c r="B136" s="18" t="s">
        <v>587</v>
      </c>
      <c r="C136" s="19" t="s">
        <v>2790</v>
      </c>
      <c r="D136" s="20" t="s">
        <v>2791</v>
      </c>
      <c r="E136" s="19" t="s">
        <v>2111</v>
      </c>
      <c r="F136" s="19" t="s">
        <v>2782</v>
      </c>
      <c r="G136" s="19" t="s">
        <v>2750</v>
      </c>
      <c r="H136" s="19" t="s">
        <v>2200</v>
      </c>
      <c r="I136" s="19" t="s">
        <v>2792</v>
      </c>
      <c r="J136" s="18" t="s">
        <v>2793</v>
      </c>
      <c r="K136" s="19" t="s">
        <v>2794</v>
      </c>
      <c r="L136" s="18" t="b">
        <v>0</v>
      </c>
      <c r="N136" s="18" t="s">
        <v>2795</v>
      </c>
    </row>
    <row r="137" spans="1:16" ht="207.95">
      <c r="A137" s="18" t="s">
        <v>591</v>
      </c>
      <c r="B137" s="18" t="s">
        <v>2796</v>
      </c>
      <c r="C137" s="19" t="s">
        <v>2797</v>
      </c>
      <c r="D137" s="20" t="s">
        <v>2798</v>
      </c>
      <c r="E137" s="19" t="s">
        <v>2157</v>
      </c>
      <c r="F137" s="19" t="s">
        <v>2799</v>
      </c>
      <c r="G137" s="19" t="s">
        <v>2199</v>
      </c>
      <c r="H137" s="19" t="s">
        <v>2200</v>
      </c>
      <c r="I137" s="19" t="s">
        <v>2792</v>
      </c>
      <c r="J137" s="18" t="s">
        <v>2116</v>
      </c>
      <c r="K137" s="19" t="s">
        <v>590</v>
      </c>
      <c r="L137" s="18" t="b">
        <v>1</v>
      </c>
      <c r="M137" s="18" t="s">
        <v>586</v>
      </c>
      <c r="N137" s="18" t="s">
        <v>2800</v>
      </c>
    </row>
    <row r="138" spans="1:16" ht="159.94999999999999">
      <c r="A138" s="18" t="s">
        <v>594</v>
      </c>
      <c r="B138" s="18" t="s">
        <v>2801</v>
      </c>
      <c r="C138" s="19" t="s">
        <v>2802</v>
      </c>
      <c r="D138" s="20" t="s">
        <v>2803</v>
      </c>
      <c r="E138" s="19" t="s">
        <v>2157</v>
      </c>
      <c r="F138" s="19" t="s">
        <v>2782</v>
      </c>
      <c r="G138" s="19" t="s">
        <v>2120</v>
      </c>
      <c r="H138" s="19" t="s">
        <v>2200</v>
      </c>
      <c r="I138" s="19" t="s">
        <v>2804</v>
      </c>
      <c r="J138" s="18" t="s">
        <v>2116</v>
      </c>
      <c r="K138" s="19" t="s">
        <v>160</v>
      </c>
      <c r="L138" s="18" t="b">
        <v>1</v>
      </c>
      <c r="M138" s="18" t="s">
        <v>586</v>
      </c>
    </row>
    <row r="139" spans="1:16" ht="159.94999999999999">
      <c r="A139" s="18" t="s">
        <v>597</v>
      </c>
      <c r="B139" s="18" t="s">
        <v>2805</v>
      </c>
      <c r="C139" s="19" t="s">
        <v>2806</v>
      </c>
      <c r="D139" s="20" t="s">
        <v>2807</v>
      </c>
      <c r="E139" s="19" t="s">
        <v>2157</v>
      </c>
      <c r="F139" s="19" t="s">
        <v>2808</v>
      </c>
      <c r="G139" s="19" t="s">
        <v>2113</v>
      </c>
      <c r="H139" s="19" t="s">
        <v>2200</v>
      </c>
      <c r="I139" s="19" t="s">
        <v>2232</v>
      </c>
      <c r="J139" s="18" t="s">
        <v>2809</v>
      </c>
      <c r="K139" s="19" t="s">
        <v>2810</v>
      </c>
      <c r="L139" s="18" t="b">
        <v>1</v>
      </c>
      <c r="M139" s="18" t="s">
        <v>586</v>
      </c>
    </row>
    <row r="140" spans="1:16" ht="240">
      <c r="A140" s="18" t="s">
        <v>599</v>
      </c>
      <c r="B140" s="18" t="s">
        <v>2811</v>
      </c>
      <c r="C140" s="19" t="s">
        <v>2812</v>
      </c>
      <c r="D140" s="20" t="s">
        <v>2813</v>
      </c>
      <c r="E140" s="19" t="s">
        <v>2157</v>
      </c>
      <c r="F140" s="19" t="s">
        <v>2814</v>
      </c>
      <c r="G140" s="19" t="s">
        <v>2199</v>
      </c>
      <c r="H140" s="19" t="s">
        <v>2200</v>
      </c>
      <c r="I140" s="19" t="s">
        <v>2815</v>
      </c>
      <c r="J140" s="18" t="s">
        <v>2667</v>
      </c>
      <c r="K140" s="19" t="s">
        <v>2810</v>
      </c>
      <c r="L140" s="18" t="b">
        <v>1</v>
      </c>
      <c r="M140" s="18" t="s">
        <v>586</v>
      </c>
      <c r="N140" s="18" t="s">
        <v>2444</v>
      </c>
    </row>
    <row r="141" spans="1:16" ht="176.1">
      <c r="A141" s="18" t="s">
        <v>603</v>
      </c>
      <c r="B141" s="18" t="s">
        <v>604</v>
      </c>
      <c r="C141" s="19" t="s">
        <v>2816</v>
      </c>
      <c r="D141" s="20" t="s">
        <v>2817</v>
      </c>
      <c r="E141" s="19" t="s">
        <v>2111</v>
      </c>
      <c r="F141" s="19" t="s">
        <v>2818</v>
      </c>
      <c r="G141" s="19" t="s">
        <v>2819</v>
      </c>
      <c r="H141" s="19" t="s">
        <v>2114</v>
      </c>
      <c r="I141" s="19" t="s">
        <v>2820</v>
      </c>
      <c r="J141" s="18" t="s">
        <v>2248</v>
      </c>
      <c r="K141" s="19" t="s">
        <v>607</v>
      </c>
      <c r="L141" s="18" t="b">
        <v>0</v>
      </c>
      <c r="N141" s="18" t="s">
        <v>2821</v>
      </c>
    </row>
    <row r="142" spans="1:16" ht="176.1">
      <c r="A142" s="18" t="s">
        <v>608</v>
      </c>
      <c r="B142" s="18" t="s">
        <v>2822</v>
      </c>
      <c r="C142" s="19" t="s">
        <v>2823</v>
      </c>
      <c r="D142" s="20" t="s">
        <v>2824</v>
      </c>
      <c r="E142" s="19" t="s">
        <v>2825</v>
      </c>
      <c r="F142" s="19" t="s">
        <v>2112</v>
      </c>
      <c r="G142" s="19" t="s">
        <v>2120</v>
      </c>
      <c r="H142" s="19" t="s">
        <v>2114</v>
      </c>
      <c r="I142" s="19" t="s">
        <v>2826</v>
      </c>
      <c r="J142" s="18" t="s">
        <v>2116</v>
      </c>
      <c r="K142" s="19" t="s">
        <v>607</v>
      </c>
      <c r="L142" s="18" t="b">
        <v>1</v>
      </c>
      <c r="M142" s="18" t="s">
        <v>603</v>
      </c>
    </row>
    <row r="143" spans="1:16" ht="207.95">
      <c r="A143" s="18" t="s">
        <v>610</v>
      </c>
      <c r="B143" s="18" t="s">
        <v>2827</v>
      </c>
      <c r="C143" s="19" t="s">
        <v>2828</v>
      </c>
      <c r="D143" s="20" t="s">
        <v>2829</v>
      </c>
      <c r="E143" s="19" t="s">
        <v>2825</v>
      </c>
      <c r="F143" s="19" t="s">
        <v>2409</v>
      </c>
      <c r="G143" s="19" t="s">
        <v>2120</v>
      </c>
      <c r="H143" s="19" t="s">
        <v>2114</v>
      </c>
      <c r="I143" s="19" t="s">
        <v>2830</v>
      </c>
      <c r="J143" s="18" t="s">
        <v>2116</v>
      </c>
      <c r="K143" s="19" t="s">
        <v>607</v>
      </c>
      <c r="L143" s="18" t="b">
        <v>1</v>
      </c>
      <c r="M143" s="18" t="s">
        <v>603</v>
      </c>
    </row>
    <row r="144" spans="1:16" ht="255.95">
      <c r="A144" s="18" t="s">
        <v>612</v>
      </c>
      <c r="B144" s="18" t="s">
        <v>2831</v>
      </c>
      <c r="C144" s="19" t="s">
        <v>2832</v>
      </c>
      <c r="D144" s="20" t="s">
        <v>2833</v>
      </c>
      <c r="E144" s="19" t="s">
        <v>2825</v>
      </c>
      <c r="F144" s="19" t="s">
        <v>2579</v>
      </c>
      <c r="G144" s="19" t="s">
        <v>2192</v>
      </c>
      <c r="H144" s="19" t="s">
        <v>2114</v>
      </c>
      <c r="I144" s="19" t="s">
        <v>2834</v>
      </c>
      <c r="J144" s="18" t="s">
        <v>2248</v>
      </c>
      <c r="K144" s="19" t="s">
        <v>607</v>
      </c>
      <c r="L144" s="18" t="b">
        <v>1</v>
      </c>
      <c r="M144" s="18" t="s">
        <v>603</v>
      </c>
    </row>
    <row r="145" spans="1:20" ht="192">
      <c r="A145" s="18" t="s">
        <v>616</v>
      </c>
      <c r="B145" s="18" t="s">
        <v>2835</v>
      </c>
      <c r="C145" s="19" t="s">
        <v>2836</v>
      </c>
      <c r="D145" s="20" t="s">
        <v>2837</v>
      </c>
      <c r="E145" s="19" t="s">
        <v>2825</v>
      </c>
      <c r="F145" s="19" t="s">
        <v>2838</v>
      </c>
      <c r="G145" s="19" t="s">
        <v>2113</v>
      </c>
      <c r="H145" s="19" t="s">
        <v>2114</v>
      </c>
      <c r="I145" s="19" t="s">
        <v>2839</v>
      </c>
      <c r="J145" s="18" t="s">
        <v>2116</v>
      </c>
      <c r="K145" s="19" t="s">
        <v>75</v>
      </c>
      <c r="L145" s="18" t="b">
        <v>1</v>
      </c>
      <c r="M145" s="18" t="s">
        <v>603</v>
      </c>
      <c r="N145" s="18" t="s">
        <v>2840</v>
      </c>
    </row>
    <row r="146" spans="1:20" ht="96">
      <c r="A146" s="18" t="s">
        <v>619</v>
      </c>
      <c r="B146" s="18" t="s">
        <v>620</v>
      </c>
      <c r="C146" s="19" t="s">
        <v>2841</v>
      </c>
      <c r="D146" s="20" t="s">
        <v>2842</v>
      </c>
      <c r="E146" s="19" t="s">
        <v>2111</v>
      </c>
      <c r="F146" s="19" t="s">
        <v>2843</v>
      </c>
      <c r="G146" s="19" t="s">
        <v>2113</v>
      </c>
      <c r="H146" s="19" t="s">
        <v>2844</v>
      </c>
      <c r="I146" s="19" t="s">
        <v>2845</v>
      </c>
      <c r="J146" s="18" t="s">
        <v>2140</v>
      </c>
      <c r="K146" s="19" t="s">
        <v>623</v>
      </c>
      <c r="L146" s="18" t="b">
        <v>0</v>
      </c>
      <c r="O146" s="18" t="s">
        <v>2846</v>
      </c>
    </row>
    <row r="147" spans="1:20" ht="96">
      <c r="A147" s="18" t="s">
        <v>624</v>
      </c>
      <c r="B147" s="18" t="s">
        <v>625</v>
      </c>
      <c r="C147" s="19" t="s">
        <v>2847</v>
      </c>
      <c r="D147" s="20" t="s">
        <v>2848</v>
      </c>
      <c r="E147" s="19" t="s">
        <v>2111</v>
      </c>
      <c r="F147" s="19" t="s">
        <v>2205</v>
      </c>
      <c r="G147" s="19" t="s">
        <v>2120</v>
      </c>
      <c r="H147" s="19" t="s">
        <v>2114</v>
      </c>
      <c r="I147" s="19" t="s">
        <v>2849</v>
      </c>
      <c r="J147" s="18" t="s">
        <v>2116</v>
      </c>
      <c r="K147" s="19" t="s">
        <v>628</v>
      </c>
      <c r="L147" s="18" t="b">
        <v>0</v>
      </c>
    </row>
    <row r="148" spans="1:20" ht="159.94999999999999">
      <c r="A148" s="18" t="s">
        <v>629</v>
      </c>
      <c r="B148" s="18" t="s">
        <v>630</v>
      </c>
      <c r="C148" s="19" t="s">
        <v>2850</v>
      </c>
      <c r="D148" s="20" t="s">
        <v>2851</v>
      </c>
      <c r="E148" s="19" t="s">
        <v>2111</v>
      </c>
      <c r="F148" s="19" t="s">
        <v>2579</v>
      </c>
      <c r="G148" s="19" t="s">
        <v>2131</v>
      </c>
      <c r="H148" s="19" t="s">
        <v>2114</v>
      </c>
      <c r="I148" s="19" t="s">
        <v>2852</v>
      </c>
      <c r="J148" s="18" t="s">
        <v>2248</v>
      </c>
      <c r="K148" s="19" t="s">
        <v>531</v>
      </c>
      <c r="L148" s="18" t="b">
        <v>0</v>
      </c>
      <c r="N148" s="18" t="s">
        <v>2853</v>
      </c>
    </row>
    <row r="149" spans="1:20" ht="192">
      <c r="A149" s="18" t="s">
        <v>633</v>
      </c>
      <c r="B149" s="18" t="s">
        <v>634</v>
      </c>
      <c r="C149" s="19" t="s">
        <v>2854</v>
      </c>
      <c r="D149" s="20" t="s">
        <v>2855</v>
      </c>
      <c r="E149" s="19" t="s">
        <v>2111</v>
      </c>
      <c r="F149" s="19" t="s">
        <v>2341</v>
      </c>
      <c r="G149" s="19" t="s">
        <v>2441</v>
      </c>
      <c r="H149" s="19" t="s">
        <v>2856</v>
      </c>
      <c r="I149" s="19" t="s">
        <v>2857</v>
      </c>
      <c r="J149" s="18" t="s">
        <v>2858</v>
      </c>
      <c r="K149" s="19" t="s">
        <v>637</v>
      </c>
      <c r="L149" s="18" t="b">
        <v>0</v>
      </c>
      <c r="N149" s="18" t="s">
        <v>2859</v>
      </c>
    </row>
    <row r="150" spans="1:20" ht="240">
      <c r="A150" s="18" t="s">
        <v>638</v>
      </c>
      <c r="B150" s="18" t="s">
        <v>2860</v>
      </c>
      <c r="C150" s="19" t="s">
        <v>2861</v>
      </c>
      <c r="D150" s="20" t="s">
        <v>2862</v>
      </c>
      <c r="E150" s="19" t="s">
        <v>2863</v>
      </c>
      <c r="F150" s="19" t="s">
        <v>2467</v>
      </c>
      <c r="G150" s="19" t="s">
        <v>2441</v>
      </c>
      <c r="H150" s="19" t="s">
        <v>2856</v>
      </c>
      <c r="I150" s="19" t="s">
        <v>2864</v>
      </c>
      <c r="J150" s="18" t="s">
        <v>2865</v>
      </c>
      <c r="K150" s="19" t="s">
        <v>642</v>
      </c>
      <c r="L150" s="18" t="b">
        <v>1</v>
      </c>
      <c r="M150" s="18" t="s">
        <v>633</v>
      </c>
      <c r="N150" s="18" t="s">
        <v>2866</v>
      </c>
    </row>
    <row r="151" spans="1:20" ht="288">
      <c r="A151" s="18" t="s">
        <v>643</v>
      </c>
      <c r="B151" s="18" t="s">
        <v>2867</v>
      </c>
      <c r="C151" s="19" t="s">
        <v>2868</v>
      </c>
      <c r="D151" s="20" t="s">
        <v>2869</v>
      </c>
      <c r="E151" s="19" t="s">
        <v>2863</v>
      </c>
      <c r="F151" s="19" t="s">
        <v>2341</v>
      </c>
      <c r="G151" s="19" t="s">
        <v>2113</v>
      </c>
      <c r="H151" s="19" t="s">
        <v>2856</v>
      </c>
      <c r="I151" s="19" t="s">
        <v>2870</v>
      </c>
      <c r="J151" s="18" t="s">
        <v>2871</v>
      </c>
      <c r="K151" s="19" t="s">
        <v>647</v>
      </c>
      <c r="L151" s="18" t="b">
        <v>1</v>
      </c>
      <c r="M151" s="18" t="s">
        <v>633</v>
      </c>
      <c r="N151" s="18" t="s">
        <v>2872</v>
      </c>
    </row>
    <row r="152" spans="1:20" ht="128.1">
      <c r="A152" s="18" t="s">
        <v>648</v>
      </c>
      <c r="B152" s="18" t="s">
        <v>2873</v>
      </c>
      <c r="C152" s="19" t="s">
        <v>2874</v>
      </c>
      <c r="D152" s="20" t="s">
        <v>2875</v>
      </c>
      <c r="E152" s="19" t="s">
        <v>2863</v>
      </c>
      <c r="F152" s="19" t="s">
        <v>2163</v>
      </c>
      <c r="G152" s="19" t="s">
        <v>2120</v>
      </c>
      <c r="H152" s="19" t="s">
        <v>2856</v>
      </c>
      <c r="I152" s="19" t="s">
        <v>2876</v>
      </c>
      <c r="J152" s="18" t="s">
        <v>2877</v>
      </c>
      <c r="K152" s="19" t="s">
        <v>651</v>
      </c>
      <c r="L152" s="18" t="b">
        <v>1</v>
      </c>
      <c r="M152" s="18" t="s">
        <v>633</v>
      </c>
      <c r="N152" s="18" t="s">
        <v>2878</v>
      </c>
    </row>
    <row r="153" spans="1:20" ht="192">
      <c r="A153" s="18" t="s">
        <v>652</v>
      </c>
      <c r="B153" s="18" t="s">
        <v>2879</v>
      </c>
      <c r="C153" s="19" t="s">
        <v>2880</v>
      </c>
      <c r="D153" s="20" t="s">
        <v>2881</v>
      </c>
      <c r="E153" s="19" t="s">
        <v>2882</v>
      </c>
      <c r="F153" s="19" t="s">
        <v>2883</v>
      </c>
      <c r="G153" s="19" t="s">
        <v>2120</v>
      </c>
      <c r="H153" s="19" t="s">
        <v>2856</v>
      </c>
      <c r="I153" s="19" t="s">
        <v>2884</v>
      </c>
      <c r="J153" s="18" t="s">
        <v>2284</v>
      </c>
      <c r="K153" s="19" t="s">
        <v>656</v>
      </c>
      <c r="L153" s="18" t="b">
        <v>1</v>
      </c>
      <c r="M153" s="18" t="s">
        <v>633</v>
      </c>
      <c r="N153" s="18" t="s">
        <v>2885</v>
      </c>
    </row>
    <row r="154" spans="1:20" ht="128.1">
      <c r="A154" s="18" t="s">
        <v>660</v>
      </c>
      <c r="B154" s="18" t="s">
        <v>661</v>
      </c>
      <c r="C154" s="19" t="s">
        <v>2886</v>
      </c>
      <c r="D154" s="20" t="s">
        <v>2887</v>
      </c>
      <c r="E154" s="19" t="s">
        <v>2111</v>
      </c>
      <c r="F154" s="19" t="s">
        <v>2208</v>
      </c>
      <c r="G154" s="19" t="s">
        <v>2113</v>
      </c>
      <c r="H154" s="19" t="s">
        <v>2114</v>
      </c>
      <c r="I154" s="19" t="s">
        <v>2888</v>
      </c>
      <c r="J154" s="18" t="s">
        <v>2116</v>
      </c>
      <c r="K154" s="19" t="s">
        <v>607</v>
      </c>
      <c r="L154" s="18" t="b">
        <v>0</v>
      </c>
      <c r="N154" s="18" t="s">
        <v>2889</v>
      </c>
    </row>
    <row r="155" spans="1:20" ht="192">
      <c r="A155" s="18" t="s">
        <v>663</v>
      </c>
      <c r="B155" s="18" t="s">
        <v>2890</v>
      </c>
      <c r="C155" s="19" t="s">
        <v>2891</v>
      </c>
      <c r="D155" s="20" t="s">
        <v>2892</v>
      </c>
      <c r="E155" s="19" t="s">
        <v>2825</v>
      </c>
      <c r="F155" s="19" t="s">
        <v>2208</v>
      </c>
      <c r="G155" s="19" t="s">
        <v>2120</v>
      </c>
      <c r="H155" s="19" t="s">
        <v>2114</v>
      </c>
      <c r="I155" s="19" t="s">
        <v>2893</v>
      </c>
      <c r="J155" s="18" t="s">
        <v>2116</v>
      </c>
      <c r="K155" s="19" t="s">
        <v>531</v>
      </c>
      <c r="L155" s="18" t="b">
        <v>1</v>
      </c>
      <c r="M155" s="18" t="s">
        <v>660</v>
      </c>
    </row>
    <row r="156" spans="1:20" ht="192">
      <c r="A156" s="18" t="s">
        <v>665</v>
      </c>
      <c r="B156" s="18" t="s">
        <v>2894</v>
      </c>
      <c r="C156" s="19" t="s">
        <v>2895</v>
      </c>
      <c r="D156" s="20" t="s">
        <v>2896</v>
      </c>
      <c r="E156" s="19" t="s">
        <v>2825</v>
      </c>
      <c r="F156" s="19" t="s">
        <v>2208</v>
      </c>
      <c r="G156" s="19" t="s">
        <v>2120</v>
      </c>
      <c r="H156" s="19" t="s">
        <v>2114</v>
      </c>
      <c r="I156" s="19" t="s">
        <v>2888</v>
      </c>
      <c r="J156" s="18" t="s">
        <v>2116</v>
      </c>
      <c r="K156" s="19" t="s">
        <v>607</v>
      </c>
      <c r="L156" s="18" t="b">
        <v>1</v>
      </c>
      <c r="M156" s="18" t="s">
        <v>660</v>
      </c>
    </row>
    <row r="157" spans="1:20" ht="176.1">
      <c r="A157" s="18" t="s">
        <v>667</v>
      </c>
      <c r="B157" s="18" t="s">
        <v>2897</v>
      </c>
      <c r="C157" s="19" t="s">
        <v>2898</v>
      </c>
      <c r="D157" s="20" t="s">
        <v>2899</v>
      </c>
      <c r="E157" s="19" t="s">
        <v>2825</v>
      </c>
      <c r="F157" s="19" t="s">
        <v>2208</v>
      </c>
      <c r="G157" s="19" t="s">
        <v>2120</v>
      </c>
      <c r="H157" s="19" t="s">
        <v>2114</v>
      </c>
      <c r="I157" s="19" t="s">
        <v>2900</v>
      </c>
      <c r="J157" s="18" t="s">
        <v>2116</v>
      </c>
      <c r="K157" s="19" t="s">
        <v>607</v>
      </c>
      <c r="L157" s="18" t="b">
        <v>1</v>
      </c>
      <c r="M157" s="18" t="s">
        <v>660</v>
      </c>
    </row>
    <row r="158" spans="1:20" ht="207.95">
      <c r="A158" s="18" t="s">
        <v>669</v>
      </c>
      <c r="B158" s="18" t="s">
        <v>670</v>
      </c>
      <c r="C158" s="19" t="s">
        <v>2901</v>
      </c>
      <c r="D158" s="20" t="s">
        <v>2902</v>
      </c>
      <c r="E158" s="19" t="s">
        <v>2111</v>
      </c>
      <c r="F158" s="19" t="s">
        <v>2205</v>
      </c>
      <c r="G158" s="19" t="s">
        <v>2120</v>
      </c>
      <c r="H158" s="19" t="s">
        <v>2114</v>
      </c>
      <c r="I158" s="19" t="s">
        <v>2903</v>
      </c>
      <c r="J158" s="18" t="s">
        <v>2116</v>
      </c>
      <c r="K158" s="19" t="s">
        <v>137</v>
      </c>
      <c r="L158" s="18" t="b">
        <v>0</v>
      </c>
    </row>
    <row r="159" spans="1:20" ht="128.1">
      <c r="A159" s="18" t="s">
        <v>671</v>
      </c>
      <c r="B159" s="18" t="s">
        <v>672</v>
      </c>
      <c r="C159" s="19" t="s">
        <v>2904</v>
      </c>
      <c r="D159" s="20" t="s">
        <v>2905</v>
      </c>
      <c r="E159" s="19" t="s">
        <v>2111</v>
      </c>
      <c r="F159" s="19" t="s">
        <v>2180</v>
      </c>
      <c r="G159" s="19" t="s">
        <v>2192</v>
      </c>
      <c r="H159" s="19" t="s">
        <v>2114</v>
      </c>
      <c r="I159" s="19" t="s">
        <v>2906</v>
      </c>
      <c r="J159" s="18" t="s">
        <v>2116</v>
      </c>
      <c r="K159" s="19" t="s">
        <v>673</v>
      </c>
      <c r="L159" s="18" t="b">
        <v>0</v>
      </c>
    </row>
    <row r="160" spans="1:20" ht="380.1">
      <c r="A160" s="18" t="s">
        <v>674</v>
      </c>
      <c r="B160" s="18" t="s">
        <v>675</v>
      </c>
      <c r="C160" s="19" t="s">
        <v>2907</v>
      </c>
      <c r="D160" s="20" t="s">
        <v>2908</v>
      </c>
      <c r="E160" s="19" t="s">
        <v>2111</v>
      </c>
      <c r="F160" s="19" t="s">
        <v>2341</v>
      </c>
      <c r="G160" s="19" t="s">
        <v>2131</v>
      </c>
      <c r="H160" s="19" t="s">
        <v>2447</v>
      </c>
      <c r="I160" s="19" t="s">
        <v>2909</v>
      </c>
      <c r="J160" s="18" t="s">
        <v>2116</v>
      </c>
      <c r="K160" s="19" t="s">
        <v>409</v>
      </c>
      <c r="L160" s="18" t="b">
        <v>0</v>
      </c>
      <c r="N160" s="18" t="s">
        <v>2910</v>
      </c>
      <c r="T160" s="18" t="b">
        <v>0</v>
      </c>
    </row>
    <row r="161" spans="1:18" ht="207.95">
      <c r="A161" s="18" t="s">
        <v>680</v>
      </c>
      <c r="B161" s="18" t="s">
        <v>681</v>
      </c>
      <c r="C161" s="19" t="s">
        <v>2911</v>
      </c>
      <c r="D161" s="20" t="s">
        <v>2912</v>
      </c>
      <c r="E161" s="19" t="s">
        <v>2111</v>
      </c>
      <c r="F161" s="19" t="s">
        <v>2913</v>
      </c>
      <c r="G161" s="19" t="s">
        <v>2750</v>
      </c>
      <c r="H161" s="19" t="s">
        <v>2132</v>
      </c>
      <c r="I161" s="19" t="s">
        <v>2914</v>
      </c>
      <c r="J161" s="18" t="s">
        <v>2652</v>
      </c>
      <c r="K161" s="19" t="s">
        <v>684</v>
      </c>
      <c r="L161" s="18" t="b">
        <v>0</v>
      </c>
      <c r="N161" s="18" t="s">
        <v>2915</v>
      </c>
    </row>
    <row r="162" spans="1:18" ht="409.6">
      <c r="A162" s="18" t="s">
        <v>685</v>
      </c>
      <c r="B162" s="18" t="s">
        <v>2916</v>
      </c>
      <c r="C162" s="19" t="s">
        <v>2917</v>
      </c>
      <c r="D162" s="20" t="s">
        <v>2918</v>
      </c>
      <c r="E162" s="19" t="s">
        <v>2138</v>
      </c>
      <c r="F162" s="19" t="s">
        <v>2158</v>
      </c>
      <c r="G162" s="19" t="s">
        <v>2199</v>
      </c>
      <c r="H162" s="19" t="s">
        <v>2132</v>
      </c>
      <c r="I162" s="19" t="s">
        <v>2919</v>
      </c>
      <c r="J162" s="18" t="s">
        <v>2652</v>
      </c>
      <c r="K162" s="19" t="s">
        <v>688</v>
      </c>
      <c r="L162" s="18" t="b">
        <v>1</v>
      </c>
      <c r="M162" s="18" t="s">
        <v>680</v>
      </c>
      <c r="N162" s="18" t="s">
        <v>2878</v>
      </c>
    </row>
    <row r="163" spans="1:18" ht="128.1">
      <c r="A163" s="18" t="s">
        <v>689</v>
      </c>
      <c r="B163" s="18" t="s">
        <v>2920</v>
      </c>
      <c r="C163" s="19" t="s">
        <v>2921</v>
      </c>
      <c r="D163" s="20" t="s">
        <v>2922</v>
      </c>
      <c r="E163" s="19" t="s">
        <v>2138</v>
      </c>
      <c r="F163" s="19" t="s">
        <v>2838</v>
      </c>
      <c r="G163" s="19" t="s">
        <v>2113</v>
      </c>
      <c r="H163" s="19" t="s">
        <v>2132</v>
      </c>
      <c r="I163" s="19" t="s">
        <v>2923</v>
      </c>
      <c r="J163" s="18" t="s">
        <v>2924</v>
      </c>
      <c r="K163" s="19" t="s">
        <v>688</v>
      </c>
      <c r="L163" s="18" t="b">
        <v>1</v>
      </c>
      <c r="M163" s="18" t="s">
        <v>680</v>
      </c>
    </row>
    <row r="164" spans="1:18" ht="409.6">
      <c r="A164" s="18" t="s">
        <v>692</v>
      </c>
      <c r="B164" s="18" t="s">
        <v>2925</v>
      </c>
      <c r="C164" s="19" t="s">
        <v>2926</v>
      </c>
      <c r="D164" s="20" t="s">
        <v>2927</v>
      </c>
      <c r="E164" s="19" t="s">
        <v>2138</v>
      </c>
      <c r="F164" s="19" t="s">
        <v>2928</v>
      </c>
      <c r="G164" s="19" t="s">
        <v>2199</v>
      </c>
      <c r="H164" s="19" t="s">
        <v>2132</v>
      </c>
      <c r="I164" s="19" t="s">
        <v>2929</v>
      </c>
      <c r="J164" s="18" t="s">
        <v>2652</v>
      </c>
      <c r="K164" s="19" t="s">
        <v>688</v>
      </c>
      <c r="L164" s="18" t="b">
        <v>1</v>
      </c>
      <c r="M164" s="18" t="s">
        <v>680</v>
      </c>
      <c r="N164" s="18" t="s">
        <v>2930</v>
      </c>
    </row>
    <row r="165" spans="1:18" ht="409.6">
      <c r="A165" s="18" t="s">
        <v>694</v>
      </c>
      <c r="B165" s="18" t="s">
        <v>2931</v>
      </c>
      <c r="C165" s="19" t="s">
        <v>2932</v>
      </c>
      <c r="D165" s="20" t="s">
        <v>2933</v>
      </c>
      <c r="E165" s="19" t="s">
        <v>2138</v>
      </c>
      <c r="F165" s="19" t="s">
        <v>2928</v>
      </c>
      <c r="G165" s="19" t="s">
        <v>2199</v>
      </c>
      <c r="H165" s="19" t="s">
        <v>2132</v>
      </c>
      <c r="I165" s="19" t="s">
        <v>2919</v>
      </c>
      <c r="J165" s="18" t="s">
        <v>2652</v>
      </c>
      <c r="K165" s="19" t="s">
        <v>688</v>
      </c>
      <c r="L165" s="18" t="b">
        <v>1</v>
      </c>
      <c r="M165" s="18" t="s">
        <v>680</v>
      </c>
      <c r="N165" s="18" t="s">
        <v>2934</v>
      </c>
    </row>
    <row r="166" spans="1:18" ht="320.10000000000002">
      <c r="A166" s="18" t="s">
        <v>696</v>
      </c>
      <c r="B166" s="18" t="s">
        <v>697</v>
      </c>
      <c r="C166" s="19" t="s">
        <v>2935</v>
      </c>
      <c r="D166" s="20" t="s">
        <v>2936</v>
      </c>
      <c r="E166" s="19" t="s">
        <v>2111</v>
      </c>
      <c r="F166" s="19" t="s">
        <v>2145</v>
      </c>
      <c r="G166" s="19" t="s">
        <v>2113</v>
      </c>
      <c r="H166" s="19" t="s">
        <v>2132</v>
      </c>
      <c r="I166" s="19" t="s">
        <v>2937</v>
      </c>
      <c r="J166" s="18" t="s">
        <v>2116</v>
      </c>
      <c r="K166" s="19" t="s">
        <v>418</v>
      </c>
      <c r="L166" s="18" t="b">
        <v>0</v>
      </c>
      <c r="N166" s="18" t="s">
        <v>2575</v>
      </c>
      <c r="O166" s="18" t="s">
        <v>2938</v>
      </c>
    </row>
    <row r="167" spans="1:18" ht="320.10000000000002">
      <c r="A167" s="18" t="s">
        <v>700</v>
      </c>
      <c r="B167" s="18" t="s">
        <v>701</v>
      </c>
      <c r="C167" s="19" t="s">
        <v>2939</v>
      </c>
      <c r="D167" s="20" t="s">
        <v>2940</v>
      </c>
      <c r="E167" s="19" t="s">
        <v>2111</v>
      </c>
      <c r="F167" s="19" t="s">
        <v>2941</v>
      </c>
      <c r="G167" s="19" t="s">
        <v>2199</v>
      </c>
      <c r="H167" s="19" t="s">
        <v>2193</v>
      </c>
      <c r="I167" s="19" t="s">
        <v>2942</v>
      </c>
      <c r="J167" s="18" t="s">
        <v>2140</v>
      </c>
      <c r="K167" s="19" t="s">
        <v>703</v>
      </c>
      <c r="L167" s="18" t="b">
        <v>0</v>
      </c>
      <c r="N167" s="18" t="s">
        <v>2943</v>
      </c>
      <c r="R167" s="18" t="s">
        <v>2698</v>
      </c>
    </row>
    <row r="168" spans="1:18" ht="96">
      <c r="A168" s="18" t="s">
        <v>704</v>
      </c>
      <c r="B168" s="18" t="s">
        <v>705</v>
      </c>
      <c r="C168" s="19" t="s">
        <v>2944</v>
      </c>
      <c r="D168" s="20" t="s">
        <v>2945</v>
      </c>
      <c r="E168" s="19" t="s">
        <v>2111</v>
      </c>
      <c r="F168" s="19" t="s">
        <v>2163</v>
      </c>
      <c r="G168" s="19" t="s">
        <v>2113</v>
      </c>
      <c r="H168" s="19" t="s">
        <v>2185</v>
      </c>
      <c r="I168" s="19" t="s">
        <v>2946</v>
      </c>
      <c r="J168" s="18" t="s">
        <v>2116</v>
      </c>
      <c r="K168" s="19" t="s">
        <v>474</v>
      </c>
      <c r="L168" s="18" t="b">
        <v>0</v>
      </c>
    </row>
    <row r="169" spans="1:18" ht="409.6">
      <c r="A169" s="18" t="s">
        <v>706</v>
      </c>
      <c r="B169" s="18" t="s">
        <v>707</v>
      </c>
      <c r="C169" s="19" t="s">
        <v>2947</v>
      </c>
      <c r="D169" s="20" t="s">
        <v>2948</v>
      </c>
      <c r="E169" s="19" t="s">
        <v>2111</v>
      </c>
      <c r="F169" s="19" t="s">
        <v>2130</v>
      </c>
      <c r="G169" s="19" t="s">
        <v>2750</v>
      </c>
      <c r="H169" s="19" t="s">
        <v>2185</v>
      </c>
      <c r="I169" s="19" t="s">
        <v>2949</v>
      </c>
      <c r="J169" s="18" t="s">
        <v>2950</v>
      </c>
      <c r="K169" s="19" t="s">
        <v>679</v>
      </c>
      <c r="L169" s="18" t="b">
        <v>0</v>
      </c>
      <c r="N169" s="18" t="s">
        <v>2951</v>
      </c>
    </row>
    <row r="170" spans="1:18" ht="144">
      <c r="A170" s="18" t="s">
        <v>710</v>
      </c>
      <c r="B170" s="18" t="s">
        <v>2952</v>
      </c>
      <c r="C170" s="19" t="s">
        <v>2953</v>
      </c>
      <c r="D170" s="20" t="s">
        <v>2954</v>
      </c>
      <c r="E170" s="19" t="s">
        <v>2955</v>
      </c>
      <c r="F170" s="19" t="s">
        <v>2163</v>
      </c>
      <c r="G170" s="19" t="s">
        <v>2120</v>
      </c>
      <c r="H170" s="19" t="s">
        <v>2185</v>
      </c>
      <c r="I170" s="19" t="s">
        <v>2956</v>
      </c>
      <c r="J170" s="18" t="s">
        <v>2140</v>
      </c>
      <c r="K170" s="19" t="s">
        <v>102</v>
      </c>
      <c r="L170" s="18" t="b">
        <v>1</v>
      </c>
      <c r="M170" s="18" t="s">
        <v>706</v>
      </c>
    </row>
    <row r="171" spans="1:18" ht="80.099999999999994">
      <c r="A171" s="18" t="s">
        <v>713</v>
      </c>
      <c r="B171" s="18" t="s">
        <v>2957</v>
      </c>
      <c r="C171" s="19" t="s">
        <v>2958</v>
      </c>
      <c r="D171" s="20" t="s">
        <v>2959</v>
      </c>
      <c r="E171" s="19" t="s">
        <v>2955</v>
      </c>
      <c r="F171" s="19" t="s">
        <v>2237</v>
      </c>
      <c r="G171" s="19" t="s">
        <v>2113</v>
      </c>
      <c r="H171" s="19" t="s">
        <v>2185</v>
      </c>
      <c r="I171" s="19" t="s">
        <v>2960</v>
      </c>
      <c r="J171" s="18" t="s">
        <v>2809</v>
      </c>
      <c r="K171" s="19" t="s">
        <v>717</v>
      </c>
      <c r="L171" s="18" t="b">
        <v>1</v>
      </c>
      <c r="M171" s="18" t="s">
        <v>706</v>
      </c>
    </row>
    <row r="172" spans="1:18" ht="272.10000000000002">
      <c r="A172" s="18" t="s">
        <v>718</v>
      </c>
      <c r="B172" s="18" t="s">
        <v>2961</v>
      </c>
      <c r="C172" s="19" t="s">
        <v>2962</v>
      </c>
      <c r="D172" s="20" t="s">
        <v>2963</v>
      </c>
      <c r="E172" s="19" t="s">
        <v>2955</v>
      </c>
      <c r="F172" s="19" t="s">
        <v>2130</v>
      </c>
      <c r="G172" s="19" t="s">
        <v>2199</v>
      </c>
      <c r="H172" s="19" t="s">
        <v>2185</v>
      </c>
      <c r="I172" s="19" t="s">
        <v>2964</v>
      </c>
      <c r="J172" s="18" t="s">
        <v>2950</v>
      </c>
      <c r="K172" s="19" t="s">
        <v>228</v>
      </c>
      <c r="L172" s="18" t="b">
        <v>1</v>
      </c>
      <c r="M172" s="18" t="s">
        <v>706</v>
      </c>
      <c r="N172" s="18" t="s">
        <v>2965</v>
      </c>
    </row>
    <row r="173" spans="1:18" ht="80.099999999999994">
      <c r="A173" s="18" t="s">
        <v>722</v>
      </c>
      <c r="B173" s="18" t="s">
        <v>723</v>
      </c>
      <c r="C173" s="19" t="s">
        <v>2966</v>
      </c>
      <c r="D173" s="20" t="s">
        <v>2967</v>
      </c>
      <c r="E173" s="19" t="s">
        <v>2111</v>
      </c>
      <c r="F173" s="19" t="s">
        <v>2968</v>
      </c>
      <c r="G173" s="19" t="s">
        <v>2113</v>
      </c>
      <c r="H173" s="19" t="s">
        <v>2185</v>
      </c>
      <c r="I173" s="19" t="s">
        <v>2969</v>
      </c>
      <c r="J173" s="18" t="s">
        <v>2116</v>
      </c>
      <c r="K173" s="19" t="s">
        <v>474</v>
      </c>
      <c r="L173" s="18" t="b">
        <v>0</v>
      </c>
    </row>
    <row r="174" spans="1:18" ht="144">
      <c r="A174" s="18" t="s">
        <v>724</v>
      </c>
      <c r="B174" s="18" t="s">
        <v>725</v>
      </c>
      <c r="C174" s="19" t="s">
        <v>2970</v>
      </c>
      <c r="D174" s="20" t="s">
        <v>2971</v>
      </c>
      <c r="E174" s="19" t="s">
        <v>2111</v>
      </c>
      <c r="F174" s="19" t="s">
        <v>2972</v>
      </c>
      <c r="G174" s="19" t="s">
        <v>2120</v>
      </c>
      <c r="H174" s="19" t="s">
        <v>2185</v>
      </c>
      <c r="I174" s="19" t="s">
        <v>2973</v>
      </c>
      <c r="J174" s="18" t="s">
        <v>2116</v>
      </c>
      <c r="K174" s="19" t="s">
        <v>728</v>
      </c>
      <c r="L174" s="18" t="b">
        <v>0</v>
      </c>
      <c r="O174" s="18" t="s">
        <v>2974</v>
      </c>
    </row>
    <row r="175" spans="1:18" ht="144">
      <c r="A175" s="18" t="s">
        <v>729</v>
      </c>
      <c r="B175" s="18" t="s">
        <v>730</v>
      </c>
      <c r="C175" s="19" t="s">
        <v>2975</v>
      </c>
      <c r="D175" s="20" t="s">
        <v>2976</v>
      </c>
      <c r="E175" s="19" t="s">
        <v>2111</v>
      </c>
      <c r="F175" s="19" t="s">
        <v>2208</v>
      </c>
      <c r="G175" s="19" t="s">
        <v>2199</v>
      </c>
      <c r="H175" s="19" t="s">
        <v>2200</v>
      </c>
      <c r="I175" s="19" t="s">
        <v>2209</v>
      </c>
      <c r="J175" s="18" t="s">
        <v>2202</v>
      </c>
      <c r="K175" s="19" t="s">
        <v>132</v>
      </c>
      <c r="L175" s="18" t="b">
        <v>0</v>
      </c>
    </row>
    <row r="176" spans="1:18" ht="111.95">
      <c r="A176" s="18" t="s">
        <v>731</v>
      </c>
      <c r="B176" s="18" t="s">
        <v>732</v>
      </c>
      <c r="C176" s="19" t="s">
        <v>2977</v>
      </c>
      <c r="D176" s="20" t="s">
        <v>2978</v>
      </c>
      <c r="E176" s="19" t="s">
        <v>2111</v>
      </c>
      <c r="F176" s="19" t="s">
        <v>2205</v>
      </c>
      <c r="G176" s="19" t="s">
        <v>2120</v>
      </c>
      <c r="H176" s="19" t="s">
        <v>2185</v>
      </c>
      <c r="I176" s="19" t="s">
        <v>2979</v>
      </c>
      <c r="J176" s="18" t="s">
        <v>2116</v>
      </c>
      <c r="K176" s="19" t="s">
        <v>474</v>
      </c>
      <c r="L176" s="18" t="b">
        <v>0</v>
      </c>
    </row>
    <row r="177" spans="1:18" ht="224.1">
      <c r="A177" s="18" t="s">
        <v>733</v>
      </c>
      <c r="B177" s="18" t="s">
        <v>734</v>
      </c>
      <c r="C177" s="19" t="s">
        <v>2980</v>
      </c>
      <c r="D177" s="20" t="s">
        <v>2981</v>
      </c>
      <c r="E177" s="19" t="s">
        <v>2111</v>
      </c>
      <c r="F177" s="19" t="s">
        <v>2168</v>
      </c>
      <c r="G177" s="19" t="s">
        <v>2199</v>
      </c>
      <c r="H177" s="19" t="s">
        <v>2200</v>
      </c>
      <c r="I177" s="19" t="s">
        <v>2982</v>
      </c>
      <c r="J177" s="18" t="s">
        <v>2140</v>
      </c>
      <c r="K177" s="19" t="s">
        <v>132</v>
      </c>
      <c r="L177" s="18" t="b">
        <v>0</v>
      </c>
      <c r="N177" s="18" t="s">
        <v>2983</v>
      </c>
    </row>
    <row r="178" spans="1:18" ht="176.1">
      <c r="A178" s="18" t="s">
        <v>735</v>
      </c>
      <c r="B178" s="18" t="s">
        <v>736</v>
      </c>
      <c r="C178" s="19" t="s">
        <v>2984</v>
      </c>
      <c r="D178" s="20" t="s">
        <v>2985</v>
      </c>
      <c r="E178" s="19" t="s">
        <v>2111</v>
      </c>
      <c r="F178" s="19" t="s">
        <v>2205</v>
      </c>
      <c r="G178" s="19" t="s">
        <v>2120</v>
      </c>
      <c r="H178" s="19" t="s">
        <v>2185</v>
      </c>
      <c r="I178" s="19" t="s">
        <v>2986</v>
      </c>
      <c r="J178" s="18" t="s">
        <v>2202</v>
      </c>
      <c r="K178" s="19" t="s">
        <v>474</v>
      </c>
      <c r="L178" s="18" t="b">
        <v>0</v>
      </c>
      <c r="N178" s="18" t="s">
        <v>2444</v>
      </c>
    </row>
    <row r="179" spans="1:18" ht="144">
      <c r="A179" s="18" t="s">
        <v>737</v>
      </c>
      <c r="B179" s="18" t="s">
        <v>738</v>
      </c>
      <c r="C179" s="19" t="s">
        <v>2987</v>
      </c>
      <c r="D179" s="20" t="s">
        <v>2988</v>
      </c>
      <c r="E179" s="19" t="s">
        <v>2111</v>
      </c>
      <c r="F179" s="19" t="s">
        <v>2130</v>
      </c>
      <c r="G179" s="19" t="s">
        <v>2199</v>
      </c>
      <c r="H179" s="19" t="s">
        <v>2193</v>
      </c>
      <c r="I179" s="19" t="s">
        <v>2989</v>
      </c>
      <c r="J179" s="18" t="s">
        <v>2140</v>
      </c>
      <c r="K179" s="19" t="s">
        <v>160</v>
      </c>
      <c r="L179" s="18" t="b">
        <v>0</v>
      </c>
      <c r="N179" s="18" t="s">
        <v>2990</v>
      </c>
      <c r="R179" s="18" t="s">
        <v>2991</v>
      </c>
    </row>
    <row r="180" spans="1:18" ht="144">
      <c r="A180" s="18" t="s">
        <v>741</v>
      </c>
      <c r="B180" s="18" t="s">
        <v>2992</v>
      </c>
      <c r="C180" s="19" t="s">
        <v>2993</v>
      </c>
      <c r="D180" s="20" t="s">
        <v>2994</v>
      </c>
      <c r="E180" s="19" t="s">
        <v>2409</v>
      </c>
      <c r="F180" s="19" t="s">
        <v>2130</v>
      </c>
      <c r="G180" s="19" t="s">
        <v>2199</v>
      </c>
      <c r="H180" s="19" t="s">
        <v>2193</v>
      </c>
      <c r="I180" s="19" t="s">
        <v>2995</v>
      </c>
      <c r="J180" s="18" t="s">
        <v>2140</v>
      </c>
      <c r="K180" s="19" t="s">
        <v>160</v>
      </c>
      <c r="L180" s="18" t="b">
        <v>1</v>
      </c>
      <c r="M180" s="18" t="s">
        <v>737</v>
      </c>
      <c r="N180" s="18" t="s">
        <v>2996</v>
      </c>
      <c r="O180" s="18" t="s">
        <v>2997</v>
      </c>
    </row>
    <row r="181" spans="1:18" ht="335.1">
      <c r="A181" s="18" t="s">
        <v>745</v>
      </c>
      <c r="B181" s="18" t="s">
        <v>746</v>
      </c>
      <c r="C181" s="19" t="s">
        <v>2998</v>
      </c>
      <c r="D181" s="20" t="s">
        <v>2999</v>
      </c>
      <c r="E181" s="19" t="s">
        <v>2111</v>
      </c>
      <c r="F181" s="19" t="s">
        <v>2130</v>
      </c>
      <c r="G181" s="19" t="s">
        <v>2131</v>
      </c>
      <c r="H181" s="19" t="s">
        <v>2447</v>
      </c>
      <c r="I181" s="19" t="s">
        <v>3000</v>
      </c>
      <c r="J181" s="18" t="s">
        <v>2140</v>
      </c>
      <c r="K181" s="19" t="s">
        <v>409</v>
      </c>
      <c r="L181" s="18" t="b">
        <v>0</v>
      </c>
      <c r="N181" s="18" t="s">
        <v>3001</v>
      </c>
    </row>
    <row r="182" spans="1:18" ht="80.099999999999994">
      <c r="A182" s="18" t="s">
        <v>749</v>
      </c>
      <c r="B182" s="18" t="s">
        <v>750</v>
      </c>
      <c r="C182" s="19" t="s">
        <v>3002</v>
      </c>
      <c r="D182" s="20" t="s">
        <v>3003</v>
      </c>
      <c r="E182" s="19" t="s">
        <v>2111</v>
      </c>
      <c r="F182" s="19" t="s">
        <v>2825</v>
      </c>
      <c r="G182" s="19" t="s">
        <v>2113</v>
      </c>
      <c r="H182" s="19" t="s">
        <v>2114</v>
      </c>
      <c r="I182" s="19" t="s">
        <v>2115</v>
      </c>
      <c r="J182" s="18" t="s">
        <v>2116</v>
      </c>
      <c r="K182" s="19" t="s">
        <v>75</v>
      </c>
      <c r="L182" s="18" t="b">
        <v>0</v>
      </c>
      <c r="N182" s="18" t="s">
        <v>2215</v>
      </c>
    </row>
    <row r="183" spans="1:18" ht="80.099999999999994">
      <c r="A183" s="18" t="s">
        <v>751</v>
      </c>
      <c r="B183" s="18" t="s">
        <v>3004</v>
      </c>
      <c r="C183" s="19" t="s">
        <v>3005</v>
      </c>
      <c r="D183" s="20" t="s">
        <v>3006</v>
      </c>
      <c r="E183" s="19" t="s">
        <v>2825</v>
      </c>
      <c r="F183" s="19" t="s">
        <v>2825</v>
      </c>
      <c r="G183" s="19" t="s">
        <v>2120</v>
      </c>
      <c r="H183" s="19" t="s">
        <v>2114</v>
      </c>
      <c r="I183" s="19" t="s">
        <v>2121</v>
      </c>
      <c r="J183" s="18" t="s">
        <v>2116</v>
      </c>
      <c r="K183" s="19" t="s">
        <v>75</v>
      </c>
      <c r="L183" s="18" t="b">
        <v>1</v>
      </c>
      <c r="M183" s="18" t="s">
        <v>749</v>
      </c>
    </row>
    <row r="184" spans="1:18" ht="80.099999999999994">
      <c r="A184" s="18" t="s">
        <v>753</v>
      </c>
      <c r="B184" s="18" t="s">
        <v>3007</v>
      </c>
      <c r="C184" s="19" t="s">
        <v>3008</v>
      </c>
      <c r="D184" s="20" t="s">
        <v>3009</v>
      </c>
      <c r="E184" s="19" t="s">
        <v>2825</v>
      </c>
      <c r="F184" s="19" t="s">
        <v>2825</v>
      </c>
      <c r="G184" s="19" t="s">
        <v>2120</v>
      </c>
      <c r="H184" s="19" t="s">
        <v>2114</v>
      </c>
      <c r="I184" s="19" t="s">
        <v>2121</v>
      </c>
      <c r="J184" s="18" t="s">
        <v>2116</v>
      </c>
      <c r="K184" s="19" t="s">
        <v>75</v>
      </c>
      <c r="L184" s="18" t="b">
        <v>1</v>
      </c>
      <c r="M184" s="18" t="s">
        <v>749</v>
      </c>
    </row>
    <row r="185" spans="1:18" ht="255.95">
      <c r="A185" s="18" t="s">
        <v>755</v>
      </c>
      <c r="B185" s="18" t="s">
        <v>756</v>
      </c>
      <c r="C185" s="19" t="s">
        <v>3010</v>
      </c>
      <c r="D185" s="20" t="s">
        <v>3011</v>
      </c>
      <c r="E185" s="19" t="s">
        <v>2111</v>
      </c>
      <c r="F185" s="19" t="s">
        <v>3012</v>
      </c>
      <c r="G185" s="19" t="s">
        <v>2750</v>
      </c>
      <c r="H185" s="19" t="s">
        <v>3013</v>
      </c>
      <c r="I185" s="19" t="s">
        <v>3014</v>
      </c>
      <c r="J185" s="18" t="s">
        <v>2358</v>
      </c>
      <c r="K185" s="19" t="s">
        <v>3015</v>
      </c>
      <c r="L185" s="18" t="b">
        <v>0</v>
      </c>
      <c r="N185" s="18" t="s">
        <v>3016</v>
      </c>
    </row>
    <row r="186" spans="1:18" ht="320.10000000000002">
      <c r="A186" s="18" t="s">
        <v>760</v>
      </c>
      <c r="B186" s="18" t="s">
        <v>761</v>
      </c>
      <c r="C186" s="19" t="s">
        <v>3017</v>
      </c>
      <c r="D186" s="20" t="s">
        <v>3018</v>
      </c>
      <c r="E186" s="19" t="s">
        <v>3019</v>
      </c>
      <c r="F186" s="19" t="s">
        <v>2198</v>
      </c>
      <c r="G186" s="19" t="s">
        <v>2192</v>
      </c>
      <c r="H186" s="19" t="s">
        <v>2521</v>
      </c>
      <c r="I186" s="19" t="s">
        <v>3020</v>
      </c>
      <c r="J186" s="18" t="s">
        <v>2140</v>
      </c>
      <c r="K186" s="19" t="s">
        <v>763</v>
      </c>
      <c r="L186" s="18" t="b">
        <v>0</v>
      </c>
      <c r="N186" s="18" t="s">
        <v>3021</v>
      </c>
      <c r="P186" s="18" t="s">
        <v>2754</v>
      </c>
      <c r="Q186" s="18" t="s">
        <v>3022</v>
      </c>
      <c r="R186" s="18" t="s">
        <v>3023</v>
      </c>
    </row>
    <row r="187" spans="1:18" ht="111.95">
      <c r="A187" s="18" t="s">
        <v>764</v>
      </c>
      <c r="B187" s="18" t="s">
        <v>3024</v>
      </c>
      <c r="C187" s="19" t="s">
        <v>3025</v>
      </c>
      <c r="D187" s="20" t="s">
        <v>3026</v>
      </c>
      <c r="E187" s="19" t="s">
        <v>3027</v>
      </c>
      <c r="F187" s="19" t="s">
        <v>2208</v>
      </c>
      <c r="G187" s="19" t="s">
        <v>2120</v>
      </c>
      <c r="H187" s="19" t="s">
        <v>2521</v>
      </c>
      <c r="I187" s="19" t="s">
        <v>3028</v>
      </c>
      <c r="J187" s="18" t="s">
        <v>2140</v>
      </c>
      <c r="K187" s="19" t="s">
        <v>474</v>
      </c>
      <c r="L187" s="18" t="b">
        <v>1</v>
      </c>
      <c r="M187" s="18" t="s">
        <v>760</v>
      </c>
      <c r="R187" s="18" t="s">
        <v>3029</v>
      </c>
    </row>
    <row r="188" spans="1:18" ht="207.95">
      <c r="A188" s="18" t="s">
        <v>766</v>
      </c>
      <c r="B188" s="18" t="s">
        <v>3030</v>
      </c>
      <c r="C188" s="19" t="s">
        <v>3031</v>
      </c>
      <c r="D188" s="20" t="s">
        <v>3032</v>
      </c>
      <c r="E188" s="19" t="s">
        <v>3027</v>
      </c>
      <c r="F188" s="19" t="s">
        <v>2198</v>
      </c>
      <c r="G188" s="19" t="s">
        <v>2113</v>
      </c>
      <c r="H188" s="19" t="s">
        <v>2521</v>
      </c>
      <c r="I188" s="19" t="s">
        <v>3033</v>
      </c>
      <c r="J188" s="18" t="s">
        <v>2140</v>
      </c>
      <c r="K188" s="19" t="s">
        <v>474</v>
      </c>
      <c r="L188" s="18" t="b">
        <v>1</v>
      </c>
      <c r="M188" s="18" t="s">
        <v>760</v>
      </c>
      <c r="N188" s="18" t="s">
        <v>3034</v>
      </c>
      <c r="R188" s="18" t="s">
        <v>3029</v>
      </c>
    </row>
    <row r="189" spans="1:18" ht="176.1">
      <c r="A189" s="18" t="s">
        <v>768</v>
      </c>
      <c r="B189" s="18" t="s">
        <v>3035</v>
      </c>
      <c r="C189" s="19" t="s">
        <v>3036</v>
      </c>
      <c r="D189" s="20" t="s">
        <v>3037</v>
      </c>
      <c r="E189" s="19" t="s">
        <v>3027</v>
      </c>
      <c r="F189" s="19" t="s">
        <v>3027</v>
      </c>
      <c r="G189" s="19" t="s">
        <v>2120</v>
      </c>
      <c r="H189" s="19" t="s">
        <v>2521</v>
      </c>
      <c r="I189" s="19" t="s">
        <v>3038</v>
      </c>
      <c r="J189" s="18" t="s">
        <v>2140</v>
      </c>
      <c r="K189" s="19" t="s">
        <v>474</v>
      </c>
      <c r="L189" s="18" t="b">
        <v>1</v>
      </c>
      <c r="M189" s="18" t="s">
        <v>760</v>
      </c>
      <c r="P189" s="18" t="s">
        <v>2754</v>
      </c>
      <c r="Q189" s="18" t="s">
        <v>3022</v>
      </c>
      <c r="R189" s="18" t="s">
        <v>3029</v>
      </c>
    </row>
    <row r="190" spans="1:18" ht="350.1">
      <c r="A190" s="18" t="s">
        <v>770</v>
      </c>
      <c r="B190" s="18" t="s">
        <v>3039</v>
      </c>
      <c r="C190" s="19" t="s">
        <v>3040</v>
      </c>
      <c r="D190" s="20" t="s">
        <v>3041</v>
      </c>
      <c r="E190" s="19" t="s">
        <v>3027</v>
      </c>
      <c r="F190" s="19" t="s">
        <v>2191</v>
      </c>
      <c r="G190" s="19" t="s">
        <v>2120</v>
      </c>
      <c r="H190" s="19" t="s">
        <v>2521</v>
      </c>
      <c r="I190" s="19" t="s">
        <v>3042</v>
      </c>
      <c r="J190" s="18" t="s">
        <v>2140</v>
      </c>
      <c r="K190" s="19" t="s">
        <v>772</v>
      </c>
      <c r="L190" s="18" t="b">
        <v>1</v>
      </c>
      <c r="M190" s="18" t="s">
        <v>760</v>
      </c>
      <c r="N190" s="18" t="s">
        <v>3043</v>
      </c>
      <c r="P190" s="18" t="s">
        <v>2754</v>
      </c>
      <c r="R190" s="18" t="s">
        <v>3044</v>
      </c>
    </row>
    <row r="191" spans="1:18" ht="207.95">
      <c r="A191" s="18" t="s">
        <v>773</v>
      </c>
      <c r="B191" s="18" t="s">
        <v>3045</v>
      </c>
      <c r="C191" s="19" t="s">
        <v>3046</v>
      </c>
      <c r="D191" s="20" t="s">
        <v>3047</v>
      </c>
      <c r="E191" s="19" t="s">
        <v>3027</v>
      </c>
      <c r="F191" s="19" t="s">
        <v>2191</v>
      </c>
      <c r="G191" s="19" t="s">
        <v>2120</v>
      </c>
      <c r="H191" s="19" t="s">
        <v>2521</v>
      </c>
      <c r="I191" s="19" t="s">
        <v>3048</v>
      </c>
      <c r="J191" s="18" t="s">
        <v>2140</v>
      </c>
      <c r="K191" s="19" t="s">
        <v>776</v>
      </c>
      <c r="L191" s="18" t="b">
        <v>1</v>
      </c>
      <c r="M191" s="18" t="s">
        <v>760</v>
      </c>
      <c r="N191" s="18" t="s">
        <v>3049</v>
      </c>
      <c r="P191" s="18" t="s">
        <v>3050</v>
      </c>
    </row>
    <row r="192" spans="1:18" ht="176.1">
      <c r="A192" s="18" t="s">
        <v>777</v>
      </c>
      <c r="B192" s="18" t="s">
        <v>778</v>
      </c>
      <c r="C192" s="19" t="s">
        <v>3051</v>
      </c>
      <c r="D192" s="20" t="s">
        <v>3052</v>
      </c>
      <c r="E192" s="19" t="s">
        <v>3019</v>
      </c>
      <c r="F192" s="19" t="s">
        <v>2782</v>
      </c>
      <c r="G192" s="19" t="s">
        <v>2819</v>
      </c>
      <c r="H192" s="19" t="s">
        <v>2200</v>
      </c>
      <c r="I192" s="19" t="s">
        <v>3053</v>
      </c>
      <c r="J192" s="18" t="s">
        <v>2116</v>
      </c>
      <c r="K192" s="19" t="s">
        <v>132</v>
      </c>
      <c r="L192" s="18" t="b">
        <v>0</v>
      </c>
      <c r="N192" s="18" t="s">
        <v>2444</v>
      </c>
    </row>
    <row r="193" spans="1:18" ht="144">
      <c r="A193" s="18" t="s">
        <v>779</v>
      </c>
      <c r="B193" s="18" t="s">
        <v>780</v>
      </c>
      <c r="C193" s="19" t="s">
        <v>3054</v>
      </c>
      <c r="D193" s="20" t="s">
        <v>3055</v>
      </c>
      <c r="E193" s="19" t="s">
        <v>3019</v>
      </c>
      <c r="F193" s="19" t="s">
        <v>2353</v>
      </c>
      <c r="G193" s="19" t="s">
        <v>2441</v>
      </c>
      <c r="H193" s="19" t="s">
        <v>2856</v>
      </c>
      <c r="I193" s="19" t="s">
        <v>3056</v>
      </c>
      <c r="J193" s="18" t="s">
        <v>2858</v>
      </c>
      <c r="K193" s="19" t="s">
        <v>782</v>
      </c>
      <c r="L193" s="18" t="b">
        <v>0</v>
      </c>
      <c r="N193" s="18" t="s">
        <v>3057</v>
      </c>
    </row>
    <row r="194" spans="1:18" ht="111.95">
      <c r="A194" s="18" t="s">
        <v>783</v>
      </c>
      <c r="B194" s="18" t="s">
        <v>3058</v>
      </c>
      <c r="C194" s="19" t="s">
        <v>3059</v>
      </c>
      <c r="D194" s="20" t="s">
        <v>3060</v>
      </c>
      <c r="E194" s="19" t="s">
        <v>2677</v>
      </c>
      <c r="F194" s="19" t="s">
        <v>2353</v>
      </c>
      <c r="G194" s="19" t="s">
        <v>2113</v>
      </c>
      <c r="H194" s="19" t="s">
        <v>2856</v>
      </c>
      <c r="I194" s="19" t="s">
        <v>3061</v>
      </c>
      <c r="J194" s="18" t="s">
        <v>2116</v>
      </c>
      <c r="K194" s="19" t="s">
        <v>782</v>
      </c>
      <c r="L194" s="18" t="b">
        <v>1</v>
      </c>
      <c r="M194" s="18" t="s">
        <v>779</v>
      </c>
    </row>
    <row r="195" spans="1:18" ht="111.95">
      <c r="A195" s="18" t="s">
        <v>785</v>
      </c>
      <c r="B195" s="18" t="s">
        <v>3062</v>
      </c>
      <c r="C195" s="19" t="s">
        <v>3063</v>
      </c>
      <c r="D195" s="20" t="s">
        <v>3064</v>
      </c>
      <c r="E195" s="19" t="s">
        <v>2677</v>
      </c>
      <c r="F195" s="19" t="s">
        <v>2272</v>
      </c>
      <c r="G195" s="19" t="s">
        <v>2120</v>
      </c>
      <c r="H195" s="19" t="s">
        <v>2856</v>
      </c>
      <c r="I195" s="19" t="s">
        <v>3065</v>
      </c>
      <c r="J195" s="18" t="s">
        <v>2116</v>
      </c>
      <c r="K195" s="19" t="s">
        <v>782</v>
      </c>
      <c r="L195" s="18" t="b">
        <v>1</v>
      </c>
      <c r="M195" s="18" t="s">
        <v>779</v>
      </c>
    </row>
    <row r="196" spans="1:18" ht="128.1">
      <c r="A196" s="18" t="s">
        <v>787</v>
      </c>
      <c r="B196" s="18" t="s">
        <v>3066</v>
      </c>
      <c r="C196" s="19" t="s">
        <v>3067</v>
      </c>
      <c r="D196" s="20" t="s">
        <v>3068</v>
      </c>
      <c r="E196" s="19" t="s">
        <v>3069</v>
      </c>
      <c r="F196" s="19" t="s">
        <v>2814</v>
      </c>
      <c r="G196" s="19" t="s">
        <v>2113</v>
      </c>
      <c r="H196" s="19" t="s">
        <v>2856</v>
      </c>
      <c r="I196" s="19" t="s">
        <v>3070</v>
      </c>
      <c r="J196" s="18" t="s">
        <v>3071</v>
      </c>
      <c r="K196" s="19" t="s">
        <v>789</v>
      </c>
      <c r="L196" s="18" t="b">
        <v>1</v>
      </c>
      <c r="M196" s="18" t="s">
        <v>779</v>
      </c>
      <c r="N196" s="18" t="s">
        <v>3057</v>
      </c>
    </row>
    <row r="197" spans="1:18" ht="224.1">
      <c r="A197" s="18" t="s">
        <v>790</v>
      </c>
      <c r="B197" s="18" t="s">
        <v>791</v>
      </c>
      <c r="C197" s="19" t="s">
        <v>3072</v>
      </c>
      <c r="D197" s="20" t="s">
        <v>3073</v>
      </c>
      <c r="E197" s="19" t="s">
        <v>3019</v>
      </c>
      <c r="F197" s="19" t="s">
        <v>2130</v>
      </c>
      <c r="G197" s="19" t="s">
        <v>2184</v>
      </c>
      <c r="H197" s="19" t="s">
        <v>2856</v>
      </c>
      <c r="I197" s="19" t="s">
        <v>3074</v>
      </c>
      <c r="J197" s="18" t="s">
        <v>2871</v>
      </c>
      <c r="K197" s="19" t="s">
        <v>794</v>
      </c>
      <c r="L197" s="18" t="b">
        <v>0</v>
      </c>
      <c r="N197" s="18" t="s">
        <v>3075</v>
      </c>
    </row>
    <row r="198" spans="1:18" ht="409.6">
      <c r="A198" s="18" t="s">
        <v>795</v>
      </c>
      <c r="B198" s="18" t="s">
        <v>3076</v>
      </c>
      <c r="C198" s="19" t="s">
        <v>3077</v>
      </c>
      <c r="D198" s="20" t="s">
        <v>3078</v>
      </c>
      <c r="E198" s="19" t="s">
        <v>3079</v>
      </c>
      <c r="F198" s="19" t="s">
        <v>2246</v>
      </c>
      <c r="G198" s="19" t="s">
        <v>2113</v>
      </c>
      <c r="H198" s="19" t="s">
        <v>2856</v>
      </c>
      <c r="I198" s="19" t="s">
        <v>3080</v>
      </c>
      <c r="J198" s="18" t="s">
        <v>2871</v>
      </c>
      <c r="K198" s="19" t="s">
        <v>799</v>
      </c>
      <c r="L198" s="18" t="b">
        <v>1</v>
      </c>
      <c r="M198" s="18" t="s">
        <v>790</v>
      </c>
    </row>
    <row r="199" spans="1:18" ht="207.95">
      <c r="A199" s="18" t="s">
        <v>800</v>
      </c>
      <c r="B199" s="18" t="s">
        <v>3081</v>
      </c>
      <c r="C199" s="19" t="s">
        <v>3082</v>
      </c>
      <c r="D199" s="20" t="s">
        <v>3083</v>
      </c>
      <c r="E199" s="19" t="s">
        <v>3079</v>
      </c>
      <c r="F199" s="19" t="s">
        <v>2246</v>
      </c>
      <c r="G199" s="19" t="s">
        <v>2113</v>
      </c>
      <c r="H199" s="19" t="s">
        <v>2856</v>
      </c>
      <c r="I199" s="19" t="s">
        <v>3084</v>
      </c>
      <c r="J199" s="18" t="s">
        <v>2871</v>
      </c>
      <c r="K199" s="19" t="s">
        <v>803</v>
      </c>
      <c r="L199" s="18" t="b">
        <v>1</v>
      </c>
      <c r="M199" s="18" t="s">
        <v>790</v>
      </c>
      <c r="O199" s="18" t="s">
        <v>3085</v>
      </c>
    </row>
    <row r="200" spans="1:18" ht="128.1">
      <c r="A200" s="18" t="s">
        <v>804</v>
      </c>
      <c r="B200" s="18" t="s">
        <v>3086</v>
      </c>
      <c r="C200" s="19" t="s">
        <v>3087</v>
      </c>
      <c r="D200" s="20" t="s">
        <v>3088</v>
      </c>
      <c r="E200" s="19" t="s">
        <v>3079</v>
      </c>
      <c r="F200" s="19" t="s">
        <v>2246</v>
      </c>
      <c r="G200" s="19" t="s">
        <v>2113</v>
      </c>
      <c r="H200" s="19" t="s">
        <v>2856</v>
      </c>
      <c r="I200" s="19" t="s">
        <v>3089</v>
      </c>
      <c r="J200" s="18" t="s">
        <v>2871</v>
      </c>
      <c r="K200" s="19" t="s">
        <v>808</v>
      </c>
      <c r="L200" s="18" t="b">
        <v>1</v>
      </c>
      <c r="M200" s="18" t="s">
        <v>790</v>
      </c>
    </row>
    <row r="201" spans="1:18" ht="144">
      <c r="A201" s="18" t="s">
        <v>809</v>
      </c>
      <c r="B201" s="18" t="s">
        <v>3090</v>
      </c>
      <c r="C201" s="19" t="s">
        <v>3091</v>
      </c>
      <c r="D201" s="20" t="s">
        <v>3092</v>
      </c>
      <c r="E201" s="19" t="s">
        <v>3079</v>
      </c>
      <c r="F201" s="19" t="s">
        <v>2246</v>
      </c>
      <c r="G201" s="19" t="s">
        <v>2113</v>
      </c>
      <c r="H201" s="19" t="s">
        <v>2856</v>
      </c>
      <c r="I201" s="19" t="s">
        <v>3089</v>
      </c>
      <c r="J201" s="18" t="s">
        <v>2871</v>
      </c>
      <c r="K201" s="19" t="s">
        <v>808</v>
      </c>
      <c r="L201" s="18" t="b">
        <v>1</v>
      </c>
      <c r="M201" s="18" t="s">
        <v>790</v>
      </c>
    </row>
    <row r="202" spans="1:18" ht="192">
      <c r="A202" s="18" t="s">
        <v>811</v>
      </c>
      <c r="B202" s="18" t="s">
        <v>3093</v>
      </c>
      <c r="C202" s="19" t="s">
        <v>3094</v>
      </c>
      <c r="D202" s="20" t="s">
        <v>3095</v>
      </c>
      <c r="E202" s="19" t="s">
        <v>3079</v>
      </c>
      <c r="F202" s="19" t="s">
        <v>2130</v>
      </c>
      <c r="G202" s="19" t="s">
        <v>2113</v>
      </c>
      <c r="H202" s="19" t="s">
        <v>2856</v>
      </c>
      <c r="I202" s="19" t="s">
        <v>3096</v>
      </c>
      <c r="J202" s="18" t="s">
        <v>2871</v>
      </c>
      <c r="K202" s="19" t="s">
        <v>808</v>
      </c>
      <c r="L202" s="18" t="b">
        <v>1</v>
      </c>
      <c r="M202" s="18" t="s">
        <v>790</v>
      </c>
      <c r="N202" s="18" t="s">
        <v>3097</v>
      </c>
    </row>
    <row r="203" spans="1:18" ht="111.95">
      <c r="A203" s="18" t="s">
        <v>813</v>
      </c>
      <c r="B203" s="18" t="s">
        <v>3098</v>
      </c>
      <c r="C203" s="19" t="s">
        <v>3099</v>
      </c>
      <c r="D203" s="20" t="s">
        <v>3100</v>
      </c>
      <c r="E203" s="19" t="s">
        <v>3079</v>
      </c>
      <c r="F203" s="19" t="s">
        <v>2246</v>
      </c>
      <c r="G203" s="19" t="s">
        <v>2113</v>
      </c>
      <c r="H203" s="19" t="s">
        <v>2856</v>
      </c>
      <c r="I203" s="19" t="s">
        <v>3101</v>
      </c>
      <c r="J203" s="18" t="s">
        <v>2871</v>
      </c>
      <c r="K203" s="19" t="s">
        <v>799</v>
      </c>
      <c r="L203" s="18" t="b">
        <v>1</v>
      </c>
      <c r="M203" s="18" t="s">
        <v>790</v>
      </c>
    </row>
    <row r="204" spans="1:18" ht="224.1">
      <c r="A204" s="18" t="s">
        <v>816</v>
      </c>
      <c r="B204" s="18" t="s">
        <v>817</v>
      </c>
      <c r="C204" s="19" t="s">
        <v>3102</v>
      </c>
      <c r="D204" s="20" t="s">
        <v>3103</v>
      </c>
      <c r="E204" s="19" t="s">
        <v>3019</v>
      </c>
      <c r="F204" s="19" t="s">
        <v>3104</v>
      </c>
      <c r="G204" s="19" t="s">
        <v>2113</v>
      </c>
      <c r="H204" s="19" t="s">
        <v>2193</v>
      </c>
      <c r="I204" s="19" t="s">
        <v>3105</v>
      </c>
      <c r="J204" s="18" t="s">
        <v>2116</v>
      </c>
      <c r="K204" s="19" t="s">
        <v>818</v>
      </c>
      <c r="L204" s="18" t="b">
        <v>0</v>
      </c>
      <c r="N204" s="18" t="s">
        <v>3106</v>
      </c>
      <c r="R204" s="18" t="s">
        <v>3107</v>
      </c>
    </row>
    <row r="205" spans="1:18" ht="395.1">
      <c r="A205" s="18" t="s">
        <v>828</v>
      </c>
      <c r="B205" s="18" t="s">
        <v>829</v>
      </c>
      <c r="C205" s="19" t="s">
        <v>3108</v>
      </c>
      <c r="D205" s="20" t="s">
        <v>3109</v>
      </c>
      <c r="E205" s="19" t="s">
        <v>3110</v>
      </c>
      <c r="F205" s="19" t="s">
        <v>2398</v>
      </c>
      <c r="G205" s="19" t="s">
        <v>2199</v>
      </c>
      <c r="H205" s="19" t="s">
        <v>2856</v>
      </c>
      <c r="I205" s="19" t="s">
        <v>3111</v>
      </c>
      <c r="J205" s="18" t="s">
        <v>2116</v>
      </c>
      <c r="K205" s="19" t="s">
        <v>832</v>
      </c>
      <c r="L205" s="18" t="b">
        <v>0</v>
      </c>
      <c r="N205" s="18" t="s">
        <v>3112</v>
      </c>
    </row>
    <row r="206" spans="1:18" ht="288">
      <c r="A206" s="18" t="s">
        <v>833</v>
      </c>
      <c r="B206" s="18" t="s">
        <v>834</v>
      </c>
      <c r="C206" s="19" t="s">
        <v>3113</v>
      </c>
      <c r="D206" s="20" t="s">
        <v>3114</v>
      </c>
      <c r="E206" s="19" t="s">
        <v>3110</v>
      </c>
      <c r="F206" s="19" t="s">
        <v>2341</v>
      </c>
      <c r="G206" s="19" t="s">
        <v>2192</v>
      </c>
      <c r="H206" s="19" t="s">
        <v>2185</v>
      </c>
      <c r="I206" s="19" t="s">
        <v>3115</v>
      </c>
      <c r="J206" s="18" t="s">
        <v>2140</v>
      </c>
      <c r="K206" s="19" t="s">
        <v>837</v>
      </c>
      <c r="L206" s="18" t="b">
        <v>0</v>
      </c>
      <c r="N206" s="18" t="s">
        <v>3116</v>
      </c>
    </row>
    <row r="207" spans="1:18" ht="409.6">
      <c r="A207" s="18" t="s">
        <v>838</v>
      </c>
      <c r="B207" s="18" t="s">
        <v>839</v>
      </c>
      <c r="C207" s="19" t="s">
        <v>3117</v>
      </c>
      <c r="D207" s="20" t="s">
        <v>3118</v>
      </c>
      <c r="E207" s="19" t="s">
        <v>3110</v>
      </c>
      <c r="F207" s="19" t="s">
        <v>3119</v>
      </c>
      <c r="G207" s="19" t="s">
        <v>2199</v>
      </c>
      <c r="H207" s="19" t="s">
        <v>2132</v>
      </c>
      <c r="I207" s="19" t="s">
        <v>3120</v>
      </c>
      <c r="J207" s="18" t="s">
        <v>2140</v>
      </c>
      <c r="K207" s="19" t="s">
        <v>842</v>
      </c>
      <c r="L207" s="18" t="b">
        <v>0</v>
      </c>
      <c r="N207" s="18" t="s">
        <v>3121</v>
      </c>
    </row>
    <row r="208" spans="1:18" ht="409.6">
      <c r="A208" s="18" t="s">
        <v>843</v>
      </c>
      <c r="B208" s="18" t="s">
        <v>844</v>
      </c>
      <c r="C208" s="19" t="s">
        <v>3122</v>
      </c>
      <c r="D208" s="20" t="s">
        <v>3123</v>
      </c>
      <c r="E208" s="19" t="s">
        <v>3124</v>
      </c>
      <c r="F208" s="19" t="s">
        <v>2799</v>
      </c>
      <c r="G208" s="19" t="s">
        <v>2184</v>
      </c>
      <c r="H208" s="19" t="s">
        <v>3125</v>
      </c>
      <c r="I208" s="19" t="s">
        <v>3126</v>
      </c>
      <c r="J208" s="18" t="s">
        <v>3127</v>
      </c>
      <c r="K208" s="19" t="s">
        <v>847</v>
      </c>
      <c r="L208" s="18" t="b">
        <v>0</v>
      </c>
      <c r="N208" s="18" t="s">
        <v>3128</v>
      </c>
    </row>
    <row r="209" spans="1:20" ht="255.95">
      <c r="A209" s="18" t="s">
        <v>848</v>
      </c>
      <c r="B209" s="18" t="s">
        <v>849</v>
      </c>
      <c r="C209" s="19" t="s">
        <v>3129</v>
      </c>
      <c r="D209" s="20" t="s">
        <v>3130</v>
      </c>
      <c r="E209" s="19" t="s">
        <v>3124</v>
      </c>
      <c r="F209" s="19" t="s">
        <v>2843</v>
      </c>
      <c r="G209" s="19" t="s">
        <v>2750</v>
      </c>
      <c r="H209" s="19" t="s">
        <v>3125</v>
      </c>
      <c r="I209" s="19" t="s">
        <v>3131</v>
      </c>
      <c r="J209" s="18" t="s">
        <v>3132</v>
      </c>
      <c r="K209" s="19" t="s">
        <v>852</v>
      </c>
      <c r="L209" s="18" t="b">
        <v>0</v>
      </c>
      <c r="N209" s="18" t="s">
        <v>3133</v>
      </c>
    </row>
    <row r="210" spans="1:20" ht="380.1">
      <c r="A210" s="18" t="s">
        <v>853</v>
      </c>
      <c r="B210" s="18" t="s">
        <v>854</v>
      </c>
      <c r="C210" s="19" t="s">
        <v>3134</v>
      </c>
      <c r="D210" s="20" t="s">
        <v>3135</v>
      </c>
      <c r="E210" s="19" t="s">
        <v>3124</v>
      </c>
      <c r="F210" s="19" t="s">
        <v>3136</v>
      </c>
      <c r="G210" s="19" t="s">
        <v>2199</v>
      </c>
      <c r="H210" s="19" t="s">
        <v>3125</v>
      </c>
      <c r="I210" s="19" t="s">
        <v>3137</v>
      </c>
      <c r="J210" s="18" t="s">
        <v>2116</v>
      </c>
      <c r="L210" s="18" t="b">
        <v>0</v>
      </c>
      <c r="N210" s="18" t="s">
        <v>3138</v>
      </c>
    </row>
    <row r="211" spans="1:20" ht="111.95">
      <c r="A211" s="18" t="s">
        <v>858</v>
      </c>
      <c r="B211" s="18" t="s">
        <v>3139</v>
      </c>
      <c r="C211" s="19" t="s">
        <v>3140</v>
      </c>
      <c r="D211" s="20" t="s">
        <v>3141</v>
      </c>
      <c r="E211" s="19" t="s">
        <v>2476</v>
      </c>
      <c r="F211" s="19" t="s">
        <v>2476</v>
      </c>
      <c r="G211" s="19" t="s">
        <v>2120</v>
      </c>
      <c r="H211" s="19" t="s">
        <v>3125</v>
      </c>
      <c r="I211" s="19" t="s">
        <v>3142</v>
      </c>
      <c r="J211" s="18" t="s">
        <v>2116</v>
      </c>
      <c r="L211" s="18" t="b">
        <v>1</v>
      </c>
      <c r="M211" s="18" t="s">
        <v>853</v>
      </c>
    </row>
    <row r="212" spans="1:20" ht="111.95">
      <c r="A212" s="18" t="s">
        <v>860</v>
      </c>
      <c r="B212" s="18" t="s">
        <v>3143</v>
      </c>
      <c r="C212" s="19" t="s">
        <v>3144</v>
      </c>
      <c r="D212" s="20" t="s">
        <v>3145</v>
      </c>
      <c r="E212" s="19" t="s">
        <v>2476</v>
      </c>
      <c r="F212" s="19" t="s">
        <v>2476</v>
      </c>
      <c r="G212" s="19" t="s">
        <v>2120</v>
      </c>
      <c r="H212" s="19" t="s">
        <v>3125</v>
      </c>
      <c r="I212" s="19" t="s">
        <v>3142</v>
      </c>
      <c r="J212" s="18" t="s">
        <v>2116</v>
      </c>
      <c r="L212" s="18" t="b">
        <v>1</v>
      </c>
      <c r="M212" s="18" t="s">
        <v>853</v>
      </c>
    </row>
    <row r="213" spans="1:20" ht="80.099999999999994">
      <c r="A213" s="18" t="s">
        <v>862</v>
      </c>
      <c r="B213" s="18" t="s">
        <v>3146</v>
      </c>
      <c r="C213" s="19" t="s">
        <v>3147</v>
      </c>
      <c r="D213" s="20" t="s">
        <v>3148</v>
      </c>
      <c r="E213" s="19" t="s">
        <v>2476</v>
      </c>
      <c r="F213" s="19" t="s">
        <v>2272</v>
      </c>
      <c r="G213" s="19" t="s">
        <v>2120</v>
      </c>
      <c r="H213" s="19" t="s">
        <v>3125</v>
      </c>
      <c r="I213" s="19" t="s">
        <v>3149</v>
      </c>
      <c r="J213" s="18" t="s">
        <v>2116</v>
      </c>
      <c r="L213" s="18" t="b">
        <v>1</v>
      </c>
      <c r="M213" s="18" t="s">
        <v>853</v>
      </c>
    </row>
    <row r="214" spans="1:20" ht="320.10000000000002">
      <c r="A214" s="18" t="s">
        <v>867</v>
      </c>
      <c r="B214" s="18" t="s">
        <v>868</v>
      </c>
      <c r="C214" s="19" t="s">
        <v>3150</v>
      </c>
      <c r="D214" s="20" t="s">
        <v>3151</v>
      </c>
      <c r="E214" s="19" t="s">
        <v>3124</v>
      </c>
      <c r="F214" s="19" t="s">
        <v>3152</v>
      </c>
      <c r="G214" s="19" t="s">
        <v>2199</v>
      </c>
      <c r="H214" s="19" t="s">
        <v>3153</v>
      </c>
      <c r="I214" s="19" t="s">
        <v>3154</v>
      </c>
      <c r="J214" s="18" t="s">
        <v>2140</v>
      </c>
      <c r="K214" s="19" t="s">
        <v>821</v>
      </c>
      <c r="L214" s="18" t="b">
        <v>0</v>
      </c>
      <c r="N214" s="18" t="s">
        <v>3155</v>
      </c>
      <c r="R214" s="18" t="s">
        <v>3156</v>
      </c>
    </row>
    <row r="215" spans="1:20" ht="159.94999999999999">
      <c r="A215" s="18" t="s">
        <v>871</v>
      </c>
      <c r="B215" s="18" t="s">
        <v>872</v>
      </c>
      <c r="C215" s="19" t="s">
        <v>3157</v>
      </c>
      <c r="D215" s="20" t="s">
        <v>3158</v>
      </c>
      <c r="E215" s="19" t="s">
        <v>3124</v>
      </c>
      <c r="F215" s="19" t="s">
        <v>2467</v>
      </c>
      <c r="G215" s="19" t="s">
        <v>2441</v>
      </c>
      <c r="H215" s="19" t="s">
        <v>3125</v>
      </c>
      <c r="I215" s="19" t="s">
        <v>3159</v>
      </c>
      <c r="J215" s="18" t="s">
        <v>3160</v>
      </c>
      <c r="K215" s="19" t="s">
        <v>824</v>
      </c>
      <c r="L215" s="18" t="b">
        <v>0</v>
      </c>
      <c r="N215" s="18" t="s">
        <v>2444</v>
      </c>
    </row>
    <row r="216" spans="1:20" ht="111.95">
      <c r="A216" s="18" t="s">
        <v>876</v>
      </c>
      <c r="B216" s="18" t="s">
        <v>877</v>
      </c>
      <c r="C216" s="19" t="s">
        <v>3161</v>
      </c>
      <c r="D216" s="20" t="s">
        <v>3162</v>
      </c>
      <c r="E216" s="19" t="s">
        <v>3124</v>
      </c>
      <c r="F216" s="19" t="s">
        <v>3163</v>
      </c>
      <c r="G216" s="19" t="s">
        <v>2199</v>
      </c>
      <c r="H216" s="19" t="s">
        <v>3125</v>
      </c>
      <c r="I216" s="19" t="s">
        <v>3164</v>
      </c>
      <c r="J216" s="18" t="s">
        <v>2116</v>
      </c>
      <c r="L216" s="18" t="b">
        <v>0</v>
      </c>
    </row>
    <row r="217" spans="1:20" ht="224.1">
      <c r="A217" s="18" t="s">
        <v>881</v>
      </c>
      <c r="B217" s="18" t="s">
        <v>882</v>
      </c>
      <c r="C217" s="19" t="s">
        <v>3165</v>
      </c>
      <c r="D217" s="20" t="s">
        <v>3166</v>
      </c>
      <c r="E217" s="19" t="s">
        <v>3124</v>
      </c>
      <c r="F217" s="19" t="s">
        <v>2616</v>
      </c>
      <c r="G217" s="19" t="s">
        <v>2184</v>
      </c>
      <c r="H217" s="19" t="s">
        <v>2200</v>
      </c>
      <c r="I217" s="19" t="s">
        <v>3167</v>
      </c>
      <c r="J217" s="18" t="s">
        <v>2468</v>
      </c>
      <c r="K217" s="19" t="s">
        <v>884</v>
      </c>
      <c r="L217" s="18" t="b">
        <v>0</v>
      </c>
      <c r="N217" s="18" t="s">
        <v>3168</v>
      </c>
    </row>
    <row r="218" spans="1:20" ht="192">
      <c r="A218" s="18" t="s">
        <v>885</v>
      </c>
      <c r="B218" s="18" t="s">
        <v>886</v>
      </c>
      <c r="C218" s="19" t="s">
        <v>3169</v>
      </c>
      <c r="D218" s="20" t="s">
        <v>3170</v>
      </c>
      <c r="E218" s="19" t="s">
        <v>3124</v>
      </c>
      <c r="F218" s="19" t="s">
        <v>2225</v>
      </c>
      <c r="G218" s="19" t="s">
        <v>2113</v>
      </c>
      <c r="H218" s="19" t="s">
        <v>2193</v>
      </c>
      <c r="I218" s="19" t="s">
        <v>3171</v>
      </c>
      <c r="J218" s="18" t="s">
        <v>2140</v>
      </c>
      <c r="K218" s="19" t="s">
        <v>160</v>
      </c>
      <c r="L218" s="18" t="b">
        <v>0</v>
      </c>
      <c r="N218" s="18" t="s">
        <v>2267</v>
      </c>
      <c r="R218" s="18" t="s">
        <v>3172</v>
      </c>
    </row>
    <row r="219" spans="1:20" ht="409.6">
      <c r="A219" s="18" t="s">
        <v>887</v>
      </c>
      <c r="B219" s="18" t="s">
        <v>888</v>
      </c>
      <c r="C219" s="19" t="s">
        <v>3173</v>
      </c>
      <c r="D219" s="20" t="s">
        <v>3174</v>
      </c>
      <c r="E219" s="19" t="s">
        <v>3124</v>
      </c>
      <c r="F219" s="19" t="s">
        <v>2130</v>
      </c>
      <c r="G219" s="19" t="s">
        <v>2199</v>
      </c>
      <c r="H219" s="19" t="s">
        <v>2447</v>
      </c>
      <c r="I219" s="19" t="s">
        <v>3175</v>
      </c>
      <c r="J219" s="18" t="s">
        <v>2116</v>
      </c>
      <c r="L219" s="18" t="b">
        <v>0</v>
      </c>
      <c r="O219" s="18" t="s">
        <v>3176</v>
      </c>
      <c r="T219" s="18" t="b">
        <v>0</v>
      </c>
    </row>
    <row r="220" spans="1:20" ht="144">
      <c r="A220" s="18" t="s">
        <v>890</v>
      </c>
      <c r="B220" s="18" t="s">
        <v>891</v>
      </c>
      <c r="C220" s="19" t="s">
        <v>3177</v>
      </c>
      <c r="D220" s="20" t="s">
        <v>3178</v>
      </c>
      <c r="E220" s="19" t="s">
        <v>3124</v>
      </c>
      <c r="F220" s="19" t="s">
        <v>3179</v>
      </c>
      <c r="G220" s="19" t="s">
        <v>2356</v>
      </c>
      <c r="H220" s="19" t="s">
        <v>2447</v>
      </c>
      <c r="I220" s="19" t="s">
        <v>3180</v>
      </c>
      <c r="J220" s="18" t="s">
        <v>2443</v>
      </c>
      <c r="K220" s="19" t="s">
        <v>894</v>
      </c>
      <c r="L220" s="18" t="b">
        <v>0</v>
      </c>
      <c r="N220" s="18" t="s">
        <v>3181</v>
      </c>
    </row>
    <row r="221" spans="1:20" ht="96">
      <c r="A221" s="18" t="s">
        <v>895</v>
      </c>
      <c r="B221" s="18" t="s">
        <v>3182</v>
      </c>
      <c r="C221" s="19" t="s">
        <v>3183</v>
      </c>
      <c r="D221" s="20" t="s">
        <v>3184</v>
      </c>
      <c r="E221" s="19" t="s">
        <v>2476</v>
      </c>
      <c r="F221" s="19" t="s">
        <v>2476</v>
      </c>
      <c r="G221" s="19" t="s">
        <v>2120</v>
      </c>
      <c r="H221" s="19" t="s">
        <v>2447</v>
      </c>
      <c r="I221" s="19" t="s">
        <v>3185</v>
      </c>
      <c r="J221" s="18" t="s">
        <v>2116</v>
      </c>
      <c r="K221" s="19" t="s">
        <v>898</v>
      </c>
      <c r="L221" s="18" t="b">
        <v>1</v>
      </c>
      <c r="M221" s="18" t="s">
        <v>890</v>
      </c>
    </row>
    <row r="222" spans="1:20" ht="207.95">
      <c r="A222" s="18" t="s">
        <v>899</v>
      </c>
      <c r="B222" s="18" t="s">
        <v>3186</v>
      </c>
      <c r="C222" s="19" t="s">
        <v>3187</v>
      </c>
      <c r="D222" s="20" t="s">
        <v>3188</v>
      </c>
      <c r="E222" s="19" t="s">
        <v>2476</v>
      </c>
      <c r="F222" s="19" t="s">
        <v>3189</v>
      </c>
      <c r="G222" s="19" t="s">
        <v>2113</v>
      </c>
      <c r="H222" s="19" t="s">
        <v>2447</v>
      </c>
      <c r="I222" s="19" t="s">
        <v>3190</v>
      </c>
      <c r="J222" s="18" t="s">
        <v>2116</v>
      </c>
      <c r="K222" s="19" t="s">
        <v>903</v>
      </c>
      <c r="L222" s="18" t="b">
        <v>1</v>
      </c>
      <c r="M222" s="18" t="s">
        <v>890</v>
      </c>
    </row>
    <row r="223" spans="1:20" ht="192">
      <c r="A223" s="18" t="s">
        <v>904</v>
      </c>
      <c r="B223" s="18" t="s">
        <v>3191</v>
      </c>
      <c r="C223" s="19" t="s">
        <v>3192</v>
      </c>
      <c r="D223" s="20" t="s">
        <v>3193</v>
      </c>
      <c r="E223" s="19" t="s">
        <v>3194</v>
      </c>
      <c r="F223" s="19" t="s">
        <v>3179</v>
      </c>
      <c r="G223" s="19" t="s">
        <v>2113</v>
      </c>
      <c r="H223" s="19" t="s">
        <v>2447</v>
      </c>
      <c r="I223" s="19" t="s">
        <v>3195</v>
      </c>
      <c r="J223" s="18" t="s">
        <v>3196</v>
      </c>
      <c r="K223" s="19" t="s">
        <v>907</v>
      </c>
      <c r="L223" s="18" t="b">
        <v>1</v>
      </c>
      <c r="M223" s="18" t="s">
        <v>890</v>
      </c>
      <c r="N223" s="18" t="s">
        <v>3197</v>
      </c>
    </row>
    <row r="224" spans="1:20" ht="409.6">
      <c r="A224" s="18" t="s">
        <v>908</v>
      </c>
      <c r="B224" s="18" t="s">
        <v>909</v>
      </c>
      <c r="C224" s="19" t="s">
        <v>3198</v>
      </c>
      <c r="D224" s="20" t="s">
        <v>3199</v>
      </c>
      <c r="E224" s="19" t="s">
        <v>3124</v>
      </c>
      <c r="F224" s="19" t="s">
        <v>3200</v>
      </c>
      <c r="G224" s="19" t="s">
        <v>2441</v>
      </c>
      <c r="H224" s="19" t="s">
        <v>3201</v>
      </c>
      <c r="I224" s="19" t="s">
        <v>3202</v>
      </c>
      <c r="J224" s="18" t="s">
        <v>2248</v>
      </c>
      <c r="K224" s="19" t="s">
        <v>607</v>
      </c>
      <c r="L224" s="18" t="b">
        <v>0</v>
      </c>
      <c r="N224" s="18" t="s">
        <v>3203</v>
      </c>
      <c r="R224" s="18" t="s">
        <v>3204</v>
      </c>
    </row>
    <row r="225" spans="1:18" ht="192">
      <c r="A225" s="18" t="s">
        <v>913</v>
      </c>
      <c r="B225" s="18" t="s">
        <v>3205</v>
      </c>
      <c r="C225" s="19" t="s">
        <v>3206</v>
      </c>
      <c r="D225" s="20" t="s">
        <v>3207</v>
      </c>
      <c r="E225" s="19" t="s">
        <v>3208</v>
      </c>
      <c r="F225" s="19" t="s">
        <v>2579</v>
      </c>
      <c r="G225" s="19" t="s">
        <v>2113</v>
      </c>
      <c r="H225" s="19" t="s">
        <v>3201</v>
      </c>
      <c r="I225" s="19" t="s">
        <v>3209</v>
      </c>
      <c r="J225" s="18" t="s">
        <v>2248</v>
      </c>
      <c r="K225" s="19" t="s">
        <v>137</v>
      </c>
      <c r="L225" s="18" t="b">
        <v>1</v>
      </c>
      <c r="M225" s="18" t="s">
        <v>908</v>
      </c>
    </row>
    <row r="226" spans="1:18" ht="272.10000000000002">
      <c r="A226" s="18" t="s">
        <v>920</v>
      </c>
      <c r="B226" s="18" t="s">
        <v>921</v>
      </c>
      <c r="C226" s="19" t="s">
        <v>3210</v>
      </c>
      <c r="D226" s="20" t="s">
        <v>3211</v>
      </c>
      <c r="E226" s="19" t="s">
        <v>3124</v>
      </c>
      <c r="F226" s="19" t="s">
        <v>2191</v>
      </c>
      <c r="G226" s="19" t="s">
        <v>2192</v>
      </c>
      <c r="H226" s="19" t="s">
        <v>2193</v>
      </c>
      <c r="I226" s="19" t="s">
        <v>3212</v>
      </c>
      <c r="J226" s="18" t="s">
        <v>2140</v>
      </c>
      <c r="K226" s="19" t="s">
        <v>922</v>
      </c>
      <c r="L226" s="18" t="b">
        <v>0</v>
      </c>
      <c r="N226" s="18" t="s">
        <v>3213</v>
      </c>
      <c r="R226" s="18" t="s">
        <v>3214</v>
      </c>
    </row>
    <row r="227" spans="1:18" ht="288">
      <c r="A227" s="18" t="s">
        <v>923</v>
      </c>
      <c r="B227" s="18" t="s">
        <v>924</v>
      </c>
      <c r="C227" s="19" t="s">
        <v>3215</v>
      </c>
      <c r="D227" s="20" t="s">
        <v>3216</v>
      </c>
      <c r="E227" s="19" t="s">
        <v>3124</v>
      </c>
      <c r="F227" s="19" t="s">
        <v>2168</v>
      </c>
      <c r="G227" s="19" t="s">
        <v>2113</v>
      </c>
      <c r="H227" s="19" t="s">
        <v>2258</v>
      </c>
      <c r="I227" s="19" t="s">
        <v>3217</v>
      </c>
      <c r="J227" s="18" t="s">
        <v>2116</v>
      </c>
      <c r="K227" s="19" t="s">
        <v>852</v>
      </c>
      <c r="L227" s="18" t="b">
        <v>0</v>
      </c>
      <c r="N227" s="18" t="s">
        <v>2249</v>
      </c>
      <c r="O227" s="18" t="s">
        <v>3218</v>
      </c>
    </row>
    <row r="228" spans="1:18" ht="144">
      <c r="A228" s="18" t="s">
        <v>927</v>
      </c>
      <c r="B228" s="18" t="s">
        <v>928</v>
      </c>
      <c r="C228" s="19" t="s">
        <v>3219</v>
      </c>
      <c r="D228" s="20" t="s">
        <v>3220</v>
      </c>
      <c r="E228" s="19" t="s">
        <v>3124</v>
      </c>
      <c r="F228" s="19" t="s">
        <v>2327</v>
      </c>
      <c r="G228" s="19" t="s">
        <v>2113</v>
      </c>
      <c r="H228" s="19" t="s">
        <v>2193</v>
      </c>
      <c r="I228" s="19" t="s">
        <v>3221</v>
      </c>
      <c r="J228" s="18" t="s">
        <v>2116</v>
      </c>
      <c r="L228" s="18" t="b">
        <v>0</v>
      </c>
      <c r="N228" s="18" t="s">
        <v>2575</v>
      </c>
      <c r="R228" s="18" t="s">
        <v>3222</v>
      </c>
    </row>
    <row r="229" spans="1:18" ht="128.1">
      <c r="A229" s="18" t="s">
        <v>930</v>
      </c>
      <c r="B229" s="18" t="s">
        <v>931</v>
      </c>
      <c r="C229" s="19" t="s">
        <v>3223</v>
      </c>
      <c r="D229" s="20" t="s">
        <v>3224</v>
      </c>
      <c r="E229" s="19" t="s">
        <v>3124</v>
      </c>
      <c r="F229" s="19" t="s">
        <v>2145</v>
      </c>
      <c r="G229" s="19" t="s">
        <v>2113</v>
      </c>
      <c r="H229" s="19" t="s">
        <v>2132</v>
      </c>
      <c r="I229" s="19" t="s">
        <v>3225</v>
      </c>
      <c r="J229" s="18" t="s">
        <v>2116</v>
      </c>
      <c r="L229" s="18" t="b">
        <v>0</v>
      </c>
      <c r="N229" s="18" t="s">
        <v>2575</v>
      </c>
    </row>
    <row r="230" spans="1:18" ht="365.1">
      <c r="A230" s="18" t="s">
        <v>934</v>
      </c>
      <c r="B230" s="18" t="s">
        <v>935</v>
      </c>
      <c r="C230" s="19" t="s">
        <v>3226</v>
      </c>
      <c r="D230" s="20" t="s">
        <v>3227</v>
      </c>
      <c r="E230" s="19" t="s">
        <v>3124</v>
      </c>
      <c r="F230" s="19" t="s">
        <v>3228</v>
      </c>
      <c r="G230" s="19" t="s">
        <v>2241</v>
      </c>
      <c r="H230" s="19" t="s">
        <v>2185</v>
      </c>
      <c r="I230" s="19" t="s">
        <v>3229</v>
      </c>
      <c r="J230" s="18" t="s">
        <v>3230</v>
      </c>
      <c r="K230" s="19" t="s">
        <v>938</v>
      </c>
      <c r="L230" s="18" t="b">
        <v>0</v>
      </c>
      <c r="N230" s="18" t="s">
        <v>3231</v>
      </c>
    </row>
    <row r="231" spans="1:18" ht="224.1">
      <c r="A231" s="18" t="s">
        <v>939</v>
      </c>
      <c r="B231" s="18" t="s">
        <v>3232</v>
      </c>
      <c r="C231" s="19" t="s">
        <v>3233</v>
      </c>
      <c r="D231" s="20" t="s">
        <v>3234</v>
      </c>
      <c r="E231" s="19" t="s">
        <v>3235</v>
      </c>
      <c r="F231" s="19" t="s">
        <v>3236</v>
      </c>
      <c r="G231" s="19" t="s">
        <v>2120</v>
      </c>
      <c r="H231" s="19" t="s">
        <v>2185</v>
      </c>
      <c r="I231" s="19" t="s">
        <v>3237</v>
      </c>
      <c r="J231" s="18" t="s">
        <v>3238</v>
      </c>
      <c r="K231" s="19" t="s">
        <v>938</v>
      </c>
      <c r="L231" s="18" t="b">
        <v>1</v>
      </c>
      <c r="M231" s="18" t="s">
        <v>934</v>
      </c>
    </row>
    <row r="232" spans="1:18" ht="224.1">
      <c r="A232" s="18" t="s">
        <v>941</v>
      </c>
      <c r="B232" s="18" t="s">
        <v>3239</v>
      </c>
      <c r="C232" s="19" t="s">
        <v>3240</v>
      </c>
      <c r="D232" s="20" t="s">
        <v>3241</v>
      </c>
      <c r="E232" s="19" t="s">
        <v>3235</v>
      </c>
      <c r="F232" s="19" t="s">
        <v>3236</v>
      </c>
      <c r="G232" s="19" t="s">
        <v>2120</v>
      </c>
      <c r="H232" s="19" t="s">
        <v>2185</v>
      </c>
      <c r="I232" s="19" t="s">
        <v>3242</v>
      </c>
      <c r="J232" s="18" t="s">
        <v>2871</v>
      </c>
      <c r="K232" s="19" t="s">
        <v>938</v>
      </c>
      <c r="L232" s="18" t="b">
        <v>1</v>
      </c>
      <c r="M232" s="18" t="s">
        <v>934</v>
      </c>
    </row>
    <row r="233" spans="1:18" ht="176.1">
      <c r="A233" s="18" t="s">
        <v>943</v>
      </c>
      <c r="B233" s="18" t="s">
        <v>3243</v>
      </c>
      <c r="C233" s="19" t="s">
        <v>3244</v>
      </c>
      <c r="D233" s="20" t="s">
        <v>3245</v>
      </c>
      <c r="E233" s="19" t="s">
        <v>3246</v>
      </c>
      <c r="F233" s="19" t="s">
        <v>3228</v>
      </c>
      <c r="G233" s="19" t="s">
        <v>2120</v>
      </c>
      <c r="H233" s="19" t="s">
        <v>2185</v>
      </c>
      <c r="I233" s="19" t="s">
        <v>3247</v>
      </c>
      <c r="J233" s="18" t="s">
        <v>3238</v>
      </c>
      <c r="K233" s="19" t="s">
        <v>938</v>
      </c>
      <c r="L233" s="18" t="b">
        <v>1</v>
      </c>
      <c r="M233" s="18" t="s">
        <v>934</v>
      </c>
      <c r="N233" s="18" t="s">
        <v>3248</v>
      </c>
    </row>
    <row r="234" spans="1:18" ht="80.099999999999994">
      <c r="A234" s="18" t="s">
        <v>946</v>
      </c>
      <c r="B234" s="18" t="s">
        <v>947</v>
      </c>
      <c r="C234" s="19" t="s">
        <v>3249</v>
      </c>
      <c r="D234" s="20" t="s">
        <v>3250</v>
      </c>
      <c r="E234" s="19" t="s">
        <v>3124</v>
      </c>
      <c r="F234" s="19" t="s">
        <v>3251</v>
      </c>
      <c r="G234" s="19" t="s">
        <v>2113</v>
      </c>
      <c r="H234" s="19" t="s">
        <v>2193</v>
      </c>
      <c r="I234" s="19" t="s">
        <v>3252</v>
      </c>
      <c r="J234" s="18" t="s">
        <v>2140</v>
      </c>
      <c r="K234" s="19" t="s">
        <v>423</v>
      </c>
      <c r="L234" s="18" t="b">
        <v>0</v>
      </c>
      <c r="N234" s="18" t="s">
        <v>2444</v>
      </c>
      <c r="R234" s="18" t="s">
        <v>3253</v>
      </c>
    </row>
    <row r="235" spans="1:18" ht="255.95">
      <c r="A235" s="18" t="s">
        <v>949</v>
      </c>
      <c r="B235" s="18" t="s">
        <v>3254</v>
      </c>
      <c r="C235" s="19" t="s">
        <v>3255</v>
      </c>
      <c r="D235" s="20" t="s">
        <v>3256</v>
      </c>
      <c r="E235" s="19" t="s">
        <v>3257</v>
      </c>
      <c r="F235" s="19" t="s">
        <v>3251</v>
      </c>
      <c r="G235" s="19" t="s">
        <v>2113</v>
      </c>
      <c r="H235" s="19" t="s">
        <v>2193</v>
      </c>
      <c r="I235" s="19" t="s">
        <v>3252</v>
      </c>
      <c r="J235" s="18" t="s">
        <v>2140</v>
      </c>
      <c r="K235" s="19" t="s">
        <v>423</v>
      </c>
      <c r="L235" s="18" t="b">
        <v>1</v>
      </c>
      <c r="M235" s="18" t="s">
        <v>946</v>
      </c>
      <c r="N235" s="18" t="s">
        <v>3258</v>
      </c>
      <c r="R235" s="18" t="s">
        <v>3259</v>
      </c>
    </row>
    <row r="236" spans="1:18" ht="144">
      <c r="A236" s="18" t="s">
        <v>951</v>
      </c>
      <c r="B236" s="18" t="s">
        <v>952</v>
      </c>
      <c r="C236" s="19" t="s">
        <v>3260</v>
      </c>
      <c r="D236" s="20" t="s">
        <v>3261</v>
      </c>
      <c r="E236" s="19" t="s">
        <v>3124</v>
      </c>
      <c r="F236" s="19" t="s">
        <v>2208</v>
      </c>
      <c r="G236" s="19" t="s">
        <v>2120</v>
      </c>
      <c r="H236" s="19" t="s">
        <v>2200</v>
      </c>
      <c r="I236" s="19" t="s">
        <v>3262</v>
      </c>
      <c r="J236" s="18" t="s">
        <v>2116</v>
      </c>
      <c r="K236" s="19" t="s">
        <v>590</v>
      </c>
      <c r="L236" s="18" t="b">
        <v>0</v>
      </c>
      <c r="N236" s="18" t="s">
        <v>3263</v>
      </c>
    </row>
    <row r="237" spans="1:18" ht="144">
      <c r="A237" s="18" t="s">
        <v>953</v>
      </c>
      <c r="B237" s="18" t="s">
        <v>954</v>
      </c>
      <c r="C237" s="19" t="s">
        <v>3264</v>
      </c>
      <c r="D237" s="20" t="s">
        <v>3265</v>
      </c>
      <c r="E237" s="19" t="s">
        <v>3124</v>
      </c>
      <c r="F237" s="19" t="s">
        <v>3228</v>
      </c>
      <c r="G237" s="19" t="s">
        <v>2131</v>
      </c>
      <c r="H237" s="19" t="s">
        <v>2193</v>
      </c>
      <c r="I237" s="19" t="s">
        <v>3266</v>
      </c>
      <c r="J237" s="18" t="s">
        <v>2140</v>
      </c>
      <c r="K237" s="19" t="s">
        <v>957</v>
      </c>
      <c r="L237" s="18" t="b">
        <v>0</v>
      </c>
      <c r="N237" s="18" t="s">
        <v>3267</v>
      </c>
      <c r="R237" s="18" t="s">
        <v>3268</v>
      </c>
    </row>
    <row r="238" spans="1:18" ht="176.1">
      <c r="A238" s="18" t="s">
        <v>958</v>
      </c>
      <c r="B238" s="18" t="s">
        <v>3269</v>
      </c>
      <c r="C238" s="19" t="s">
        <v>3270</v>
      </c>
      <c r="D238" s="20" t="s">
        <v>3271</v>
      </c>
      <c r="E238" s="19" t="s">
        <v>3272</v>
      </c>
      <c r="F238" s="19" t="s">
        <v>2225</v>
      </c>
      <c r="G238" s="19" t="s">
        <v>2120</v>
      </c>
      <c r="H238" s="19" t="s">
        <v>2193</v>
      </c>
      <c r="I238" s="19" t="s">
        <v>3273</v>
      </c>
      <c r="J238" s="18" t="s">
        <v>2140</v>
      </c>
      <c r="K238" s="19" t="s">
        <v>962</v>
      </c>
      <c r="L238" s="18" t="b">
        <v>1</v>
      </c>
      <c r="M238" s="18" t="s">
        <v>953</v>
      </c>
      <c r="N238" s="18" t="s">
        <v>3274</v>
      </c>
      <c r="R238" s="18" t="s">
        <v>3253</v>
      </c>
    </row>
    <row r="239" spans="1:18" ht="409.6">
      <c r="A239" s="18" t="s">
        <v>963</v>
      </c>
      <c r="B239" s="18" t="s">
        <v>3275</v>
      </c>
      <c r="C239" s="19" t="s">
        <v>3276</v>
      </c>
      <c r="D239" s="20" t="s">
        <v>3277</v>
      </c>
      <c r="E239" s="19" t="s">
        <v>3272</v>
      </c>
      <c r="F239" s="19" t="s">
        <v>2579</v>
      </c>
      <c r="G239" s="19" t="s">
        <v>2113</v>
      </c>
      <c r="H239" s="19" t="s">
        <v>2193</v>
      </c>
      <c r="I239" s="19" t="s">
        <v>3278</v>
      </c>
      <c r="J239" s="18" t="s">
        <v>2140</v>
      </c>
      <c r="K239" s="19" t="s">
        <v>967</v>
      </c>
      <c r="L239" s="18" t="b">
        <v>1</v>
      </c>
      <c r="M239" s="18" t="s">
        <v>953</v>
      </c>
      <c r="N239" s="18" t="s">
        <v>3279</v>
      </c>
      <c r="R239" s="18" t="s">
        <v>2991</v>
      </c>
    </row>
    <row r="240" spans="1:18" ht="240">
      <c r="A240" s="18" t="s">
        <v>968</v>
      </c>
      <c r="B240" s="18" t="s">
        <v>3280</v>
      </c>
      <c r="C240" s="19" t="s">
        <v>3281</v>
      </c>
      <c r="D240" s="20" t="s">
        <v>3282</v>
      </c>
      <c r="E240" s="19" t="s">
        <v>3272</v>
      </c>
      <c r="F240" s="19" t="s">
        <v>2225</v>
      </c>
      <c r="G240" s="19" t="s">
        <v>2120</v>
      </c>
      <c r="H240" s="19" t="s">
        <v>2193</v>
      </c>
      <c r="I240" s="19" t="s">
        <v>3283</v>
      </c>
      <c r="J240" s="18" t="s">
        <v>2140</v>
      </c>
      <c r="K240" s="19" t="s">
        <v>317</v>
      </c>
      <c r="L240" s="18" t="b">
        <v>1</v>
      </c>
      <c r="M240" s="18" t="s">
        <v>953</v>
      </c>
      <c r="N240" s="18" t="s">
        <v>3284</v>
      </c>
      <c r="R240" s="18" t="s">
        <v>2525</v>
      </c>
    </row>
    <row r="241" spans="1:18" ht="144">
      <c r="A241" s="18" t="s">
        <v>971</v>
      </c>
      <c r="B241" s="18" t="s">
        <v>3285</v>
      </c>
      <c r="C241" s="19" t="s">
        <v>3286</v>
      </c>
      <c r="D241" s="20" t="s">
        <v>3287</v>
      </c>
      <c r="E241" s="19" t="s">
        <v>3272</v>
      </c>
      <c r="F241" s="19" t="s">
        <v>2225</v>
      </c>
      <c r="G241" s="19" t="s">
        <v>2120</v>
      </c>
      <c r="H241" s="19" t="s">
        <v>2193</v>
      </c>
      <c r="I241" s="19" t="s">
        <v>3288</v>
      </c>
      <c r="J241" s="18" t="s">
        <v>2140</v>
      </c>
      <c r="K241" s="19" t="s">
        <v>160</v>
      </c>
      <c r="L241" s="18" t="b">
        <v>1</v>
      </c>
      <c r="M241" s="18" t="s">
        <v>953</v>
      </c>
      <c r="N241" s="18" t="s">
        <v>3289</v>
      </c>
      <c r="R241" s="18" t="s">
        <v>3253</v>
      </c>
    </row>
    <row r="242" spans="1:18" ht="272.10000000000002">
      <c r="A242" s="18" t="s">
        <v>973</v>
      </c>
      <c r="B242" s="18" t="s">
        <v>3290</v>
      </c>
      <c r="C242" s="19" t="s">
        <v>3291</v>
      </c>
      <c r="D242" s="20" t="s">
        <v>3292</v>
      </c>
      <c r="E242" s="19" t="s">
        <v>3272</v>
      </c>
      <c r="F242" s="19" t="s">
        <v>2130</v>
      </c>
      <c r="G242" s="19" t="s">
        <v>2113</v>
      </c>
      <c r="H242" s="19" t="s">
        <v>2193</v>
      </c>
      <c r="I242" s="19" t="s">
        <v>3293</v>
      </c>
      <c r="J242" s="18" t="s">
        <v>2140</v>
      </c>
      <c r="K242" s="19" t="s">
        <v>975</v>
      </c>
      <c r="L242" s="18" t="b">
        <v>1</v>
      </c>
      <c r="M242" s="18" t="s">
        <v>953</v>
      </c>
      <c r="N242" s="18" t="s">
        <v>3294</v>
      </c>
      <c r="R242" s="18" t="s">
        <v>3253</v>
      </c>
    </row>
    <row r="243" spans="1:18" ht="144">
      <c r="A243" s="18" t="s">
        <v>976</v>
      </c>
      <c r="B243" s="18" t="s">
        <v>3295</v>
      </c>
      <c r="C243" s="19" t="s">
        <v>3296</v>
      </c>
      <c r="D243" s="20" t="s">
        <v>3297</v>
      </c>
      <c r="E243" s="19" t="s">
        <v>3298</v>
      </c>
      <c r="F243" s="19" t="s">
        <v>3299</v>
      </c>
      <c r="G243" s="19" t="s">
        <v>2113</v>
      </c>
      <c r="H243" s="19" t="s">
        <v>2193</v>
      </c>
      <c r="I243" s="19" t="s">
        <v>3300</v>
      </c>
      <c r="J243" s="18" t="s">
        <v>2140</v>
      </c>
      <c r="K243" s="19" t="s">
        <v>980</v>
      </c>
      <c r="L243" s="18" t="b">
        <v>1</v>
      </c>
      <c r="M243" s="18" t="s">
        <v>953</v>
      </c>
      <c r="N243" s="18" t="s">
        <v>3301</v>
      </c>
      <c r="R243" s="18" t="s">
        <v>3253</v>
      </c>
    </row>
    <row r="244" spans="1:18" ht="159.94999999999999">
      <c r="A244" s="18" t="s">
        <v>981</v>
      </c>
      <c r="B244" s="18" t="s">
        <v>3302</v>
      </c>
      <c r="C244" s="19" t="s">
        <v>3303</v>
      </c>
      <c r="D244" s="20" t="s">
        <v>3304</v>
      </c>
      <c r="E244" s="19" t="s">
        <v>3298</v>
      </c>
      <c r="F244" s="19" t="s">
        <v>2225</v>
      </c>
      <c r="G244" s="19" t="s">
        <v>2120</v>
      </c>
      <c r="H244" s="19" t="s">
        <v>2193</v>
      </c>
      <c r="I244" s="19" t="s">
        <v>3305</v>
      </c>
      <c r="J244" s="18" t="s">
        <v>2140</v>
      </c>
      <c r="K244" s="19" t="s">
        <v>983</v>
      </c>
      <c r="L244" s="18" t="b">
        <v>1</v>
      </c>
      <c r="M244" s="18" t="s">
        <v>953</v>
      </c>
      <c r="R244" s="18" t="s">
        <v>3253</v>
      </c>
    </row>
    <row r="245" spans="1:18" ht="159.94999999999999">
      <c r="A245" s="18" t="s">
        <v>984</v>
      </c>
      <c r="B245" s="18" t="s">
        <v>3306</v>
      </c>
      <c r="C245" s="19" t="s">
        <v>3307</v>
      </c>
      <c r="D245" s="20" t="s">
        <v>3308</v>
      </c>
      <c r="E245" s="19" t="s">
        <v>3272</v>
      </c>
      <c r="F245" s="19" t="s">
        <v>2225</v>
      </c>
      <c r="G245" s="19" t="s">
        <v>2120</v>
      </c>
      <c r="H245" s="19" t="s">
        <v>2193</v>
      </c>
      <c r="I245" s="19" t="s">
        <v>3309</v>
      </c>
      <c r="J245" s="18" t="s">
        <v>2140</v>
      </c>
      <c r="K245" s="19" t="s">
        <v>160</v>
      </c>
      <c r="L245" s="18" t="b">
        <v>1</v>
      </c>
      <c r="M245" s="18" t="s">
        <v>953</v>
      </c>
      <c r="N245" s="18" t="s">
        <v>3310</v>
      </c>
      <c r="R245" s="18" t="s">
        <v>3253</v>
      </c>
    </row>
    <row r="246" spans="1:18" ht="255.95">
      <c r="A246" s="18" t="s">
        <v>986</v>
      </c>
      <c r="B246" s="18" t="s">
        <v>3311</v>
      </c>
      <c r="C246" s="19" t="s">
        <v>3312</v>
      </c>
      <c r="D246" s="20" t="s">
        <v>3313</v>
      </c>
      <c r="E246" s="19" t="s">
        <v>3272</v>
      </c>
      <c r="F246" s="19" t="s">
        <v>2225</v>
      </c>
      <c r="G246" s="19" t="s">
        <v>2120</v>
      </c>
      <c r="H246" s="19" t="s">
        <v>2193</v>
      </c>
      <c r="I246" s="19" t="s">
        <v>3314</v>
      </c>
      <c r="J246" s="18" t="s">
        <v>2140</v>
      </c>
      <c r="K246" s="19" t="s">
        <v>980</v>
      </c>
      <c r="L246" s="18" t="b">
        <v>1</v>
      </c>
      <c r="M246" s="18" t="s">
        <v>953</v>
      </c>
      <c r="N246" s="18" t="s">
        <v>3310</v>
      </c>
      <c r="R246" s="18" t="s">
        <v>3268</v>
      </c>
    </row>
    <row r="247" spans="1:18" ht="380.1">
      <c r="A247" s="18" t="s">
        <v>989</v>
      </c>
      <c r="B247" s="18" t="s">
        <v>3315</v>
      </c>
      <c r="C247" s="19" t="s">
        <v>3316</v>
      </c>
      <c r="D247" s="20" t="s">
        <v>3317</v>
      </c>
      <c r="E247" s="19" t="s">
        <v>3272</v>
      </c>
      <c r="F247" s="19" t="s">
        <v>2369</v>
      </c>
      <c r="G247" s="19" t="s">
        <v>2113</v>
      </c>
      <c r="H247" s="19" t="s">
        <v>2193</v>
      </c>
      <c r="I247" s="19" t="s">
        <v>3318</v>
      </c>
      <c r="J247" s="18" t="s">
        <v>2140</v>
      </c>
      <c r="K247" s="19" t="s">
        <v>991</v>
      </c>
      <c r="L247" s="18" t="b">
        <v>1</v>
      </c>
      <c r="M247" s="18" t="s">
        <v>953</v>
      </c>
      <c r="N247" s="18" t="s">
        <v>3319</v>
      </c>
      <c r="R247" s="18" t="s">
        <v>3268</v>
      </c>
    </row>
    <row r="248" spans="1:18" ht="192">
      <c r="A248" s="18" t="s">
        <v>992</v>
      </c>
      <c r="B248" s="18" t="s">
        <v>3320</v>
      </c>
      <c r="C248" s="19" t="s">
        <v>3321</v>
      </c>
      <c r="D248" s="20" t="s">
        <v>3322</v>
      </c>
      <c r="E248" s="19" t="s">
        <v>3323</v>
      </c>
      <c r="F248" s="19" t="s">
        <v>3324</v>
      </c>
      <c r="G248" s="19" t="s">
        <v>2120</v>
      </c>
      <c r="H248" s="19" t="s">
        <v>2193</v>
      </c>
      <c r="I248" s="19" t="s">
        <v>3325</v>
      </c>
      <c r="J248" s="18" t="s">
        <v>2140</v>
      </c>
      <c r="K248" s="19" t="s">
        <v>160</v>
      </c>
      <c r="L248" s="18" t="b">
        <v>1</v>
      </c>
      <c r="M248" s="18" t="s">
        <v>953</v>
      </c>
      <c r="N248" s="18" t="s">
        <v>3326</v>
      </c>
      <c r="R248" s="18" t="s">
        <v>3253</v>
      </c>
    </row>
    <row r="249" spans="1:18" ht="240">
      <c r="A249" s="18" t="s">
        <v>996</v>
      </c>
      <c r="B249" s="18" t="s">
        <v>3327</v>
      </c>
      <c r="C249" s="19" t="s">
        <v>3328</v>
      </c>
      <c r="D249" s="20" t="s">
        <v>3329</v>
      </c>
      <c r="E249" s="19" t="s">
        <v>3330</v>
      </c>
      <c r="F249" s="19" t="s">
        <v>2369</v>
      </c>
      <c r="G249" s="19" t="s">
        <v>2120</v>
      </c>
      <c r="H249" s="19" t="s">
        <v>2193</v>
      </c>
      <c r="I249" s="19" t="s">
        <v>3331</v>
      </c>
      <c r="J249" s="18" t="s">
        <v>2140</v>
      </c>
      <c r="K249" s="19" t="s">
        <v>160</v>
      </c>
      <c r="L249" s="18" t="b">
        <v>1</v>
      </c>
      <c r="M249" s="18" t="s">
        <v>953</v>
      </c>
    </row>
    <row r="250" spans="1:18" ht="365.1">
      <c r="A250" s="18" t="s">
        <v>998</v>
      </c>
      <c r="B250" s="18" t="s">
        <v>3332</v>
      </c>
      <c r="C250" s="19" t="s">
        <v>3333</v>
      </c>
      <c r="D250" s="20" t="s">
        <v>3334</v>
      </c>
      <c r="E250" s="19" t="s">
        <v>3335</v>
      </c>
      <c r="F250" s="19" t="s">
        <v>3228</v>
      </c>
      <c r="G250" s="19" t="s">
        <v>2120</v>
      </c>
      <c r="H250" s="19" t="s">
        <v>2193</v>
      </c>
      <c r="I250" s="19" t="s">
        <v>3336</v>
      </c>
      <c r="J250" s="18" t="s">
        <v>2140</v>
      </c>
      <c r="K250" s="19" t="s">
        <v>962</v>
      </c>
      <c r="L250" s="18" t="b">
        <v>1</v>
      </c>
      <c r="M250" s="18" t="s">
        <v>953</v>
      </c>
      <c r="N250" s="18" t="s">
        <v>3337</v>
      </c>
      <c r="R250" s="18" t="s">
        <v>3253</v>
      </c>
    </row>
    <row r="251" spans="1:18" ht="240">
      <c r="A251" s="18" t="s">
        <v>1000</v>
      </c>
      <c r="B251" s="18" t="s">
        <v>1001</v>
      </c>
      <c r="C251" s="19" t="s">
        <v>3338</v>
      </c>
      <c r="D251" s="20" t="s">
        <v>3339</v>
      </c>
      <c r="E251" s="19" t="s">
        <v>3124</v>
      </c>
      <c r="F251" s="19" t="s">
        <v>2225</v>
      </c>
      <c r="G251" s="19" t="s">
        <v>2192</v>
      </c>
      <c r="H251" s="19" t="s">
        <v>2114</v>
      </c>
      <c r="I251" s="19" t="s">
        <v>3340</v>
      </c>
      <c r="J251" s="18" t="s">
        <v>2116</v>
      </c>
      <c r="K251" s="19" t="s">
        <v>912</v>
      </c>
      <c r="L251" s="18" t="b">
        <v>0</v>
      </c>
      <c r="N251" s="18" t="s">
        <v>2840</v>
      </c>
    </row>
    <row r="252" spans="1:18" ht="409.6">
      <c r="A252" s="18" t="s">
        <v>1004</v>
      </c>
      <c r="B252" s="18" t="s">
        <v>1005</v>
      </c>
      <c r="C252" s="19" t="s">
        <v>3341</v>
      </c>
      <c r="D252" s="20" t="s">
        <v>3342</v>
      </c>
      <c r="E252" s="19" t="s">
        <v>3343</v>
      </c>
      <c r="F252" s="19" t="s">
        <v>2191</v>
      </c>
      <c r="G252" s="19" t="s">
        <v>2199</v>
      </c>
      <c r="H252" s="19" t="s">
        <v>2193</v>
      </c>
      <c r="I252" s="19" t="s">
        <v>3344</v>
      </c>
      <c r="J252" s="18" t="s">
        <v>2140</v>
      </c>
      <c r="K252" s="19" t="s">
        <v>1006</v>
      </c>
      <c r="L252" s="18" t="b">
        <v>0</v>
      </c>
      <c r="N252" s="18" t="s">
        <v>3345</v>
      </c>
      <c r="O252" s="18" t="s">
        <v>3346</v>
      </c>
      <c r="R252" s="18" t="s">
        <v>3268</v>
      </c>
    </row>
    <row r="253" spans="1:18" ht="350.1">
      <c r="A253" s="18" t="s">
        <v>1007</v>
      </c>
      <c r="B253" s="18" t="s">
        <v>1008</v>
      </c>
      <c r="C253" s="19" t="s">
        <v>3347</v>
      </c>
      <c r="D253" s="20" t="s">
        <v>3348</v>
      </c>
      <c r="E253" s="19" t="s">
        <v>3343</v>
      </c>
      <c r="F253" s="19" t="s">
        <v>3349</v>
      </c>
      <c r="G253" s="19" t="s">
        <v>2199</v>
      </c>
      <c r="H253" s="19" t="s">
        <v>2193</v>
      </c>
      <c r="I253" s="19" t="s">
        <v>3350</v>
      </c>
      <c r="J253" s="18" t="s">
        <v>2140</v>
      </c>
      <c r="K253" s="19" t="s">
        <v>1011</v>
      </c>
      <c r="L253" s="18" t="b">
        <v>0</v>
      </c>
      <c r="N253" s="18" t="s">
        <v>3351</v>
      </c>
      <c r="R253" s="18" t="s">
        <v>3352</v>
      </c>
    </row>
    <row r="254" spans="1:18" ht="224.1">
      <c r="A254" s="18" t="s">
        <v>1012</v>
      </c>
      <c r="B254" s="18" t="s">
        <v>1013</v>
      </c>
      <c r="C254" s="19" t="s">
        <v>3353</v>
      </c>
      <c r="D254" s="20" t="s">
        <v>3354</v>
      </c>
      <c r="E254" s="19" t="s">
        <v>3343</v>
      </c>
      <c r="F254" s="19" t="s">
        <v>3355</v>
      </c>
      <c r="G254" s="19" t="s">
        <v>2131</v>
      </c>
      <c r="H254" s="19" t="s">
        <v>2193</v>
      </c>
      <c r="I254" s="19" t="s">
        <v>3356</v>
      </c>
      <c r="J254" s="18" t="s">
        <v>2116</v>
      </c>
      <c r="K254" s="19" t="s">
        <v>1015</v>
      </c>
      <c r="L254" s="18" t="b">
        <v>0</v>
      </c>
      <c r="N254" s="18" t="s">
        <v>3357</v>
      </c>
      <c r="R254" s="18" t="s">
        <v>3358</v>
      </c>
    </row>
    <row r="255" spans="1:18" ht="303.95">
      <c r="A255" s="18" t="s">
        <v>1016</v>
      </c>
      <c r="B255" s="18" t="s">
        <v>3359</v>
      </c>
      <c r="C255" s="19" t="s">
        <v>3360</v>
      </c>
      <c r="D255" s="20" t="s">
        <v>3361</v>
      </c>
      <c r="E255" s="19" t="s">
        <v>3362</v>
      </c>
      <c r="F255" s="19" t="s">
        <v>3363</v>
      </c>
      <c r="G255" s="19" t="s">
        <v>2113</v>
      </c>
      <c r="H255" s="19" t="s">
        <v>2193</v>
      </c>
      <c r="I255" s="19" t="s">
        <v>3364</v>
      </c>
      <c r="J255" s="18" t="s">
        <v>2140</v>
      </c>
      <c r="K255" s="19" t="s">
        <v>1015</v>
      </c>
      <c r="L255" s="18" t="b">
        <v>1</v>
      </c>
      <c r="M255" s="18" t="s">
        <v>1012</v>
      </c>
    </row>
    <row r="256" spans="1:18" ht="288">
      <c r="A256" s="18" t="s">
        <v>1018</v>
      </c>
      <c r="B256" s="18" t="s">
        <v>3365</v>
      </c>
      <c r="C256" s="19" t="s">
        <v>3366</v>
      </c>
      <c r="D256" s="20" t="s">
        <v>3367</v>
      </c>
      <c r="E256" s="19" t="s">
        <v>3362</v>
      </c>
      <c r="F256" s="19" t="s">
        <v>3355</v>
      </c>
      <c r="G256" s="19" t="s">
        <v>2113</v>
      </c>
      <c r="H256" s="19" t="s">
        <v>2193</v>
      </c>
      <c r="I256" s="19" t="s">
        <v>3368</v>
      </c>
      <c r="J256" s="18" t="s">
        <v>2284</v>
      </c>
      <c r="K256" s="19" t="s">
        <v>1020</v>
      </c>
      <c r="L256" s="18" t="b">
        <v>1</v>
      </c>
      <c r="M256" s="18" t="s">
        <v>1012</v>
      </c>
    </row>
    <row r="257" spans="1:19" ht="207.95">
      <c r="A257" s="18" t="s">
        <v>1021</v>
      </c>
      <c r="B257" s="18" t="s">
        <v>1022</v>
      </c>
      <c r="C257" s="19" t="s">
        <v>3369</v>
      </c>
      <c r="D257" s="20" t="s">
        <v>3370</v>
      </c>
      <c r="E257" s="19" t="s">
        <v>3371</v>
      </c>
      <c r="F257" s="19" t="s">
        <v>3372</v>
      </c>
      <c r="G257" s="19" t="s">
        <v>2113</v>
      </c>
      <c r="H257" s="19" t="s">
        <v>2193</v>
      </c>
      <c r="I257" s="19" t="s">
        <v>3373</v>
      </c>
      <c r="J257" s="18" t="s">
        <v>2116</v>
      </c>
      <c r="K257" s="19" t="s">
        <v>160</v>
      </c>
      <c r="L257" s="18" t="b">
        <v>0</v>
      </c>
      <c r="N257" s="18" t="s">
        <v>3374</v>
      </c>
      <c r="R257" s="18" t="s">
        <v>3375</v>
      </c>
    </row>
    <row r="258" spans="1:19" ht="409.6">
      <c r="A258" s="18" t="s">
        <v>1024</v>
      </c>
      <c r="B258" s="18" t="s">
        <v>3376</v>
      </c>
      <c r="C258" s="19" t="s">
        <v>3377</v>
      </c>
      <c r="D258" s="20" t="s">
        <v>3378</v>
      </c>
      <c r="E258" s="19" t="s">
        <v>2634</v>
      </c>
      <c r="F258" s="19" t="s">
        <v>3372</v>
      </c>
      <c r="G258" s="19" t="s">
        <v>2120</v>
      </c>
      <c r="H258" s="19" t="s">
        <v>2193</v>
      </c>
      <c r="I258" s="19" t="s">
        <v>3379</v>
      </c>
      <c r="J258" s="18" t="s">
        <v>2116</v>
      </c>
      <c r="K258" s="19" t="s">
        <v>160</v>
      </c>
      <c r="L258" s="18" t="b">
        <v>1</v>
      </c>
      <c r="M258" s="18" t="s">
        <v>1021</v>
      </c>
      <c r="N258" s="18" t="s">
        <v>3374</v>
      </c>
      <c r="R258" s="18" t="s">
        <v>3375</v>
      </c>
    </row>
    <row r="259" spans="1:19" ht="207.95">
      <c r="A259" s="18" t="s">
        <v>1026</v>
      </c>
      <c r="B259" s="18" t="s">
        <v>1027</v>
      </c>
      <c r="C259" s="19" t="s">
        <v>3380</v>
      </c>
      <c r="D259" s="20" t="s">
        <v>3381</v>
      </c>
      <c r="E259" s="19" t="s">
        <v>3382</v>
      </c>
      <c r="F259" s="19" t="s">
        <v>3383</v>
      </c>
      <c r="G259" s="19" t="s">
        <v>2113</v>
      </c>
      <c r="H259" s="19" t="s">
        <v>2200</v>
      </c>
      <c r="I259" s="19" t="s">
        <v>3384</v>
      </c>
      <c r="J259" s="18" t="s">
        <v>2140</v>
      </c>
      <c r="K259" s="19" t="s">
        <v>157</v>
      </c>
      <c r="L259" s="18" t="b">
        <v>0</v>
      </c>
      <c r="N259" s="18" t="s">
        <v>3385</v>
      </c>
    </row>
    <row r="260" spans="1:19" ht="303.95">
      <c r="A260" s="18" t="s">
        <v>1031</v>
      </c>
      <c r="B260" s="18" t="s">
        <v>1032</v>
      </c>
      <c r="C260" s="19" t="s">
        <v>3386</v>
      </c>
      <c r="D260" s="20" t="s">
        <v>3387</v>
      </c>
      <c r="E260" s="19" t="s">
        <v>3388</v>
      </c>
      <c r="F260" s="19" t="s">
        <v>2191</v>
      </c>
      <c r="G260" s="19" t="s">
        <v>2192</v>
      </c>
      <c r="H260" s="19" t="s">
        <v>2521</v>
      </c>
      <c r="I260" s="19" t="s">
        <v>3389</v>
      </c>
      <c r="J260" s="18" t="s">
        <v>3390</v>
      </c>
      <c r="K260" s="19" t="s">
        <v>1035</v>
      </c>
      <c r="L260" s="18" t="b">
        <v>0</v>
      </c>
      <c r="P260" s="18" t="s">
        <v>2754</v>
      </c>
      <c r="R260" s="18" t="s">
        <v>3391</v>
      </c>
    </row>
    <row r="261" spans="1:19" ht="409.6">
      <c r="A261" s="18" t="s">
        <v>1036</v>
      </c>
      <c r="B261" s="18" t="s">
        <v>3392</v>
      </c>
      <c r="C261" s="19" t="s">
        <v>3393</v>
      </c>
      <c r="D261" s="20" t="s">
        <v>3394</v>
      </c>
      <c r="E261" s="19" t="s">
        <v>3395</v>
      </c>
      <c r="F261" s="19" t="s">
        <v>2191</v>
      </c>
      <c r="G261" s="19" t="s">
        <v>2120</v>
      </c>
      <c r="H261" s="19" t="s">
        <v>2521</v>
      </c>
      <c r="I261" s="19" t="s">
        <v>3396</v>
      </c>
      <c r="J261" s="18" t="s">
        <v>2140</v>
      </c>
      <c r="K261" s="19" t="s">
        <v>1035</v>
      </c>
      <c r="L261" s="18" t="b">
        <v>1</v>
      </c>
      <c r="M261" s="18" t="s">
        <v>1031</v>
      </c>
      <c r="N261" s="18" t="s">
        <v>3397</v>
      </c>
      <c r="P261" s="18" t="s">
        <v>2754</v>
      </c>
    </row>
    <row r="262" spans="1:19" ht="159.94999999999999">
      <c r="A262" s="18" t="s">
        <v>1039</v>
      </c>
      <c r="B262" s="18" t="s">
        <v>3398</v>
      </c>
      <c r="C262" s="19" t="s">
        <v>3399</v>
      </c>
      <c r="D262" s="20" t="s">
        <v>3400</v>
      </c>
      <c r="E262" s="19" t="s">
        <v>3395</v>
      </c>
      <c r="F262" s="19" t="s">
        <v>3401</v>
      </c>
      <c r="G262" s="19" t="s">
        <v>2120</v>
      </c>
      <c r="H262" s="19" t="s">
        <v>2521</v>
      </c>
      <c r="I262" s="19" t="s">
        <v>3402</v>
      </c>
      <c r="J262" s="18" t="s">
        <v>3390</v>
      </c>
      <c r="K262" s="19" t="s">
        <v>1041</v>
      </c>
      <c r="L262" s="18" t="b">
        <v>1</v>
      </c>
      <c r="M262" s="18" t="s">
        <v>1031</v>
      </c>
      <c r="N262" s="18" t="s">
        <v>3403</v>
      </c>
      <c r="P262" s="18" t="s">
        <v>2424</v>
      </c>
    </row>
    <row r="263" spans="1:19" ht="409.6">
      <c r="A263" s="18" t="s">
        <v>1042</v>
      </c>
      <c r="B263" s="18" t="s">
        <v>1043</v>
      </c>
      <c r="C263" s="19" t="s">
        <v>3404</v>
      </c>
      <c r="D263" s="20" t="s">
        <v>3405</v>
      </c>
      <c r="E263" s="19" t="s">
        <v>3406</v>
      </c>
      <c r="F263" s="19" t="s">
        <v>2237</v>
      </c>
      <c r="G263" s="19" t="s">
        <v>2113</v>
      </c>
      <c r="H263" s="19" t="s">
        <v>3407</v>
      </c>
      <c r="I263" s="19" t="s">
        <v>3408</v>
      </c>
      <c r="J263" s="18" t="s">
        <v>2468</v>
      </c>
      <c r="K263" s="19" t="s">
        <v>1046</v>
      </c>
      <c r="L263" s="18" t="b">
        <v>0</v>
      </c>
      <c r="N263" s="18" t="s">
        <v>3409</v>
      </c>
      <c r="S263" s="18" t="s">
        <v>3410</v>
      </c>
    </row>
    <row r="264" spans="1:19" ht="303.95">
      <c r="A264" s="18" t="s">
        <v>1047</v>
      </c>
      <c r="B264" s="18" t="s">
        <v>1048</v>
      </c>
      <c r="C264" s="19" t="s">
        <v>3411</v>
      </c>
      <c r="D264" s="20" t="s">
        <v>3412</v>
      </c>
      <c r="E264" s="19" t="s">
        <v>3413</v>
      </c>
      <c r="F264" s="19" t="s">
        <v>2246</v>
      </c>
      <c r="G264" s="19" t="s">
        <v>2199</v>
      </c>
      <c r="H264" s="19" t="s">
        <v>3407</v>
      </c>
      <c r="I264" s="19" t="s">
        <v>3414</v>
      </c>
      <c r="J264" s="18" t="s">
        <v>2468</v>
      </c>
      <c r="K264" s="19" t="s">
        <v>3415</v>
      </c>
      <c r="L264" s="18" t="b">
        <v>0</v>
      </c>
      <c r="N264" s="18" t="s">
        <v>3416</v>
      </c>
      <c r="S264" s="18" t="s">
        <v>3410</v>
      </c>
    </row>
    <row r="265" spans="1:19" ht="207.95">
      <c r="A265" s="18" t="s">
        <v>1051</v>
      </c>
      <c r="B265" s="18" t="s">
        <v>1052</v>
      </c>
      <c r="C265" s="19" t="s">
        <v>3417</v>
      </c>
      <c r="D265" s="20" t="s">
        <v>3418</v>
      </c>
      <c r="E265" s="19" t="s">
        <v>3419</v>
      </c>
      <c r="F265" s="19" t="s">
        <v>3420</v>
      </c>
      <c r="G265" s="19" t="s">
        <v>2199</v>
      </c>
      <c r="H265" s="19" t="s">
        <v>3407</v>
      </c>
      <c r="I265" s="19" t="s">
        <v>3421</v>
      </c>
      <c r="J265" s="18" t="s">
        <v>2116</v>
      </c>
      <c r="K265" s="19" t="s">
        <v>1055</v>
      </c>
      <c r="L265" s="18" t="b">
        <v>0</v>
      </c>
      <c r="S265" s="18" t="s">
        <v>3410</v>
      </c>
    </row>
    <row r="266" spans="1:19" ht="303.95">
      <c r="A266" s="18" t="s">
        <v>1056</v>
      </c>
      <c r="B266" s="18" t="s">
        <v>1057</v>
      </c>
      <c r="C266" s="19" t="s">
        <v>3422</v>
      </c>
      <c r="D266" s="20" t="s">
        <v>3423</v>
      </c>
      <c r="E266" s="19" t="s">
        <v>3424</v>
      </c>
      <c r="F266" s="19" t="s">
        <v>2205</v>
      </c>
      <c r="G266" s="19" t="s">
        <v>2120</v>
      </c>
      <c r="H266" s="19" t="s">
        <v>3407</v>
      </c>
      <c r="I266" s="19" t="s">
        <v>3425</v>
      </c>
      <c r="J266" s="18" t="s">
        <v>2116</v>
      </c>
      <c r="K266" s="19" t="s">
        <v>1060</v>
      </c>
      <c r="L266" s="18" t="b">
        <v>0</v>
      </c>
      <c r="N266" s="18" t="s">
        <v>3426</v>
      </c>
      <c r="S266" s="18" t="s">
        <v>3410</v>
      </c>
    </row>
    <row r="267" spans="1:19" ht="96">
      <c r="A267" s="18" t="s">
        <v>1061</v>
      </c>
      <c r="B267" s="18" t="s">
        <v>1062</v>
      </c>
      <c r="C267" s="19" t="s">
        <v>3427</v>
      </c>
      <c r="D267" s="20" t="s">
        <v>3428</v>
      </c>
      <c r="E267" s="19" t="s">
        <v>3429</v>
      </c>
      <c r="F267" s="19" t="s">
        <v>2467</v>
      </c>
      <c r="G267" s="19" t="s">
        <v>2199</v>
      </c>
      <c r="H267" s="19" t="s">
        <v>3407</v>
      </c>
      <c r="I267" s="19" t="s">
        <v>3430</v>
      </c>
      <c r="J267" s="18" t="s">
        <v>2468</v>
      </c>
      <c r="K267" s="19" t="s">
        <v>1063</v>
      </c>
      <c r="L267" s="18" t="b">
        <v>0</v>
      </c>
      <c r="S267" s="18" t="s">
        <v>3431</v>
      </c>
    </row>
    <row r="268" spans="1:19" ht="96">
      <c r="A268" s="18" t="s">
        <v>1064</v>
      </c>
      <c r="B268" s="18" t="s">
        <v>3432</v>
      </c>
      <c r="C268" s="19" t="s">
        <v>3433</v>
      </c>
      <c r="D268" s="20" t="s">
        <v>3434</v>
      </c>
      <c r="E268" s="19" t="s">
        <v>3435</v>
      </c>
      <c r="F268" s="19" t="s">
        <v>2327</v>
      </c>
      <c r="G268" s="19" t="s">
        <v>2120</v>
      </c>
      <c r="H268" s="19" t="s">
        <v>3407</v>
      </c>
      <c r="I268" s="19" t="s">
        <v>3436</v>
      </c>
      <c r="J268" s="18" t="s">
        <v>2116</v>
      </c>
      <c r="K268" s="19" t="s">
        <v>1063</v>
      </c>
      <c r="L268" s="18" t="b">
        <v>1</v>
      </c>
      <c r="M268" s="18" t="s">
        <v>1061</v>
      </c>
      <c r="S268" s="18" t="s">
        <v>3431</v>
      </c>
    </row>
    <row r="269" spans="1:19" ht="128.1">
      <c r="A269" s="18" t="s">
        <v>1066</v>
      </c>
      <c r="B269" s="18" t="s">
        <v>3437</v>
      </c>
      <c r="C269" s="19" t="s">
        <v>3438</v>
      </c>
      <c r="D269" s="20" t="s">
        <v>3439</v>
      </c>
      <c r="E269" s="19" t="s">
        <v>3435</v>
      </c>
      <c r="F269" s="19" t="s">
        <v>2467</v>
      </c>
      <c r="G269" s="19" t="s">
        <v>2113</v>
      </c>
      <c r="H269" s="19" t="s">
        <v>3407</v>
      </c>
      <c r="I269" s="19" t="s">
        <v>3440</v>
      </c>
      <c r="J269" s="18" t="s">
        <v>2468</v>
      </c>
      <c r="K269" s="19" t="s">
        <v>1063</v>
      </c>
      <c r="L269" s="18" t="b">
        <v>1</v>
      </c>
      <c r="M269" s="18" t="s">
        <v>1061</v>
      </c>
      <c r="S269" s="18" t="s">
        <v>3431</v>
      </c>
    </row>
    <row r="270" spans="1:19" ht="80.099999999999994">
      <c r="A270" s="18" t="s">
        <v>1068</v>
      </c>
      <c r="B270" s="18" t="s">
        <v>1069</v>
      </c>
      <c r="C270" s="19" t="s">
        <v>3441</v>
      </c>
      <c r="D270" s="20" t="s">
        <v>3442</v>
      </c>
      <c r="E270" s="19" t="s">
        <v>3443</v>
      </c>
      <c r="F270" s="19" t="s">
        <v>2205</v>
      </c>
      <c r="G270" s="19" t="s">
        <v>2120</v>
      </c>
      <c r="H270" s="19" t="s">
        <v>3407</v>
      </c>
      <c r="I270" s="19" t="s">
        <v>3444</v>
      </c>
      <c r="J270" s="18" t="s">
        <v>2116</v>
      </c>
      <c r="K270" s="19" t="s">
        <v>1072</v>
      </c>
      <c r="L270" s="18" t="b">
        <v>0</v>
      </c>
      <c r="S270" s="18" t="s">
        <v>3410</v>
      </c>
    </row>
    <row r="271" spans="1:19" ht="224.1">
      <c r="A271" s="18" t="s">
        <v>1073</v>
      </c>
      <c r="B271" s="18" t="s">
        <v>1074</v>
      </c>
      <c r="C271" s="19" t="s">
        <v>3445</v>
      </c>
      <c r="D271" s="20" t="s">
        <v>3446</v>
      </c>
      <c r="E271" s="19" t="s">
        <v>3447</v>
      </c>
      <c r="F271" s="19" t="s">
        <v>3448</v>
      </c>
      <c r="G271" s="19" t="s">
        <v>2199</v>
      </c>
      <c r="H271" s="19" t="s">
        <v>3407</v>
      </c>
      <c r="I271" s="19" t="s">
        <v>3449</v>
      </c>
      <c r="J271" s="18" t="s">
        <v>2443</v>
      </c>
      <c r="K271" s="19" t="s">
        <v>1075</v>
      </c>
      <c r="L271" s="18" t="b">
        <v>0</v>
      </c>
      <c r="N271" s="18" t="s">
        <v>3450</v>
      </c>
      <c r="S271" s="18" t="s">
        <v>3410</v>
      </c>
    </row>
    <row r="272" spans="1:19" ht="240">
      <c r="A272" s="18" t="s">
        <v>1076</v>
      </c>
      <c r="B272" s="18" t="s">
        <v>1077</v>
      </c>
      <c r="C272" s="19" t="s">
        <v>3451</v>
      </c>
      <c r="D272" s="20" t="s">
        <v>3452</v>
      </c>
      <c r="E272" s="19" t="s">
        <v>3447</v>
      </c>
      <c r="F272" s="19" t="s">
        <v>2341</v>
      </c>
      <c r="G272" s="19" t="s">
        <v>2184</v>
      </c>
      <c r="H272" s="19" t="s">
        <v>3453</v>
      </c>
      <c r="I272" s="19" t="s">
        <v>3454</v>
      </c>
      <c r="J272" s="18" t="s">
        <v>2116</v>
      </c>
      <c r="K272" s="19" t="s">
        <v>132</v>
      </c>
      <c r="L272" s="18" t="b">
        <v>0</v>
      </c>
      <c r="N272" s="18" t="s">
        <v>3455</v>
      </c>
      <c r="R272" s="18" t="s">
        <v>3456</v>
      </c>
    </row>
    <row r="273" spans="1:19" ht="409.6">
      <c r="A273" s="18" t="s">
        <v>1078</v>
      </c>
      <c r="B273" s="18" t="s">
        <v>3457</v>
      </c>
      <c r="C273" s="19" t="s">
        <v>3458</v>
      </c>
      <c r="D273" s="20" t="s">
        <v>3459</v>
      </c>
      <c r="E273" s="19" t="s">
        <v>3460</v>
      </c>
      <c r="F273" s="19" t="s">
        <v>2341</v>
      </c>
      <c r="G273" s="19" t="s">
        <v>2131</v>
      </c>
      <c r="H273" s="19" t="s">
        <v>3453</v>
      </c>
      <c r="I273" s="19" t="s">
        <v>3461</v>
      </c>
      <c r="J273" s="18" t="s">
        <v>2116</v>
      </c>
      <c r="K273" s="19" t="s">
        <v>132</v>
      </c>
      <c r="L273" s="18" t="b">
        <v>1</v>
      </c>
      <c r="M273" s="18" t="s">
        <v>1076</v>
      </c>
      <c r="N273" s="18" t="s">
        <v>3462</v>
      </c>
      <c r="R273" s="18" t="s">
        <v>3456</v>
      </c>
    </row>
    <row r="274" spans="1:19" ht="224.1">
      <c r="A274" s="18" t="s">
        <v>1080</v>
      </c>
      <c r="B274" s="18" t="s">
        <v>3463</v>
      </c>
      <c r="C274" s="19" t="s">
        <v>3464</v>
      </c>
      <c r="D274" s="20" t="s">
        <v>3465</v>
      </c>
      <c r="E274" s="19" t="s">
        <v>3460</v>
      </c>
      <c r="F274" s="19" t="s">
        <v>2341</v>
      </c>
      <c r="G274" s="19" t="s">
        <v>2113</v>
      </c>
      <c r="H274" s="19" t="s">
        <v>3453</v>
      </c>
      <c r="I274" s="19" t="s">
        <v>3466</v>
      </c>
      <c r="J274" s="18" t="s">
        <v>2116</v>
      </c>
      <c r="K274" s="19" t="s">
        <v>132</v>
      </c>
      <c r="L274" s="18" t="b">
        <v>1</v>
      </c>
      <c r="M274" s="18" t="s">
        <v>1076</v>
      </c>
      <c r="N274" s="18" t="s">
        <v>3462</v>
      </c>
      <c r="R274" s="18" t="s">
        <v>3456</v>
      </c>
    </row>
    <row r="275" spans="1:19" ht="365.1">
      <c r="A275" s="18" t="s">
        <v>1082</v>
      </c>
      <c r="B275" s="18" t="s">
        <v>3467</v>
      </c>
      <c r="C275" s="19" t="s">
        <v>3468</v>
      </c>
      <c r="D275" s="20" t="s">
        <v>3469</v>
      </c>
      <c r="E275" s="19" t="s">
        <v>3460</v>
      </c>
      <c r="F275" s="19" t="s">
        <v>2130</v>
      </c>
      <c r="G275" s="19" t="s">
        <v>2199</v>
      </c>
      <c r="H275" s="19" t="s">
        <v>3453</v>
      </c>
      <c r="I275" s="19" t="s">
        <v>3470</v>
      </c>
      <c r="J275" s="18" t="s">
        <v>2116</v>
      </c>
      <c r="K275" s="19" t="s">
        <v>132</v>
      </c>
      <c r="L275" s="18" t="b">
        <v>1</v>
      </c>
      <c r="M275" s="18" t="s">
        <v>1076</v>
      </c>
      <c r="N275" s="18" t="s">
        <v>3471</v>
      </c>
      <c r="R275" s="18" t="s">
        <v>3456</v>
      </c>
    </row>
    <row r="276" spans="1:19" ht="350.1">
      <c r="A276" s="18" t="s">
        <v>1084</v>
      </c>
      <c r="B276" s="18" t="s">
        <v>1085</v>
      </c>
      <c r="C276" s="19" t="s">
        <v>3472</v>
      </c>
      <c r="D276" s="20" t="s">
        <v>3473</v>
      </c>
      <c r="E276" s="19" t="s">
        <v>3447</v>
      </c>
      <c r="F276" s="19" t="s">
        <v>3474</v>
      </c>
      <c r="G276" s="19" t="s">
        <v>2113</v>
      </c>
      <c r="H276" s="19" t="s">
        <v>3407</v>
      </c>
      <c r="I276" s="19" t="s">
        <v>3475</v>
      </c>
      <c r="J276" s="18" t="s">
        <v>2652</v>
      </c>
      <c r="K276" s="19" t="s">
        <v>1086</v>
      </c>
      <c r="L276" s="18" t="b">
        <v>0</v>
      </c>
      <c r="N276" s="18" t="s">
        <v>2385</v>
      </c>
      <c r="S276" s="18" t="s">
        <v>3410</v>
      </c>
    </row>
    <row r="277" spans="1:19" ht="224.1">
      <c r="A277" s="18" t="s">
        <v>1087</v>
      </c>
      <c r="B277" s="18" t="s">
        <v>3476</v>
      </c>
      <c r="C277" s="19" t="s">
        <v>3477</v>
      </c>
      <c r="D277" s="20" t="s">
        <v>3478</v>
      </c>
      <c r="E277" s="19" t="s">
        <v>3479</v>
      </c>
      <c r="F277" s="19" t="s">
        <v>2515</v>
      </c>
      <c r="G277" s="19" t="s">
        <v>2199</v>
      </c>
      <c r="H277" s="19" t="s">
        <v>3407</v>
      </c>
      <c r="I277" s="19" t="s">
        <v>3480</v>
      </c>
      <c r="J277" s="18" t="s">
        <v>2793</v>
      </c>
      <c r="K277" s="19" t="s">
        <v>1086</v>
      </c>
      <c r="L277" s="18" t="b">
        <v>1</v>
      </c>
      <c r="M277" s="18" t="s">
        <v>1084</v>
      </c>
      <c r="S277" s="18" t="s">
        <v>3410</v>
      </c>
    </row>
    <row r="278" spans="1:19" ht="255.95">
      <c r="A278" s="18" t="s">
        <v>1090</v>
      </c>
      <c r="B278" s="18" t="s">
        <v>3481</v>
      </c>
      <c r="C278" s="19" t="s">
        <v>3482</v>
      </c>
      <c r="D278" s="20" t="s">
        <v>3483</v>
      </c>
      <c r="E278" s="19" t="s">
        <v>3479</v>
      </c>
      <c r="F278" s="19" t="s">
        <v>2515</v>
      </c>
      <c r="G278" s="19" t="s">
        <v>2199</v>
      </c>
      <c r="H278" s="19" t="s">
        <v>3407</v>
      </c>
      <c r="I278" s="19" t="s">
        <v>3484</v>
      </c>
      <c r="J278" s="18" t="s">
        <v>2793</v>
      </c>
      <c r="K278" s="19" t="s">
        <v>1086</v>
      </c>
      <c r="L278" s="18" t="b">
        <v>1</v>
      </c>
      <c r="M278" s="18" t="s">
        <v>1084</v>
      </c>
      <c r="S278" s="18" t="s">
        <v>3410</v>
      </c>
    </row>
    <row r="279" spans="1:19" ht="409.6">
      <c r="A279" s="18" t="s">
        <v>1092</v>
      </c>
      <c r="B279" s="18" t="s">
        <v>1093</v>
      </c>
      <c r="C279" s="19" t="s">
        <v>3485</v>
      </c>
      <c r="D279" s="20" t="s">
        <v>3486</v>
      </c>
      <c r="E279" s="19" t="s">
        <v>3487</v>
      </c>
      <c r="F279" s="19" t="s">
        <v>3448</v>
      </c>
      <c r="G279" s="19" t="s">
        <v>2113</v>
      </c>
      <c r="H279" s="19" t="s">
        <v>3407</v>
      </c>
      <c r="I279" s="19" t="s">
        <v>3488</v>
      </c>
      <c r="J279" s="18" t="s">
        <v>2652</v>
      </c>
      <c r="K279" s="19" t="s">
        <v>1096</v>
      </c>
      <c r="L279" s="18" t="b">
        <v>0</v>
      </c>
      <c r="N279" s="18" t="s">
        <v>3489</v>
      </c>
      <c r="S279" s="18" t="s">
        <v>3410</v>
      </c>
    </row>
    <row r="280" spans="1:19" ht="272.10000000000002">
      <c r="A280" s="18" t="s">
        <v>1097</v>
      </c>
      <c r="B280" s="18" t="s">
        <v>3490</v>
      </c>
      <c r="C280" s="19" t="s">
        <v>3491</v>
      </c>
      <c r="D280" s="20" t="s">
        <v>3492</v>
      </c>
      <c r="E280" s="19" t="s">
        <v>3435</v>
      </c>
      <c r="F280" s="19" t="s">
        <v>2838</v>
      </c>
      <c r="G280" s="19" t="s">
        <v>2113</v>
      </c>
      <c r="H280" s="19" t="s">
        <v>3407</v>
      </c>
      <c r="I280" s="19" t="s">
        <v>3493</v>
      </c>
      <c r="J280" s="18" t="s">
        <v>2116</v>
      </c>
      <c r="K280" s="19" t="s">
        <v>1099</v>
      </c>
      <c r="L280" s="18" t="b">
        <v>1</v>
      </c>
      <c r="M280" s="18" t="s">
        <v>1092</v>
      </c>
      <c r="S280" s="18" t="s">
        <v>3410</v>
      </c>
    </row>
    <row r="281" spans="1:19" ht="255.95">
      <c r="A281" s="18" t="s">
        <v>1100</v>
      </c>
      <c r="B281" s="18" t="s">
        <v>3494</v>
      </c>
      <c r="C281" s="19" t="s">
        <v>3495</v>
      </c>
      <c r="D281" s="20" t="s">
        <v>3496</v>
      </c>
      <c r="E281" s="19" t="s">
        <v>3435</v>
      </c>
      <c r="F281" s="19" t="s">
        <v>2515</v>
      </c>
      <c r="G281" s="19" t="s">
        <v>2199</v>
      </c>
      <c r="H281" s="19" t="s">
        <v>3407</v>
      </c>
      <c r="I281" s="19" t="s">
        <v>3488</v>
      </c>
      <c r="J281" s="18" t="s">
        <v>2793</v>
      </c>
      <c r="K281" s="19" t="s">
        <v>1096</v>
      </c>
      <c r="L281" s="18" t="b">
        <v>1</v>
      </c>
      <c r="M281" s="18" t="s">
        <v>1092</v>
      </c>
      <c r="S281" s="18" t="s">
        <v>3410</v>
      </c>
    </row>
    <row r="282" spans="1:19" ht="159.94999999999999">
      <c r="A282" s="18" t="s">
        <v>1102</v>
      </c>
      <c r="B282" s="18" t="s">
        <v>3497</v>
      </c>
      <c r="C282" s="19" t="s">
        <v>3498</v>
      </c>
      <c r="D282" s="20" t="s">
        <v>3499</v>
      </c>
      <c r="E282" s="19" t="s">
        <v>3435</v>
      </c>
      <c r="F282" s="19" t="s">
        <v>2515</v>
      </c>
      <c r="G282" s="19" t="s">
        <v>2113</v>
      </c>
      <c r="H282" s="19" t="s">
        <v>3407</v>
      </c>
      <c r="I282" s="19" t="s">
        <v>3500</v>
      </c>
      <c r="J282" s="18" t="s">
        <v>2793</v>
      </c>
      <c r="K282" s="19" t="s">
        <v>1096</v>
      </c>
      <c r="L282" s="18" t="b">
        <v>1</v>
      </c>
      <c r="M282" s="18" t="s">
        <v>1092</v>
      </c>
      <c r="S282" s="18" t="s">
        <v>3410</v>
      </c>
    </row>
    <row r="283" spans="1:19" ht="80.099999999999994">
      <c r="A283" s="18" t="s">
        <v>1104</v>
      </c>
      <c r="B283" s="18" t="s">
        <v>3501</v>
      </c>
      <c r="C283" s="19" t="s">
        <v>3502</v>
      </c>
      <c r="D283" s="20" t="s">
        <v>3503</v>
      </c>
      <c r="E283" s="19" t="s">
        <v>3435</v>
      </c>
      <c r="F283" s="19" t="s">
        <v>2515</v>
      </c>
      <c r="G283" s="19" t="s">
        <v>2113</v>
      </c>
      <c r="H283" s="19" t="s">
        <v>3407</v>
      </c>
      <c r="I283" s="19" t="s">
        <v>3504</v>
      </c>
      <c r="J283" s="18" t="s">
        <v>2793</v>
      </c>
      <c r="K283" s="19" t="s">
        <v>1096</v>
      </c>
      <c r="L283" s="18" t="b">
        <v>1</v>
      </c>
      <c r="M283" s="18" t="s">
        <v>1092</v>
      </c>
      <c r="S283" s="18" t="s">
        <v>3410</v>
      </c>
    </row>
    <row r="284" spans="1:19" ht="111.95">
      <c r="A284" s="18" t="s">
        <v>1106</v>
      </c>
      <c r="B284" s="18" t="s">
        <v>1107</v>
      </c>
      <c r="C284" s="19" t="s">
        <v>3505</v>
      </c>
      <c r="D284" s="20" t="s">
        <v>3506</v>
      </c>
      <c r="E284" s="19" t="s">
        <v>3507</v>
      </c>
      <c r="F284" s="19" t="s">
        <v>2341</v>
      </c>
      <c r="G284" s="19" t="s">
        <v>2199</v>
      </c>
      <c r="H284" s="19" t="s">
        <v>2856</v>
      </c>
      <c r="I284" s="19" t="s">
        <v>3508</v>
      </c>
      <c r="J284" s="18" t="s">
        <v>2116</v>
      </c>
      <c r="K284" s="19" t="s">
        <v>1110</v>
      </c>
      <c r="L284" s="18" t="b">
        <v>0</v>
      </c>
    </row>
    <row r="285" spans="1:19" ht="240">
      <c r="A285" s="18" t="s">
        <v>1111</v>
      </c>
      <c r="B285" s="18" t="s">
        <v>3509</v>
      </c>
      <c r="C285" s="19" t="s">
        <v>3510</v>
      </c>
      <c r="D285" s="20" t="s">
        <v>3511</v>
      </c>
      <c r="E285" s="19" t="s">
        <v>3512</v>
      </c>
      <c r="F285" s="19" t="s">
        <v>2145</v>
      </c>
      <c r="G285" s="19" t="s">
        <v>2120</v>
      </c>
      <c r="H285" s="19" t="s">
        <v>2856</v>
      </c>
      <c r="I285" s="19" t="s">
        <v>3513</v>
      </c>
      <c r="J285" s="18" t="s">
        <v>3514</v>
      </c>
      <c r="K285" s="19" t="s">
        <v>228</v>
      </c>
      <c r="L285" s="18" t="b">
        <v>1</v>
      </c>
      <c r="M285" s="18" t="s">
        <v>1106</v>
      </c>
      <c r="N285" s="18" t="s">
        <v>3515</v>
      </c>
    </row>
    <row r="286" spans="1:19" ht="224.1">
      <c r="A286" s="18" t="s">
        <v>1114</v>
      </c>
      <c r="B286" s="18" t="s">
        <v>3516</v>
      </c>
      <c r="C286" s="19" t="s">
        <v>3517</v>
      </c>
      <c r="D286" s="20" t="s">
        <v>3518</v>
      </c>
      <c r="E286" s="19" t="s">
        <v>3512</v>
      </c>
      <c r="F286" s="19" t="s">
        <v>2341</v>
      </c>
      <c r="G286" s="19" t="s">
        <v>2120</v>
      </c>
      <c r="H286" s="19" t="s">
        <v>2856</v>
      </c>
      <c r="I286" s="19" t="s">
        <v>3519</v>
      </c>
      <c r="J286" s="18" t="s">
        <v>3514</v>
      </c>
      <c r="K286" s="19" t="s">
        <v>1116</v>
      </c>
      <c r="L286" s="18" t="b">
        <v>1</v>
      </c>
      <c r="M286" s="18" t="s">
        <v>1106</v>
      </c>
      <c r="N286" s="18" t="s">
        <v>3520</v>
      </c>
    </row>
    <row r="287" spans="1:19" ht="255.95">
      <c r="A287" s="18" t="s">
        <v>1117</v>
      </c>
      <c r="B287" s="18" t="s">
        <v>3521</v>
      </c>
      <c r="C287" s="19" t="s">
        <v>3522</v>
      </c>
      <c r="D287" s="20" t="s">
        <v>3523</v>
      </c>
      <c r="E287" s="19" t="s">
        <v>3524</v>
      </c>
      <c r="F287" s="19" t="s">
        <v>2616</v>
      </c>
      <c r="G287" s="19" t="s">
        <v>2199</v>
      </c>
      <c r="H287" s="19" t="s">
        <v>2856</v>
      </c>
      <c r="I287" s="19" t="s">
        <v>3525</v>
      </c>
      <c r="J287" s="18" t="s">
        <v>2116</v>
      </c>
      <c r="K287" s="19" t="s">
        <v>1110</v>
      </c>
      <c r="L287" s="18" t="b">
        <v>1</v>
      </c>
      <c r="M287" s="18" t="s">
        <v>1106</v>
      </c>
      <c r="N287" s="18" t="s">
        <v>3526</v>
      </c>
      <c r="O287" s="18" t="s">
        <v>3527</v>
      </c>
    </row>
    <row r="288" spans="1:19" ht="335.1">
      <c r="A288" s="18" t="s">
        <v>1120</v>
      </c>
      <c r="B288" s="18" t="s">
        <v>3528</v>
      </c>
      <c r="C288" s="19" t="s">
        <v>3529</v>
      </c>
      <c r="D288" s="20" t="s">
        <v>3530</v>
      </c>
      <c r="E288" s="19" t="s">
        <v>3531</v>
      </c>
      <c r="F288" s="19" t="s">
        <v>2198</v>
      </c>
      <c r="G288" s="19" t="s">
        <v>2120</v>
      </c>
      <c r="H288" s="19" t="s">
        <v>2856</v>
      </c>
      <c r="I288" s="19" t="s">
        <v>3532</v>
      </c>
      <c r="J288" s="18" t="s">
        <v>2140</v>
      </c>
      <c r="K288" s="19" t="s">
        <v>1123</v>
      </c>
      <c r="L288" s="18" t="b">
        <v>1</v>
      </c>
      <c r="M288" s="18" t="s">
        <v>1106</v>
      </c>
      <c r="N288" s="18" t="s">
        <v>3337</v>
      </c>
    </row>
    <row r="289" spans="1:19" ht="144">
      <c r="A289" s="18" t="s">
        <v>1127</v>
      </c>
      <c r="B289" s="18" t="s">
        <v>1128</v>
      </c>
      <c r="C289" s="19" t="s">
        <v>3533</v>
      </c>
      <c r="D289" s="20" t="s">
        <v>3534</v>
      </c>
      <c r="E289" s="19" t="s">
        <v>3535</v>
      </c>
      <c r="F289" s="19" t="s">
        <v>2515</v>
      </c>
      <c r="G289" s="19" t="s">
        <v>2184</v>
      </c>
      <c r="H289" s="19" t="s">
        <v>2200</v>
      </c>
      <c r="I289" s="19" t="s">
        <v>3536</v>
      </c>
      <c r="J289" s="18" t="s">
        <v>2793</v>
      </c>
      <c r="K289" s="19" t="s">
        <v>1129</v>
      </c>
      <c r="L289" s="18" t="b">
        <v>0</v>
      </c>
    </row>
    <row r="290" spans="1:19" ht="240">
      <c r="A290" s="18" t="s">
        <v>1130</v>
      </c>
      <c r="B290" s="18" t="s">
        <v>3537</v>
      </c>
      <c r="C290" s="19" t="s">
        <v>3538</v>
      </c>
      <c r="D290" s="20" t="s">
        <v>3539</v>
      </c>
      <c r="E290" s="19" t="s">
        <v>2157</v>
      </c>
      <c r="F290" s="19" t="s">
        <v>2515</v>
      </c>
      <c r="G290" s="19" t="s">
        <v>2199</v>
      </c>
      <c r="H290" s="19" t="s">
        <v>2200</v>
      </c>
      <c r="I290" s="19" t="s">
        <v>3540</v>
      </c>
      <c r="J290" s="18" t="s">
        <v>2793</v>
      </c>
      <c r="K290" s="19" t="s">
        <v>1129</v>
      </c>
      <c r="L290" s="18" t="b">
        <v>1</v>
      </c>
      <c r="M290" s="18" t="s">
        <v>1127</v>
      </c>
    </row>
    <row r="291" spans="1:19" ht="207.95">
      <c r="A291" s="18" t="s">
        <v>1132</v>
      </c>
      <c r="B291" s="18" t="s">
        <v>3541</v>
      </c>
      <c r="C291" s="19" t="s">
        <v>3542</v>
      </c>
      <c r="D291" s="20" t="s">
        <v>3543</v>
      </c>
      <c r="E291" s="19" t="s">
        <v>3544</v>
      </c>
      <c r="F291" s="19" t="s">
        <v>3474</v>
      </c>
      <c r="G291" s="19" t="s">
        <v>2192</v>
      </c>
      <c r="H291" s="19" t="s">
        <v>2856</v>
      </c>
      <c r="I291" s="19" t="s">
        <v>3545</v>
      </c>
      <c r="J291" s="18" t="s">
        <v>3196</v>
      </c>
      <c r="K291" s="19" t="s">
        <v>3546</v>
      </c>
      <c r="L291" s="18" t="b">
        <v>0</v>
      </c>
      <c r="N291" s="18" t="s">
        <v>3547</v>
      </c>
    </row>
    <row r="292" spans="1:19" ht="207.95">
      <c r="A292" s="18" t="s">
        <v>1136</v>
      </c>
      <c r="B292" s="18" t="s">
        <v>1137</v>
      </c>
      <c r="C292" s="19" t="s">
        <v>3548</v>
      </c>
      <c r="D292" s="20" t="s">
        <v>3549</v>
      </c>
      <c r="E292" s="19" t="s">
        <v>3550</v>
      </c>
      <c r="F292" s="19" t="s">
        <v>2814</v>
      </c>
      <c r="G292" s="19" t="s">
        <v>2199</v>
      </c>
      <c r="H292" s="19" t="s">
        <v>2200</v>
      </c>
      <c r="I292" s="19" t="s">
        <v>3551</v>
      </c>
      <c r="J292" s="18" t="s">
        <v>2667</v>
      </c>
      <c r="K292" s="19" t="s">
        <v>3552</v>
      </c>
      <c r="L292" s="18" t="b">
        <v>0</v>
      </c>
      <c r="N292" s="18" t="s">
        <v>3553</v>
      </c>
    </row>
    <row r="293" spans="1:19" ht="365.1">
      <c r="A293" s="18" t="s">
        <v>1139</v>
      </c>
      <c r="B293" s="18" t="s">
        <v>1140</v>
      </c>
      <c r="C293" s="19" t="s">
        <v>3554</v>
      </c>
      <c r="D293" s="20" t="s">
        <v>3555</v>
      </c>
      <c r="E293" s="19" t="s">
        <v>3544</v>
      </c>
      <c r="F293" s="19" t="s">
        <v>3448</v>
      </c>
      <c r="G293" s="19" t="s">
        <v>2113</v>
      </c>
      <c r="H293" s="19" t="s">
        <v>2132</v>
      </c>
      <c r="I293" s="19" t="s">
        <v>3556</v>
      </c>
      <c r="J293" s="18" t="s">
        <v>3557</v>
      </c>
      <c r="K293" s="19" t="s">
        <v>651</v>
      </c>
      <c r="L293" s="18" t="b">
        <v>0</v>
      </c>
      <c r="N293" s="18" t="s">
        <v>3558</v>
      </c>
    </row>
    <row r="294" spans="1:19" ht="144">
      <c r="A294" s="18" t="s">
        <v>1143</v>
      </c>
      <c r="B294" s="18" t="s">
        <v>1144</v>
      </c>
      <c r="C294" s="19" t="s">
        <v>3559</v>
      </c>
      <c r="D294" s="20" t="s">
        <v>3560</v>
      </c>
      <c r="E294" s="19" t="s">
        <v>3561</v>
      </c>
      <c r="F294" s="19" t="s">
        <v>2409</v>
      </c>
      <c r="G294" s="19" t="s">
        <v>2120</v>
      </c>
      <c r="H294" s="19" t="s">
        <v>3407</v>
      </c>
      <c r="I294" s="19" t="s">
        <v>3562</v>
      </c>
      <c r="J294" s="18" t="s">
        <v>2116</v>
      </c>
      <c r="K294" s="19" t="s">
        <v>1145</v>
      </c>
      <c r="L294" s="18" t="b">
        <v>0</v>
      </c>
      <c r="S294" s="18" t="s">
        <v>3410</v>
      </c>
    </row>
    <row r="295" spans="1:19" ht="224.1">
      <c r="A295" s="18" t="s">
        <v>1146</v>
      </c>
      <c r="B295" s="18" t="s">
        <v>1147</v>
      </c>
      <c r="C295" s="19" t="s">
        <v>3563</v>
      </c>
      <c r="D295" s="20" t="s">
        <v>3564</v>
      </c>
      <c r="E295" s="19" t="s">
        <v>3550</v>
      </c>
      <c r="F295" s="19" t="s">
        <v>2467</v>
      </c>
      <c r="G295" s="19" t="s">
        <v>2113</v>
      </c>
      <c r="H295" s="19" t="s">
        <v>2185</v>
      </c>
      <c r="I295" s="19" t="s">
        <v>3565</v>
      </c>
      <c r="J295" s="18" t="s">
        <v>3566</v>
      </c>
      <c r="K295" s="19" t="s">
        <v>1150</v>
      </c>
      <c r="L295" s="18" t="b">
        <v>0</v>
      </c>
      <c r="N295" s="18" t="s">
        <v>3567</v>
      </c>
    </row>
    <row r="296" spans="1:19" ht="192">
      <c r="A296" s="18" t="s">
        <v>1151</v>
      </c>
      <c r="B296" s="18" t="s">
        <v>1152</v>
      </c>
      <c r="C296" s="19" t="s">
        <v>3568</v>
      </c>
      <c r="D296" s="20" t="s">
        <v>3569</v>
      </c>
      <c r="E296" s="19" t="s">
        <v>3570</v>
      </c>
      <c r="F296" s="19" t="s">
        <v>2205</v>
      </c>
      <c r="G296" s="19" t="s">
        <v>2120</v>
      </c>
      <c r="H296" s="19" t="s">
        <v>3407</v>
      </c>
      <c r="I296" s="19" t="s">
        <v>3571</v>
      </c>
      <c r="J296" s="18" t="s">
        <v>2116</v>
      </c>
      <c r="K296" s="19" t="s">
        <v>1153</v>
      </c>
      <c r="L296" s="18" t="b">
        <v>0</v>
      </c>
      <c r="S296" s="18" t="s">
        <v>3410</v>
      </c>
    </row>
    <row r="297" spans="1:19" ht="288">
      <c r="A297" s="18" t="s">
        <v>1154</v>
      </c>
      <c r="B297" s="18" t="s">
        <v>1155</v>
      </c>
      <c r="C297" s="19" t="s">
        <v>3572</v>
      </c>
      <c r="D297" s="20" t="s">
        <v>3573</v>
      </c>
      <c r="E297" s="19" t="s">
        <v>3544</v>
      </c>
      <c r="F297" s="19" t="s">
        <v>3448</v>
      </c>
      <c r="G297" s="19" t="s">
        <v>2113</v>
      </c>
      <c r="H297" s="19" t="s">
        <v>2258</v>
      </c>
      <c r="I297" s="19" t="s">
        <v>3574</v>
      </c>
      <c r="J297" s="18" t="s">
        <v>3575</v>
      </c>
      <c r="K297" s="19" t="s">
        <v>1156</v>
      </c>
      <c r="L297" s="18" t="b">
        <v>0</v>
      </c>
      <c r="N297" s="18" t="s">
        <v>3576</v>
      </c>
    </row>
    <row r="298" spans="1:19" ht="224.1">
      <c r="A298" s="18" t="s">
        <v>1157</v>
      </c>
      <c r="B298" s="18" t="s">
        <v>1158</v>
      </c>
      <c r="C298" s="19" t="s">
        <v>3577</v>
      </c>
      <c r="D298" s="20" t="s">
        <v>3578</v>
      </c>
      <c r="E298" s="19" t="s">
        <v>3544</v>
      </c>
      <c r="F298" s="19" t="s">
        <v>2168</v>
      </c>
      <c r="G298" s="19" t="s">
        <v>2113</v>
      </c>
      <c r="H298" s="19" t="s">
        <v>2193</v>
      </c>
      <c r="I298" s="19" t="s">
        <v>3579</v>
      </c>
      <c r="J298" s="18" t="s">
        <v>3566</v>
      </c>
      <c r="K298" s="19" t="s">
        <v>3580</v>
      </c>
      <c r="L298" s="18" t="b">
        <v>0</v>
      </c>
      <c r="N298" s="18" t="s">
        <v>3581</v>
      </c>
    </row>
    <row r="299" spans="1:19" ht="176.1">
      <c r="A299" s="18" t="s">
        <v>1161</v>
      </c>
      <c r="B299" s="18" t="s">
        <v>1162</v>
      </c>
      <c r="C299" s="19" t="s">
        <v>3582</v>
      </c>
      <c r="D299" s="20" t="s">
        <v>3583</v>
      </c>
      <c r="E299" s="19" t="s">
        <v>3550</v>
      </c>
      <c r="F299" s="19" t="s">
        <v>2467</v>
      </c>
      <c r="G299" s="19" t="s">
        <v>2113</v>
      </c>
      <c r="H299" s="19" t="s">
        <v>2213</v>
      </c>
      <c r="I299" s="19" t="s">
        <v>3584</v>
      </c>
      <c r="J299" s="18" t="s">
        <v>3566</v>
      </c>
      <c r="K299" s="19" t="s">
        <v>3585</v>
      </c>
      <c r="L299" s="18" t="b">
        <v>0</v>
      </c>
      <c r="N299" s="18" t="s">
        <v>2444</v>
      </c>
    </row>
    <row r="300" spans="1:19" ht="111.95">
      <c r="A300" s="18" t="s">
        <v>1166</v>
      </c>
      <c r="B300" s="18" t="s">
        <v>1167</v>
      </c>
      <c r="C300" s="19" t="s">
        <v>3586</v>
      </c>
      <c r="D300" s="20" t="s">
        <v>3587</v>
      </c>
      <c r="E300" s="19" t="s">
        <v>3550</v>
      </c>
      <c r="F300" s="19" t="s">
        <v>2814</v>
      </c>
      <c r="G300" s="19" t="s">
        <v>2113</v>
      </c>
      <c r="H300" s="19" t="s">
        <v>2200</v>
      </c>
      <c r="I300" s="19" t="s">
        <v>3588</v>
      </c>
      <c r="J300" s="18" t="s">
        <v>3071</v>
      </c>
      <c r="K300" s="19" t="s">
        <v>564</v>
      </c>
      <c r="L300" s="18" t="b">
        <v>0</v>
      </c>
      <c r="N300" s="18" t="s">
        <v>2444</v>
      </c>
    </row>
    <row r="301" spans="1:19" ht="288">
      <c r="A301" s="18" t="s">
        <v>1169</v>
      </c>
      <c r="B301" s="18" t="s">
        <v>1170</v>
      </c>
      <c r="C301" s="19" t="s">
        <v>3589</v>
      </c>
      <c r="D301" s="20" t="s">
        <v>3590</v>
      </c>
      <c r="E301" s="19" t="s">
        <v>3591</v>
      </c>
      <c r="F301" s="19" t="s">
        <v>2799</v>
      </c>
      <c r="G301" s="19" t="s">
        <v>2199</v>
      </c>
      <c r="H301" s="19" t="s">
        <v>2132</v>
      </c>
      <c r="I301" s="19" t="s">
        <v>3592</v>
      </c>
      <c r="J301" s="18" t="s">
        <v>3575</v>
      </c>
      <c r="K301" s="19" t="s">
        <v>1173</v>
      </c>
      <c r="L301" s="18" t="b">
        <v>0</v>
      </c>
      <c r="N301" s="18" t="s">
        <v>3593</v>
      </c>
    </row>
    <row r="302" spans="1:19" ht="111.95">
      <c r="A302" s="18" t="s">
        <v>1174</v>
      </c>
      <c r="B302" s="18" t="s">
        <v>1175</v>
      </c>
      <c r="C302" s="19" t="s">
        <v>3594</v>
      </c>
      <c r="D302" s="20" t="s">
        <v>3595</v>
      </c>
      <c r="E302" s="19" t="s">
        <v>3596</v>
      </c>
      <c r="F302" s="19" t="s">
        <v>3597</v>
      </c>
      <c r="G302" s="19" t="s">
        <v>2113</v>
      </c>
      <c r="H302" s="19" t="s">
        <v>3153</v>
      </c>
      <c r="I302" s="19" t="s">
        <v>3598</v>
      </c>
      <c r="J302" s="18" t="s">
        <v>3599</v>
      </c>
      <c r="K302" s="19" t="s">
        <v>1178</v>
      </c>
      <c r="L302" s="18" t="b">
        <v>0</v>
      </c>
      <c r="R302" s="18" t="s">
        <v>3600</v>
      </c>
    </row>
    <row r="303" spans="1:19" ht="144">
      <c r="A303" s="18" t="s">
        <v>1179</v>
      </c>
      <c r="B303" s="18" t="s">
        <v>3601</v>
      </c>
      <c r="C303" s="19" t="s">
        <v>3602</v>
      </c>
      <c r="D303" s="20" t="s">
        <v>3603</v>
      </c>
      <c r="E303" s="19" t="s">
        <v>3604</v>
      </c>
      <c r="F303" s="19" t="s">
        <v>3605</v>
      </c>
      <c r="G303" s="19" t="s">
        <v>2120</v>
      </c>
      <c r="H303" s="19" t="s">
        <v>3153</v>
      </c>
      <c r="I303" s="19" t="s">
        <v>3606</v>
      </c>
      <c r="J303" s="18" t="s">
        <v>2140</v>
      </c>
      <c r="K303" s="19" t="s">
        <v>1072</v>
      </c>
      <c r="L303" s="18" t="b">
        <v>1</v>
      </c>
      <c r="M303" s="18" t="s">
        <v>1174</v>
      </c>
      <c r="N303" s="18" t="s">
        <v>3607</v>
      </c>
      <c r="R303" s="18" t="s">
        <v>3600</v>
      </c>
    </row>
    <row r="304" spans="1:19" ht="159.94999999999999">
      <c r="A304" s="18" t="s">
        <v>1183</v>
      </c>
      <c r="B304" s="18" t="s">
        <v>3608</v>
      </c>
      <c r="C304" s="19" t="s">
        <v>3609</v>
      </c>
      <c r="D304" s="20" t="s">
        <v>3610</v>
      </c>
      <c r="E304" s="19" t="s">
        <v>3604</v>
      </c>
      <c r="F304" s="19" t="s">
        <v>2272</v>
      </c>
      <c r="G304" s="19" t="s">
        <v>2120</v>
      </c>
      <c r="H304" s="19" t="s">
        <v>3153</v>
      </c>
      <c r="I304" s="19" t="s">
        <v>3611</v>
      </c>
      <c r="J304" s="18" t="s">
        <v>2140</v>
      </c>
      <c r="K304" s="19" t="s">
        <v>1185</v>
      </c>
      <c r="L304" s="18" t="b">
        <v>1</v>
      </c>
      <c r="M304" s="18" t="s">
        <v>1174</v>
      </c>
      <c r="O304" s="18" t="s">
        <v>3612</v>
      </c>
      <c r="R304" s="18" t="s">
        <v>3600</v>
      </c>
    </row>
    <row r="305" spans="1:18" ht="176.1">
      <c r="A305" s="18" t="s">
        <v>1186</v>
      </c>
      <c r="B305" s="18" t="s">
        <v>3613</v>
      </c>
      <c r="C305" s="19" t="s">
        <v>3614</v>
      </c>
      <c r="D305" s="20" t="s">
        <v>3615</v>
      </c>
      <c r="E305" s="19" t="s">
        <v>3604</v>
      </c>
      <c r="F305" s="19" t="s">
        <v>3383</v>
      </c>
      <c r="G305" s="19" t="s">
        <v>2113</v>
      </c>
      <c r="H305" s="19" t="s">
        <v>3153</v>
      </c>
      <c r="I305" s="19" t="s">
        <v>3616</v>
      </c>
      <c r="J305" s="18" t="s">
        <v>3514</v>
      </c>
      <c r="K305" s="19" t="s">
        <v>1189</v>
      </c>
      <c r="L305" s="18" t="b">
        <v>1</v>
      </c>
      <c r="M305" s="18" t="s">
        <v>1174</v>
      </c>
      <c r="R305" s="18" t="s">
        <v>3600</v>
      </c>
    </row>
    <row r="306" spans="1:18" ht="176.1">
      <c r="A306" s="18" t="s">
        <v>1190</v>
      </c>
      <c r="B306" s="18" t="s">
        <v>3617</v>
      </c>
      <c r="C306" s="19" t="s">
        <v>3618</v>
      </c>
      <c r="D306" s="20" t="s">
        <v>3619</v>
      </c>
      <c r="E306" s="19" t="s">
        <v>2640</v>
      </c>
      <c r="F306" s="19" t="s">
        <v>3597</v>
      </c>
      <c r="G306" s="19" t="s">
        <v>2120</v>
      </c>
      <c r="H306" s="19" t="s">
        <v>3153</v>
      </c>
      <c r="I306" s="19" t="s">
        <v>3620</v>
      </c>
      <c r="J306" s="18" t="s">
        <v>2255</v>
      </c>
      <c r="K306" s="19" t="s">
        <v>1072</v>
      </c>
      <c r="L306" s="18" t="b">
        <v>1</v>
      </c>
      <c r="M306" s="18" t="s">
        <v>1174</v>
      </c>
    </row>
    <row r="307" spans="1:18" ht="207.95">
      <c r="A307" s="18" t="s">
        <v>1194</v>
      </c>
      <c r="B307" s="18" t="s">
        <v>3621</v>
      </c>
      <c r="C307" s="19" t="s">
        <v>3622</v>
      </c>
      <c r="D307" s="20" t="s">
        <v>3623</v>
      </c>
      <c r="E307" s="19" t="s">
        <v>2640</v>
      </c>
      <c r="F307" s="19" t="s">
        <v>3597</v>
      </c>
      <c r="G307" s="19" t="s">
        <v>2120</v>
      </c>
      <c r="H307" s="19" t="s">
        <v>3153</v>
      </c>
      <c r="I307" s="19" t="s">
        <v>3624</v>
      </c>
      <c r="J307" s="18" t="s">
        <v>2255</v>
      </c>
      <c r="K307" s="19" t="s">
        <v>1198</v>
      </c>
      <c r="L307" s="18" t="b">
        <v>1</v>
      </c>
      <c r="M307" s="18" t="s">
        <v>1174</v>
      </c>
    </row>
    <row r="308" spans="1:18" ht="224.1">
      <c r="A308" s="18" t="s">
        <v>1199</v>
      </c>
      <c r="B308" s="18" t="s">
        <v>1200</v>
      </c>
      <c r="C308" s="19" t="s">
        <v>3625</v>
      </c>
      <c r="D308" s="20" t="s">
        <v>3626</v>
      </c>
      <c r="E308" s="19" t="s">
        <v>2404</v>
      </c>
      <c r="F308" s="19" t="s">
        <v>3627</v>
      </c>
      <c r="G308" s="19" t="s">
        <v>2120</v>
      </c>
      <c r="H308" s="19" t="s">
        <v>2399</v>
      </c>
      <c r="I308" s="19" t="s">
        <v>3628</v>
      </c>
      <c r="J308" s="18" t="s">
        <v>2116</v>
      </c>
      <c r="K308" s="19" t="s">
        <v>3629</v>
      </c>
      <c r="L308" s="18" t="b">
        <v>0</v>
      </c>
    </row>
    <row r="309" spans="1:18" ht="255.95">
      <c r="A309" s="18" t="s">
        <v>1204</v>
      </c>
      <c r="B309" s="18" t="s">
        <v>3630</v>
      </c>
      <c r="C309" s="19" t="s">
        <v>3631</v>
      </c>
      <c r="D309" s="20" t="s">
        <v>3632</v>
      </c>
      <c r="E309" s="19" t="s">
        <v>3633</v>
      </c>
      <c r="F309" s="19" t="s">
        <v>3627</v>
      </c>
      <c r="G309" s="19" t="s">
        <v>2184</v>
      </c>
      <c r="H309" s="19" t="s">
        <v>2399</v>
      </c>
      <c r="I309" s="19" t="s">
        <v>3634</v>
      </c>
      <c r="J309" s="18" t="s">
        <v>2410</v>
      </c>
      <c r="K309" s="19" t="s">
        <v>1208</v>
      </c>
      <c r="L309" s="18" t="b">
        <v>1</v>
      </c>
      <c r="M309" s="18" t="s">
        <v>1199</v>
      </c>
      <c r="P309" s="18" t="s">
        <v>2754</v>
      </c>
    </row>
    <row r="310" spans="1:18" ht="395.1">
      <c r="A310" s="18" t="s">
        <v>1209</v>
      </c>
      <c r="B310" s="18" t="s">
        <v>3635</v>
      </c>
      <c r="C310" s="19" t="s">
        <v>3636</v>
      </c>
      <c r="D310" s="20" t="s">
        <v>3637</v>
      </c>
      <c r="E310" s="19" t="s">
        <v>3633</v>
      </c>
      <c r="F310" s="19" t="s">
        <v>3638</v>
      </c>
      <c r="G310" s="19" t="s">
        <v>2199</v>
      </c>
      <c r="H310" s="19" t="s">
        <v>2399</v>
      </c>
      <c r="I310" s="19" t="s">
        <v>3636</v>
      </c>
      <c r="J310" s="18" t="s">
        <v>2176</v>
      </c>
      <c r="K310" s="19" t="s">
        <v>1213</v>
      </c>
      <c r="L310" s="18" t="b">
        <v>1</v>
      </c>
      <c r="M310" s="18" t="s">
        <v>1199</v>
      </c>
      <c r="N310" s="18" t="s">
        <v>2885</v>
      </c>
      <c r="P310" s="18" t="s">
        <v>2511</v>
      </c>
    </row>
    <row r="311" spans="1:18" ht="380.1">
      <c r="A311" s="18" t="s">
        <v>1214</v>
      </c>
      <c r="B311" s="18" t="s">
        <v>3639</v>
      </c>
      <c r="C311" s="19" t="s">
        <v>3640</v>
      </c>
      <c r="D311" s="20" t="s">
        <v>3641</v>
      </c>
      <c r="E311" s="19" t="s">
        <v>3633</v>
      </c>
      <c r="F311" s="19" t="s">
        <v>2838</v>
      </c>
      <c r="G311" s="19" t="s">
        <v>2113</v>
      </c>
      <c r="H311" s="19" t="s">
        <v>2399</v>
      </c>
      <c r="I311" s="19" t="s">
        <v>3642</v>
      </c>
      <c r="J311" s="18" t="s">
        <v>2140</v>
      </c>
      <c r="K311" s="19" t="s">
        <v>3643</v>
      </c>
      <c r="L311" s="18" t="b">
        <v>1</v>
      </c>
      <c r="M311" s="18" t="s">
        <v>1199</v>
      </c>
      <c r="N311" s="18" t="s">
        <v>3644</v>
      </c>
      <c r="Q311" s="18" t="s">
        <v>3050</v>
      </c>
    </row>
    <row r="312" spans="1:18" ht="335.1">
      <c r="A312" s="18" t="s">
        <v>1217</v>
      </c>
      <c r="B312" s="18" t="s">
        <v>3645</v>
      </c>
      <c r="C312" s="19" t="s">
        <v>3646</v>
      </c>
      <c r="D312" s="20" t="s">
        <v>3647</v>
      </c>
      <c r="E312" s="19" t="s">
        <v>3633</v>
      </c>
      <c r="F312" s="19" t="s">
        <v>2289</v>
      </c>
      <c r="G312" s="19" t="s">
        <v>2199</v>
      </c>
      <c r="H312" s="19" t="s">
        <v>2399</v>
      </c>
      <c r="I312" s="19" t="s">
        <v>3648</v>
      </c>
      <c r="J312" s="18" t="s">
        <v>2410</v>
      </c>
      <c r="K312" s="19" t="s">
        <v>1213</v>
      </c>
      <c r="L312" s="18" t="b">
        <v>1</v>
      </c>
      <c r="M312" s="18" t="s">
        <v>1199</v>
      </c>
      <c r="P312" s="18" t="s">
        <v>2424</v>
      </c>
      <c r="Q312" s="18" t="s">
        <v>3649</v>
      </c>
    </row>
    <row r="313" spans="1:18" ht="320.10000000000002">
      <c r="A313" s="18" t="s">
        <v>1219</v>
      </c>
      <c r="B313" s="18" t="s">
        <v>1220</v>
      </c>
      <c r="C313" s="19" t="s">
        <v>3650</v>
      </c>
      <c r="D313" s="20" t="s">
        <v>3651</v>
      </c>
      <c r="E313" s="19" t="s">
        <v>3652</v>
      </c>
      <c r="F313" s="19" t="s">
        <v>3228</v>
      </c>
      <c r="G313" s="19" t="s">
        <v>2113</v>
      </c>
      <c r="H313" s="19" t="s">
        <v>2399</v>
      </c>
      <c r="I313" s="19" t="s">
        <v>3653</v>
      </c>
      <c r="J313" s="18" t="s">
        <v>2116</v>
      </c>
      <c r="K313" s="19" t="s">
        <v>3654</v>
      </c>
      <c r="L313" s="18" t="b">
        <v>0</v>
      </c>
    </row>
    <row r="314" spans="1:18" ht="272.10000000000002">
      <c r="A314" s="18" t="s">
        <v>1223</v>
      </c>
      <c r="B314" s="18" t="s">
        <v>3655</v>
      </c>
      <c r="C314" s="19" t="s">
        <v>3656</v>
      </c>
      <c r="D314" s="20" t="s">
        <v>3657</v>
      </c>
      <c r="E314" s="19" t="s">
        <v>3298</v>
      </c>
      <c r="F314" s="19" t="s">
        <v>3298</v>
      </c>
      <c r="G314" s="19" t="s">
        <v>2120</v>
      </c>
      <c r="H314" s="19" t="s">
        <v>2399</v>
      </c>
      <c r="I314" s="19" t="s">
        <v>3658</v>
      </c>
      <c r="J314" s="18" t="s">
        <v>2140</v>
      </c>
      <c r="K314" s="19" t="s">
        <v>1225</v>
      </c>
      <c r="L314" s="18" t="b">
        <v>1</v>
      </c>
      <c r="M314" s="18" t="s">
        <v>1219</v>
      </c>
      <c r="N314" s="18" t="s">
        <v>3659</v>
      </c>
      <c r="P314" s="18" t="s">
        <v>2482</v>
      </c>
    </row>
    <row r="315" spans="1:18" ht="255.95">
      <c r="A315" s="18" t="s">
        <v>1226</v>
      </c>
      <c r="B315" s="18" t="s">
        <v>3660</v>
      </c>
      <c r="C315" s="19" t="s">
        <v>3661</v>
      </c>
      <c r="D315" s="20" t="s">
        <v>3662</v>
      </c>
      <c r="E315" s="19" t="s">
        <v>3298</v>
      </c>
      <c r="F315" s="19" t="s">
        <v>2272</v>
      </c>
      <c r="G315" s="19" t="s">
        <v>2120</v>
      </c>
      <c r="H315" s="19" t="s">
        <v>2399</v>
      </c>
      <c r="I315" s="19" t="s">
        <v>3663</v>
      </c>
      <c r="J315" s="18" t="s">
        <v>2140</v>
      </c>
      <c r="K315" s="19" t="s">
        <v>1229</v>
      </c>
      <c r="L315" s="18" t="b">
        <v>1</v>
      </c>
      <c r="M315" s="18" t="s">
        <v>1219</v>
      </c>
      <c r="N315" s="18" t="s">
        <v>3664</v>
      </c>
      <c r="P315" s="18" t="s">
        <v>2498</v>
      </c>
    </row>
    <row r="316" spans="1:18" ht="192">
      <c r="A316" s="18" t="s">
        <v>1230</v>
      </c>
      <c r="B316" s="18" t="s">
        <v>3665</v>
      </c>
      <c r="C316" s="19" t="s">
        <v>3666</v>
      </c>
      <c r="D316" s="20" t="s">
        <v>3667</v>
      </c>
      <c r="E316" s="19" t="s">
        <v>3298</v>
      </c>
      <c r="F316" s="19" t="s">
        <v>3228</v>
      </c>
      <c r="G316" s="19" t="s">
        <v>2199</v>
      </c>
      <c r="H316" s="19" t="s">
        <v>2399</v>
      </c>
      <c r="I316" s="19" t="s">
        <v>3668</v>
      </c>
      <c r="J316" s="18" t="s">
        <v>2140</v>
      </c>
      <c r="K316" s="19" t="s">
        <v>1233</v>
      </c>
      <c r="L316" s="18" t="b">
        <v>1</v>
      </c>
      <c r="M316" s="18" t="s">
        <v>1219</v>
      </c>
      <c r="N316" s="18" t="s">
        <v>3669</v>
      </c>
      <c r="P316" s="18" t="s">
        <v>3050</v>
      </c>
    </row>
    <row r="317" spans="1:18" ht="409.6">
      <c r="A317" s="18" t="s">
        <v>1234</v>
      </c>
      <c r="B317" s="18" t="s">
        <v>3670</v>
      </c>
      <c r="C317" s="19" t="s">
        <v>3671</v>
      </c>
      <c r="D317" s="20" t="s">
        <v>3672</v>
      </c>
      <c r="E317" s="19" t="s">
        <v>3298</v>
      </c>
      <c r="F317" s="19" t="s">
        <v>3673</v>
      </c>
      <c r="G317" s="19" t="s">
        <v>2131</v>
      </c>
      <c r="H317" s="19" t="s">
        <v>2399</v>
      </c>
      <c r="I317" s="19" t="s">
        <v>3674</v>
      </c>
      <c r="J317" s="18" t="s">
        <v>2284</v>
      </c>
      <c r="K317" s="19" t="s">
        <v>287</v>
      </c>
      <c r="L317" s="18" t="b">
        <v>1</v>
      </c>
      <c r="M317" s="18" t="s">
        <v>1219</v>
      </c>
      <c r="N317" s="18" t="s">
        <v>3675</v>
      </c>
      <c r="P317" s="18" t="s">
        <v>2754</v>
      </c>
    </row>
    <row r="318" spans="1:18" ht="128.1">
      <c r="A318" s="18" t="s">
        <v>1237</v>
      </c>
      <c r="B318" s="18" t="s">
        <v>3676</v>
      </c>
      <c r="C318" s="19" t="s">
        <v>3677</v>
      </c>
      <c r="D318" s="20" t="s">
        <v>3678</v>
      </c>
      <c r="E318" s="19" t="s">
        <v>3298</v>
      </c>
      <c r="F318" s="19" t="s">
        <v>2163</v>
      </c>
      <c r="G318" s="19" t="s">
        <v>2120</v>
      </c>
      <c r="H318" s="19" t="s">
        <v>2399</v>
      </c>
      <c r="I318" s="19" t="s">
        <v>3679</v>
      </c>
      <c r="J318" s="18" t="s">
        <v>2284</v>
      </c>
      <c r="K318" s="19" t="s">
        <v>287</v>
      </c>
      <c r="L318" s="18" t="b">
        <v>1</v>
      </c>
      <c r="M318" s="18" t="s">
        <v>1219</v>
      </c>
      <c r="P318" s="18" t="s">
        <v>2754</v>
      </c>
    </row>
    <row r="319" spans="1:18" ht="159.94999999999999">
      <c r="A319" s="18" t="s">
        <v>1239</v>
      </c>
      <c r="B319" s="18" t="s">
        <v>3680</v>
      </c>
      <c r="C319" s="19" t="s">
        <v>3681</v>
      </c>
      <c r="D319" s="20" t="s">
        <v>3682</v>
      </c>
      <c r="E319" s="19" t="s">
        <v>3298</v>
      </c>
      <c r="F319" s="19" t="s">
        <v>3194</v>
      </c>
      <c r="G319" s="19" t="s">
        <v>2120</v>
      </c>
      <c r="H319" s="19" t="s">
        <v>2399</v>
      </c>
      <c r="I319" s="19" t="s">
        <v>3683</v>
      </c>
      <c r="J319" s="18" t="s">
        <v>2410</v>
      </c>
      <c r="K319" s="19" t="s">
        <v>1243</v>
      </c>
      <c r="L319" s="18" t="b">
        <v>1</v>
      </c>
      <c r="M319" s="18" t="s">
        <v>1219</v>
      </c>
      <c r="P319" s="18" t="s">
        <v>2498</v>
      </c>
    </row>
    <row r="320" spans="1:18" ht="159.94999999999999">
      <c r="A320" s="18" t="s">
        <v>1244</v>
      </c>
      <c r="B320" s="18" t="s">
        <v>3684</v>
      </c>
      <c r="C320" s="19" t="s">
        <v>3685</v>
      </c>
      <c r="D320" s="20" t="s">
        <v>3686</v>
      </c>
      <c r="E320" s="19" t="s">
        <v>3298</v>
      </c>
      <c r="F320" s="19" t="s">
        <v>2163</v>
      </c>
      <c r="G320" s="19" t="s">
        <v>2120</v>
      </c>
      <c r="H320" s="19" t="s">
        <v>2399</v>
      </c>
      <c r="I320" s="19" t="s">
        <v>3687</v>
      </c>
      <c r="J320" s="18" t="s">
        <v>2140</v>
      </c>
      <c r="K320" s="19" t="s">
        <v>1246</v>
      </c>
      <c r="L320" s="18" t="b">
        <v>1</v>
      </c>
      <c r="M320" s="18" t="s">
        <v>1219</v>
      </c>
      <c r="N320" s="18" t="s">
        <v>2267</v>
      </c>
      <c r="P320" s="18" t="s">
        <v>3050</v>
      </c>
    </row>
    <row r="321" spans="1:17" ht="409.6">
      <c r="A321" s="18" t="s">
        <v>1247</v>
      </c>
      <c r="B321" s="18" t="s">
        <v>3688</v>
      </c>
      <c r="C321" s="19" t="s">
        <v>3689</v>
      </c>
      <c r="D321" s="20" t="s">
        <v>3690</v>
      </c>
      <c r="E321" s="19" t="s">
        <v>3298</v>
      </c>
      <c r="F321" s="19" t="s">
        <v>3691</v>
      </c>
      <c r="G321" s="19" t="s">
        <v>2120</v>
      </c>
      <c r="H321" s="19" t="s">
        <v>2399</v>
      </c>
      <c r="I321" s="19" t="s">
        <v>3692</v>
      </c>
      <c r="J321" s="18" t="s">
        <v>2140</v>
      </c>
      <c r="K321" s="19" t="s">
        <v>1229</v>
      </c>
      <c r="L321" s="18" t="b">
        <v>1</v>
      </c>
      <c r="M321" s="18" t="s">
        <v>1219</v>
      </c>
      <c r="N321" s="18" t="s">
        <v>3693</v>
      </c>
      <c r="P321" s="18" t="s">
        <v>2424</v>
      </c>
      <c r="Q321" s="18" t="s">
        <v>3022</v>
      </c>
    </row>
    <row r="322" spans="1:17" ht="192">
      <c r="A322" s="18" t="s">
        <v>1251</v>
      </c>
      <c r="B322" s="18" t="s">
        <v>3694</v>
      </c>
      <c r="C322" s="19" t="s">
        <v>3695</v>
      </c>
      <c r="D322" s="20" t="s">
        <v>3696</v>
      </c>
      <c r="E322" s="19" t="s">
        <v>3298</v>
      </c>
      <c r="F322" s="19" t="s">
        <v>2557</v>
      </c>
      <c r="G322" s="19" t="s">
        <v>2120</v>
      </c>
      <c r="H322" s="19" t="s">
        <v>2399</v>
      </c>
      <c r="I322" s="19" t="s">
        <v>3697</v>
      </c>
      <c r="J322" s="18" t="s">
        <v>2140</v>
      </c>
      <c r="K322" s="19" t="s">
        <v>1246</v>
      </c>
      <c r="L322" s="18" t="b">
        <v>1</v>
      </c>
      <c r="M322" s="18" t="s">
        <v>1219</v>
      </c>
      <c r="P322" s="18" t="s">
        <v>3050</v>
      </c>
      <c r="Q322" s="18" t="s">
        <v>3050</v>
      </c>
    </row>
    <row r="323" spans="1:17" ht="207.95">
      <c r="A323" s="18" t="s">
        <v>1255</v>
      </c>
      <c r="B323" s="18" t="s">
        <v>3698</v>
      </c>
      <c r="C323" s="19" t="s">
        <v>3699</v>
      </c>
      <c r="D323" s="20" t="s">
        <v>3700</v>
      </c>
      <c r="E323" s="19" t="s">
        <v>3298</v>
      </c>
      <c r="F323" s="19" t="s">
        <v>2557</v>
      </c>
      <c r="G323" s="19" t="s">
        <v>2120</v>
      </c>
      <c r="H323" s="19" t="s">
        <v>2399</v>
      </c>
      <c r="I323" s="19" t="s">
        <v>3701</v>
      </c>
      <c r="J323" s="18" t="s">
        <v>2140</v>
      </c>
      <c r="K323" s="19" t="s">
        <v>1246</v>
      </c>
      <c r="L323" s="18" t="b">
        <v>1</v>
      </c>
      <c r="M323" s="18" t="s">
        <v>1219</v>
      </c>
      <c r="O323" s="18" t="s">
        <v>3702</v>
      </c>
      <c r="P323" s="18" t="s">
        <v>2424</v>
      </c>
      <c r="Q323" s="18" t="s">
        <v>3050</v>
      </c>
    </row>
    <row r="324" spans="1:17" ht="409.6">
      <c r="A324" s="18" t="s">
        <v>1259</v>
      </c>
      <c r="B324" s="18" t="s">
        <v>3703</v>
      </c>
      <c r="C324" s="19" t="s">
        <v>3704</v>
      </c>
      <c r="D324" s="20" t="s">
        <v>3705</v>
      </c>
      <c r="E324" s="19" t="s">
        <v>3298</v>
      </c>
      <c r="F324" s="19" t="s">
        <v>2557</v>
      </c>
      <c r="G324" s="19" t="s">
        <v>2120</v>
      </c>
      <c r="H324" s="19" t="s">
        <v>2399</v>
      </c>
      <c r="I324" s="19" t="s">
        <v>3706</v>
      </c>
      <c r="J324" s="18" t="s">
        <v>2140</v>
      </c>
      <c r="K324" s="19" t="s">
        <v>1126</v>
      </c>
      <c r="L324" s="18" t="b">
        <v>1</v>
      </c>
      <c r="M324" s="18" t="s">
        <v>1219</v>
      </c>
      <c r="P324" s="18" t="s">
        <v>2424</v>
      </c>
    </row>
    <row r="325" spans="1:17" ht="409.6">
      <c r="A325" s="18" t="s">
        <v>1263</v>
      </c>
      <c r="B325" s="18" t="s">
        <v>3707</v>
      </c>
      <c r="C325" s="19" t="s">
        <v>3708</v>
      </c>
      <c r="D325" s="20" t="s">
        <v>3709</v>
      </c>
      <c r="E325" s="19" t="s">
        <v>3298</v>
      </c>
      <c r="F325" s="19" t="s">
        <v>2557</v>
      </c>
      <c r="G325" s="19" t="s">
        <v>2113</v>
      </c>
      <c r="H325" s="19" t="s">
        <v>2399</v>
      </c>
      <c r="I325" s="19" t="s">
        <v>3710</v>
      </c>
      <c r="J325" s="18" t="s">
        <v>2140</v>
      </c>
      <c r="K325" s="19" t="s">
        <v>1225</v>
      </c>
      <c r="L325" s="18" t="b">
        <v>1</v>
      </c>
      <c r="M325" s="18" t="s">
        <v>1219</v>
      </c>
      <c r="N325" s="18" t="s">
        <v>3711</v>
      </c>
      <c r="P325" s="18" t="s">
        <v>3050</v>
      </c>
    </row>
    <row r="326" spans="1:17" ht="288">
      <c r="A326" s="18" t="s">
        <v>1265</v>
      </c>
      <c r="B326" s="18" t="s">
        <v>3712</v>
      </c>
      <c r="C326" s="19" t="s">
        <v>3713</v>
      </c>
      <c r="D326" s="20" t="s">
        <v>3714</v>
      </c>
      <c r="E326" s="19" t="s">
        <v>3298</v>
      </c>
      <c r="F326" s="19" t="s">
        <v>2163</v>
      </c>
      <c r="G326" s="19" t="s">
        <v>2120</v>
      </c>
      <c r="H326" s="19" t="s">
        <v>2399</v>
      </c>
      <c r="I326" s="19" t="s">
        <v>3715</v>
      </c>
      <c r="J326" s="18" t="s">
        <v>2140</v>
      </c>
      <c r="K326" s="19" t="s">
        <v>287</v>
      </c>
      <c r="L326" s="18" t="b">
        <v>1</v>
      </c>
      <c r="M326" s="18" t="s">
        <v>1219</v>
      </c>
      <c r="N326" s="18" t="s">
        <v>3716</v>
      </c>
      <c r="P326" s="18" t="s">
        <v>2754</v>
      </c>
    </row>
    <row r="327" spans="1:17" ht="303.95">
      <c r="A327" s="18" t="s">
        <v>1269</v>
      </c>
      <c r="B327" s="18" t="s">
        <v>3717</v>
      </c>
      <c r="C327" s="19" t="s">
        <v>3718</v>
      </c>
      <c r="D327" s="20" t="s">
        <v>3719</v>
      </c>
      <c r="E327" s="19" t="s">
        <v>3298</v>
      </c>
      <c r="F327" s="19" t="s">
        <v>2163</v>
      </c>
      <c r="G327" s="19" t="s">
        <v>2120</v>
      </c>
      <c r="H327" s="19" t="s">
        <v>2399</v>
      </c>
      <c r="I327" s="19" t="s">
        <v>3720</v>
      </c>
      <c r="J327" s="18" t="s">
        <v>2410</v>
      </c>
      <c r="K327" s="19" t="s">
        <v>287</v>
      </c>
      <c r="L327" s="18" t="b">
        <v>1</v>
      </c>
      <c r="M327" s="18" t="s">
        <v>1219</v>
      </c>
      <c r="N327" s="18" t="s">
        <v>3721</v>
      </c>
      <c r="P327" s="18" t="s">
        <v>2424</v>
      </c>
    </row>
    <row r="328" spans="1:17" ht="192">
      <c r="A328" s="18" t="s">
        <v>1272</v>
      </c>
      <c r="B328" s="18" t="s">
        <v>3722</v>
      </c>
      <c r="C328" s="19" t="s">
        <v>3723</v>
      </c>
      <c r="D328" s="20" t="s">
        <v>3724</v>
      </c>
      <c r="E328" s="19" t="s">
        <v>2326</v>
      </c>
      <c r="F328" s="19" t="s">
        <v>2557</v>
      </c>
      <c r="G328" s="19" t="s">
        <v>2120</v>
      </c>
      <c r="H328" s="19" t="s">
        <v>2399</v>
      </c>
      <c r="I328" s="19" t="s">
        <v>3725</v>
      </c>
      <c r="J328" s="18" t="s">
        <v>2140</v>
      </c>
      <c r="K328" s="19" t="s">
        <v>1246</v>
      </c>
      <c r="L328" s="18" t="b">
        <v>1</v>
      </c>
      <c r="M328" s="18" t="s">
        <v>1219</v>
      </c>
      <c r="N328" s="18" t="s">
        <v>3726</v>
      </c>
      <c r="P328" s="18" t="s">
        <v>2498</v>
      </c>
    </row>
    <row r="329" spans="1:17" ht="255.95">
      <c r="A329" s="18" t="s">
        <v>1276</v>
      </c>
      <c r="B329" s="18" t="s">
        <v>1277</v>
      </c>
      <c r="C329" s="19" t="s">
        <v>3727</v>
      </c>
      <c r="D329" s="20" t="s">
        <v>3728</v>
      </c>
      <c r="E329" s="19" t="s">
        <v>3272</v>
      </c>
      <c r="F329" s="19" t="s">
        <v>2749</v>
      </c>
      <c r="G329" s="19" t="s">
        <v>2113</v>
      </c>
      <c r="H329" s="19" t="s">
        <v>2399</v>
      </c>
      <c r="I329" s="19" t="s">
        <v>3729</v>
      </c>
      <c r="J329" s="18" t="s">
        <v>2116</v>
      </c>
      <c r="K329" s="19" t="s">
        <v>1278</v>
      </c>
      <c r="L329" s="18" t="b">
        <v>0</v>
      </c>
      <c r="P329" s="18" t="s">
        <v>3730</v>
      </c>
    </row>
    <row r="330" spans="1:17" ht="409.6">
      <c r="A330" s="18" t="s">
        <v>1279</v>
      </c>
      <c r="B330" s="18" t="s">
        <v>3731</v>
      </c>
      <c r="C330" s="19" t="s">
        <v>3732</v>
      </c>
      <c r="D330" s="20" t="s">
        <v>3733</v>
      </c>
      <c r="E330" s="19" t="s">
        <v>3272</v>
      </c>
      <c r="F330" s="19" t="s">
        <v>3136</v>
      </c>
      <c r="G330" s="19" t="s">
        <v>2113</v>
      </c>
      <c r="H330" s="19" t="s">
        <v>2399</v>
      </c>
      <c r="I330" s="19" t="s">
        <v>3734</v>
      </c>
      <c r="J330" s="18" t="s">
        <v>2140</v>
      </c>
      <c r="K330" s="19" t="s">
        <v>1281</v>
      </c>
      <c r="L330" s="18" t="b">
        <v>1</v>
      </c>
      <c r="M330" s="18" t="s">
        <v>1276</v>
      </c>
      <c r="N330" s="18" t="s">
        <v>3711</v>
      </c>
      <c r="P330" s="18" t="s">
        <v>2754</v>
      </c>
    </row>
    <row r="331" spans="1:17" ht="128.1">
      <c r="A331" s="18" t="s">
        <v>1282</v>
      </c>
      <c r="B331" s="18" t="s">
        <v>3735</v>
      </c>
      <c r="C331" s="19" t="s">
        <v>3736</v>
      </c>
      <c r="D331" s="20" t="s">
        <v>3737</v>
      </c>
      <c r="E331" s="19" t="s">
        <v>3298</v>
      </c>
      <c r="F331" s="19" t="s">
        <v>2145</v>
      </c>
      <c r="G331" s="19" t="s">
        <v>2120</v>
      </c>
      <c r="H331" s="19" t="s">
        <v>2399</v>
      </c>
      <c r="I331" s="19" t="s">
        <v>3738</v>
      </c>
      <c r="J331" s="18" t="s">
        <v>2140</v>
      </c>
      <c r="K331" s="19" t="s">
        <v>1286</v>
      </c>
      <c r="L331" s="18" t="b">
        <v>1</v>
      </c>
      <c r="M331" s="18" t="s">
        <v>1276</v>
      </c>
      <c r="P331" s="18" t="s">
        <v>2424</v>
      </c>
    </row>
    <row r="332" spans="1:17" ht="224.1">
      <c r="A332" s="18" t="s">
        <v>1287</v>
      </c>
      <c r="B332" s="18" t="s">
        <v>3739</v>
      </c>
      <c r="C332" s="19" t="s">
        <v>3740</v>
      </c>
      <c r="D332" s="20" t="s">
        <v>3741</v>
      </c>
      <c r="E332" s="19" t="s">
        <v>3298</v>
      </c>
      <c r="F332" s="19" t="s">
        <v>2145</v>
      </c>
      <c r="G332" s="19" t="s">
        <v>2120</v>
      </c>
      <c r="H332" s="19" t="s">
        <v>2399</v>
      </c>
      <c r="I332" s="19" t="s">
        <v>3742</v>
      </c>
      <c r="J332" s="18" t="s">
        <v>2140</v>
      </c>
      <c r="K332" s="19" t="s">
        <v>1246</v>
      </c>
      <c r="L332" s="18" t="b">
        <v>1</v>
      </c>
      <c r="M332" s="18" t="s">
        <v>1276</v>
      </c>
      <c r="N332" s="18" t="s">
        <v>3743</v>
      </c>
      <c r="P332" s="18" t="s">
        <v>3050</v>
      </c>
    </row>
    <row r="333" spans="1:17" ht="255.95">
      <c r="A333" s="18" t="s">
        <v>1290</v>
      </c>
      <c r="B333" s="18" t="s">
        <v>3744</v>
      </c>
      <c r="C333" s="19" t="s">
        <v>3745</v>
      </c>
      <c r="D333" s="20" t="s">
        <v>3746</v>
      </c>
      <c r="E333" s="19" t="s">
        <v>3298</v>
      </c>
      <c r="F333" s="19" t="s">
        <v>3747</v>
      </c>
      <c r="G333" s="19" t="s">
        <v>2120</v>
      </c>
      <c r="H333" s="19" t="s">
        <v>2399</v>
      </c>
      <c r="I333" s="19" t="s">
        <v>3748</v>
      </c>
      <c r="J333" s="18" t="s">
        <v>2140</v>
      </c>
      <c r="K333" s="19" t="s">
        <v>1286</v>
      </c>
      <c r="L333" s="18" t="b">
        <v>1</v>
      </c>
      <c r="M333" s="18" t="s">
        <v>1276</v>
      </c>
      <c r="N333" s="18" t="s">
        <v>2444</v>
      </c>
      <c r="P333" s="18" t="s">
        <v>3050</v>
      </c>
    </row>
    <row r="334" spans="1:17" ht="144">
      <c r="A334" s="18" t="s">
        <v>1294</v>
      </c>
      <c r="B334" s="18" t="s">
        <v>3749</v>
      </c>
      <c r="C334" s="19" t="s">
        <v>3750</v>
      </c>
      <c r="D334" s="20" t="s">
        <v>3751</v>
      </c>
      <c r="E334" s="19" t="s">
        <v>3298</v>
      </c>
      <c r="F334" s="19" t="s">
        <v>2145</v>
      </c>
      <c r="G334" s="19" t="s">
        <v>2120</v>
      </c>
      <c r="H334" s="19" t="s">
        <v>2399</v>
      </c>
      <c r="I334" s="19" t="s">
        <v>3752</v>
      </c>
      <c r="J334" s="18" t="s">
        <v>2140</v>
      </c>
      <c r="K334" s="19" t="s">
        <v>1286</v>
      </c>
      <c r="L334" s="18" t="b">
        <v>1</v>
      </c>
      <c r="M334" s="18" t="s">
        <v>1276</v>
      </c>
      <c r="P334" s="18" t="s">
        <v>2424</v>
      </c>
    </row>
    <row r="335" spans="1:17" ht="350.1">
      <c r="A335" s="18" t="s">
        <v>1296</v>
      </c>
      <c r="B335" s="18" t="s">
        <v>3753</v>
      </c>
      <c r="C335" s="19" t="s">
        <v>3754</v>
      </c>
      <c r="D335" s="20" t="s">
        <v>3755</v>
      </c>
      <c r="E335" s="19" t="s">
        <v>3298</v>
      </c>
      <c r="F335" s="19" t="s">
        <v>2749</v>
      </c>
      <c r="G335" s="19" t="s">
        <v>2199</v>
      </c>
      <c r="H335" s="19" t="s">
        <v>2399</v>
      </c>
      <c r="I335" s="19" t="s">
        <v>3756</v>
      </c>
      <c r="J335" s="18" t="s">
        <v>2284</v>
      </c>
      <c r="K335" s="19" t="s">
        <v>3757</v>
      </c>
      <c r="L335" s="18" t="b">
        <v>1</v>
      </c>
      <c r="M335" s="18" t="s">
        <v>1276</v>
      </c>
      <c r="N335" s="18" t="s">
        <v>3758</v>
      </c>
      <c r="P335" s="18" t="s">
        <v>2419</v>
      </c>
    </row>
    <row r="336" spans="1:17" ht="128.1">
      <c r="A336" s="18" t="s">
        <v>1301</v>
      </c>
      <c r="B336" s="18" t="s">
        <v>3759</v>
      </c>
      <c r="C336" s="19" t="s">
        <v>3760</v>
      </c>
      <c r="D336" s="20" t="s">
        <v>3761</v>
      </c>
      <c r="E336" s="19" t="s">
        <v>3298</v>
      </c>
      <c r="F336" s="19" t="s">
        <v>3298</v>
      </c>
      <c r="G336" s="19" t="s">
        <v>2120</v>
      </c>
      <c r="H336" s="19" t="s">
        <v>2399</v>
      </c>
      <c r="I336" s="19" t="s">
        <v>3762</v>
      </c>
      <c r="J336" s="18" t="s">
        <v>2410</v>
      </c>
      <c r="K336" s="19" t="s">
        <v>1305</v>
      </c>
      <c r="L336" s="18" t="b">
        <v>1</v>
      </c>
      <c r="M336" s="18" t="s">
        <v>1276</v>
      </c>
      <c r="P336" s="18" t="s">
        <v>2498</v>
      </c>
    </row>
    <row r="337" spans="1:18" ht="144">
      <c r="A337" s="18" t="s">
        <v>1306</v>
      </c>
      <c r="B337" s="18" t="s">
        <v>3763</v>
      </c>
      <c r="C337" s="19" t="s">
        <v>3764</v>
      </c>
      <c r="D337" s="20" t="s">
        <v>3765</v>
      </c>
      <c r="E337" s="19" t="s">
        <v>3298</v>
      </c>
      <c r="F337" s="19" t="s">
        <v>2145</v>
      </c>
      <c r="G337" s="19" t="s">
        <v>2120</v>
      </c>
      <c r="H337" s="19" t="s">
        <v>2399</v>
      </c>
      <c r="I337" s="19" t="s">
        <v>3766</v>
      </c>
      <c r="J337" s="18" t="s">
        <v>2140</v>
      </c>
      <c r="K337" s="19" t="s">
        <v>1309</v>
      </c>
      <c r="L337" s="18" t="b">
        <v>1</v>
      </c>
      <c r="M337" s="18" t="s">
        <v>1276</v>
      </c>
      <c r="N337" s="18" t="s">
        <v>3213</v>
      </c>
      <c r="P337" s="18" t="s">
        <v>3050</v>
      </c>
    </row>
    <row r="338" spans="1:18" ht="128.1">
      <c r="A338" s="18" t="s">
        <v>1310</v>
      </c>
      <c r="B338" s="18" t="s">
        <v>3767</v>
      </c>
      <c r="C338" s="19" t="s">
        <v>3768</v>
      </c>
      <c r="D338" s="20" t="s">
        <v>3769</v>
      </c>
      <c r="E338" s="19" t="s">
        <v>3298</v>
      </c>
      <c r="F338" s="19" t="s">
        <v>3152</v>
      </c>
      <c r="G338" s="19" t="s">
        <v>2113</v>
      </c>
      <c r="H338" s="19" t="s">
        <v>2399</v>
      </c>
      <c r="I338" s="19" t="s">
        <v>3770</v>
      </c>
      <c r="J338" s="18" t="s">
        <v>2140</v>
      </c>
      <c r="K338" s="19" t="s">
        <v>1313</v>
      </c>
      <c r="L338" s="18" t="b">
        <v>1</v>
      </c>
      <c r="M338" s="18" t="s">
        <v>1276</v>
      </c>
      <c r="N338" s="18" t="s">
        <v>3771</v>
      </c>
      <c r="P338" s="18" t="s">
        <v>2754</v>
      </c>
    </row>
    <row r="339" spans="1:18" ht="255.95">
      <c r="A339" s="18" t="s">
        <v>1314</v>
      </c>
      <c r="B339" s="18" t="s">
        <v>3772</v>
      </c>
      <c r="C339" s="19" t="s">
        <v>3773</v>
      </c>
      <c r="D339" s="20" t="s">
        <v>3774</v>
      </c>
      <c r="E339" s="19" t="s">
        <v>3298</v>
      </c>
      <c r="F339" s="19" t="s">
        <v>3298</v>
      </c>
      <c r="G339" s="19" t="s">
        <v>2120</v>
      </c>
      <c r="H339" s="19" t="s">
        <v>2399</v>
      </c>
      <c r="I339" s="19" t="s">
        <v>3775</v>
      </c>
      <c r="J339" s="18" t="s">
        <v>2140</v>
      </c>
      <c r="K339" s="19" t="s">
        <v>1316</v>
      </c>
      <c r="L339" s="18" t="b">
        <v>1</v>
      </c>
      <c r="M339" s="18" t="s">
        <v>1276</v>
      </c>
      <c r="N339" s="18" t="s">
        <v>3659</v>
      </c>
      <c r="P339" s="18" t="s">
        <v>3050</v>
      </c>
      <c r="Q339" s="18" t="s">
        <v>3022</v>
      </c>
    </row>
    <row r="340" spans="1:18" ht="224.1">
      <c r="A340" s="18" t="s">
        <v>1317</v>
      </c>
      <c r="B340" s="18" t="s">
        <v>3776</v>
      </c>
      <c r="C340" s="19" t="s">
        <v>3777</v>
      </c>
      <c r="D340" s="20" t="s">
        <v>3778</v>
      </c>
      <c r="E340" s="19" t="s">
        <v>3298</v>
      </c>
      <c r="F340" s="19" t="s">
        <v>2130</v>
      </c>
      <c r="G340" s="19" t="s">
        <v>2113</v>
      </c>
      <c r="H340" s="19" t="s">
        <v>2399</v>
      </c>
      <c r="I340" s="19" t="s">
        <v>3779</v>
      </c>
      <c r="J340" s="18" t="s">
        <v>2410</v>
      </c>
      <c r="K340" s="19" t="s">
        <v>1707</v>
      </c>
      <c r="L340" s="18" t="b">
        <v>1</v>
      </c>
      <c r="M340" s="18" t="s">
        <v>1276</v>
      </c>
      <c r="P340" s="18" t="s">
        <v>2754</v>
      </c>
    </row>
    <row r="341" spans="1:18" ht="224.1">
      <c r="A341" s="18" t="s">
        <v>1322</v>
      </c>
      <c r="B341" s="18" t="s">
        <v>3780</v>
      </c>
      <c r="C341" s="19" t="s">
        <v>3781</v>
      </c>
      <c r="D341" s="20" t="s">
        <v>3782</v>
      </c>
      <c r="E341" s="19" t="s">
        <v>3783</v>
      </c>
      <c r="F341" s="19" t="s">
        <v>3638</v>
      </c>
      <c r="G341" s="19" t="s">
        <v>2120</v>
      </c>
      <c r="H341" s="19" t="s">
        <v>2399</v>
      </c>
      <c r="I341" s="19" t="s">
        <v>3784</v>
      </c>
      <c r="J341" s="18" t="s">
        <v>2140</v>
      </c>
      <c r="K341" s="19" t="s">
        <v>1325</v>
      </c>
      <c r="L341" s="18" t="b">
        <v>1</v>
      </c>
      <c r="M341" s="18" t="s">
        <v>1276</v>
      </c>
      <c r="N341" s="18" t="s">
        <v>3785</v>
      </c>
      <c r="P341" s="18" t="s">
        <v>3050</v>
      </c>
    </row>
    <row r="342" spans="1:18" ht="255.95">
      <c r="A342" s="18" t="s">
        <v>1326</v>
      </c>
      <c r="B342" s="18" t="s">
        <v>3786</v>
      </c>
      <c r="C342" s="19" t="s">
        <v>3787</v>
      </c>
      <c r="D342" s="20" t="s">
        <v>3788</v>
      </c>
      <c r="E342" s="19" t="s">
        <v>3789</v>
      </c>
      <c r="F342" s="19" t="s">
        <v>2557</v>
      </c>
      <c r="G342" s="19" t="s">
        <v>2120</v>
      </c>
      <c r="H342" s="19" t="s">
        <v>2399</v>
      </c>
      <c r="I342" s="19" t="s">
        <v>3790</v>
      </c>
      <c r="J342" s="18" t="s">
        <v>2176</v>
      </c>
      <c r="K342" s="19" t="s">
        <v>287</v>
      </c>
      <c r="L342" s="18" t="b">
        <v>1</v>
      </c>
      <c r="M342" s="18" t="s">
        <v>1276</v>
      </c>
      <c r="N342" s="18" t="s">
        <v>2885</v>
      </c>
      <c r="P342" s="18" t="s">
        <v>2511</v>
      </c>
    </row>
    <row r="343" spans="1:18" ht="224.1">
      <c r="A343" s="18" t="s">
        <v>1329</v>
      </c>
      <c r="B343" s="18" t="s">
        <v>3791</v>
      </c>
      <c r="C343" s="19" t="s">
        <v>3792</v>
      </c>
      <c r="D343" s="20" t="s">
        <v>3793</v>
      </c>
      <c r="E343" s="19" t="s">
        <v>3794</v>
      </c>
      <c r="F343" s="19" t="s">
        <v>3795</v>
      </c>
      <c r="G343" s="19" t="s">
        <v>2120</v>
      </c>
      <c r="H343" s="19" t="s">
        <v>2399</v>
      </c>
      <c r="I343" s="19" t="s">
        <v>3796</v>
      </c>
      <c r="J343" s="18" t="s">
        <v>2140</v>
      </c>
      <c r="K343" s="19" t="s">
        <v>1331</v>
      </c>
      <c r="L343" s="18" t="b">
        <v>1</v>
      </c>
      <c r="M343" s="18" t="s">
        <v>1276</v>
      </c>
      <c r="N343" s="18" t="s">
        <v>3797</v>
      </c>
      <c r="P343" s="18" t="s">
        <v>2424</v>
      </c>
    </row>
    <row r="344" spans="1:18" ht="409.6">
      <c r="A344" s="18" t="s">
        <v>1332</v>
      </c>
      <c r="B344" s="18" t="s">
        <v>3798</v>
      </c>
      <c r="C344" s="19" t="s">
        <v>3799</v>
      </c>
      <c r="D344" s="20" t="s">
        <v>3800</v>
      </c>
      <c r="E344" s="19" t="s">
        <v>3801</v>
      </c>
      <c r="F344" s="19" t="s">
        <v>2341</v>
      </c>
      <c r="G344" s="19" t="s">
        <v>2120</v>
      </c>
      <c r="H344" s="19" t="s">
        <v>2399</v>
      </c>
      <c r="I344" s="19" t="s">
        <v>3802</v>
      </c>
      <c r="J344" s="18" t="s">
        <v>2410</v>
      </c>
      <c r="K344" s="19" t="s">
        <v>1313</v>
      </c>
      <c r="L344" s="18" t="b">
        <v>1</v>
      </c>
      <c r="M344" s="18" t="s">
        <v>1276</v>
      </c>
      <c r="P344" s="18" t="s">
        <v>2498</v>
      </c>
    </row>
    <row r="345" spans="1:18" ht="335.1">
      <c r="A345" s="18" t="s">
        <v>1334</v>
      </c>
      <c r="B345" s="18" t="s">
        <v>1335</v>
      </c>
      <c r="C345" s="19" t="s">
        <v>3803</v>
      </c>
      <c r="D345" s="20" t="s">
        <v>3804</v>
      </c>
      <c r="E345" s="19" t="s">
        <v>3805</v>
      </c>
      <c r="F345" s="19" t="s">
        <v>3806</v>
      </c>
      <c r="G345" s="19" t="s">
        <v>2120</v>
      </c>
      <c r="H345" s="19" t="s">
        <v>2521</v>
      </c>
      <c r="I345" s="19" t="s">
        <v>3807</v>
      </c>
      <c r="J345" s="18" t="s">
        <v>2116</v>
      </c>
      <c r="K345" s="19" t="s">
        <v>1338</v>
      </c>
      <c r="L345" s="18" t="b">
        <v>0</v>
      </c>
      <c r="P345" s="18" t="s">
        <v>2754</v>
      </c>
    </row>
    <row r="346" spans="1:18" ht="224.1">
      <c r="A346" s="18" t="s">
        <v>1339</v>
      </c>
      <c r="B346" s="18" t="s">
        <v>3808</v>
      </c>
      <c r="C346" s="19" t="s">
        <v>3809</v>
      </c>
      <c r="D346" s="20" t="s">
        <v>3810</v>
      </c>
      <c r="E346" s="19" t="s">
        <v>3805</v>
      </c>
      <c r="F346" s="19" t="s">
        <v>2409</v>
      </c>
      <c r="G346" s="19" t="s">
        <v>2120</v>
      </c>
      <c r="H346" s="19" t="s">
        <v>2521</v>
      </c>
      <c r="I346" s="19" t="s">
        <v>3811</v>
      </c>
      <c r="J346" s="18" t="s">
        <v>2284</v>
      </c>
      <c r="K346" s="19" t="s">
        <v>1341</v>
      </c>
      <c r="L346" s="18" t="b">
        <v>1</v>
      </c>
      <c r="M346" s="18" t="s">
        <v>1334</v>
      </c>
      <c r="P346" s="18" t="s">
        <v>2498</v>
      </c>
    </row>
    <row r="347" spans="1:18" ht="409.6">
      <c r="A347" s="18" t="s">
        <v>1342</v>
      </c>
      <c r="B347" s="18" t="s">
        <v>3812</v>
      </c>
      <c r="C347" s="19" t="s">
        <v>3813</v>
      </c>
      <c r="D347" s="20" t="s">
        <v>3814</v>
      </c>
      <c r="E347" s="19" t="s">
        <v>3805</v>
      </c>
      <c r="F347" s="19" t="s">
        <v>3806</v>
      </c>
      <c r="G347" s="19" t="s">
        <v>2192</v>
      </c>
      <c r="H347" s="19" t="s">
        <v>2521</v>
      </c>
      <c r="I347" s="19" t="s">
        <v>3815</v>
      </c>
      <c r="J347" s="18" t="s">
        <v>2140</v>
      </c>
      <c r="K347" s="19" t="s">
        <v>1345</v>
      </c>
      <c r="L347" s="18" t="b">
        <v>1</v>
      </c>
      <c r="M347" s="18" t="s">
        <v>1334</v>
      </c>
      <c r="N347" s="18" t="s">
        <v>3816</v>
      </c>
      <c r="P347" s="18" t="s">
        <v>2754</v>
      </c>
      <c r="Q347" s="18" t="s">
        <v>2424</v>
      </c>
      <c r="R347" s="18" t="s">
        <v>3817</v>
      </c>
    </row>
    <row r="348" spans="1:18" ht="409.6">
      <c r="A348" s="18" t="s">
        <v>1346</v>
      </c>
      <c r="B348" s="18" t="s">
        <v>3818</v>
      </c>
      <c r="C348" s="19" t="s">
        <v>3819</v>
      </c>
      <c r="D348" s="20" t="s">
        <v>3820</v>
      </c>
      <c r="E348" s="19" t="s">
        <v>3805</v>
      </c>
      <c r="F348" s="19" t="s">
        <v>2409</v>
      </c>
      <c r="G348" s="19" t="s">
        <v>2120</v>
      </c>
      <c r="H348" s="19" t="s">
        <v>2521</v>
      </c>
      <c r="I348" s="19" t="s">
        <v>3821</v>
      </c>
      <c r="J348" s="18" t="s">
        <v>2284</v>
      </c>
      <c r="K348" s="19" t="s">
        <v>1350</v>
      </c>
      <c r="L348" s="18" t="b">
        <v>1</v>
      </c>
      <c r="M348" s="18" t="s">
        <v>1334</v>
      </c>
      <c r="P348" s="18" t="s">
        <v>2498</v>
      </c>
      <c r="Q348" s="18" t="s">
        <v>2419</v>
      </c>
    </row>
    <row r="349" spans="1:18" ht="288">
      <c r="A349" s="18" t="s">
        <v>1351</v>
      </c>
      <c r="B349" s="18" t="s">
        <v>3822</v>
      </c>
      <c r="C349" s="19" t="s">
        <v>3823</v>
      </c>
      <c r="D349" s="20" t="s">
        <v>3824</v>
      </c>
      <c r="E349" s="19" t="s">
        <v>3805</v>
      </c>
      <c r="F349" s="19" t="s">
        <v>2409</v>
      </c>
      <c r="G349" s="19" t="s">
        <v>2120</v>
      </c>
      <c r="H349" s="19" t="s">
        <v>2521</v>
      </c>
      <c r="I349" s="19" t="s">
        <v>3825</v>
      </c>
      <c r="J349" s="18" t="s">
        <v>2410</v>
      </c>
      <c r="K349" s="19" t="s">
        <v>1354</v>
      </c>
      <c r="L349" s="18" t="b">
        <v>1</v>
      </c>
      <c r="M349" s="18" t="s">
        <v>1334</v>
      </c>
      <c r="N349" s="18" t="s">
        <v>3826</v>
      </c>
      <c r="P349" s="18" t="s">
        <v>2754</v>
      </c>
      <c r="Q349" s="18" t="s">
        <v>2419</v>
      </c>
    </row>
    <row r="350" spans="1:18" ht="255.95">
      <c r="A350" s="18" t="s">
        <v>1355</v>
      </c>
      <c r="B350" s="18" t="s">
        <v>1356</v>
      </c>
      <c r="C350" s="19" t="s">
        <v>3827</v>
      </c>
      <c r="D350" s="20" t="s">
        <v>3828</v>
      </c>
      <c r="E350" s="19" t="s">
        <v>3805</v>
      </c>
      <c r="F350" s="19" t="s">
        <v>2198</v>
      </c>
      <c r="G350" s="19" t="s">
        <v>2199</v>
      </c>
      <c r="H350" s="19" t="s">
        <v>3829</v>
      </c>
      <c r="I350" s="19" t="s">
        <v>3830</v>
      </c>
      <c r="J350" s="18" t="s">
        <v>3831</v>
      </c>
      <c r="K350" s="19" t="s">
        <v>1358</v>
      </c>
      <c r="L350" s="18" t="b">
        <v>0</v>
      </c>
      <c r="R350" s="18" t="s">
        <v>3832</v>
      </c>
    </row>
    <row r="351" spans="1:18" ht="380.1">
      <c r="A351" s="18" t="s">
        <v>1359</v>
      </c>
      <c r="B351" s="18" t="s">
        <v>3833</v>
      </c>
      <c r="C351" s="19" t="s">
        <v>3834</v>
      </c>
      <c r="D351" s="20" t="s">
        <v>3835</v>
      </c>
      <c r="E351" s="19" t="s">
        <v>3805</v>
      </c>
      <c r="F351" s="19" t="s">
        <v>3836</v>
      </c>
      <c r="G351" s="19" t="s">
        <v>2199</v>
      </c>
      <c r="H351" s="19" t="s">
        <v>3829</v>
      </c>
      <c r="I351" s="19" t="s">
        <v>3837</v>
      </c>
      <c r="J351" s="18" t="s">
        <v>3838</v>
      </c>
      <c r="K351" s="19" t="s">
        <v>1374</v>
      </c>
      <c r="L351" s="18" t="b">
        <v>1</v>
      </c>
      <c r="M351" s="18" t="s">
        <v>1355</v>
      </c>
      <c r="N351" s="18" t="s">
        <v>3558</v>
      </c>
      <c r="R351" s="18" t="s">
        <v>3832</v>
      </c>
    </row>
    <row r="352" spans="1:18" ht="207.95">
      <c r="A352" s="18" t="s">
        <v>1364</v>
      </c>
      <c r="B352" s="18" t="s">
        <v>3839</v>
      </c>
      <c r="C352" s="19" t="s">
        <v>3840</v>
      </c>
      <c r="D352" s="20" t="s">
        <v>3841</v>
      </c>
      <c r="E352" s="19" t="s">
        <v>3805</v>
      </c>
      <c r="F352" s="19" t="s">
        <v>3842</v>
      </c>
      <c r="G352" s="19" t="s">
        <v>2113</v>
      </c>
      <c r="H352" s="19" t="s">
        <v>3829</v>
      </c>
      <c r="I352" s="19" t="s">
        <v>3843</v>
      </c>
      <c r="J352" s="18" t="s">
        <v>2140</v>
      </c>
      <c r="K352" s="19" t="s">
        <v>1321</v>
      </c>
      <c r="L352" s="18" t="b">
        <v>1</v>
      </c>
      <c r="M352" s="18" t="s">
        <v>1355</v>
      </c>
      <c r="N352" s="18" t="s">
        <v>3844</v>
      </c>
      <c r="R352" s="18" t="s">
        <v>3832</v>
      </c>
    </row>
    <row r="353" spans="1:18" ht="380.1">
      <c r="A353" s="18" t="s">
        <v>1368</v>
      </c>
      <c r="B353" s="18" t="s">
        <v>3845</v>
      </c>
      <c r="C353" s="19" t="s">
        <v>3846</v>
      </c>
      <c r="D353" s="20" t="s">
        <v>3847</v>
      </c>
      <c r="E353" s="19" t="s">
        <v>3805</v>
      </c>
      <c r="F353" s="19" t="s">
        <v>3842</v>
      </c>
      <c r="G353" s="19" t="s">
        <v>2113</v>
      </c>
      <c r="H353" s="19" t="s">
        <v>3829</v>
      </c>
      <c r="I353" s="19" t="s">
        <v>3848</v>
      </c>
      <c r="J353" s="18" t="s">
        <v>2140</v>
      </c>
      <c r="K353" s="19" t="s">
        <v>1321</v>
      </c>
      <c r="L353" s="18" t="b">
        <v>1</v>
      </c>
      <c r="M353" s="18" t="s">
        <v>1355</v>
      </c>
      <c r="N353" s="18" t="s">
        <v>3849</v>
      </c>
      <c r="O353" s="18" t="s">
        <v>3850</v>
      </c>
      <c r="R353" s="18" t="s">
        <v>3832</v>
      </c>
    </row>
    <row r="354" spans="1:18" ht="224.1">
      <c r="A354" s="18" t="s">
        <v>1371</v>
      </c>
      <c r="B354" s="18" t="s">
        <v>3851</v>
      </c>
      <c r="C354" s="19" t="s">
        <v>3852</v>
      </c>
      <c r="D354" s="20" t="s">
        <v>3853</v>
      </c>
      <c r="E354" s="19" t="s">
        <v>3805</v>
      </c>
      <c r="F354" s="19" t="s">
        <v>3854</v>
      </c>
      <c r="G354" s="19" t="s">
        <v>2184</v>
      </c>
      <c r="H354" s="19" t="s">
        <v>3829</v>
      </c>
      <c r="I354" s="19" t="s">
        <v>3855</v>
      </c>
      <c r="J354" s="18" t="s">
        <v>3856</v>
      </c>
      <c r="K354" s="19" t="s">
        <v>1374</v>
      </c>
      <c r="L354" s="18" t="b">
        <v>1</v>
      </c>
      <c r="M354" s="18" t="s">
        <v>1355</v>
      </c>
      <c r="N354" s="18" t="s">
        <v>3857</v>
      </c>
      <c r="R354" s="18" t="s">
        <v>3832</v>
      </c>
    </row>
    <row r="355" spans="1:18" ht="288">
      <c r="A355" s="18" t="s">
        <v>1375</v>
      </c>
      <c r="B355" s="18" t="s">
        <v>1376</v>
      </c>
      <c r="C355" s="19" t="s">
        <v>3858</v>
      </c>
      <c r="D355" s="20" t="s">
        <v>3859</v>
      </c>
      <c r="E355" s="19" t="s">
        <v>3362</v>
      </c>
      <c r="F355" s="19" t="s">
        <v>3474</v>
      </c>
      <c r="G355" s="19" t="s">
        <v>2199</v>
      </c>
      <c r="H355" s="19" t="s">
        <v>2132</v>
      </c>
      <c r="I355" s="19" t="s">
        <v>3860</v>
      </c>
      <c r="J355" s="18" t="s">
        <v>2652</v>
      </c>
      <c r="K355" s="19" t="s">
        <v>1379</v>
      </c>
      <c r="L355" s="18" t="b">
        <v>0</v>
      </c>
    </row>
    <row r="356" spans="1:18" ht="224.1">
      <c r="A356" s="18" t="s">
        <v>1380</v>
      </c>
      <c r="B356" s="18" t="s">
        <v>3861</v>
      </c>
      <c r="C356" s="19" t="s">
        <v>3862</v>
      </c>
      <c r="D356" s="20" t="s">
        <v>3863</v>
      </c>
      <c r="E356" s="19" t="s">
        <v>3362</v>
      </c>
      <c r="F356" s="19" t="s">
        <v>3474</v>
      </c>
      <c r="G356" s="19" t="s">
        <v>2113</v>
      </c>
      <c r="H356" s="19" t="s">
        <v>2132</v>
      </c>
      <c r="I356" s="19" t="s">
        <v>3864</v>
      </c>
      <c r="J356" s="18" t="s">
        <v>2443</v>
      </c>
      <c r="K356" s="19" t="s">
        <v>102</v>
      </c>
      <c r="L356" s="18" t="b">
        <v>1</v>
      </c>
      <c r="M356" s="18" t="s">
        <v>1375</v>
      </c>
      <c r="N356" s="18" t="s">
        <v>3865</v>
      </c>
      <c r="O356" s="18" t="s">
        <v>3866</v>
      </c>
    </row>
    <row r="357" spans="1:18" ht="144">
      <c r="A357" s="18" t="s">
        <v>1384</v>
      </c>
      <c r="B357" s="18" t="s">
        <v>3867</v>
      </c>
      <c r="C357" s="19" t="s">
        <v>3868</v>
      </c>
      <c r="D357" s="20" t="s">
        <v>3869</v>
      </c>
      <c r="E357" s="19" t="s">
        <v>3362</v>
      </c>
      <c r="F357" s="19" t="s">
        <v>3870</v>
      </c>
      <c r="G357" s="19" t="s">
        <v>2120</v>
      </c>
      <c r="H357" s="19" t="s">
        <v>2132</v>
      </c>
      <c r="I357" s="19" t="s">
        <v>3871</v>
      </c>
      <c r="J357" s="18" t="s">
        <v>2140</v>
      </c>
      <c r="K357" s="19" t="s">
        <v>1388</v>
      </c>
      <c r="L357" s="18" t="b">
        <v>1</v>
      </c>
      <c r="M357" s="18" t="s">
        <v>1375</v>
      </c>
      <c r="N357" s="18" t="s">
        <v>3872</v>
      </c>
      <c r="O357" s="18" t="s">
        <v>3873</v>
      </c>
    </row>
    <row r="358" spans="1:18" ht="111.95">
      <c r="A358" s="18" t="s">
        <v>1389</v>
      </c>
      <c r="B358" s="18" t="s">
        <v>3874</v>
      </c>
      <c r="C358" s="19" t="s">
        <v>3875</v>
      </c>
      <c r="D358" s="20" t="s">
        <v>3876</v>
      </c>
      <c r="E358" s="19" t="s">
        <v>3362</v>
      </c>
      <c r="F358" s="19" t="s">
        <v>3870</v>
      </c>
      <c r="G358" s="19" t="s">
        <v>2120</v>
      </c>
      <c r="H358" s="19" t="s">
        <v>2132</v>
      </c>
      <c r="I358" s="19" t="s">
        <v>3877</v>
      </c>
      <c r="J358" s="18" t="s">
        <v>2284</v>
      </c>
      <c r="K358" s="19" t="s">
        <v>102</v>
      </c>
      <c r="L358" s="18" t="b">
        <v>1</v>
      </c>
      <c r="M358" s="18" t="s">
        <v>1375</v>
      </c>
    </row>
    <row r="359" spans="1:18" ht="255.95">
      <c r="A359" s="18" t="s">
        <v>1392</v>
      </c>
      <c r="B359" s="18" t="s">
        <v>3878</v>
      </c>
      <c r="C359" s="19" t="s">
        <v>3879</v>
      </c>
      <c r="D359" s="20" t="s">
        <v>3880</v>
      </c>
      <c r="E359" s="19" t="s">
        <v>3362</v>
      </c>
      <c r="F359" s="19" t="s">
        <v>2327</v>
      </c>
      <c r="G359" s="19" t="s">
        <v>2120</v>
      </c>
      <c r="H359" s="19" t="s">
        <v>2132</v>
      </c>
      <c r="I359" s="19" t="s">
        <v>3881</v>
      </c>
      <c r="J359" s="18" t="s">
        <v>2116</v>
      </c>
      <c r="K359" s="19" t="s">
        <v>102</v>
      </c>
      <c r="L359" s="18" t="b">
        <v>1</v>
      </c>
      <c r="M359" s="18" t="s">
        <v>1375</v>
      </c>
      <c r="N359" s="18" t="s">
        <v>2215</v>
      </c>
    </row>
    <row r="360" spans="1:18" ht="272.10000000000002">
      <c r="A360" s="18" t="s">
        <v>1396</v>
      </c>
      <c r="B360" s="18" t="s">
        <v>3882</v>
      </c>
      <c r="C360" s="19" t="s">
        <v>3883</v>
      </c>
      <c r="D360" s="20" t="s">
        <v>3884</v>
      </c>
      <c r="E360" s="19" t="s">
        <v>2138</v>
      </c>
      <c r="F360" s="19" t="s">
        <v>2808</v>
      </c>
      <c r="G360" s="19" t="s">
        <v>2199</v>
      </c>
      <c r="H360" s="19" t="s">
        <v>2132</v>
      </c>
      <c r="I360" s="19" t="s">
        <v>3885</v>
      </c>
      <c r="J360" s="18" t="s">
        <v>3566</v>
      </c>
      <c r="K360" s="19" t="s">
        <v>1400</v>
      </c>
      <c r="L360" s="18" t="b">
        <v>1</v>
      </c>
      <c r="M360" s="18" t="s">
        <v>1375</v>
      </c>
      <c r="N360" s="18" t="s">
        <v>2444</v>
      </c>
    </row>
    <row r="361" spans="1:18" ht="272.10000000000002">
      <c r="A361" s="18" t="s">
        <v>1401</v>
      </c>
      <c r="B361" s="18" t="s">
        <v>3886</v>
      </c>
      <c r="C361" s="19" t="s">
        <v>3887</v>
      </c>
      <c r="D361" s="20" t="s">
        <v>3888</v>
      </c>
      <c r="E361" s="19" t="s">
        <v>2138</v>
      </c>
      <c r="F361" s="19" t="s">
        <v>3889</v>
      </c>
      <c r="G361" s="19" t="s">
        <v>2120</v>
      </c>
      <c r="H361" s="19" t="s">
        <v>2132</v>
      </c>
      <c r="I361" s="19" t="s">
        <v>3890</v>
      </c>
      <c r="J361" s="18" t="s">
        <v>2140</v>
      </c>
      <c r="K361" s="19" t="s">
        <v>102</v>
      </c>
      <c r="L361" s="18" t="b">
        <v>1</v>
      </c>
      <c r="M361" s="18" t="s">
        <v>1375</v>
      </c>
    </row>
    <row r="362" spans="1:18" ht="144">
      <c r="A362" s="18" t="s">
        <v>1405</v>
      </c>
      <c r="B362" s="18" t="s">
        <v>3891</v>
      </c>
      <c r="C362" s="19" t="s">
        <v>3892</v>
      </c>
      <c r="D362" s="20" t="s">
        <v>3893</v>
      </c>
      <c r="E362" s="19" t="s">
        <v>2808</v>
      </c>
      <c r="F362" s="19" t="s">
        <v>3474</v>
      </c>
      <c r="G362" s="19" t="s">
        <v>2120</v>
      </c>
      <c r="H362" s="19" t="s">
        <v>2132</v>
      </c>
      <c r="I362" s="19" t="s">
        <v>3894</v>
      </c>
      <c r="J362" s="18" t="s">
        <v>2517</v>
      </c>
      <c r="K362" s="19" t="s">
        <v>3895</v>
      </c>
      <c r="L362" s="18" t="b">
        <v>1</v>
      </c>
      <c r="M362" s="18" t="s">
        <v>1375</v>
      </c>
      <c r="N362" s="18" t="s">
        <v>3896</v>
      </c>
    </row>
    <row r="363" spans="1:18" ht="224.1">
      <c r="A363" s="18" t="s">
        <v>1409</v>
      </c>
      <c r="B363" s="18" t="s">
        <v>1410</v>
      </c>
      <c r="C363" s="19" t="s">
        <v>3897</v>
      </c>
      <c r="D363" s="20" t="s">
        <v>3898</v>
      </c>
      <c r="E363" s="19" t="s">
        <v>2309</v>
      </c>
      <c r="F363" s="19" t="s">
        <v>2369</v>
      </c>
      <c r="G363" s="19" t="s">
        <v>2113</v>
      </c>
      <c r="H363" s="19" t="s">
        <v>2193</v>
      </c>
      <c r="I363" s="19" t="s">
        <v>3899</v>
      </c>
      <c r="J363" s="18" t="s">
        <v>2116</v>
      </c>
      <c r="K363" s="19" t="s">
        <v>1413</v>
      </c>
      <c r="L363" s="18" t="b">
        <v>0</v>
      </c>
      <c r="R363" s="18" t="s">
        <v>3900</v>
      </c>
    </row>
    <row r="364" spans="1:18" ht="365.1">
      <c r="A364" s="18" t="s">
        <v>1414</v>
      </c>
      <c r="B364" s="18" t="s">
        <v>3901</v>
      </c>
      <c r="C364" s="19" t="s">
        <v>3902</v>
      </c>
      <c r="D364" s="20" t="s">
        <v>3903</v>
      </c>
      <c r="E364" s="19" t="s">
        <v>2309</v>
      </c>
      <c r="F364" s="19" t="s">
        <v>2369</v>
      </c>
      <c r="G364" s="19" t="s">
        <v>2113</v>
      </c>
      <c r="H364" s="19" t="s">
        <v>2193</v>
      </c>
      <c r="I364" s="19" t="s">
        <v>3904</v>
      </c>
      <c r="J364" s="18" t="s">
        <v>2410</v>
      </c>
      <c r="K364" s="19" t="s">
        <v>1416</v>
      </c>
      <c r="L364" s="18" t="b">
        <v>1</v>
      </c>
      <c r="M364" s="18" t="s">
        <v>1409</v>
      </c>
      <c r="R364" s="18" t="s">
        <v>2525</v>
      </c>
    </row>
    <row r="365" spans="1:18" ht="159.94999999999999">
      <c r="A365" s="18" t="s">
        <v>1417</v>
      </c>
      <c r="B365" s="18" t="s">
        <v>3905</v>
      </c>
      <c r="C365" s="19" t="s">
        <v>3906</v>
      </c>
      <c r="D365" s="20" t="s">
        <v>3907</v>
      </c>
      <c r="E365" s="19" t="s">
        <v>2309</v>
      </c>
      <c r="F365" s="19" t="s">
        <v>2364</v>
      </c>
      <c r="G365" s="19" t="s">
        <v>2120</v>
      </c>
      <c r="H365" s="19" t="s">
        <v>2193</v>
      </c>
      <c r="I365" s="19" t="s">
        <v>3908</v>
      </c>
      <c r="J365" s="18" t="s">
        <v>2202</v>
      </c>
      <c r="K365" s="19" t="s">
        <v>219</v>
      </c>
      <c r="L365" s="18" t="b">
        <v>1</v>
      </c>
      <c r="M365" s="18" t="s">
        <v>1409</v>
      </c>
      <c r="R365" s="18" t="s">
        <v>3817</v>
      </c>
    </row>
    <row r="366" spans="1:18" ht="409.6">
      <c r="A366" s="18" t="s">
        <v>1419</v>
      </c>
      <c r="B366" s="18" t="s">
        <v>3909</v>
      </c>
      <c r="C366" s="19" t="s">
        <v>3910</v>
      </c>
      <c r="D366" s="20" t="s">
        <v>3911</v>
      </c>
      <c r="E366" s="19" t="s">
        <v>2309</v>
      </c>
      <c r="F366" s="19" t="s">
        <v>2191</v>
      </c>
      <c r="G366" s="19" t="s">
        <v>2120</v>
      </c>
      <c r="H366" s="19" t="s">
        <v>2193</v>
      </c>
      <c r="I366" s="19" t="s">
        <v>3912</v>
      </c>
      <c r="J366" s="18" t="s">
        <v>2140</v>
      </c>
      <c r="K366" s="19" t="s">
        <v>1423</v>
      </c>
      <c r="L366" s="18" t="b">
        <v>1</v>
      </c>
      <c r="M366" s="18" t="s">
        <v>1409</v>
      </c>
      <c r="N366" s="18" t="s">
        <v>3913</v>
      </c>
      <c r="R366" s="18" t="s">
        <v>3914</v>
      </c>
    </row>
    <row r="367" spans="1:18" ht="409.6">
      <c r="A367" s="18" t="s">
        <v>1424</v>
      </c>
      <c r="B367" s="18" t="s">
        <v>3915</v>
      </c>
      <c r="C367" s="19" t="s">
        <v>3916</v>
      </c>
      <c r="D367" s="20" t="s">
        <v>3917</v>
      </c>
      <c r="E367" s="19" t="s">
        <v>2157</v>
      </c>
      <c r="F367" s="19" t="s">
        <v>3918</v>
      </c>
      <c r="G367" s="19" t="s">
        <v>2113</v>
      </c>
      <c r="H367" s="19" t="s">
        <v>2193</v>
      </c>
      <c r="I367" s="19" t="s">
        <v>3919</v>
      </c>
      <c r="J367" s="18" t="s">
        <v>2116</v>
      </c>
      <c r="K367" s="19" t="s">
        <v>1331</v>
      </c>
      <c r="L367" s="18" t="b">
        <v>1</v>
      </c>
      <c r="M367" s="18" t="s">
        <v>1409</v>
      </c>
      <c r="N367" s="18" t="s">
        <v>3920</v>
      </c>
      <c r="R367" s="18" t="s">
        <v>3921</v>
      </c>
    </row>
    <row r="368" spans="1:18" ht="240">
      <c r="A368" s="18" t="s">
        <v>1427</v>
      </c>
      <c r="B368" s="18" t="s">
        <v>3922</v>
      </c>
      <c r="C368" s="19" t="s">
        <v>3923</v>
      </c>
      <c r="D368" s="20" t="s">
        <v>3924</v>
      </c>
      <c r="E368" s="19" t="s">
        <v>3925</v>
      </c>
      <c r="F368" s="19" t="s">
        <v>3152</v>
      </c>
      <c r="G368" s="19" t="s">
        <v>2120</v>
      </c>
      <c r="H368" s="19" t="s">
        <v>2193</v>
      </c>
      <c r="I368" s="19" t="s">
        <v>3926</v>
      </c>
      <c r="J368" s="18" t="s">
        <v>2140</v>
      </c>
      <c r="K368" s="19" t="s">
        <v>239</v>
      </c>
      <c r="L368" s="18" t="b">
        <v>1</v>
      </c>
      <c r="M368" s="18" t="s">
        <v>1409</v>
      </c>
      <c r="N368" s="18" t="s">
        <v>3927</v>
      </c>
      <c r="R368" s="18" t="s">
        <v>2525</v>
      </c>
    </row>
    <row r="369" spans="1:18" ht="409.6">
      <c r="A369" s="18" t="s">
        <v>1429</v>
      </c>
      <c r="B369" s="18" t="s">
        <v>3928</v>
      </c>
      <c r="C369" s="19" t="s">
        <v>3929</v>
      </c>
      <c r="D369" s="20" t="s">
        <v>3930</v>
      </c>
      <c r="E369" s="19" t="s">
        <v>3931</v>
      </c>
      <c r="F369" s="19" t="s">
        <v>3932</v>
      </c>
      <c r="G369" s="19" t="s">
        <v>2120</v>
      </c>
      <c r="H369" s="19" t="s">
        <v>2193</v>
      </c>
      <c r="I369" s="19" t="s">
        <v>3933</v>
      </c>
      <c r="J369" s="18" t="s">
        <v>2202</v>
      </c>
      <c r="K369" s="19" t="s">
        <v>1225</v>
      </c>
      <c r="L369" s="18" t="b">
        <v>1</v>
      </c>
      <c r="M369" s="18" t="s">
        <v>1409</v>
      </c>
      <c r="N369" s="18" t="s">
        <v>3934</v>
      </c>
      <c r="R369" s="18" t="s">
        <v>3935</v>
      </c>
    </row>
    <row r="370" spans="1:18" ht="128.1">
      <c r="A370" s="18" t="s">
        <v>1432</v>
      </c>
      <c r="B370" s="18" t="s">
        <v>1433</v>
      </c>
      <c r="C370" s="19" t="s">
        <v>3936</v>
      </c>
      <c r="D370" s="20" t="s">
        <v>3937</v>
      </c>
      <c r="E370" s="19" t="s">
        <v>2138</v>
      </c>
      <c r="F370" s="19" t="s">
        <v>2749</v>
      </c>
      <c r="G370" s="19" t="s">
        <v>2120</v>
      </c>
      <c r="H370" s="19" t="s">
        <v>2856</v>
      </c>
      <c r="I370" s="19" t="s">
        <v>3938</v>
      </c>
      <c r="J370" s="18" t="s">
        <v>2116</v>
      </c>
      <c r="K370" s="19" t="s">
        <v>1435</v>
      </c>
      <c r="L370" s="18" t="b">
        <v>0</v>
      </c>
      <c r="N370" s="18" t="s">
        <v>3939</v>
      </c>
    </row>
    <row r="371" spans="1:18" ht="80.099999999999994">
      <c r="A371" s="18" t="s">
        <v>1436</v>
      </c>
      <c r="B371" s="18" t="s">
        <v>1437</v>
      </c>
      <c r="C371" s="19" t="s">
        <v>3940</v>
      </c>
      <c r="D371" s="20" t="s">
        <v>3941</v>
      </c>
      <c r="E371" s="19" t="s">
        <v>2138</v>
      </c>
      <c r="F371" s="19" t="s">
        <v>3942</v>
      </c>
      <c r="G371" s="19" t="s">
        <v>2120</v>
      </c>
      <c r="H371" s="19" t="s">
        <v>2132</v>
      </c>
      <c r="I371" s="19" t="s">
        <v>3943</v>
      </c>
      <c r="J371" s="18" t="s">
        <v>2116</v>
      </c>
      <c r="K371" s="19" t="s">
        <v>1439</v>
      </c>
      <c r="L371" s="18" t="b">
        <v>0</v>
      </c>
    </row>
    <row r="372" spans="1:18" ht="159.94999999999999">
      <c r="A372" s="18" t="s">
        <v>1440</v>
      </c>
      <c r="B372" s="18" t="s">
        <v>3944</v>
      </c>
      <c r="C372" s="19" t="s">
        <v>3945</v>
      </c>
      <c r="D372" s="20" t="s">
        <v>3946</v>
      </c>
      <c r="E372" s="19" t="s">
        <v>3947</v>
      </c>
      <c r="F372" s="19" t="s">
        <v>3948</v>
      </c>
      <c r="G372" s="19" t="s">
        <v>2120</v>
      </c>
      <c r="H372" s="19" t="s">
        <v>2132</v>
      </c>
      <c r="I372" s="19" t="s">
        <v>3949</v>
      </c>
      <c r="J372" s="18" t="s">
        <v>2410</v>
      </c>
      <c r="K372" s="19" t="s">
        <v>3950</v>
      </c>
      <c r="L372" s="18" t="b">
        <v>1</v>
      </c>
      <c r="M372" s="18" t="s">
        <v>1436</v>
      </c>
    </row>
    <row r="373" spans="1:18" ht="176.1">
      <c r="A373" s="18" t="s">
        <v>1443</v>
      </c>
      <c r="B373" s="18" t="s">
        <v>3951</v>
      </c>
      <c r="C373" s="19" t="s">
        <v>3952</v>
      </c>
      <c r="D373" s="20" t="s">
        <v>3953</v>
      </c>
      <c r="E373" s="19" t="s">
        <v>3947</v>
      </c>
      <c r="F373" s="19" t="s">
        <v>3948</v>
      </c>
      <c r="G373" s="19" t="s">
        <v>2120</v>
      </c>
      <c r="H373" s="19" t="s">
        <v>2132</v>
      </c>
      <c r="I373" s="19" t="s">
        <v>3954</v>
      </c>
      <c r="J373" s="18" t="s">
        <v>2284</v>
      </c>
      <c r="K373" s="19" t="s">
        <v>1445</v>
      </c>
      <c r="L373" s="18" t="b">
        <v>1</v>
      </c>
      <c r="M373" s="18" t="s">
        <v>1436</v>
      </c>
    </row>
    <row r="374" spans="1:18" ht="350.1">
      <c r="A374" s="18" t="s">
        <v>1446</v>
      </c>
      <c r="B374" s="18" t="s">
        <v>3955</v>
      </c>
      <c r="C374" s="19" t="s">
        <v>3956</v>
      </c>
      <c r="D374" s="20" t="s">
        <v>3957</v>
      </c>
      <c r="E374" s="19" t="s">
        <v>3947</v>
      </c>
      <c r="F374" s="19" t="s">
        <v>3448</v>
      </c>
      <c r="G374" s="19" t="s">
        <v>2113</v>
      </c>
      <c r="H374" s="19" t="s">
        <v>2132</v>
      </c>
      <c r="I374" s="19" t="s">
        <v>3958</v>
      </c>
      <c r="J374" s="18" t="s">
        <v>2116</v>
      </c>
      <c r="K374" s="19" t="s">
        <v>1448</v>
      </c>
      <c r="L374" s="18" t="b">
        <v>1</v>
      </c>
      <c r="M374" s="18" t="s">
        <v>1436</v>
      </c>
      <c r="N374" s="18" t="s">
        <v>3959</v>
      </c>
    </row>
    <row r="375" spans="1:18" ht="380.1">
      <c r="A375" s="18" t="s">
        <v>1449</v>
      </c>
      <c r="B375" s="18" t="s">
        <v>3960</v>
      </c>
      <c r="C375" s="19" t="s">
        <v>3961</v>
      </c>
      <c r="D375" s="20" t="s">
        <v>3962</v>
      </c>
      <c r="E375" s="19" t="s">
        <v>2374</v>
      </c>
      <c r="F375" s="19" t="s">
        <v>3963</v>
      </c>
      <c r="G375" s="19" t="s">
        <v>2120</v>
      </c>
      <c r="H375" s="19" t="s">
        <v>2132</v>
      </c>
      <c r="I375" s="19" t="s">
        <v>3964</v>
      </c>
      <c r="J375" s="18" t="s">
        <v>2140</v>
      </c>
      <c r="K375" s="19" t="s">
        <v>1442</v>
      </c>
      <c r="L375" s="18" t="b">
        <v>1</v>
      </c>
      <c r="M375" s="18" t="s">
        <v>1436</v>
      </c>
      <c r="N375" s="18" t="s">
        <v>3965</v>
      </c>
    </row>
    <row r="376" spans="1:18" ht="192">
      <c r="A376" s="18" t="s">
        <v>1452</v>
      </c>
      <c r="B376" s="18" t="s">
        <v>3966</v>
      </c>
      <c r="C376" s="19" t="s">
        <v>3967</v>
      </c>
      <c r="D376" s="20" t="s">
        <v>3968</v>
      </c>
      <c r="E376" s="19" t="s">
        <v>3969</v>
      </c>
      <c r="F376" s="19" t="s">
        <v>3942</v>
      </c>
      <c r="G376" s="19" t="s">
        <v>2120</v>
      </c>
      <c r="H376" s="19" t="s">
        <v>2132</v>
      </c>
      <c r="I376" s="19" t="s">
        <v>3970</v>
      </c>
      <c r="J376" s="18" t="s">
        <v>2116</v>
      </c>
      <c r="K376" s="19" t="s">
        <v>1448</v>
      </c>
      <c r="L376" s="18" t="b">
        <v>1</v>
      </c>
      <c r="M376" s="18" t="s">
        <v>1436</v>
      </c>
      <c r="N376" s="18" t="s">
        <v>3971</v>
      </c>
    </row>
    <row r="377" spans="1:18" ht="395.1">
      <c r="A377" s="18" t="s">
        <v>1455</v>
      </c>
      <c r="B377" s="18" t="s">
        <v>1456</v>
      </c>
      <c r="C377" s="19" t="s">
        <v>3972</v>
      </c>
      <c r="D377" s="20" t="s">
        <v>3973</v>
      </c>
      <c r="E377" s="19" t="s">
        <v>2138</v>
      </c>
      <c r="F377" s="19" t="s">
        <v>2198</v>
      </c>
      <c r="G377" s="19" t="s">
        <v>2192</v>
      </c>
      <c r="H377" s="19" t="s">
        <v>3974</v>
      </c>
      <c r="I377" s="19" t="s">
        <v>3975</v>
      </c>
      <c r="J377" s="18" t="s">
        <v>2248</v>
      </c>
      <c r="K377" s="19" t="s">
        <v>3976</v>
      </c>
      <c r="L377" s="18" t="b">
        <v>0</v>
      </c>
      <c r="N377" s="18" t="s">
        <v>3977</v>
      </c>
    </row>
    <row r="378" spans="1:18" ht="176.1">
      <c r="A378" s="18" t="s">
        <v>1460</v>
      </c>
      <c r="B378" s="18" t="s">
        <v>3978</v>
      </c>
      <c r="C378" s="19" t="s">
        <v>3979</v>
      </c>
      <c r="D378" s="20" t="s">
        <v>3980</v>
      </c>
      <c r="E378" s="19" t="s">
        <v>2138</v>
      </c>
      <c r="F378" s="19" t="s">
        <v>2383</v>
      </c>
      <c r="G378" s="19" t="s">
        <v>2192</v>
      </c>
      <c r="H378" s="19" t="s">
        <v>3974</v>
      </c>
      <c r="I378" s="19" t="s">
        <v>3981</v>
      </c>
      <c r="J378" s="18" t="s">
        <v>2140</v>
      </c>
      <c r="K378" s="19" t="s">
        <v>1464</v>
      </c>
      <c r="L378" s="18" t="b">
        <v>1</v>
      </c>
      <c r="M378" s="18" t="s">
        <v>1455</v>
      </c>
    </row>
    <row r="379" spans="1:18" ht="224.1">
      <c r="A379" s="18" t="s">
        <v>1465</v>
      </c>
      <c r="B379" s="18" t="s">
        <v>3982</v>
      </c>
      <c r="C379" s="19" t="s">
        <v>3983</v>
      </c>
      <c r="D379" s="20" t="s">
        <v>3984</v>
      </c>
      <c r="E379" s="19" t="s">
        <v>2138</v>
      </c>
      <c r="F379" s="19" t="s">
        <v>2383</v>
      </c>
      <c r="G379" s="19" t="s">
        <v>2192</v>
      </c>
      <c r="H379" s="19" t="s">
        <v>3974</v>
      </c>
      <c r="I379" s="19" t="s">
        <v>3985</v>
      </c>
      <c r="J379" s="18" t="s">
        <v>2140</v>
      </c>
      <c r="K379" s="19" t="s">
        <v>1467</v>
      </c>
      <c r="L379" s="18" t="b">
        <v>1</v>
      </c>
      <c r="M379" s="18" t="s">
        <v>1455</v>
      </c>
      <c r="N379" s="18" t="s">
        <v>3213</v>
      </c>
    </row>
    <row r="380" spans="1:18" ht="207.95">
      <c r="A380" s="18" t="s">
        <v>1468</v>
      </c>
      <c r="B380" s="18" t="s">
        <v>3986</v>
      </c>
      <c r="C380" s="19" t="s">
        <v>3987</v>
      </c>
      <c r="D380" s="20" t="s">
        <v>3988</v>
      </c>
      <c r="E380" s="19" t="s">
        <v>3989</v>
      </c>
      <c r="F380" s="19" t="s">
        <v>2198</v>
      </c>
      <c r="G380" s="19" t="s">
        <v>2192</v>
      </c>
      <c r="H380" s="19" t="s">
        <v>3974</v>
      </c>
      <c r="I380" s="19" t="s">
        <v>3990</v>
      </c>
      <c r="J380" s="18" t="s">
        <v>2284</v>
      </c>
      <c r="K380" s="19" t="s">
        <v>1472</v>
      </c>
      <c r="L380" s="18" t="b">
        <v>1</v>
      </c>
      <c r="M380" s="18" t="s">
        <v>1455</v>
      </c>
      <c r="N380" s="18" t="s">
        <v>3991</v>
      </c>
    </row>
    <row r="381" spans="1:18" ht="128.1">
      <c r="A381" s="18" t="s">
        <v>1473</v>
      </c>
      <c r="B381" s="18" t="s">
        <v>3992</v>
      </c>
      <c r="C381" s="19" t="s">
        <v>3993</v>
      </c>
      <c r="D381" s="20" t="s">
        <v>3994</v>
      </c>
      <c r="E381" s="19" t="s">
        <v>2253</v>
      </c>
      <c r="F381" s="19" t="s">
        <v>2383</v>
      </c>
      <c r="G381" s="19" t="s">
        <v>2192</v>
      </c>
      <c r="H381" s="19" t="s">
        <v>3974</v>
      </c>
      <c r="I381" s="19" t="s">
        <v>3995</v>
      </c>
      <c r="J381" s="18" t="s">
        <v>2255</v>
      </c>
      <c r="K381" s="19" t="s">
        <v>398</v>
      </c>
      <c r="L381" s="18" t="b">
        <v>1</v>
      </c>
      <c r="M381" s="18" t="s">
        <v>1455</v>
      </c>
    </row>
    <row r="382" spans="1:18" ht="176.1">
      <c r="A382" s="18" t="s">
        <v>1486</v>
      </c>
      <c r="B382" s="18" t="s">
        <v>1487</v>
      </c>
      <c r="C382" s="19" t="s">
        <v>3996</v>
      </c>
      <c r="D382" s="20" t="s">
        <v>3997</v>
      </c>
      <c r="E382" s="19" t="s">
        <v>2138</v>
      </c>
      <c r="F382" s="19" t="s">
        <v>3335</v>
      </c>
      <c r="G382" s="19" t="s">
        <v>2192</v>
      </c>
      <c r="H382" s="19" t="s">
        <v>2573</v>
      </c>
      <c r="I382" s="19" t="s">
        <v>3998</v>
      </c>
      <c r="J382" s="18" t="s">
        <v>2116</v>
      </c>
      <c r="K382" s="19" t="s">
        <v>1495</v>
      </c>
      <c r="L382" s="18" t="b">
        <v>0</v>
      </c>
      <c r="N382" s="18" t="s">
        <v>3999</v>
      </c>
    </row>
    <row r="383" spans="1:18" ht="395.1">
      <c r="A383" s="18" t="s">
        <v>1491</v>
      </c>
      <c r="B383" s="18" t="s">
        <v>4000</v>
      </c>
      <c r="C383" s="19" t="s">
        <v>4001</v>
      </c>
      <c r="D383" s="20" t="s">
        <v>4002</v>
      </c>
      <c r="E383" s="19" t="s">
        <v>2138</v>
      </c>
      <c r="F383" s="19" t="s">
        <v>3335</v>
      </c>
      <c r="G383" s="19" t="s">
        <v>2199</v>
      </c>
      <c r="H383" s="19" t="s">
        <v>2573</v>
      </c>
      <c r="I383" s="19" t="s">
        <v>4003</v>
      </c>
      <c r="J383" s="18" t="s">
        <v>2140</v>
      </c>
      <c r="K383" s="19" t="s">
        <v>1495</v>
      </c>
      <c r="L383" s="18" t="b">
        <v>1</v>
      </c>
      <c r="M383" s="18" t="s">
        <v>1486</v>
      </c>
      <c r="N383" s="18" t="s">
        <v>4004</v>
      </c>
    </row>
    <row r="384" spans="1:18" ht="395.1">
      <c r="A384" s="18" t="s">
        <v>1496</v>
      </c>
      <c r="B384" s="18" t="s">
        <v>4005</v>
      </c>
      <c r="C384" s="19" t="s">
        <v>4006</v>
      </c>
      <c r="D384" s="20" t="s">
        <v>4007</v>
      </c>
      <c r="E384" s="19" t="s">
        <v>4008</v>
      </c>
      <c r="F384" s="19" t="s">
        <v>2799</v>
      </c>
      <c r="G384" s="19" t="s">
        <v>2113</v>
      </c>
      <c r="H384" s="19" t="s">
        <v>2573</v>
      </c>
      <c r="I384" s="19" t="s">
        <v>4009</v>
      </c>
      <c r="J384" s="18" t="s">
        <v>2116</v>
      </c>
      <c r="K384" s="19" t="s">
        <v>531</v>
      </c>
      <c r="L384" s="18" t="b">
        <v>1</v>
      </c>
      <c r="M384" s="18" t="s">
        <v>1486</v>
      </c>
      <c r="N384" s="18" t="s">
        <v>2765</v>
      </c>
    </row>
    <row r="385" spans="1:20" ht="409.6">
      <c r="A385" s="18" t="s">
        <v>1502</v>
      </c>
      <c r="B385" s="18" t="s">
        <v>1503</v>
      </c>
      <c r="C385" s="19" t="s">
        <v>4010</v>
      </c>
      <c r="D385" s="20" t="s">
        <v>4011</v>
      </c>
      <c r="E385" s="19" t="s">
        <v>2138</v>
      </c>
      <c r="F385" s="19" t="s">
        <v>2369</v>
      </c>
      <c r="G385" s="19" t="s">
        <v>2184</v>
      </c>
      <c r="H385" s="19" t="s">
        <v>2132</v>
      </c>
      <c r="I385" s="19" t="s">
        <v>4012</v>
      </c>
      <c r="J385" s="18" t="s">
        <v>2116</v>
      </c>
      <c r="K385" s="19" t="s">
        <v>1506</v>
      </c>
      <c r="L385" s="18" t="b">
        <v>0</v>
      </c>
      <c r="N385" s="18" t="s">
        <v>4013</v>
      </c>
      <c r="O385" s="18" t="s">
        <v>3850</v>
      </c>
    </row>
    <row r="386" spans="1:20" ht="192">
      <c r="A386" s="18" t="s">
        <v>1507</v>
      </c>
      <c r="B386" s="18" t="s">
        <v>4014</v>
      </c>
      <c r="C386" s="19" t="s">
        <v>4015</v>
      </c>
      <c r="D386" s="20" t="s">
        <v>4016</v>
      </c>
      <c r="E386" s="19" t="s">
        <v>2138</v>
      </c>
      <c r="F386" s="19" t="s">
        <v>4017</v>
      </c>
      <c r="G386" s="19" t="s">
        <v>2113</v>
      </c>
      <c r="H386" s="19" t="s">
        <v>2132</v>
      </c>
      <c r="I386" s="19" t="s">
        <v>4018</v>
      </c>
      <c r="J386" s="18" t="s">
        <v>2140</v>
      </c>
      <c r="K386" s="19" t="s">
        <v>1510</v>
      </c>
      <c r="L386" s="18" t="b">
        <v>1</v>
      </c>
      <c r="M386" s="18" t="s">
        <v>1502</v>
      </c>
      <c r="N386" s="18" t="s">
        <v>4019</v>
      </c>
    </row>
    <row r="387" spans="1:20" ht="192">
      <c r="A387" s="18" t="s">
        <v>1511</v>
      </c>
      <c r="B387" s="18" t="s">
        <v>4020</v>
      </c>
      <c r="C387" s="19" t="s">
        <v>4021</v>
      </c>
      <c r="D387" s="20" t="s">
        <v>4022</v>
      </c>
      <c r="E387" s="19" t="s">
        <v>2138</v>
      </c>
      <c r="F387" s="19" t="s">
        <v>2145</v>
      </c>
      <c r="G387" s="19" t="s">
        <v>2120</v>
      </c>
      <c r="H387" s="19" t="s">
        <v>2132</v>
      </c>
      <c r="I387" s="19" t="s">
        <v>4023</v>
      </c>
      <c r="J387" s="18" t="s">
        <v>2140</v>
      </c>
      <c r="K387" s="19" t="s">
        <v>1514</v>
      </c>
      <c r="L387" s="18" t="b">
        <v>1</v>
      </c>
      <c r="M387" s="18" t="s">
        <v>1502</v>
      </c>
    </row>
    <row r="388" spans="1:20" ht="380.1">
      <c r="A388" s="18" t="s">
        <v>1515</v>
      </c>
      <c r="B388" s="18" t="s">
        <v>4024</v>
      </c>
      <c r="C388" s="19" t="s">
        <v>4025</v>
      </c>
      <c r="D388" s="20" t="s">
        <v>4026</v>
      </c>
      <c r="E388" s="19" t="s">
        <v>2138</v>
      </c>
      <c r="F388" s="19" t="s">
        <v>2640</v>
      </c>
      <c r="G388" s="19" t="s">
        <v>2113</v>
      </c>
      <c r="H388" s="19" t="s">
        <v>2132</v>
      </c>
      <c r="I388" s="19" t="s">
        <v>4027</v>
      </c>
      <c r="J388" s="18" t="s">
        <v>2140</v>
      </c>
      <c r="K388" s="19" t="s">
        <v>1517</v>
      </c>
      <c r="L388" s="18" t="b">
        <v>1</v>
      </c>
      <c r="M388" s="18" t="s">
        <v>1502</v>
      </c>
      <c r="N388" s="18" t="s">
        <v>2444</v>
      </c>
      <c r="O388" s="18" t="s">
        <v>4028</v>
      </c>
    </row>
    <row r="389" spans="1:20" ht="409.6">
      <c r="A389" s="18" t="s">
        <v>1518</v>
      </c>
      <c r="B389" s="18" t="s">
        <v>4029</v>
      </c>
      <c r="C389" s="19" t="s">
        <v>4030</v>
      </c>
      <c r="D389" s="20" t="s">
        <v>4031</v>
      </c>
      <c r="E389" s="19" t="s">
        <v>4032</v>
      </c>
      <c r="F389" s="19" t="s">
        <v>3299</v>
      </c>
      <c r="G389" s="19" t="s">
        <v>2120</v>
      </c>
      <c r="H389" s="19" t="s">
        <v>2132</v>
      </c>
      <c r="I389" s="19" t="s">
        <v>4033</v>
      </c>
      <c r="J389" s="18" t="s">
        <v>2140</v>
      </c>
      <c r="K389" s="19" t="s">
        <v>1517</v>
      </c>
      <c r="L389" s="18" t="b">
        <v>1</v>
      </c>
      <c r="M389" s="18" t="s">
        <v>1502</v>
      </c>
      <c r="N389" s="18" t="s">
        <v>4034</v>
      </c>
      <c r="O389" s="18" t="s">
        <v>4035</v>
      </c>
    </row>
    <row r="390" spans="1:20" ht="207.95">
      <c r="A390" s="18" t="s">
        <v>1522</v>
      </c>
      <c r="B390" s="18" t="s">
        <v>1523</v>
      </c>
      <c r="C390" s="19" t="s">
        <v>4036</v>
      </c>
      <c r="D390" s="20" t="s">
        <v>4037</v>
      </c>
      <c r="E390" s="19" t="s">
        <v>3947</v>
      </c>
      <c r="F390" s="19" t="s">
        <v>2130</v>
      </c>
      <c r="G390" s="19" t="s">
        <v>2113</v>
      </c>
      <c r="H390" s="19" t="s">
        <v>2447</v>
      </c>
      <c r="I390" s="19" t="s">
        <v>4038</v>
      </c>
      <c r="J390" s="18" t="s">
        <v>2202</v>
      </c>
      <c r="K390" s="19" t="s">
        <v>1530</v>
      </c>
      <c r="L390" s="18" t="b">
        <v>0</v>
      </c>
      <c r="T390" s="18" t="b">
        <v>1</v>
      </c>
    </row>
    <row r="391" spans="1:20" ht="224.1">
      <c r="A391" s="18" t="s">
        <v>1527</v>
      </c>
      <c r="B391" s="18" t="s">
        <v>4039</v>
      </c>
      <c r="C391" s="19" t="s">
        <v>4040</v>
      </c>
      <c r="D391" s="20" t="s">
        <v>4041</v>
      </c>
      <c r="E391" s="19" t="s">
        <v>3947</v>
      </c>
      <c r="F391" s="19" t="s">
        <v>2616</v>
      </c>
      <c r="G391" s="19" t="s">
        <v>2113</v>
      </c>
      <c r="H391" s="19" t="s">
        <v>2447</v>
      </c>
      <c r="I391" s="19" t="s">
        <v>4042</v>
      </c>
      <c r="J391" s="18" t="s">
        <v>2140</v>
      </c>
      <c r="K391" s="19" t="s">
        <v>1530</v>
      </c>
      <c r="L391" s="18" t="b">
        <v>1</v>
      </c>
      <c r="M391" s="18" t="s">
        <v>1522</v>
      </c>
      <c r="T391" s="18" t="b">
        <v>1</v>
      </c>
    </row>
    <row r="392" spans="1:20" ht="320.10000000000002">
      <c r="A392" s="18" t="s">
        <v>1531</v>
      </c>
      <c r="B392" s="18" t="s">
        <v>4043</v>
      </c>
      <c r="C392" s="19" t="s">
        <v>4044</v>
      </c>
      <c r="D392" s="20" t="s">
        <v>4045</v>
      </c>
      <c r="E392" s="19" t="s">
        <v>3947</v>
      </c>
      <c r="F392" s="19" t="s">
        <v>2616</v>
      </c>
      <c r="G392" s="19" t="s">
        <v>2113</v>
      </c>
      <c r="H392" s="19" t="s">
        <v>2447</v>
      </c>
      <c r="I392" s="19" t="s">
        <v>4046</v>
      </c>
      <c r="J392" s="18" t="s">
        <v>2140</v>
      </c>
      <c r="K392" s="19" t="s">
        <v>1530</v>
      </c>
      <c r="L392" s="18" t="b">
        <v>1</v>
      </c>
      <c r="M392" s="18" t="s">
        <v>1522</v>
      </c>
      <c r="T392" s="18" t="b">
        <v>1</v>
      </c>
    </row>
    <row r="393" spans="1:20" ht="192">
      <c r="A393" s="18" t="s">
        <v>1537</v>
      </c>
      <c r="B393" s="18" t="s">
        <v>1538</v>
      </c>
      <c r="C393" s="19" t="s">
        <v>4047</v>
      </c>
      <c r="D393" s="20" t="s">
        <v>4048</v>
      </c>
      <c r="E393" s="19" t="s">
        <v>3435</v>
      </c>
      <c r="F393" s="19" t="s">
        <v>2579</v>
      </c>
      <c r="G393" s="19" t="s">
        <v>2120</v>
      </c>
      <c r="H393" s="19" t="s">
        <v>2185</v>
      </c>
      <c r="I393" s="19" t="s">
        <v>4049</v>
      </c>
      <c r="J393" s="18" t="s">
        <v>2116</v>
      </c>
      <c r="K393" s="19" t="s">
        <v>1541</v>
      </c>
      <c r="L393" s="18" t="b">
        <v>0</v>
      </c>
    </row>
    <row r="394" spans="1:20" ht="128.1">
      <c r="A394" s="18" t="s">
        <v>1542</v>
      </c>
      <c r="B394" s="18" t="s">
        <v>4050</v>
      </c>
      <c r="C394" s="19" t="s">
        <v>4051</v>
      </c>
      <c r="D394" s="20" t="s">
        <v>4052</v>
      </c>
      <c r="E394" s="19" t="s">
        <v>3435</v>
      </c>
      <c r="F394" s="19" t="s">
        <v>2145</v>
      </c>
      <c r="G394" s="19" t="s">
        <v>2120</v>
      </c>
      <c r="H394" s="19" t="s">
        <v>2185</v>
      </c>
      <c r="I394" s="19" t="s">
        <v>4053</v>
      </c>
      <c r="J394" s="18" t="s">
        <v>2116</v>
      </c>
      <c r="K394" s="19" t="s">
        <v>962</v>
      </c>
      <c r="L394" s="18" t="b">
        <v>1</v>
      </c>
      <c r="M394" s="18" t="s">
        <v>1537</v>
      </c>
    </row>
    <row r="395" spans="1:20" ht="128.1">
      <c r="A395" s="18" t="s">
        <v>1544</v>
      </c>
      <c r="B395" s="18" t="s">
        <v>4054</v>
      </c>
      <c r="C395" s="19" t="s">
        <v>4055</v>
      </c>
      <c r="D395" s="20" t="s">
        <v>4056</v>
      </c>
      <c r="E395" s="19" t="s">
        <v>3435</v>
      </c>
      <c r="F395" s="19" t="s">
        <v>2327</v>
      </c>
      <c r="G395" s="19" t="s">
        <v>2120</v>
      </c>
      <c r="H395" s="19" t="s">
        <v>2185</v>
      </c>
      <c r="I395" s="19" t="s">
        <v>4057</v>
      </c>
      <c r="J395" s="18" t="s">
        <v>2116</v>
      </c>
      <c r="K395" s="19" t="s">
        <v>1546</v>
      </c>
      <c r="L395" s="18" t="b">
        <v>1</v>
      </c>
      <c r="M395" s="18" t="s">
        <v>1537</v>
      </c>
    </row>
    <row r="396" spans="1:20" ht="80.099999999999994">
      <c r="A396" s="18" t="s">
        <v>1547</v>
      </c>
      <c r="B396" s="18" t="s">
        <v>4058</v>
      </c>
      <c r="C396" s="19" t="s">
        <v>4059</v>
      </c>
      <c r="D396" s="20" t="s">
        <v>4060</v>
      </c>
      <c r="E396" s="19" t="s">
        <v>3435</v>
      </c>
      <c r="F396" s="19" t="s">
        <v>2145</v>
      </c>
      <c r="G396" s="19" t="s">
        <v>2120</v>
      </c>
      <c r="H396" s="19" t="s">
        <v>2185</v>
      </c>
      <c r="I396" s="19" t="s">
        <v>4061</v>
      </c>
      <c r="J396" s="18" t="s">
        <v>2116</v>
      </c>
      <c r="K396" s="19" t="s">
        <v>1546</v>
      </c>
      <c r="L396" s="18" t="b">
        <v>1</v>
      </c>
      <c r="M396" s="18" t="s">
        <v>1537</v>
      </c>
    </row>
    <row r="397" spans="1:20" ht="159.94999999999999">
      <c r="A397" s="18" t="s">
        <v>1549</v>
      </c>
      <c r="B397" s="18" t="s">
        <v>1550</v>
      </c>
      <c r="C397" s="19" t="s">
        <v>4062</v>
      </c>
      <c r="D397" s="20" t="s">
        <v>4063</v>
      </c>
      <c r="E397" s="19" t="s">
        <v>3435</v>
      </c>
      <c r="F397" s="19" t="s">
        <v>2212</v>
      </c>
      <c r="G397" s="19" t="s">
        <v>2120</v>
      </c>
      <c r="H397" s="19" t="s">
        <v>3407</v>
      </c>
      <c r="I397" s="19" t="s">
        <v>4064</v>
      </c>
      <c r="J397" s="18" t="s">
        <v>2116</v>
      </c>
      <c r="K397" s="19" t="s">
        <v>1551</v>
      </c>
      <c r="L397" s="18" t="b">
        <v>0</v>
      </c>
      <c r="S397" s="18" t="s">
        <v>3410</v>
      </c>
    </row>
    <row r="398" spans="1:20" ht="303.95">
      <c r="A398" s="18" t="s">
        <v>1552</v>
      </c>
      <c r="B398" s="18" t="s">
        <v>4065</v>
      </c>
      <c r="C398" s="19" t="s">
        <v>4066</v>
      </c>
      <c r="D398" s="20" t="s">
        <v>4067</v>
      </c>
      <c r="E398" s="19" t="s">
        <v>3435</v>
      </c>
      <c r="F398" s="19" t="s">
        <v>2212</v>
      </c>
      <c r="G398" s="19" t="s">
        <v>2120</v>
      </c>
      <c r="H398" s="19" t="s">
        <v>3407</v>
      </c>
      <c r="I398" s="19" t="s">
        <v>4068</v>
      </c>
      <c r="J398" s="18" t="s">
        <v>2116</v>
      </c>
      <c r="K398" s="19" t="s">
        <v>1551</v>
      </c>
      <c r="L398" s="18" t="b">
        <v>1</v>
      </c>
      <c r="M398" s="18" t="s">
        <v>1549</v>
      </c>
      <c r="S398" s="18" t="s">
        <v>3410</v>
      </c>
    </row>
    <row r="399" spans="1:20" ht="288">
      <c r="A399" s="18" t="s">
        <v>1554</v>
      </c>
      <c r="B399" s="18" t="s">
        <v>4069</v>
      </c>
      <c r="C399" s="19" t="s">
        <v>4070</v>
      </c>
      <c r="D399" s="20" t="s">
        <v>4071</v>
      </c>
      <c r="E399" s="19" t="s">
        <v>3435</v>
      </c>
      <c r="F399" s="19" t="s">
        <v>2212</v>
      </c>
      <c r="G399" s="19" t="s">
        <v>2120</v>
      </c>
      <c r="H399" s="19" t="s">
        <v>3407</v>
      </c>
      <c r="I399" s="19" t="s">
        <v>4072</v>
      </c>
      <c r="J399" s="18" t="s">
        <v>2116</v>
      </c>
      <c r="K399" s="19" t="s">
        <v>1551</v>
      </c>
      <c r="L399" s="18" t="b">
        <v>1</v>
      </c>
      <c r="M399" s="18" t="s">
        <v>1549</v>
      </c>
      <c r="S399" s="18" t="s">
        <v>3410</v>
      </c>
    </row>
    <row r="400" spans="1:20" ht="111.95">
      <c r="A400" s="18" t="s">
        <v>1556</v>
      </c>
      <c r="B400" s="18" t="s">
        <v>1557</v>
      </c>
      <c r="C400" s="19" t="s">
        <v>4073</v>
      </c>
      <c r="D400" s="20" t="s">
        <v>4074</v>
      </c>
      <c r="E400" s="19" t="s">
        <v>2157</v>
      </c>
      <c r="F400" s="19" t="s">
        <v>2749</v>
      </c>
      <c r="G400" s="19" t="s">
        <v>2199</v>
      </c>
      <c r="H400" s="19" t="s">
        <v>2193</v>
      </c>
      <c r="I400" s="19" t="s">
        <v>4075</v>
      </c>
      <c r="J400" s="18" t="s">
        <v>4076</v>
      </c>
      <c r="K400" s="19" t="s">
        <v>4077</v>
      </c>
      <c r="L400" s="18" t="b">
        <v>0</v>
      </c>
      <c r="R400" s="18" t="s">
        <v>4078</v>
      </c>
    </row>
    <row r="401" spans="1:18" ht="176.1">
      <c r="A401" s="18" t="s">
        <v>1560</v>
      </c>
      <c r="B401" s="18" t="s">
        <v>4079</v>
      </c>
      <c r="C401" s="19" t="s">
        <v>4080</v>
      </c>
      <c r="D401" s="20" t="s">
        <v>4081</v>
      </c>
      <c r="E401" s="19" t="s">
        <v>2157</v>
      </c>
      <c r="F401" s="19" t="s">
        <v>2341</v>
      </c>
      <c r="G401" s="19" t="s">
        <v>2199</v>
      </c>
      <c r="H401" s="19" t="s">
        <v>2193</v>
      </c>
      <c r="I401" s="19" t="s">
        <v>4082</v>
      </c>
      <c r="J401" s="18" t="s">
        <v>2443</v>
      </c>
      <c r="K401" s="19" t="s">
        <v>4083</v>
      </c>
      <c r="L401" s="18" t="b">
        <v>1</v>
      </c>
      <c r="M401" s="18" t="s">
        <v>1556</v>
      </c>
      <c r="N401" s="18" t="s">
        <v>4084</v>
      </c>
      <c r="R401" s="18" t="s">
        <v>4085</v>
      </c>
    </row>
    <row r="402" spans="1:18" ht="380.1">
      <c r="A402" s="18" t="s">
        <v>1564</v>
      </c>
      <c r="B402" s="18" t="s">
        <v>4086</v>
      </c>
      <c r="C402" s="19" t="s">
        <v>4087</v>
      </c>
      <c r="D402" s="20" t="s">
        <v>4088</v>
      </c>
      <c r="E402" s="19" t="s">
        <v>2157</v>
      </c>
      <c r="F402" s="19" t="s">
        <v>2749</v>
      </c>
      <c r="G402" s="19" t="s">
        <v>2113</v>
      </c>
      <c r="H402" s="19" t="s">
        <v>2193</v>
      </c>
      <c r="I402" s="19" t="s">
        <v>4089</v>
      </c>
      <c r="J402" s="18" t="s">
        <v>2140</v>
      </c>
      <c r="K402" s="19" t="s">
        <v>1566</v>
      </c>
      <c r="L402" s="18" t="b">
        <v>1</v>
      </c>
      <c r="M402" s="18" t="s">
        <v>1556</v>
      </c>
      <c r="N402" s="18" t="s">
        <v>4090</v>
      </c>
      <c r="R402" s="18" t="s">
        <v>3214</v>
      </c>
    </row>
    <row r="403" spans="1:18" ht="409.6">
      <c r="A403" s="18" t="s">
        <v>1567</v>
      </c>
      <c r="B403" s="18" t="s">
        <v>4091</v>
      </c>
      <c r="C403" s="19" t="s">
        <v>4092</v>
      </c>
      <c r="D403" s="20" t="s">
        <v>4093</v>
      </c>
      <c r="E403" s="19" t="s">
        <v>2157</v>
      </c>
      <c r="F403" s="19" t="s">
        <v>4094</v>
      </c>
      <c r="G403" s="19" t="s">
        <v>2192</v>
      </c>
      <c r="H403" s="19" t="s">
        <v>2193</v>
      </c>
      <c r="I403" s="19" t="s">
        <v>4095</v>
      </c>
      <c r="J403" s="18" t="s">
        <v>2116</v>
      </c>
      <c r="K403" s="19" t="s">
        <v>1570</v>
      </c>
      <c r="L403" s="18" t="b">
        <v>1</v>
      </c>
      <c r="M403" s="18" t="s">
        <v>1556</v>
      </c>
      <c r="N403" s="18" t="s">
        <v>2691</v>
      </c>
      <c r="R403" s="18" t="s">
        <v>2692</v>
      </c>
    </row>
    <row r="404" spans="1:18" ht="111.95">
      <c r="A404" s="18" t="s">
        <v>1571</v>
      </c>
      <c r="B404" s="18" t="s">
        <v>4096</v>
      </c>
      <c r="C404" s="19" t="s">
        <v>4097</v>
      </c>
      <c r="D404" s="20" t="s">
        <v>4098</v>
      </c>
      <c r="E404" s="19" t="s">
        <v>2157</v>
      </c>
      <c r="F404" s="19" t="s">
        <v>2327</v>
      </c>
      <c r="G404" s="19" t="s">
        <v>2120</v>
      </c>
      <c r="H404" s="19" t="s">
        <v>2193</v>
      </c>
      <c r="I404" s="19" t="s">
        <v>4099</v>
      </c>
      <c r="J404" s="18" t="s">
        <v>2116</v>
      </c>
      <c r="K404" s="19" t="s">
        <v>1573</v>
      </c>
      <c r="L404" s="18" t="b">
        <v>1</v>
      </c>
      <c r="M404" s="18" t="s">
        <v>1556</v>
      </c>
      <c r="R404" s="18" t="s">
        <v>4100</v>
      </c>
    </row>
    <row r="405" spans="1:18" ht="255.95">
      <c r="A405" s="18" t="s">
        <v>1574</v>
      </c>
      <c r="B405" s="18" t="s">
        <v>4101</v>
      </c>
      <c r="C405" s="19" t="s">
        <v>4102</v>
      </c>
      <c r="D405" s="20" t="s">
        <v>4103</v>
      </c>
      <c r="E405" s="19" t="s">
        <v>2174</v>
      </c>
      <c r="F405" s="19" t="s">
        <v>4104</v>
      </c>
      <c r="G405" s="19" t="s">
        <v>2120</v>
      </c>
      <c r="H405" s="19" t="s">
        <v>2193</v>
      </c>
      <c r="I405" s="19" t="s">
        <v>4105</v>
      </c>
      <c r="J405" s="18" t="s">
        <v>2116</v>
      </c>
      <c r="K405" s="19" t="s">
        <v>1578</v>
      </c>
      <c r="L405" s="18" t="b">
        <v>1</v>
      </c>
      <c r="M405" s="18" t="s">
        <v>1556</v>
      </c>
      <c r="N405" s="18" t="s">
        <v>4106</v>
      </c>
      <c r="R405" s="18" t="s">
        <v>4107</v>
      </c>
    </row>
    <row r="406" spans="1:18" ht="176.1">
      <c r="A406" s="18" t="s">
        <v>1579</v>
      </c>
      <c r="B406" s="18" t="s">
        <v>4108</v>
      </c>
      <c r="C406" s="19" t="s">
        <v>4109</v>
      </c>
      <c r="D406" s="20" t="s">
        <v>4110</v>
      </c>
      <c r="E406" s="19" t="s">
        <v>2882</v>
      </c>
      <c r="F406" s="19" t="s">
        <v>2467</v>
      </c>
      <c r="G406" s="19" t="s">
        <v>2113</v>
      </c>
      <c r="H406" s="19" t="s">
        <v>2193</v>
      </c>
      <c r="I406" s="19" t="s">
        <v>4111</v>
      </c>
      <c r="J406" s="18" t="s">
        <v>3566</v>
      </c>
      <c r="K406" s="19" t="s">
        <v>1582</v>
      </c>
      <c r="L406" s="18" t="b">
        <v>1</v>
      </c>
      <c r="M406" s="18" t="s">
        <v>1556</v>
      </c>
      <c r="N406" s="18" t="s">
        <v>4112</v>
      </c>
    </row>
    <row r="407" spans="1:18" ht="128.1">
      <c r="A407" s="18" t="s">
        <v>1583</v>
      </c>
      <c r="B407" s="18" t="s">
        <v>4113</v>
      </c>
      <c r="C407" s="19" t="s">
        <v>4114</v>
      </c>
      <c r="D407" s="20" t="s">
        <v>4115</v>
      </c>
      <c r="E407" s="19" t="s">
        <v>2507</v>
      </c>
      <c r="F407" s="19" t="s">
        <v>4116</v>
      </c>
      <c r="G407" s="19" t="s">
        <v>2113</v>
      </c>
      <c r="H407" s="19" t="s">
        <v>2193</v>
      </c>
      <c r="I407" s="19" t="s">
        <v>4117</v>
      </c>
      <c r="J407" s="18" t="s">
        <v>3566</v>
      </c>
      <c r="K407" s="19" t="s">
        <v>1586</v>
      </c>
      <c r="L407" s="18" t="b">
        <v>1</v>
      </c>
      <c r="M407" s="18" t="s">
        <v>1556</v>
      </c>
      <c r="N407" s="18" t="s">
        <v>4118</v>
      </c>
    </row>
    <row r="408" spans="1:18" ht="240">
      <c r="A408" s="18" t="s">
        <v>1587</v>
      </c>
      <c r="B408" s="18" t="s">
        <v>4119</v>
      </c>
      <c r="C408" s="19" t="s">
        <v>4120</v>
      </c>
      <c r="D408" s="20" t="s">
        <v>4121</v>
      </c>
      <c r="E408" s="19" t="s">
        <v>2278</v>
      </c>
      <c r="F408" s="19" t="s">
        <v>3842</v>
      </c>
      <c r="G408" s="19" t="s">
        <v>2120</v>
      </c>
      <c r="H408" s="19" t="s">
        <v>2193</v>
      </c>
      <c r="I408" s="19" t="s">
        <v>4122</v>
      </c>
      <c r="J408" s="18" t="s">
        <v>2140</v>
      </c>
      <c r="K408" s="19" t="s">
        <v>1331</v>
      </c>
      <c r="L408" s="18" t="b">
        <v>1</v>
      </c>
      <c r="M408" s="18" t="s">
        <v>1556</v>
      </c>
      <c r="N408" s="18" t="s">
        <v>4123</v>
      </c>
      <c r="R408" s="18" t="s">
        <v>4124</v>
      </c>
    </row>
    <row r="409" spans="1:18" ht="192">
      <c r="A409" s="18" t="s">
        <v>1590</v>
      </c>
      <c r="B409" s="18" t="s">
        <v>4125</v>
      </c>
      <c r="C409" s="19" t="s">
        <v>4126</v>
      </c>
      <c r="D409" s="20" t="s">
        <v>4127</v>
      </c>
      <c r="E409" s="19" t="s">
        <v>2231</v>
      </c>
      <c r="F409" s="19" t="s">
        <v>2130</v>
      </c>
      <c r="G409" s="19" t="s">
        <v>2120</v>
      </c>
      <c r="H409" s="19" t="s">
        <v>2193</v>
      </c>
      <c r="I409" s="19" t="s">
        <v>4128</v>
      </c>
      <c r="J409" s="18" t="s">
        <v>2116</v>
      </c>
      <c r="K409" s="19" t="s">
        <v>1593</v>
      </c>
      <c r="L409" s="18" t="b">
        <v>1</v>
      </c>
      <c r="M409" s="18" t="s">
        <v>1556</v>
      </c>
    </row>
    <row r="410" spans="1:18" ht="159.94999999999999">
      <c r="A410" s="18" t="s">
        <v>1594</v>
      </c>
      <c r="B410" s="18" t="s">
        <v>1595</v>
      </c>
      <c r="C410" s="19" t="s">
        <v>4129</v>
      </c>
      <c r="D410" s="20" t="s">
        <v>4130</v>
      </c>
      <c r="E410" s="19" t="s">
        <v>2265</v>
      </c>
      <c r="F410" s="19" t="s">
        <v>2272</v>
      </c>
      <c r="G410" s="19" t="s">
        <v>2120</v>
      </c>
      <c r="H410" s="19" t="s">
        <v>2258</v>
      </c>
      <c r="I410" s="19" t="s">
        <v>4131</v>
      </c>
      <c r="J410" s="18" t="s">
        <v>2116</v>
      </c>
      <c r="K410" s="19" t="s">
        <v>1598</v>
      </c>
      <c r="L410" s="18" t="b">
        <v>0</v>
      </c>
    </row>
    <row r="411" spans="1:18" ht="224.1">
      <c r="A411" s="18" t="s">
        <v>1599</v>
      </c>
      <c r="B411" s="18" t="s">
        <v>4132</v>
      </c>
      <c r="C411" s="19" t="s">
        <v>4133</v>
      </c>
      <c r="D411" s="20" t="s">
        <v>4134</v>
      </c>
      <c r="E411" s="19" t="s">
        <v>2265</v>
      </c>
      <c r="F411" s="19" t="s">
        <v>2272</v>
      </c>
      <c r="G411" s="19" t="s">
        <v>2120</v>
      </c>
      <c r="H411" s="19" t="s">
        <v>2258</v>
      </c>
      <c r="I411" s="19" t="s">
        <v>4135</v>
      </c>
      <c r="J411" s="18" t="s">
        <v>2284</v>
      </c>
      <c r="K411" s="19" t="s">
        <v>1598</v>
      </c>
      <c r="L411" s="18" t="b">
        <v>1</v>
      </c>
      <c r="M411" s="18" t="s">
        <v>1594</v>
      </c>
      <c r="N411" s="18" t="s">
        <v>2889</v>
      </c>
      <c r="O411" s="18" t="s">
        <v>4136</v>
      </c>
    </row>
    <row r="412" spans="1:18" ht="207.95">
      <c r="A412" s="18" t="s">
        <v>1603</v>
      </c>
      <c r="B412" s="18" t="s">
        <v>4137</v>
      </c>
      <c r="C412" s="19" t="s">
        <v>4138</v>
      </c>
      <c r="D412" s="20" t="s">
        <v>4139</v>
      </c>
      <c r="E412" s="19" t="s">
        <v>2265</v>
      </c>
      <c r="F412" s="19" t="s">
        <v>2272</v>
      </c>
      <c r="G412" s="19" t="s">
        <v>2120</v>
      </c>
      <c r="H412" s="19" t="s">
        <v>2258</v>
      </c>
      <c r="I412" s="19" t="s">
        <v>4140</v>
      </c>
      <c r="J412" s="18" t="s">
        <v>2140</v>
      </c>
      <c r="K412" s="19" t="s">
        <v>1598</v>
      </c>
      <c r="L412" s="18" t="b">
        <v>1</v>
      </c>
      <c r="M412" s="18" t="s">
        <v>1594</v>
      </c>
    </row>
    <row r="413" spans="1:18" ht="144">
      <c r="A413" s="18" t="s">
        <v>1607</v>
      </c>
      <c r="B413" s="18" t="s">
        <v>1608</v>
      </c>
      <c r="C413" s="19" t="s">
        <v>4141</v>
      </c>
      <c r="D413" s="20" t="s">
        <v>4142</v>
      </c>
      <c r="E413" s="19" t="s">
        <v>4143</v>
      </c>
      <c r="F413" s="19" t="s">
        <v>2302</v>
      </c>
      <c r="G413" s="19" t="s">
        <v>2113</v>
      </c>
      <c r="H413" s="19" t="s">
        <v>2193</v>
      </c>
      <c r="I413" s="19" t="s">
        <v>4144</v>
      </c>
      <c r="J413" s="18" t="s">
        <v>4145</v>
      </c>
      <c r="K413" s="19" t="s">
        <v>1609</v>
      </c>
      <c r="L413" s="18" t="b">
        <v>0</v>
      </c>
    </row>
    <row r="414" spans="1:18" ht="303.95">
      <c r="A414" s="18" t="s">
        <v>1610</v>
      </c>
      <c r="B414" s="18" t="s">
        <v>4146</v>
      </c>
      <c r="C414" s="19" t="s">
        <v>4147</v>
      </c>
      <c r="D414" s="20" t="s">
        <v>4148</v>
      </c>
      <c r="E414" s="19" t="s">
        <v>4143</v>
      </c>
      <c r="F414" s="19" t="s">
        <v>2327</v>
      </c>
      <c r="G414" s="19" t="s">
        <v>2120</v>
      </c>
      <c r="H414" s="19" t="s">
        <v>2193</v>
      </c>
      <c r="I414" s="19" t="s">
        <v>4149</v>
      </c>
      <c r="J414" s="18" t="s">
        <v>2116</v>
      </c>
      <c r="K414" s="19" t="s">
        <v>211</v>
      </c>
      <c r="L414" s="18" t="b">
        <v>1</v>
      </c>
      <c r="M414" s="18" t="s">
        <v>1607</v>
      </c>
      <c r="R414" s="18" t="s">
        <v>2698</v>
      </c>
    </row>
    <row r="415" spans="1:18" ht="255.95">
      <c r="A415" s="18" t="s">
        <v>1612</v>
      </c>
      <c r="B415" s="18" t="s">
        <v>4150</v>
      </c>
      <c r="C415" s="19" t="s">
        <v>4151</v>
      </c>
      <c r="D415" s="20" t="s">
        <v>4152</v>
      </c>
      <c r="E415" s="19" t="s">
        <v>2742</v>
      </c>
      <c r="F415" s="19" t="s">
        <v>2369</v>
      </c>
      <c r="G415" s="19" t="s">
        <v>2113</v>
      </c>
      <c r="H415" s="19" t="s">
        <v>2193</v>
      </c>
      <c r="I415" s="19" t="s">
        <v>4153</v>
      </c>
      <c r="J415" s="18" t="s">
        <v>2202</v>
      </c>
      <c r="K415" s="19" t="s">
        <v>1614</v>
      </c>
      <c r="L415" s="18" t="b">
        <v>1</v>
      </c>
      <c r="M415" s="18" t="s">
        <v>1607</v>
      </c>
      <c r="N415" s="18" t="s">
        <v>4154</v>
      </c>
    </row>
    <row r="416" spans="1:18" ht="255.95">
      <c r="A416" s="18" t="s">
        <v>1615</v>
      </c>
      <c r="B416" s="18" t="s">
        <v>4155</v>
      </c>
      <c r="C416" s="19" t="s">
        <v>4156</v>
      </c>
      <c r="D416" s="20" t="s">
        <v>4157</v>
      </c>
      <c r="E416" s="19" t="s">
        <v>2742</v>
      </c>
      <c r="F416" s="19" t="s">
        <v>2327</v>
      </c>
      <c r="G416" s="19" t="s">
        <v>2120</v>
      </c>
      <c r="H416" s="19" t="s">
        <v>2193</v>
      </c>
      <c r="I416" s="19" t="s">
        <v>4158</v>
      </c>
      <c r="J416" s="18" t="s">
        <v>2202</v>
      </c>
      <c r="K416" s="19" t="s">
        <v>1617</v>
      </c>
      <c r="L416" s="18" t="b">
        <v>1</v>
      </c>
      <c r="M416" s="18" t="s">
        <v>1607</v>
      </c>
      <c r="N416" s="18" t="s">
        <v>4159</v>
      </c>
    </row>
    <row r="417" spans="1:19" ht="240">
      <c r="A417" s="18" t="s">
        <v>1618</v>
      </c>
      <c r="B417" s="18" t="s">
        <v>4160</v>
      </c>
      <c r="C417" s="19" t="s">
        <v>4161</v>
      </c>
      <c r="D417" s="20" t="s">
        <v>4162</v>
      </c>
      <c r="E417" s="19" t="s">
        <v>2742</v>
      </c>
      <c r="F417" s="19" t="s">
        <v>2327</v>
      </c>
      <c r="G417" s="19" t="s">
        <v>2120</v>
      </c>
      <c r="H417" s="19" t="s">
        <v>2193</v>
      </c>
      <c r="I417" s="19" t="s">
        <v>4163</v>
      </c>
      <c r="J417" s="18" t="s">
        <v>2140</v>
      </c>
      <c r="K417" s="19" t="s">
        <v>1621</v>
      </c>
      <c r="L417" s="18" t="b">
        <v>1</v>
      </c>
      <c r="M417" s="18" t="s">
        <v>1607</v>
      </c>
      <c r="N417" s="18" t="s">
        <v>4164</v>
      </c>
      <c r="O417" s="18" t="s">
        <v>4165</v>
      </c>
      <c r="R417" s="18" t="s">
        <v>4166</v>
      </c>
    </row>
    <row r="418" spans="1:19" ht="224.1">
      <c r="A418" s="18" t="s">
        <v>1622</v>
      </c>
      <c r="B418" s="18" t="s">
        <v>4167</v>
      </c>
      <c r="C418" s="19" t="s">
        <v>4168</v>
      </c>
      <c r="D418" s="20" t="s">
        <v>4169</v>
      </c>
      <c r="E418" s="19" t="s">
        <v>4170</v>
      </c>
      <c r="F418" s="19" t="s">
        <v>4171</v>
      </c>
      <c r="G418" s="19" t="s">
        <v>2120</v>
      </c>
      <c r="H418" s="19" t="s">
        <v>2193</v>
      </c>
      <c r="I418" s="19" t="s">
        <v>4172</v>
      </c>
      <c r="J418" s="18" t="s">
        <v>2116</v>
      </c>
      <c r="K418" s="19" t="s">
        <v>1624</v>
      </c>
      <c r="L418" s="18" t="b">
        <v>1</v>
      </c>
      <c r="M418" s="18" t="s">
        <v>1607</v>
      </c>
    </row>
    <row r="419" spans="1:19" ht="320.10000000000002">
      <c r="A419" s="18" t="s">
        <v>1625</v>
      </c>
      <c r="B419" s="18" t="s">
        <v>4173</v>
      </c>
      <c r="C419" s="19" t="s">
        <v>4174</v>
      </c>
      <c r="D419" s="20" t="s">
        <v>4175</v>
      </c>
      <c r="E419" s="19" t="s">
        <v>4171</v>
      </c>
      <c r="F419" s="19" t="s">
        <v>2369</v>
      </c>
      <c r="G419" s="19" t="s">
        <v>2113</v>
      </c>
      <c r="H419" s="19" t="s">
        <v>2193</v>
      </c>
      <c r="I419" s="19" t="s">
        <v>4176</v>
      </c>
      <c r="J419" s="18" t="s">
        <v>2116</v>
      </c>
      <c r="K419" s="19" t="s">
        <v>4177</v>
      </c>
      <c r="L419" s="18" t="b">
        <v>1</v>
      </c>
      <c r="M419" s="18" t="s">
        <v>1607</v>
      </c>
      <c r="N419" s="18" t="s">
        <v>4178</v>
      </c>
    </row>
    <row r="420" spans="1:19" ht="272.10000000000002">
      <c r="A420" s="18" t="s">
        <v>1630</v>
      </c>
      <c r="B420" s="18" t="s">
        <v>4179</v>
      </c>
      <c r="C420" s="19" t="s">
        <v>4180</v>
      </c>
      <c r="D420" s="20" t="s">
        <v>4181</v>
      </c>
      <c r="E420" s="19" t="s">
        <v>3383</v>
      </c>
      <c r="F420" s="19" t="s">
        <v>2130</v>
      </c>
      <c r="G420" s="19" t="s">
        <v>2113</v>
      </c>
      <c r="H420" s="19" t="s">
        <v>2193</v>
      </c>
      <c r="I420" s="19" t="s">
        <v>4182</v>
      </c>
      <c r="J420" s="18" t="s">
        <v>2116</v>
      </c>
      <c r="K420" s="19" t="s">
        <v>1633</v>
      </c>
      <c r="L420" s="18" t="b">
        <v>1</v>
      </c>
      <c r="M420" s="18" t="s">
        <v>1607</v>
      </c>
      <c r="N420" s="18" t="s">
        <v>4183</v>
      </c>
      <c r="O420" s="18" t="s">
        <v>4184</v>
      </c>
    </row>
    <row r="421" spans="1:19" ht="255.95">
      <c r="A421" s="18" t="s">
        <v>1634</v>
      </c>
      <c r="B421" s="18" t="s">
        <v>4185</v>
      </c>
      <c r="C421" s="19" t="s">
        <v>4186</v>
      </c>
      <c r="D421" s="20" t="s">
        <v>4187</v>
      </c>
      <c r="E421" s="19" t="s">
        <v>3299</v>
      </c>
      <c r="F421" s="19" t="s">
        <v>3228</v>
      </c>
      <c r="G421" s="19" t="s">
        <v>2120</v>
      </c>
      <c r="H421" s="19" t="s">
        <v>2193</v>
      </c>
      <c r="I421" s="19" t="s">
        <v>4188</v>
      </c>
      <c r="J421" s="18" t="s">
        <v>4145</v>
      </c>
      <c r="K421" s="19" t="s">
        <v>1637</v>
      </c>
      <c r="L421" s="18" t="b">
        <v>1</v>
      </c>
      <c r="M421" s="18" t="s">
        <v>1607</v>
      </c>
      <c r="N421" s="18" t="s">
        <v>4189</v>
      </c>
    </row>
    <row r="422" spans="1:19" ht="192">
      <c r="A422" s="18" t="s">
        <v>1638</v>
      </c>
      <c r="B422" s="18" t="s">
        <v>4190</v>
      </c>
      <c r="C422" s="19" t="s">
        <v>4191</v>
      </c>
      <c r="D422" s="20" t="s">
        <v>4192</v>
      </c>
      <c r="E422" s="19" t="s">
        <v>3854</v>
      </c>
      <c r="F422" s="19" t="s">
        <v>3228</v>
      </c>
      <c r="G422" s="19" t="s">
        <v>2120</v>
      </c>
      <c r="H422" s="19" t="s">
        <v>2193</v>
      </c>
      <c r="I422" s="19" t="s">
        <v>4193</v>
      </c>
      <c r="J422" s="18" t="s">
        <v>2410</v>
      </c>
      <c r="K422" s="19" t="s">
        <v>211</v>
      </c>
      <c r="L422" s="18" t="b">
        <v>1</v>
      </c>
      <c r="M422" s="18" t="s">
        <v>1607</v>
      </c>
      <c r="N422" s="18" t="s">
        <v>4194</v>
      </c>
      <c r="R422" s="18" t="s">
        <v>4195</v>
      </c>
    </row>
    <row r="423" spans="1:19" ht="128.1">
      <c r="A423" s="18" t="s">
        <v>1644</v>
      </c>
      <c r="B423" s="18" t="s">
        <v>1645</v>
      </c>
      <c r="C423" s="19" t="s">
        <v>4196</v>
      </c>
      <c r="D423" s="20" t="s">
        <v>4197</v>
      </c>
      <c r="E423" s="19" t="s">
        <v>3479</v>
      </c>
      <c r="F423" s="19" t="s">
        <v>4094</v>
      </c>
      <c r="G423" s="19" t="s">
        <v>2120</v>
      </c>
      <c r="H423" s="19" t="s">
        <v>3407</v>
      </c>
      <c r="I423" s="19" t="s">
        <v>4198</v>
      </c>
      <c r="J423" s="18" t="s">
        <v>2116</v>
      </c>
      <c r="K423" s="19" t="s">
        <v>1648</v>
      </c>
      <c r="L423" s="18" t="b">
        <v>0</v>
      </c>
      <c r="S423" s="18" t="s">
        <v>3431</v>
      </c>
    </row>
    <row r="424" spans="1:19" ht="144">
      <c r="A424" s="18" t="s">
        <v>1649</v>
      </c>
      <c r="B424" s="18" t="s">
        <v>4199</v>
      </c>
      <c r="C424" s="19" t="s">
        <v>4200</v>
      </c>
      <c r="D424" s="20" t="s">
        <v>4201</v>
      </c>
      <c r="E424" s="19" t="s">
        <v>3479</v>
      </c>
      <c r="F424" s="19" t="s">
        <v>3479</v>
      </c>
      <c r="G424" s="19" t="s">
        <v>2120</v>
      </c>
      <c r="H424" s="19" t="s">
        <v>3407</v>
      </c>
      <c r="I424" s="19" t="s">
        <v>4202</v>
      </c>
      <c r="J424" s="18" t="s">
        <v>2116</v>
      </c>
      <c r="K424" s="19" t="s">
        <v>1653</v>
      </c>
      <c r="L424" s="18" t="b">
        <v>1</v>
      </c>
      <c r="M424" s="18" t="s">
        <v>1644</v>
      </c>
      <c r="S424" s="18" t="s">
        <v>3431</v>
      </c>
    </row>
    <row r="425" spans="1:19" ht="144">
      <c r="A425" s="18" t="s">
        <v>1654</v>
      </c>
      <c r="B425" s="18" t="s">
        <v>4203</v>
      </c>
      <c r="C425" s="19" t="s">
        <v>4204</v>
      </c>
      <c r="D425" s="20" t="s">
        <v>4205</v>
      </c>
      <c r="E425" s="19" t="s">
        <v>3479</v>
      </c>
      <c r="F425" s="19" t="s">
        <v>3479</v>
      </c>
      <c r="G425" s="19" t="s">
        <v>2120</v>
      </c>
      <c r="H425" s="19" t="s">
        <v>3407</v>
      </c>
      <c r="I425" s="19" t="s">
        <v>4206</v>
      </c>
      <c r="J425" s="18" t="s">
        <v>2116</v>
      </c>
      <c r="K425" s="19" t="s">
        <v>1658</v>
      </c>
      <c r="L425" s="18" t="b">
        <v>1</v>
      </c>
      <c r="M425" s="18" t="s">
        <v>1644</v>
      </c>
      <c r="S425" s="18" t="s">
        <v>3431</v>
      </c>
    </row>
    <row r="426" spans="1:19" ht="176.1">
      <c r="A426" s="18" t="s">
        <v>1659</v>
      </c>
      <c r="B426" s="18" t="s">
        <v>4207</v>
      </c>
      <c r="C426" s="19" t="s">
        <v>4208</v>
      </c>
      <c r="D426" s="20" t="s">
        <v>4209</v>
      </c>
      <c r="E426" s="19" t="s">
        <v>3479</v>
      </c>
      <c r="F426" s="19" t="s">
        <v>2212</v>
      </c>
      <c r="G426" s="19" t="s">
        <v>2120</v>
      </c>
      <c r="H426" s="19" t="s">
        <v>3407</v>
      </c>
      <c r="I426" s="19" t="s">
        <v>4210</v>
      </c>
      <c r="J426" s="18" t="s">
        <v>2116</v>
      </c>
      <c r="K426" s="19" t="s">
        <v>1663</v>
      </c>
      <c r="L426" s="18" t="b">
        <v>1</v>
      </c>
      <c r="M426" s="18" t="s">
        <v>1644</v>
      </c>
      <c r="S426" s="18" t="s">
        <v>3431</v>
      </c>
    </row>
    <row r="427" spans="1:19" ht="288">
      <c r="A427" s="18" t="s">
        <v>1664</v>
      </c>
      <c r="B427" s="18" t="s">
        <v>1665</v>
      </c>
      <c r="C427" s="19" t="s">
        <v>4211</v>
      </c>
      <c r="D427" s="20" t="s">
        <v>4212</v>
      </c>
      <c r="E427" s="19" t="s">
        <v>3479</v>
      </c>
      <c r="F427" s="19" t="s">
        <v>2341</v>
      </c>
      <c r="G427" s="19" t="s">
        <v>2441</v>
      </c>
      <c r="H427" s="19" t="s">
        <v>3125</v>
      </c>
      <c r="I427" s="19" t="s">
        <v>4213</v>
      </c>
      <c r="J427" s="18" t="s">
        <v>3575</v>
      </c>
      <c r="K427" s="19" t="s">
        <v>1668</v>
      </c>
      <c r="L427" s="18" t="b">
        <v>0</v>
      </c>
      <c r="N427" s="18" t="s">
        <v>4214</v>
      </c>
    </row>
    <row r="428" spans="1:19" ht="240">
      <c r="A428" s="18" t="s">
        <v>1669</v>
      </c>
      <c r="B428" s="18" t="s">
        <v>4215</v>
      </c>
      <c r="C428" s="19" t="s">
        <v>4216</v>
      </c>
      <c r="D428" s="20" t="s">
        <v>4217</v>
      </c>
      <c r="E428" s="19" t="s">
        <v>3479</v>
      </c>
      <c r="F428" s="19" t="s">
        <v>2341</v>
      </c>
      <c r="G428" s="19" t="s">
        <v>2441</v>
      </c>
      <c r="H428" s="19" t="s">
        <v>3125</v>
      </c>
      <c r="I428" s="19" t="s">
        <v>4218</v>
      </c>
      <c r="J428" s="18" t="s">
        <v>2116</v>
      </c>
      <c r="K428" s="19" t="s">
        <v>1668</v>
      </c>
      <c r="L428" s="18" t="b">
        <v>1</v>
      </c>
      <c r="M428" s="18" t="s">
        <v>1664</v>
      </c>
      <c r="N428" s="18" t="s">
        <v>4214</v>
      </c>
    </row>
    <row r="429" spans="1:19" ht="255.95">
      <c r="A429" s="18" t="s">
        <v>1671</v>
      </c>
      <c r="B429" s="18" t="s">
        <v>4219</v>
      </c>
      <c r="C429" s="19" t="s">
        <v>4220</v>
      </c>
      <c r="D429" s="20" t="s">
        <v>4221</v>
      </c>
      <c r="E429" s="19" t="s">
        <v>3479</v>
      </c>
      <c r="F429" s="19" t="s">
        <v>3448</v>
      </c>
      <c r="G429" s="19" t="s">
        <v>2131</v>
      </c>
      <c r="H429" s="19" t="s">
        <v>3125</v>
      </c>
      <c r="I429" s="19" t="s">
        <v>4222</v>
      </c>
      <c r="J429" s="18" t="s">
        <v>3575</v>
      </c>
      <c r="K429" s="19" t="s">
        <v>1156</v>
      </c>
      <c r="L429" s="18" t="b">
        <v>1</v>
      </c>
      <c r="M429" s="18" t="s">
        <v>1664</v>
      </c>
      <c r="N429" s="18" t="s">
        <v>4223</v>
      </c>
    </row>
    <row r="430" spans="1:19" ht="272.10000000000002">
      <c r="A430" s="18" t="s">
        <v>1675</v>
      </c>
      <c r="B430" s="18" t="s">
        <v>4224</v>
      </c>
      <c r="C430" s="19" t="s">
        <v>4225</v>
      </c>
      <c r="D430" s="20" t="s">
        <v>4226</v>
      </c>
      <c r="E430" s="19" t="s">
        <v>3479</v>
      </c>
      <c r="F430" s="19" t="s">
        <v>4227</v>
      </c>
      <c r="G430" s="19" t="s">
        <v>2192</v>
      </c>
      <c r="H430" s="19" t="s">
        <v>3125</v>
      </c>
      <c r="I430" s="19" t="s">
        <v>4228</v>
      </c>
      <c r="J430" s="18" t="s">
        <v>2116</v>
      </c>
      <c r="K430" s="19" t="s">
        <v>1156</v>
      </c>
      <c r="L430" s="18" t="b">
        <v>1</v>
      </c>
      <c r="M430" s="18" t="s">
        <v>1664</v>
      </c>
    </row>
    <row r="431" spans="1:19" ht="96">
      <c r="A431" s="18" t="s">
        <v>1679</v>
      </c>
      <c r="B431" s="18" t="s">
        <v>1680</v>
      </c>
      <c r="C431" s="19" t="s">
        <v>4229</v>
      </c>
      <c r="D431" s="20" t="s">
        <v>4230</v>
      </c>
      <c r="E431" s="19" t="s">
        <v>2219</v>
      </c>
      <c r="F431" s="19" t="s">
        <v>2130</v>
      </c>
      <c r="G431" s="19" t="s">
        <v>2113</v>
      </c>
      <c r="H431" s="19" t="s">
        <v>2213</v>
      </c>
      <c r="I431" s="19" t="s">
        <v>4231</v>
      </c>
      <c r="J431" s="18" t="s">
        <v>2116</v>
      </c>
      <c r="K431" s="19" t="s">
        <v>1686</v>
      </c>
      <c r="L431" s="18" t="b">
        <v>0</v>
      </c>
      <c r="N431" s="18" t="s">
        <v>2187</v>
      </c>
    </row>
    <row r="432" spans="1:19" ht="96">
      <c r="A432" s="18" t="s">
        <v>1683</v>
      </c>
      <c r="B432" s="18" t="s">
        <v>4232</v>
      </c>
      <c r="C432" s="19" t="s">
        <v>4233</v>
      </c>
      <c r="D432" s="20" t="s">
        <v>4234</v>
      </c>
      <c r="E432" s="19" t="s">
        <v>2219</v>
      </c>
      <c r="F432" s="19" t="s">
        <v>2212</v>
      </c>
      <c r="G432" s="19" t="s">
        <v>2120</v>
      </c>
      <c r="H432" s="19" t="s">
        <v>2213</v>
      </c>
      <c r="I432" s="19" t="s">
        <v>4235</v>
      </c>
      <c r="J432" s="18" t="s">
        <v>2116</v>
      </c>
      <c r="K432" s="19" t="s">
        <v>1686</v>
      </c>
      <c r="L432" s="18" t="b">
        <v>1</v>
      </c>
      <c r="M432" s="18" t="s">
        <v>1679</v>
      </c>
    </row>
    <row r="433" spans="1:20" ht="111.95">
      <c r="A433" s="18" t="s">
        <v>1687</v>
      </c>
      <c r="B433" s="18" t="s">
        <v>4236</v>
      </c>
      <c r="C433" s="19" t="s">
        <v>4237</v>
      </c>
      <c r="D433" s="20" t="s">
        <v>4238</v>
      </c>
      <c r="E433" s="19" t="s">
        <v>2219</v>
      </c>
      <c r="F433" s="19" t="s">
        <v>2212</v>
      </c>
      <c r="G433" s="19" t="s">
        <v>2120</v>
      </c>
      <c r="H433" s="19" t="s">
        <v>2213</v>
      </c>
      <c r="I433" s="19" t="s">
        <v>4239</v>
      </c>
      <c r="J433" s="18" t="s">
        <v>2116</v>
      </c>
      <c r="K433" s="19" t="s">
        <v>1686</v>
      </c>
      <c r="L433" s="18" t="b">
        <v>1</v>
      </c>
      <c r="M433" s="18" t="s">
        <v>1679</v>
      </c>
    </row>
    <row r="434" spans="1:20" ht="159.94999999999999">
      <c r="A434" s="18" t="s">
        <v>1689</v>
      </c>
      <c r="B434" s="18" t="s">
        <v>1690</v>
      </c>
      <c r="C434" s="19" t="s">
        <v>4240</v>
      </c>
      <c r="D434" s="20" t="s">
        <v>4241</v>
      </c>
      <c r="E434" s="19" t="s">
        <v>4242</v>
      </c>
      <c r="F434" s="19" t="s">
        <v>4243</v>
      </c>
      <c r="G434" s="19" t="s">
        <v>2120</v>
      </c>
      <c r="H434" s="19" t="s">
        <v>2114</v>
      </c>
      <c r="I434" s="19" t="s">
        <v>4244</v>
      </c>
      <c r="J434" s="18" t="s">
        <v>2116</v>
      </c>
      <c r="K434" s="19" t="s">
        <v>607</v>
      </c>
      <c r="L434" s="18" t="b">
        <v>0</v>
      </c>
      <c r="N434" s="18" t="s">
        <v>4245</v>
      </c>
    </row>
    <row r="435" spans="1:20" ht="207.95">
      <c r="A435" s="18" t="s">
        <v>1693</v>
      </c>
      <c r="B435" s="18" t="s">
        <v>4246</v>
      </c>
      <c r="C435" s="19" t="s">
        <v>4247</v>
      </c>
      <c r="D435" s="20" t="s">
        <v>4248</v>
      </c>
      <c r="E435" s="19" t="s">
        <v>2476</v>
      </c>
      <c r="F435" s="19" t="s">
        <v>2409</v>
      </c>
      <c r="G435" s="19" t="s">
        <v>2120</v>
      </c>
      <c r="H435" s="19" t="s">
        <v>2114</v>
      </c>
      <c r="I435" s="19" t="s">
        <v>4249</v>
      </c>
      <c r="J435" s="18" t="s">
        <v>2116</v>
      </c>
      <c r="K435" s="19" t="s">
        <v>137</v>
      </c>
      <c r="L435" s="18" t="b">
        <v>1</v>
      </c>
      <c r="M435" s="18" t="s">
        <v>1689</v>
      </c>
    </row>
    <row r="436" spans="1:20" ht="272.10000000000002">
      <c r="A436" s="18" t="s">
        <v>1695</v>
      </c>
      <c r="B436" s="18" t="s">
        <v>4250</v>
      </c>
      <c r="C436" s="19" t="s">
        <v>4251</v>
      </c>
      <c r="D436" s="20" t="s">
        <v>4252</v>
      </c>
      <c r="E436" s="19" t="s">
        <v>4242</v>
      </c>
      <c r="F436" s="19" t="s">
        <v>2557</v>
      </c>
      <c r="G436" s="19" t="s">
        <v>2120</v>
      </c>
      <c r="H436" s="19" t="s">
        <v>2114</v>
      </c>
      <c r="I436" s="19" t="s">
        <v>4253</v>
      </c>
      <c r="J436" s="18" t="s">
        <v>2116</v>
      </c>
      <c r="K436" s="19" t="s">
        <v>137</v>
      </c>
      <c r="L436" s="18" t="b">
        <v>1</v>
      </c>
      <c r="M436" s="18" t="s">
        <v>1689</v>
      </c>
      <c r="N436" s="18" t="s">
        <v>4254</v>
      </c>
    </row>
    <row r="437" spans="1:20" ht="128.1">
      <c r="A437" s="18" t="s">
        <v>1698</v>
      </c>
      <c r="B437" s="18" t="s">
        <v>4255</v>
      </c>
      <c r="C437" s="19" t="s">
        <v>4256</v>
      </c>
      <c r="D437" s="20" t="s">
        <v>4257</v>
      </c>
      <c r="E437" s="19" t="s">
        <v>2476</v>
      </c>
      <c r="F437" s="19" t="s">
        <v>2409</v>
      </c>
      <c r="G437" s="19" t="s">
        <v>2120</v>
      </c>
      <c r="H437" s="19" t="s">
        <v>2114</v>
      </c>
      <c r="I437" s="19" t="s">
        <v>4258</v>
      </c>
      <c r="J437" s="18" t="s">
        <v>2116</v>
      </c>
      <c r="K437" s="19" t="s">
        <v>75</v>
      </c>
      <c r="L437" s="18" t="b">
        <v>1</v>
      </c>
      <c r="M437" s="18" t="s">
        <v>1689</v>
      </c>
    </row>
    <row r="438" spans="1:20" ht="80.099999999999994">
      <c r="A438" s="18" t="s">
        <v>1700</v>
      </c>
      <c r="B438" s="18" t="s">
        <v>1701</v>
      </c>
      <c r="C438" s="19" t="s">
        <v>4259</v>
      </c>
      <c r="D438" s="20" t="s">
        <v>4260</v>
      </c>
      <c r="E438" s="19" t="s">
        <v>4242</v>
      </c>
      <c r="F438" s="19" t="s">
        <v>2130</v>
      </c>
      <c r="G438" s="19" t="s">
        <v>2113</v>
      </c>
      <c r="H438" s="19" t="s">
        <v>2447</v>
      </c>
      <c r="I438" s="19" t="s">
        <v>4261</v>
      </c>
      <c r="J438" s="18" t="s">
        <v>2202</v>
      </c>
      <c r="K438" s="19" t="s">
        <v>1703</v>
      </c>
      <c r="L438" s="18" t="b">
        <v>0</v>
      </c>
      <c r="T438" s="18" t="b">
        <v>1</v>
      </c>
    </row>
    <row r="439" spans="1:20" ht="207.95">
      <c r="A439" s="18" t="s">
        <v>1704</v>
      </c>
      <c r="B439" s="18" t="s">
        <v>4262</v>
      </c>
      <c r="C439" s="19" t="s">
        <v>4263</v>
      </c>
      <c r="D439" s="20" t="s">
        <v>4264</v>
      </c>
      <c r="E439" s="19" t="s">
        <v>4242</v>
      </c>
      <c r="F439" s="19" t="s">
        <v>2130</v>
      </c>
      <c r="G439" s="19" t="s">
        <v>2113</v>
      </c>
      <c r="H439" s="19" t="s">
        <v>2447</v>
      </c>
      <c r="I439" s="19" t="s">
        <v>4265</v>
      </c>
      <c r="J439" s="18" t="s">
        <v>2410</v>
      </c>
      <c r="K439" s="19" t="s">
        <v>1707</v>
      </c>
      <c r="L439" s="18" t="b">
        <v>1</v>
      </c>
      <c r="M439" s="18" t="s">
        <v>1700</v>
      </c>
    </row>
    <row r="440" spans="1:20" ht="224.1">
      <c r="A440" s="18" t="s">
        <v>1708</v>
      </c>
      <c r="B440" s="18" t="s">
        <v>4266</v>
      </c>
      <c r="C440" s="19" t="s">
        <v>4267</v>
      </c>
      <c r="D440" s="20" t="s">
        <v>4268</v>
      </c>
      <c r="E440" s="19" t="s">
        <v>4242</v>
      </c>
      <c r="F440" s="19" t="s">
        <v>2818</v>
      </c>
      <c r="G440" s="19" t="s">
        <v>2113</v>
      </c>
      <c r="H440" s="19" t="s">
        <v>2447</v>
      </c>
      <c r="I440" s="19" t="s">
        <v>4269</v>
      </c>
      <c r="J440" s="18" t="s">
        <v>2140</v>
      </c>
      <c r="K440" s="19" t="s">
        <v>1710</v>
      </c>
      <c r="L440" s="18" t="b">
        <v>1</v>
      </c>
      <c r="M440" s="18" t="s">
        <v>1700</v>
      </c>
      <c r="T440" s="18" t="b">
        <v>1</v>
      </c>
    </row>
    <row r="441" spans="1:20" ht="111.95">
      <c r="A441" s="18" t="s">
        <v>1711</v>
      </c>
      <c r="B441" s="18" t="s">
        <v>1712</v>
      </c>
      <c r="C441" s="19" t="s">
        <v>4270</v>
      </c>
      <c r="D441" s="20" t="s">
        <v>4271</v>
      </c>
      <c r="E441" s="19" t="s">
        <v>2476</v>
      </c>
      <c r="F441" s="19" t="s">
        <v>3335</v>
      </c>
      <c r="G441" s="19" t="s">
        <v>2113</v>
      </c>
      <c r="H441" s="19" t="s">
        <v>2258</v>
      </c>
      <c r="I441" s="19" t="s">
        <v>4272</v>
      </c>
      <c r="J441" s="18" t="s">
        <v>2116</v>
      </c>
      <c r="K441" s="19" t="s">
        <v>1714</v>
      </c>
      <c r="L441" s="18" t="b">
        <v>0</v>
      </c>
    </row>
    <row r="442" spans="1:20" ht="80.099999999999994">
      <c r="A442" s="18" t="s">
        <v>1715</v>
      </c>
      <c r="B442" s="18" t="s">
        <v>1716</v>
      </c>
      <c r="C442" s="19" t="s">
        <v>4273</v>
      </c>
      <c r="D442" s="20" t="s">
        <v>4274</v>
      </c>
      <c r="E442" s="19" t="s">
        <v>2825</v>
      </c>
      <c r="F442" s="19" t="s">
        <v>2208</v>
      </c>
      <c r="G442" s="19" t="s">
        <v>2120</v>
      </c>
      <c r="H442" s="19" t="s">
        <v>2114</v>
      </c>
      <c r="I442" s="19" t="s">
        <v>4275</v>
      </c>
      <c r="J442" s="18" t="s">
        <v>2116</v>
      </c>
      <c r="K442" s="19" t="s">
        <v>607</v>
      </c>
      <c r="L442" s="18" t="b">
        <v>0</v>
      </c>
    </row>
    <row r="443" spans="1:20" ht="303.95">
      <c r="A443" s="18" t="s">
        <v>1718</v>
      </c>
      <c r="B443" s="18" t="s">
        <v>1719</v>
      </c>
      <c r="C443" s="19" t="s">
        <v>4276</v>
      </c>
      <c r="D443" s="20" t="s">
        <v>4277</v>
      </c>
      <c r="E443" s="19" t="s">
        <v>2112</v>
      </c>
      <c r="F443" s="19" t="s">
        <v>2409</v>
      </c>
      <c r="G443" s="19" t="s">
        <v>2120</v>
      </c>
      <c r="H443" s="19" t="s">
        <v>2114</v>
      </c>
      <c r="I443" s="19" t="s">
        <v>4278</v>
      </c>
      <c r="J443" s="18" t="s">
        <v>2116</v>
      </c>
      <c r="K443" s="19" t="s">
        <v>607</v>
      </c>
      <c r="L443" s="18" t="b">
        <v>0</v>
      </c>
    </row>
    <row r="444" spans="1:20" ht="144">
      <c r="A444" s="18" t="s">
        <v>1721</v>
      </c>
      <c r="B444" s="18" t="s">
        <v>1722</v>
      </c>
      <c r="C444" s="19" t="s">
        <v>4279</v>
      </c>
      <c r="D444" s="20" t="s">
        <v>4280</v>
      </c>
      <c r="E444" s="19" t="s">
        <v>2326</v>
      </c>
      <c r="F444" s="19" t="s">
        <v>2383</v>
      </c>
      <c r="G444" s="19" t="s">
        <v>2120</v>
      </c>
      <c r="H444" s="19" t="s">
        <v>2114</v>
      </c>
      <c r="I444" s="19" t="s">
        <v>4281</v>
      </c>
      <c r="J444" s="18" t="s">
        <v>2116</v>
      </c>
      <c r="K444" s="19" t="s">
        <v>75</v>
      </c>
      <c r="L444" s="18" t="b">
        <v>0</v>
      </c>
    </row>
    <row r="445" spans="1:20" ht="111.95">
      <c r="A445" s="18" t="s">
        <v>1724</v>
      </c>
      <c r="B445" s="18" t="s">
        <v>4282</v>
      </c>
      <c r="C445" s="19" t="s">
        <v>4283</v>
      </c>
      <c r="D445" s="20" t="s">
        <v>4284</v>
      </c>
      <c r="E445" s="19" t="s">
        <v>2326</v>
      </c>
      <c r="F445" s="19" t="s">
        <v>2208</v>
      </c>
      <c r="G445" s="19" t="s">
        <v>2120</v>
      </c>
      <c r="H445" s="19" t="s">
        <v>2114</v>
      </c>
      <c r="I445" s="19" t="s">
        <v>4285</v>
      </c>
      <c r="J445" s="18" t="s">
        <v>2116</v>
      </c>
      <c r="K445" s="19" t="s">
        <v>75</v>
      </c>
      <c r="L445" s="18" t="b">
        <v>1</v>
      </c>
      <c r="M445" s="18" t="s">
        <v>1721</v>
      </c>
    </row>
    <row r="446" spans="1:20" ht="159.94999999999999">
      <c r="A446" s="18" t="s">
        <v>1726</v>
      </c>
      <c r="B446" s="18" t="s">
        <v>4286</v>
      </c>
      <c r="C446" s="19" t="s">
        <v>4287</v>
      </c>
      <c r="D446" s="20" t="s">
        <v>4288</v>
      </c>
      <c r="E446" s="19" t="s">
        <v>2326</v>
      </c>
      <c r="F446" s="19" t="s">
        <v>2383</v>
      </c>
      <c r="G446" s="19" t="s">
        <v>2120</v>
      </c>
      <c r="H446" s="19" t="s">
        <v>2114</v>
      </c>
      <c r="I446" s="19" t="s">
        <v>4281</v>
      </c>
      <c r="J446" s="18" t="s">
        <v>2116</v>
      </c>
      <c r="K446" s="19" t="s">
        <v>75</v>
      </c>
      <c r="L446" s="18" t="b">
        <v>1</v>
      </c>
      <c r="M446" s="18" t="s">
        <v>1721</v>
      </c>
    </row>
    <row r="447" spans="1:20" ht="409.6">
      <c r="A447" s="18" t="s">
        <v>1728</v>
      </c>
      <c r="B447" s="18" t="s">
        <v>1729</v>
      </c>
      <c r="C447" s="19" t="s">
        <v>4289</v>
      </c>
      <c r="D447" s="20" t="s">
        <v>4290</v>
      </c>
      <c r="E447" s="19" t="s">
        <v>2658</v>
      </c>
      <c r="F447" s="19" t="s">
        <v>2369</v>
      </c>
      <c r="G447" s="19" t="s">
        <v>2113</v>
      </c>
      <c r="H447" s="19" t="s">
        <v>4291</v>
      </c>
      <c r="I447" s="19" t="s">
        <v>4292</v>
      </c>
      <c r="J447" s="18" t="s">
        <v>2116</v>
      </c>
      <c r="K447" s="19" t="s">
        <v>1732</v>
      </c>
      <c r="L447" s="18" t="b">
        <v>0</v>
      </c>
      <c r="R447" s="18" t="s">
        <v>2525</v>
      </c>
    </row>
    <row r="448" spans="1:20" ht="365.1">
      <c r="A448" s="18" t="s">
        <v>1733</v>
      </c>
      <c r="B448" s="18" t="s">
        <v>4293</v>
      </c>
      <c r="C448" s="19" t="s">
        <v>4294</v>
      </c>
      <c r="D448" s="20" t="s">
        <v>4295</v>
      </c>
      <c r="E448" s="19" t="s">
        <v>2742</v>
      </c>
      <c r="F448" s="19" t="s">
        <v>3932</v>
      </c>
      <c r="G448" s="19" t="s">
        <v>2113</v>
      </c>
      <c r="H448" s="19" t="s">
        <v>4291</v>
      </c>
      <c r="I448" s="19" t="s">
        <v>4296</v>
      </c>
      <c r="J448" s="18" t="s">
        <v>2140</v>
      </c>
      <c r="K448" s="19" t="s">
        <v>1737</v>
      </c>
      <c r="L448" s="18" t="b">
        <v>1</v>
      </c>
      <c r="M448" s="18" t="s">
        <v>1728</v>
      </c>
      <c r="N448" s="18" t="s">
        <v>3659</v>
      </c>
    </row>
    <row r="449" spans="1:18" ht="192">
      <c r="A449" s="18" t="s">
        <v>1738</v>
      </c>
      <c r="B449" s="18" t="s">
        <v>4297</v>
      </c>
      <c r="C449" s="19" t="s">
        <v>4298</v>
      </c>
      <c r="D449" s="20" t="s">
        <v>4299</v>
      </c>
      <c r="E449" s="19" t="s">
        <v>2742</v>
      </c>
      <c r="F449" s="19" t="s">
        <v>3932</v>
      </c>
      <c r="G449" s="19" t="s">
        <v>2192</v>
      </c>
      <c r="H449" s="19" t="s">
        <v>4291</v>
      </c>
      <c r="I449" s="19" t="s">
        <v>4300</v>
      </c>
      <c r="J449" s="18" t="s">
        <v>2140</v>
      </c>
      <c r="K449" s="19" t="s">
        <v>1742</v>
      </c>
      <c r="L449" s="18" t="b">
        <v>1</v>
      </c>
      <c r="M449" s="18" t="s">
        <v>1728</v>
      </c>
      <c r="R449" s="18" t="s">
        <v>2525</v>
      </c>
    </row>
    <row r="450" spans="1:18" ht="240">
      <c r="A450" s="18" t="s">
        <v>1743</v>
      </c>
      <c r="B450" s="18" t="s">
        <v>4301</v>
      </c>
      <c r="C450" s="19" t="s">
        <v>4302</v>
      </c>
      <c r="D450" s="20" t="s">
        <v>4303</v>
      </c>
      <c r="E450" s="19" t="s">
        <v>2326</v>
      </c>
      <c r="F450" s="19" t="s">
        <v>2398</v>
      </c>
      <c r="G450" s="19" t="s">
        <v>2192</v>
      </c>
      <c r="H450" s="19" t="s">
        <v>4291</v>
      </c>
      <c r="I450" s="19" t="s">
        <v>4304</v>
      </c>
      <c r="J450" s="18" t="s">
        <v>2410</v>
      </c>
      <c r="K450" s="19" t="s">
        <v>1737</v>
      </c>
      <c r="L450" s="18" t="b">
        <v>1</v>
      </c>
      <c r="M450" s="18" t="s">
        <v>1728</v>
      </c>
      <c r="R450" s="18" t="s">
        <v>2991</v>
      </c>
    </row>
    <row r="451" spans="1:18" ht="350.1">
      <c r="A451" s="18" t="s">
        <v>1747</v>
      </c>
      <c r="B451" s="18" t="s">
        <v>4305</v>
      </c>
      <c r="C451" s="19" t="s">
        <v>4306</v>
      </c>
      <c r="D451" s="20" t="s">
        <v>4307</v>
      </c>
      <c r="E451" s="19" t="s">
        <v>2742</v>
      </c>
      <c r="F451" s="19" t="s">
        <v>2208</v>
      </c>
      <c r="G451" s="19" t="s">
        <v>2120</v>
      </c>
      <c r="H451" s="19" t="s">
        <v>4291</v>
      </c>
      <c r="I451" s="19" t="s">
        <v>4308</v>
      </c>
      <c r="J451" s="18" t="s">
        <v>2140</v>
      </c>
      <c r="K451" s="19" t="s">
        <v>1751</v>
      </c>
      <c r="L451" s="18" t="b">
        <v>1</v>
      </c>
      <c r="M451" s="18" t="s">
        <v>1728</v>
      </c>
      <c r="N451" s="18" t="s">
        <v>3659</v>
      </c>
      <c r="P451" s="18" t="s">
        <v>2754</v>
      </c>
      <c r="Q451" s="18" t="s">
        <v>2482</v>
      </c>
    </row>
    <row r="452" spans="1:18" ht="409.6">
      <c r="A452" s="18" t="s">
        <v>1752</v>
      </c>
      <c r="B452" s="18" t="s">
        <v>4309</v>
      </c>
      <c r="C452" s="19" t="s">
        <v>4310</v>
      </c>
      <c r="D452" s="20" t="s">
        <v>4311</v>
      </c>
      <c r="E452" s="19" t="s">
        <v>2742</v>
      </c>
      <c r="F452" s="19" t="s">
        <v>2398</v>
      </c>
      <c r="G452" s="19" t="s">
        <v>2192</v>
      </c>
      <c r="H452" s="19" t="s">
        <v>4291</v>
      </c>
      <c r="I452" s="19" t="s">
        <v>4312</v>
      </c>
      <c r="J452" s="18" t="s">
        <v>2284</v>
      </c>
      <c r="K452" s="19" t="s">
        <v>1755</v>
      </c>
      <c r="L452" s="18" t="b">
        <v>1</v>
      </c>
      <c r="M452" s="18" t="s">
        <v>1728</v>
      </c>
      <c r="P452" s="18" t="s">
        <v>2498</v>
      </c>
    </row>
    <row r="453" spans="1:18" ht="255.95">
      <c r="A453" s="18" t="s">
        <v>1756</v>
      </c>
      <c r="B453" s="18" t="s">
        <v>4313</v>
      </c>
      <c r="C453" s="19" t="s">
        <v>4314</v>
      </c>
      <c r="D453" s="20" t="s">
        <v>4315</v>
      </c>
      <c r="E453" s="19" t="s">
        <v>2742</v>
      </c>
      <c r="F453" s="19" t="s">
        <v>2838</v>
      </c>
      <c r="G453" s="19" t="s">
        <v>2120</v>
      </c>
      <c r="H453" s="19" t="s">
        <v>4291</v>
      </c>
      <c r="I453" s="19" t="s">
        <v>4316</v>
      </c>
      <c r="J453" s="18" t="s">
        <v>2140</v>
      </c>
      <c r="K453" s="19" t="s">
        <v>1313</v>
      </c>
      <c r="L453" s="18" t="b">
        <v>1</v>
      </c>
      <c r="M453" s="18" t="s">
        <v>1728</v>
      </c>
      <c r="N453" s="18" t="s">
        <v>3001</v>
      </c>
      <c r="R453" s="18" t="s">
        <v>2991</v>
      </c>
    </row>
    <row r="454" spans="1:18" ht="350.1">
      <c r="A454" s="18" t="s">
        <v>1761</v>
      </c>
      <c r="B454" s="18" t="s">
        <v>4317</v>
      </c>
      <c r="C454" s="19" t="s">
        <v>4318</v>
      </c>
      <c r="D454" s="20" t="s">
        <v>4319</v>
      </c>
      <c r="E454" s="19" t="s">
        <v>2742</v>
      </c>
      <c r="F454" s="19" t="s">
        <v>3383</v>
      </c>
      <c r="G454" s="19" t="s">
        <v>2120</v>
      </c>
      <c r="H454" s="19" t="s">
        <v>4291</v>
      </c>
      <c r="I454" s="19" t="s">
        <v>4320</v>
      </c>
      <c r="J454" s="18" t="s">
        <v>2140</v>
      </c>
      <c r="K454" s="19" t="s">
        <v>1313</v>
      </c>
      <c r="L454" s="18" t="b">
        <v>1</v>
      </c>
      <c r="M454" s="18" t="s">
        <v>1728</v>
      </c>
      <c r="N454" s="18" t="s">
        <v>3001</v>
      </c>
      <c r="P454" s="18" t="s">
        <v>2482</v>
      </c>
      <c r="Q454" s="18" t="s">
        <v>2482</v>
      </c>
    </row>
    <row r="455" spans="1:18" ht="240">
      <c r="A455" s="18" t="s">
        <v>1763</v>
      </c>
      <c r="B455" s="18" t="s">
        <v>4321</v>
      </c>
      <c r="C455" s="19" t="s">
        <v>4322</v>
      </c>
      <c r="D455" s="20" t="s">
        <v>4323</v>
      </c>
      <c r="E455" s="19" t="s">
        <v>2742</v>
      </c>
      <c r="F455" s="19" t="s">
        <v>3383</v>
      </c>
      <c r="G455" s="19" t="s">
        <v>2113</v>
      </c>
      <c r="H455" s="19" t="s">
        <v>4291</v>
      </c>
      <c r="I455" s="19" t="s">
        <v>4316</v>
      </c>
      <c r="J455" s="18" t="s">
        <v>2140</v>
      </c>
      <c r="K455" s="19" t="s">
        <v>1313</v>
      </c>
      <c r="L455" s="18" t="b">
        <v>1</v>
      </c>
      <c r="M455" s="18" t="s">
        <v>1728</v>
      </c>
      <c r="N455" s="18" t="s">
        <v>3001</v>
      </c>
    </row>
    <row r="456" spans="1:18" ht="176.1">
      <c r="A456" s="18" t="s">
        <v>1765</v>
      </c>
      <c r="B456" s="18" t="s">
        <v>4324</v>
      </c>
      <c r="C456" s="19" t="s">
        <v>4325</v>
      </c>
      <c r="D456" s="20" t="s">
        <v>4326</v>
      </c>
      <c r="E456" s="19" t="s">
        <v>2658</v>
      </c>
      <c r="F456" s="19" t="s">
        <v>2838</v>
      </c>
      <c r="G456" s="19" t="s">
        <v>2120</v>
      </c>
      <c r="H456" s="19" t="s">
        <v>4291</v>
      </c>
      <c r="I456" s="19" t="s">
        <v>4327</v>
      </c>
      <c r="J456" s="18" t="s">
        <v>2140</v>
      </c>
      <c r="K456" s="19" t="s">
        <v>1767</v>
      </c>
      <c r="L456" s="18" t="b">
        <v>1</v>
      </c>
      <c r="M456" s="18" t="s">
        <v>1728</v>
      </c>
      <c r="N456" s="18" t="s">
        <v>3659</v>
      </c>
      <c r="P456" s="18" t="s">
        <v>2754</v>
      </c>
      <c r="Q456" s="18" t="s">
        <v>2482</v>
      </c>
    </row>
    <row r="457" spans="1:18" ht="409.6">
      <c r="A457" s="18" t="s">
        <v>1768</v>
      </c>
      <c r="B457" s="18" t="s">
        <v>4328</v>
      </c>
      <c r="C457" s="19" t="s">
        <v>4329</v>
      </c>
      <c r="D457" s="20" t="s">
        <v>4330</v>
      </c>
      <c r="E457" s="19" t="s">
        <v>2742</v>
      </c>
      <c r="F457" s="19" t="s">
        <v>2369</v>
      </c>
      <c r="G457" s="19" t="s">
        <v>2113</v>
      </c>
      <c r="H457" s="19" t="s">
        <v>4291</v>
      </c>
      <c r="I457" s="19" t="s">
        <v>4331</v>
      </c>
      <c r="J457" s="18" t="s">
        <v>2140</v>
      </c>
      <c r="K457" s="19" t="s">
        <v>4332</v>
      </c>
      <c r="L457" s="18" t="b">
        <v>1</v>
      </c>
      <c r="M457" s="18" t="s">
        <v>1728</v>
      </c>
      <c r="N457" s="18" t="s">
        <v>4333</v>
      </c>
      <c r="P457" s="18" t="s">
        <v>2754</v>
      </c>
      <c r="Q457" s="18" t="s">
        <v>3022</v>
      </c>
      <c r="R457" s="18" t="s">
        <v>2991</v>
      </c>
    </row>
    <row r="458" spans="1:18" ht="303.95">
      <c r="A458" s="18" t="s">
        <v>1772</v>
      </c>
      <c r="B458" s="18" t="s">
        <v>4334</v>
      </c>
      <c r="C458" s="19" t="s">
        <v>4335</v>
      </c>
      <c r="D458" s="20" t="s">
        <v>4336</v>
      </c>
      <c r="E458" s="19" t="s">
        <v>2882</v>
      </c>
      <c r="F458" s="19" t="s">
        <v>2818</v>
      </c>
      <c r="G458" s="19" t="s">
        <v>2120</v>
      </c>
      <c r="H458" s="19" t="s">
        <v>4291</v>
      </c>
      <c r="I458" s="19" t="s">
        <v>4337</v>
      </c>
      <c r="J458" s="18" t="s">
        <v>2140</v>
      </c>
      <c r="K458" s="19" t="s">
        <v>1246</v>
      </c>
      <c r="L458" s="18" t="b">
        <v>1</v>
      </c>
      <c r="M458" s="18" t="s">
        <v>1728</v>
      </c>
      <c r="N458" s="18" t="s">
        <v>4338</v>
      </c>
      <c r="P458" s="18" t="s">
        <v>2754</v>
      </c>
    </row>
    <row r="459" spans="1:18" ht="111.95">
      <c r="A459" s="18" t="s">
        <v>1778</v>
      </c>
      <c r="B459" s="18" t="s">
        <v>1779</v>
      </c>
      <c r="C459" s="19" t="s">
        <v>4339</v>
      </c>
      <c r="D459" s="20" t="s">
        <v>4340</v>
      </c>
      <c r="E459" s="19" t="s">
        <v>3550</v>
      </c>
      <c r="F459" s="19" t="s">
        <v>2383</v>
      </c>
      <c r="G459" s="19" t="s">
        <v>2113</v>
      </c>
      <c r="H459" s="19" t="s">
        <v>2193</v>
      </c>
      <c r="I459" s="19" t="s">
        <v>4341</v>
      </c>
      <c r="J459" s="18" t="s">
        <v>3566</v>
      </c>
      <c r="K459" s="19" t="s">
        <v>4342</v>
      </c>
      <c r="L459" s="18" t="b">
        <v>0</v>
      </c>
    </row>
    <row r="460" spans="1:18" ht="272.10000000000002">
      <c r="A460" s="18" t="s">
        <v>1783</v>
      </c>
      <c r="B460" s="18" t="s">
        <v>4343</v>
      </c>
      <c r="C460" s="19" t="s">
        <v>4344</v>
      </c>
      <c r="D460" s="20" t="s">
        <v>4345</v>
      </c>
      <c r="E460" s="19" t="s">
        <v>4346</v>
      </c>
      <c r="F460" s="19" t="s">
        <v>2467</v>
      </c>
      <c r="G460" s="19" t="s">
        <v>2113</v>
      </c>
      <c r="H460" s="19" t="s">
        <v>2193</v>
      </c>
      <c r="I460" s="19" t="s">
        <v>4347</v>
      </c>
      <c r="J460" s="18" t="s">
        <v>3566</v>
      </c>
      <c r="K460" s="19" t="s">
        <v>4348</v>
      </c>
      <c r="L460" s="18" t="b">
        <v>1</v>
      </c>
      <c r="M460" s="18" t="s">
        <v>1778</v>
      </c>
      <c r="N460" s="18" t="s">
        <v>2444</v>
      </c>
    </row>
    <row r="461" spans="1:18" ht="159.94999999999999">
      <c r="A461" s="18" t="s">
        <v>1786</v>
      </c>
      <c r="B461" s="18" t="s">
        <v>4349</v>
      </c>
      <c r="C461" s="19" t="s">
        <v>4350</v>
      </c>
      <c r="D461" s="20" t="s">
        <v>4351</v>
      </c>
      <c r="E461" s="19" t="s">
        <v>4352</v>
      </c>
      <c r="F461" s="19" t="s">
        <v>2467</v>
      </c>
      <c r="G461" s="19" t="s">
        <v>2113</v>
      </c>
      <c r="H461" s="19" t="s">
        <v>2193</v>
      </c>
      <c r="I461" s="19" t="s">
        <v>4353</v>
      </c>
      <c r="J461" s="18" t="s">
        <v>3566</v>
      </c>
      <c r="K461" s="19" t="s">
        <v>3580</v>
      </c>
      <c r="L461" s="18" t="b">
        <v>1</v>
      </c>
      <c r="M461" s="18" t="s">
        <v>1778</v>
      </c>
    </row>
    <row r="462" spans="1:18" ht="144">
      <c r="A462" s="18" t="s">
        <v>1788</v>
      </c>
      <c r="B462" s="18" t="s">
        <v>4354</v>
      </c>
      <c r="C462" s="19" t="s">
        <v>4355</v>
      </c>
      <c r="D462" s="20" t="s">
        <v>4356</v>
      </c>
      <c r="E462" s="19" t="s">
        <v>4357</v>
      </c>
      <c r="F462" s="19" t="s">
        <v>2467</v>
      </c>
      <c r="G462" s="19" t="s">
        <v>2113</v>
      </c>
      <c r="H462" s="19" t="s">
        <v>2193</v>
      </c>
      <c r="I462" s="19" t="s">
        <v>4358</v>
      </c>
      <c r="J462" s="18" t="s">
        <v>3566</v>
      </c>
      <c r="K462" s="19" t="s">
        <v>4359</v>
      </c>
      <c r="L462" s="18" t="b">
        <v>1</v>
      </c>
      <c r="M462" s="18" t="s">
        <v>1778</v>
      </c>
    </row>
    <row r="463" spans="1:18" ht="144">
      <c r="A463" s="18" t="s">
        <v>1791</v>
      </c>
      <c r="B463" s="18" t="s">
        <v>4360</v>
      </c>
      <c r="C463" s="19" t="s">
        <v>4361</v>
      </c>
      <c r="D463" s="20" t="s">
        <v>4362</v>
      </c>
      <c r="E463" s="19" t="s">
        <v>4357</v>
      </c>
      <c r="F463" s="19" t="s">
        <v>2467</v>
      </c>
      <c r="G463" s="19" t="s">
        <v>2113</v>
      </c>
      <c r="H463" s="19" t="s">
        <v>2193</v>
      </c>
      <c r="I463" s="19" t="s">
        <v>4363</v>
      </c>
      <c r="J463" s="18" t="s">
        <v>3566</v>
      </c>
      <c r="K463" s="19" t="s">
        <v>4364</v>
      </c>
      <c r="L463" s="18" t="b">
        <v>1</v>
      </c>
      <c r="M463" s="18" t="s">
        <v>1778</v>
      </c>
      <c r="N463" s="18" t="s">
        <v>3581</v>
      </c>
    </row>
    <row r="464" spans="1:18" ht="380.1">
      <c r="A464" s="18" t="s">
        <v>1794</v>
      </c>
      <c r="B464" s="18" t="s">
        <v>1795</v>
      </c>
      <c r="C464" s="19" t="s">
        <v>4365</v>
      </c>
      <c r="D464" s="20" t="s">
        <v>4366</v>
      </c>
      <c r="E464" s="19" t="s">
        <v>4367</v>
      </c>
      <c r="F464" s="19" t="s">
        <v>3836</v>
      </c>
      <c r="G464" s="19" t="s">
        <v>2199</v>
      </c>
      <c r="H464" s="19" t="s">
        <v>2200</v>
      </c>
      <c r="I464" s="19" t="s">
        <v>4368</v>
      </c>
      <c r="J464" s="18" t="s">
        <v>3566</v>
      </c>
      <c r="K464" s="19" t="s">
        <v>4369</v>
      </c>
      <c r="L464" s="18" t="b">
        <v>0</v>
      </c>
      <c r="N464" s="18" t="s">
        <v>4370</v>
      </c>
    </row>
    <row r="465" spans="1:14" ht="159.94999999999999">
      <c r="A465" s="18" t="s">
        <v>1798</v>
      </c>
      <c r="B465" s="18" t="s">
        <v>1799</v>
      </c>
      <c r="C465" s="19" t="s">
        <v>4371</v>
      </c>
      <c r="D465" s="20" t="s">
        <v>4372</v>
      </c>
      <c r="E465" s="19" t="s">
        <v>4373</v>
      </c>
      <c r="F465" s="19" t="s">
        <v>2198</v>
      </c>
      <c r="G465" s="19" t="s">
        <v>2113</v>
      </c>
      <c r="H465" s="19" t="s">
        <v>4374</v>
      </c>
      <c r="I465" s="19" t="s">
        <v>4375</v>
      </c>
      <c r="J465" s="18" t="s">
        <v>4376</v>
      </c>
      <c r="K465" s="19" t="s">
        <v>1800</v>
      </c>
      <c r="L465" s="18" t="b">
        <v>0</v>
      </c>
    </row>
    <row r="466" spans="1:14" ht="272.10000000000002">
      <c r="A466" s="18" t="s">
        <v>1801</v>
      </c>
      <c r="B466" s="18" t="s">
        <v>4377</v>
      </c>
      <c r="C466" s="19" t="s">
        <v>4378</v>
      </c>
      <c r="D466" s="20" t="s">
        <v>4379</v>
      </c>
      <c r="E466" s="19" t="s">
        <v>4373</v>
      </c>
      <c r="F466" s="19" t="s">
        <v>3228</v>
      </c>
      <c r="G466" s="19" t="s">
        <v>2113</v>
      </c>
      <c r="H466" s="19" t="s">
        <v>4374</v>
      </c>
      <c r="I466" s="19" t="s">
        <v>4380</v>
      </c>
      <c r="J466" s="18" t="s">
        <v>4376</v>
      </c>
      <c r="K466" s="19" t="s">
        <v>1803</v>
      </c>
      <c r="L466" s="18" t="b">
        <v>1</v>
      </c>
      <c r="M466" s="18" t="s">
        <v>1798</v>
      </c>
      <c r="N466" s="18" t="s">
        <v>4381</v>
      </c>
    </row>
    <row r="467" spans="1:14" ht="144">
      <c r="A467" s="18" t="s">
        <v>1804</v>
      </c>
      <c r="B467" s="18" t="s">
        <v>4382</v>
      </c>
      <c r="C467" s="19" t="s">
        <v>4383</v>
      </c>
      <c r="D467" s="20" t="s">
        <v>4384</v>
      </c>
      <c r="E467" s="19" t="s">
        <v>4385</v>
      </c>
      <c r="F467" s="19" t="s">
        <v>4386</v>
      </c>
      <c r="G467" s="19" t="s">
        <v>2120</v>
      </c>
      <c r="H467" s="19" t="s">
        <v>4374</v>
      </c>
      <c r="I467" s="19" t="s">
        <v>4387</v>
      </c>
      <c r="J467" s="18" t="s">
        <v>4376</v>
      </c>
      <c r="L467" s="18" t="b">
        <v>1</v>
      </c>
      <c r="M467" s="18" t="s">
        <v>1798</v>
      </c>
    </row>
    <row r="468" spans="1:14" ht="144">
      <c r="A468" s="18" t="s">
        <v>1806</v>
      </c>
      <c r="B468" s="18" t="s">
        <v>4388</v>
      </c>
      <c r="C468" s="19" t="s">
        <v>4389</v>
      </c>
      <c r="D468" s="20" t="s">
        <v>4390</v>
      </c>
      <c r="E468" s="19" t="s">
        <v>4385</v>
      </c>
      <c r="F468" s="19" t="s">
        <v>2198</v>
      </c>
      <c r="G468" s="19" t="s">
        <v>2113</v>
      </c>
      <c r="H468" s="19" t="s">
        <v>4374</v>
      </c>
      <c r="I468" s="19" t="s">
        <v>4391</v>
      </c>
      <c r="J468" s="18" t="s">
        <v>4376</v>
      </c>
      <c r="K468" s="19" t="s">
        <v>1808</v>
      </c>
      <c r="L468" s="18" t="b">
        <v>1</v>
      </c>
      <c r="M468" s="18" t="s">
        <v>1798</v>
      </c>
    </row>
    <row r="469" spans="1:14" ht="159.94999999999999">
      <c r="A469" s="18" t="s">
        <v>1809</v>
      </c>
      <c r="B469" s="18" t="s">
        <v>4392</v>
      </c>
      <c r="C469" s="19" t="s">
        <v>4393</v>
      </c>
      <c r="D469" s="20" t="s">
        <v>4394</v>
      </c>
      <c r="E469" s="19" t="s">
        <v>4385</v>
      </c>
      <c r="F469" s="19" t="s">
        <v>2198</v>
      </c>
      <c r="G469" s="19" t="s">
        <v>2113</v>
      </c>
      <c r="H469" s="19" t="s">
        <v>4374</v>
      </c>
      <c r="I469" s="19" t="s">
        <v>4395</v>
      </c>
      <c r="J469" s="18" t="s">
        <v>4376</v>
      </c>
      <c r="K469" s="19" t="s">
        <v>1808</v>
      </c>
      <c r="L469" s="18" t="b">
        <v>1</v>
      </c>
      <c r="M469" s="18" t="s">
        <v>1798</v>
      </c>
    </row>
    <row r="470" spans="1:14" ht="96">
      <c r="A470" s="18" t="s">
        <v>1811</v>
      </c>
      <c r="B470" s="18" t="s">
        <v>4396</v>
      </c>
      <c r="C470" s="19" t="s">
        <v>4397</v>
      </c>
      <c r="D470" s="20" t="s">
        <v>4398</v>
      </c>
      <c r="E470" s="19" t="s">
        <v>4385</v>
      </c>
      <c r="F470" s="19" t="s">
        <v>4386</v>
      </c>
      <c r="G470" s="19" t="s">
        <v>2120</v>
      </c>
      <c r="H470" s="19" t="s">
        <v>4374</v>
      </c>
      <c r="I470" s="19" t="s">
        <v>4399</v>
      </c>
      <c r="J470" s="18" t="s">
        <v>4376</v>
      </c>
      <c r="L470" s="18" t="b">
        <v>1</v>
      </c>
      <c r="M470" s="18" t="s">
        <v>1798</v>
      </c>
    </row>
    <row r="471" spans="1:14" ht="128.1">
      <c r="A471" s="18" t="s">
        <v>1813</v>
      </c>
      <c r="B471" s="18" t="s">
        <v>4400</v>
      </c>
      <c r="C471" s="19" t="s">
        <v>4401</v>
      </c>
      <c r="D471" s="20" t="s">
        <v>4402</v>
      </c>
      <c r="E471" s="19" t="s">
        <v>4385</v>
      </c>
      <c r="F471" s="19" t="s">
        <v>2198</v>
      </c>
      <c r="G471" s="19" t="s">
        <v>2113</v>
      </c>
      <c r="H471" s="19" t="s">
        <v>4374</v>
      </c>
      <c r="I471" s="19" t="s">
        <v>4403</v>
      </c>
      <c r="J471" s="18" t="s">
        <v>4376</v>
      </c>
      <c r="K471" s="19" t="s">
        <v>1815</v>
      </c>
      <c r="L471" s="18" t="b">
        <v>1</v>
      </c>
      <c r="M471" s="18" t="s">
        <v>1798</v>
      </c>
    </row>
    <row r="472" spans="1:14" ht="192">
      <c r="A472" s="18" t="s">
        <v>1818</v>
      </c>
      <c r="B472" s="18" t="s">
        <v>1819</v>
      </c>
      <c r="C472" s="19" t="s">
        <v>4404</v>
      </c>
      <c r="D472" s="20" t="s">
        <v>4405</v>
      </c>
      <c r="E472" s="19" t="s">
        <v>4385</v>
      </c>
      <c r="F472" s="19" t="s">
        <v>2198</v>
      </c>
      <c r="G472" s="19" t="s">
        <v>2113</v>
      </c>
      <c r="H472" s="19" t="s">
        <v>4374</v>
      </c>
      <c r="I472" s="19" t="s">
        <v>4406</v>
      </c>
      <c r="J472" s="18" t="s">
        <v>4376</v>
      </c>
      <c r="K472" s="19" t="s">
        <v>1800</v>
      </c>
      <c r="L472" s="18" t="b">
        <v>0</v>
      </c>
    </row>
    <row r="473" spans="1:14" ht="159.94999999999999">
      <c r="A473" s="18" t="s">
        <v>1820</v>
      </c>
      <c r="B473" s="18" t="s">
        <v>4407</v>
      </c>
      <c r="C473" s="19" t="s">
        <v>4408</v>
      </c>
      <c r="D473" s="20" t="s">
        <v>4409</v>
      </c>
      <c r="E473" s="19" t="s">
        <v>4385</v>
      </c>
      <c r="F473" s="19" t="s">
        <v>2198</v>
      </c>
      <c r="G473" s="19" t="s">
        <v>2113</v>
      </c>
      <c r="H473" s="19" t="s">
        <v>4374</v>
      </c>
      <c r="I473" s="19" t="s">
        <v>4410</v>
      </c>
      <c r="J473" s="18" t="s">
        <v>4376</v>
      </c>
      <c r="K473" s="19" t="s">
        <v>1803</v>
      </c>
      <c r="L473" s="18" t="b">
        <v>1</v>
      </c>
      <c r="M473" s="18" t="s">
        <v>1818</v>
      </c>
    </row>
    <row r="474" spans="1:14" ht="159.94999999999999">
      <c r="A474" s="18" t="s">
        <v>1821</v>
      </c>
      <c r="B474" s="18" t="s">
        <v>4411</v>
      </c>
      <c r="C474" s="19" t="s">
        <v>4412</v>
      </c>
      <c r="D474" s="20" t="s">
        <v>4413</v>
      </c>
      <c r="E474" s="19" t="s">
        <v>4385</v>
      </c>
      <c r="F474" s="19" t="s">
        <v>2198</v>
      </c>
      <c r="G474" s="19" t="s">
        <v>2113</v>
      </c>
      <c r="H474" s="19" t="s">
        <v>4374</v>
      </c>
      <c r="I474" s="19" t="s">
        <v>4414</v>
      </c>
      <c r="J474" s="18" t="s">
        <v>4376</v>
      </c>
      <c r="K474" s="19" t="s">
        <v>1822</v>
      </c>
      <c r="L474" s="18" t="b">
        <v>1</v>
      </c>
      <c r="M474" s="18" t="s">
        <v>1818</v>
      </c>
    </row>
    <row r="475" spans="1:14" ht="144">
      <c r="A475" s="18" t="s">
        <v>1823</v>
      </c>
      <c r="B475" s="18" t="s">
        <v>4415</v>
      </c>
      <c r="C475" s="19" t="s">
        <v>4416</v>
      </c>
      <c r="D475" s="20" t="s">
        <v>4417</v>
      </c>
      <c r="E475" s="19" t="s">
        <v>4385</v>
      </c>
      <c r="F475" s="19" t="s">
        <v>2198</v>
      </c>
      <c r="G475" s="19" t="s">
        <v>2113</v>
      </c>
      <c r="H475" s="19" t="s">
        <v>4374</v>
      </c>
      <c r="I475" s="19" t="s">
        <v>4418</v>
      </c>
      <c r="J475" s="18" t="s">
        <v>4376</v>
      </c>
      <c r="K475" s="19" t="s">
        <v>1808</v>
      </c>
      <c r="L475" s="18" t="b">
        <v>1</v>
      </c>
      <c r="M475" s="18" t="s">
        <v>1818</v>
      </c>
    </row>
    <row r="476" spans="1:14" ht="144">
      <c r="A476" s="18" t="s">
        <v>1824</v>
      </c>
      <c r="B476" s="18" t="s">
        <v>4419</v>
      </c>
      <c r="C476" s="19" t="s">
        <v>4420</v>
      </c>
      <c r="D476" s="20" t="s">
        <v>4421</v>
      </c>
      <c r="E476" s="19" t="s">
        <v>4385</v>
      </c>
      <c r="F476" s="19" t="s">
        <v>2198</v>
      </c>
      <c r="G476" s="19" t="s">
        <v>2113</v>
      </c>
      <c r="H476" s="19" t="s">
        <v>4374</v>
      </c>
      <c r="I476" s="19" t="s">
        <v>4422</v>
      </c>
      <c r="J476" s="18" t="s">
        <v>4376</v>
      </c>
      <c r="K476" s="19" t="s">
        <v>1808</v>
      </c>
      <c r="L476" s="18" t="b">
        <v>1</v>
      </c>
      <c r="M476" s="18" t="s">
        <v>1818</v>
      </c>
    </row>
    <row r="477" spans="1:14" ht="111.95">
      <c r="A477" s="18" t="s">
        <v>1825</v>
      </c>
      <c r="B477" s="18" t="s">
        <v>4423</v>
      </c>
      <c r="C477" s="19" t="s">
        <v>4424</v>
      </c>
      <c r="D477" s="20" t="s">
        <v>4425</v>
      </c>
      <c r="E477" s="19" t="s">
        <v>4385</v>
      </c>
      <c r="F477" s="19" t="s">
        <v>4386</v>
      </c>
      <c r="G477" s="19" t="s">
        <v>2120</v>
      </c>
      <c r="H477" s="19" t="s">
        <v>4374</v>
      </c>
      <c r="I477" s="19" t="s">
        <v>4399</v>
      </c>
      <c r="J477" s="18" t="s">
        <v>4376</v>
      </c>
      <c r="L477" s="18" t="b">
        <v>1</v>
      </c>
      <c r="M477" s="18" t="s">
        <v>1818</v>
      </c>
    </row>
    <row r="478" spans="1:14" ht="144">
      <c r="A478" s="18" t="s">
        <v>1826</v>
      </c>
      <c r="B478" s="18" t="s">
        <v>4426</v>
      </c>
      <c r="C478" s="19" t="s">
        <v>4427</v>
      </c>
      <c r="D478" s="20" t="s">
        <v>4428</v>
      </c>
      <c r="E478" s="19" t="s">
        <v>4385</v>
      </c>
      <c r="F478" s="19" t="s">
        <v>2198</v>
      </c>
      <c r="G478" s="19" t="s">
        <v>2113</v>
      </c>
      <c r="H478" s="19" t="s">
        <v>4374</v>
      </c>
      <c r="I478" s="19" t="s">
        <v>4429</v>
      </c>
      <c r="J478" s="18" t="s">
        <v>4376</v>
      </c>
      <c r="K478" s="19" t="s">
        <v>1815</v>
      </c>
      <c r="L478" s="18" t="b">
        <v>1</v>
      </c>
      <c r="M478" s="18" t="s">
        <v>1818</v>
      </c>
    </row>
    <row r="479" spans="1:14" ht="240">
      <c r="A479" s="18" t="s">
        <v>1828</v>
      </c>
      <c r="B479" s="18" t="s">
        <v>1829</v>
      </c>
      <c r="C479" s="19" t="s">
        <v>4430</v>
      </c>
      <c r="D479" s="20" t="s">
        <v>4431</v>
      </c>
      <c r="E479" s="19" t="s">
        <v>4385</v>
      </c>
      <c r="F479" s="19" t="s">
        <v>3228</v>
      </c>
      <c r="G479" s="19" t="s">
        <v>2199</v>
      </c>
      <c r="H479" s="19" t="s">
        <v>4374</v>
      </c>
      <c r="I479" s="19" t="s">
        <v>4432</v>
      </c>
      <c r="J479" s="18" t="s">
        <v>4376</v>
      </c>
      <c r="K479" s="19" t="s">
        <v>1830</v>
      </c>
      <c r="L479" s="18" t="b">
        <v>0</v>
      </c>
    </row>
    <row r="480" spans="1:14" ht="240">
      <c r="A480" s="18" t="s">
        <v>1831</v>
      </c>
      <c r="B480" s="18" t="s">
        <v>4433</v>
      </c>
      <c r="C480" s="19" t="s">
        <v>4434</v>
      </c>
      <c r="D480" s="20" t="s">
        <v>4435</v>
      </c>
      <c r="E480" s="19" t="s">
        <v>4385</v>
      </c>
      <c r="F480" s="19" t="s">
        <v>3228</v>
      </c>
      <c r="G480" s="19" t="s">
        <v>2113</v>
      </c>
      <c r="H480" s="19" t="s">
        <v>4374</v>
      </c>
      <c r="I480" s="19" t="s">
        <v>4436</v>
      </c>
      <c r="J480" s="18" t="s">
        <v>4376</v>
      </c>
      <c r="K480" s="19" t="s">
        <v>1830</v>
      </c>
      <c r="L480" s="18" t="b">
        <v>1</v>
      </c>
      <c r="M480" s="18" t="s">
        <v>1828</v>
      </c>
    </row>
    <row r="481" spans="1:14" ht="176.1">
      <c r="A481" s="18" t="s">
        <v>1833</v>
      </c>
      <c r="B481" s="18" t="s">
        <v>4437</v>
      </c>
      <c r="C481" s="19" t="s">
        <v>4438</v>
      </c>
      <c r="D481" s="20" t="s">
        <v>4439</v>
      </c>
      <c r="E481" s="19" t="s">
        <v>4385</v>
      </c>
      <c r="F481" s="19" t="s">
        <v>4386</v>
      </c>
      <c r="G481" s="19" t="s">
        <v>2120</v>
      </c>
      <c r="H481" s="19" t="s">
        <v>4374</v>
      </c>
      <c r="I481" s="19" t="s">
        <v>4440</v>
      </c>
      <c r="J481" s="18" t="s">
        <v>4376</v>
      </c>
      <c r="L481" s="18" t="b">
        <v>1</v>
      </c>
      <c r="M481" s="18" t="s">
        <v>1828</v>
      </c>
    </row>
    <row r="482" spans="1:14" ht="288">
      <c r="A482" s="18" t="s">
        <v>1836</v>
      </c>
      <c r="B482" s="18" t="s">
        <v>1837</v>
      </c>
      <c r="C482" s="19" t="s">
        <v>4441</v>
      </c>
      <c r="D482" s="20" t="s">
        <v>4442</v>
      </c>
      <c r="E482" s="19" t="s">
        <v>4385</v>
      </c>
      <c r="F482" s="19" t="s">
        <v>3228</v>
      </c>
      <c r="G482" s="19" t="s">
        <v>2113</v>
      </c>
      <c r="H482" s="19" t="s">
        <v>4374</v>
      </c>
      <c r="I482" s="19" t="s">
        <v>4443</v>
      </c>
      <c r="J482" s="18" t="s">
        <v>4376</v>
      </c>
      <c r="K482" s="19" t="s">
        <v>1830</v>
      </c>
      <c r="L482" s="18" t="b">
        <v>0</v>
      </c>
    </row>
    <row r="483" spans="1:14" ht="335.1">
      <c r="A483" s="18" t="s">
        <v>1838</v>
      </c>
      <c r="B483" s="18" t="s">
        <v>4444</v>
      </c>
      <c r="C483" s="19" t="s">
        <v>4445</v>
      </c>
      <c r="D483" s="20" t="s">
        <v>4446</v>
      </c>
      <c r="E483" s="19" t="s">
        <v>4385</v>
      </c>
      <c r="F483" s="19" t="s">
        <v>3228</v>
      </c>
      <c r="G483" s="19" t="s">
        <v>2113</v>
      </c>
      <c r="H483" s="19" t="s">
        <v>4374</v>
      </c>
      <c r="I483" s="19" t="s">
        <v>4447</v>
      </c>
      <c r="J483" s="18" t="s">
        <v>4376</v>
      </c>
      <c r="K483" s="19" t="s">
        <v>1830</v>
      </c>
      <c r="L483" s="18" t="b">
        <v>1</v>
      </c>
      <c r="M483" s="18" t="s">
        <v>1836</v>
      </c>
    </row>
    <row r="484" spans="1:14" ht="224.1">
      <c r="A484" s="18" t="s">
        <v>1839</v>
      </c>
      <c r="B484" s="18" t="s">
        <v>4448</v>
      </c>
      <c r="C484" s="19" t="s">
        <v>4449</v>
      </c>
      <c r="D484" s="20" t="s">
        <v>4450</v>
      </c>
      <c r="E484" s="19" t="s">
        <v>4385</v>
      </c>
      <c r="F484" s="19" t="s">
        <v>4386</v>
      </c>
      <c r="G484" s="19" t="s">
        <v>2120</v>
      </c>
      <c r="H484" s="19" t="s">
        <v>4374</v>
      </c>
      <c r="I484" s="19" t="s">
        <v>4440</v>
      </c>
      <c r="J484" s="18" t="s">
        <v>4376</v>
      </c>
      <c r="L484" s="18" t="b">
        <v>1</v>
      </c>
      <c r="M484" s="18" t="s">
        <v>1836</v>
      </c>
    </row>
    <row r="485" spans="1:14" ht="176.1">
      <c r="A485" s="18" t="s">
        <v>1841</v>
      </c>
      <c r="B485" s="18" t="s">
        <v>1842</v>
      </c>
      <c r="C485" s="19" t="s">
        <v>4451</v>
      </c>
      <c r="D485" s="20" t="s">
        <v>4452</v>
      </c>
      <c r="E485" s="19" t="s">
        <v>4385</v>
      </c>
      <c r="F485" s="19" t="s">
        <v>2198</v>
      </c>
      <c r="G485" s="19" t="s">
        <v>2113</v>
      </c>
      <c r="H485" s="19" t="s">
        <v>4374</v>
      </c>
      <c r="I485" s="19" t="s">
        <v>4453</v>
      </c>
      <c r="J485" s="18" t="s">
        <v>4376</v>
      </c>
      <c r="K485" s="19" t="s">
        <v>1843</v>
      </c>
      <c r="L485" s="18" t="b">
        <v>0</v>
      </c>
    </row>
    <row r="486" spans="1:14" ht="240">
      <c r="A486" s="18" t="s">
        <v>1844</v>
      </c>
      <c r="B486" s="18" t="s">
        <v>4454</v>
      </c>
      <c r="C486" s="19" t="s">
        <v>4455</v>
      </c>
      <c r="D486" s="20" t="s">
        <v>4456</v>
      </c>
      <c r="E486" s="19" t="s">
        <v>4385</v>
      </c>
      <c r="F486" s="19" t="s">
        <v>2198</v>
      </c>
      <c r="G486" s="19" t="s">
        <v>2199</v>
      </c>
      <c r="H486" s="19" t="s">
        <v>4374</v>
      </c>
      <c r="I486" s="19" t="s">
        <v>4457</v>
      </c>
      <c r="J486" s="18" t="s">
        <v>4376</v>
      </c>
      <c r="K486" s="19" t="s">
        <v>1846</v>
      </c>
      <c r="L486" s="18" t="b">
        <v>1</v>
      </c>
      <c r="M486" s="18" t="s">
        <v>1841</v>
      </c>
    </row>
    <row r="487" spans="1:14" ht="144">
      <c r="A487" s="18" t="s">
        <v>1847</v>
      </c>
      <c r="B487" s="18" t="s">
        <v>4458</v>
      </c>
      <c r="C487" s="19" t="s">
        <v>4459</v>
      </c>
      <c r="D487" s="20" t="s">
        <v>4460</v>
      </c>
      <c r="E487" s="19" t="s">
        <v>4385</v>
      </c>
      <c r="F487" s="19" t="s">
        <v>2198</v>
      </c>
      <c r="G487" s="19" t="s">
        <v>2113</v>
      </c>
      <c r="H487" s="19" t="s">
        <v>4374</v>
      </c>
      <c r="I487" s="19" t="s">
        <v>4461</v>
      </c>
      <c r="J487" s="18" t="s">
        <v>4376</v>
      </c>
      <c r="K487" s="19" t="s">
        <v>1849</v>
      </c>
      <c r="L487" s="18" t="b">
        <v>1</v>
      </c>
      <c r="M487" s="18" t="s">
        <v>1841</v>
      </c>
    </row>
    <row r="488" spans="1:14" ht="240">
      <c r="A488" s="18" t="s">
        <v>1850</v>
      </c>
      <c r="B488" s="18" t="s">
        <v>4462</v>
      </c>
      <c r="C488" s="19" t="s">
        <v>4463</v>
      </c>
      <c r="D488" s="20" t="s">
        <v>4464</v>
      </c>
      <c r="E488" s="19" t="s">
        <v>4385</v>
      </c>
      <c r="F488" s="19" t="s">
        <v>3228</v>
      </c>
      <c r="G488" s="19" t="s">
        <v>2199</v>
      </c>
      <c r="H488" s="19" t="s">
        <v>4374</v>
      </c>
      <c r="I488" s="19" t="s">
        <v>4465</v>
      </c>
      <c r="J488" s="18" t="s">
        <v>4376</v>
      </c>
      <c r="K488" s="19" t="s">
        <v>1815</v>
      </c>
      <c r="L488" s="18" t="b">
        <v>1</v>
      </c>
      <c r="M488" s="18" t="s">
        <v>1841</v>
      </c>
    </row>
    <row r="489" spans="1:14" ht="335.1">
      <c r="A489" s="18" t="s">
        <v>1852</v>
      </c>
      <c r="B489" s="18" t="s">
        <v>4466</v>
      </c>
      <c r="C489" s="19" t="s">
        <v>4467</v>
      </c>
      <c r="D489" s="20" t="s">
        <v>4468</v>
      </c>
      <c r="E489" s="19" t="s">
        <v>4385</v>
      </c>
      <c r="F489" s="19" t="s">
        <v>4386</v>
      </c>
      <c r="G489" s="19" t="s">
        <v>2120</v>
      </c>
      <c r="H489" s="19" t="s">
        <v>4374</v>
      </c>
      <c r="I489" s="19" t="s">
        <v>4469</v>
      </c>
      <c r="J489" s="18" t="s">
        <v>4376</v>
      </c>
      <c r="L489" s="18" t="b">
        <v>1</v>
      </c>
      <c r="M489" s="18" t="s">
        <v>1841</v>
      </c>
    </row>
    <row r="490" spans="1:14" ht="272.10000000000002">
      <c r="A490" s="18" t="s">
        <v>1854</v>
      </c>
      <c r="B490" s="18" t="s">
        <v>1855</v>
      </c>
      <c r="C490" s="19" t="s">
        <v>4470</v>
      </c>
      <c r="D490" s="20" t="s">
        <v>4471</v>
      </c>
      <c r="E490" s="19" t="s">
        <v>4385</v>
      </c>
      <c r="F490" s="19" t="s">
        <v>2341</v>
      </c>
      <c r="G490" s="19" t="s">
        <v>2113</v>
      </c>
      <c r="H490" s="19" t="s">
        <v>4374</v>
      </c>
      <c r="I490" s="19" t="s">
        <v>4472</v>
      </c>
      <c r="J490" s="18" t="s">
        <v>4376</v>
      </c>
      <c r="K490" s="19" t="s">
        <v>1856</v>
      </c>
      <c r="L490" s="18" t="b">
        <v>0</v>
      </c>
    </row>
    <row r="491" spans="1:14" ht="144">
      <c r="A491" s="18" t="s">
        <v>1857</v>
      </c>
      <c r="B491" s="18" t="s">
        <v>4473</v>
      </c>
      <c r="C491" s="19" t="s">
        <v>4474</v>
      </c>
      <c r="D491" s="20" t="s">
        <v>4475</v>
      </c>
      <c r="E491" s="19" t="s">
        <v>4385</v>
      </c>
      <c r="F491" s="19" t="s">
        <v>2198</v>
      </c>
      <c r="G491" s="19" t="s">
        <v>2113</v>
      </c>
      <c r="H491" s="19" t="s">
        <v>4374</v>
      </c>
      <c r="I491" s="19" t="s">
        <v>4476</v>
      </c>
      <c r="J491" s="18" t="s">
        <v>4376</v>
      </c>
      <c r="K491" s="19" t="s">
        <v>1846</v>
      </c>
      <c r="L491" s="18" t="b">
        <v>1</v>
      </c>
      <c r="M491" s="18" t="s">
        <v>1854</v>
      </c>
    </row>
    <row r="492" spans="1:14" ht="159.94999999999999">
      <c r="A492" s="18" t="s">
        <v>1858</v>
      </c>
      <c r="B492" s="18" t="s">
        <v>4477</v>
      </c>
      <c r="C492" s="19" t="s">
        <v>4478</v>
      </c>
      <c r="D492" s="20" t="s">
        <v>4479</v>
      </c>
      <c r="E492" s="19" t="s">
        <v>4385</v>
      </c>
      <c r="F492" s="19" t="s">
        <v>2198</v>
      </c>
      <c r="G492" s="19" t="s">
        <v>2113</v>
      </c>
      <c r="H492" s="19" t="s">
        <v>4374</v>
      </c>
      <c r="I492" s="19" t="s">
        <v>4480</v>
      </c>
      <c r="J492" s="18" t="s">
        <v>4376</v>
      </c>
      <c r="K492" s="19" t="s">
        <v>1849</v>
      </c>
      <c r="L492" s="18" t="b">
        <v>1</v>
      </c>
      <c r="M492" s="18" t="s">
        <v>1854</v>
      </c>
      <c r="N492" s="18" t="s">
        <v>4481</v>
      </c>
    </row>
    <row r="493" spans="1:14" ht="192">
      <c r="A493" s="18" t="s">
        <v>1860</v>
      </c>
      <c r="B493" s="18" t="s">
        <v>4482</v>
      </c>
      <c r="C493" s="19" t="s">
        <v>4483</v>
      </c>
      <c r="D493" s="20" t="s">
        <v>4484</v>
      </c>
      <c r="E493" s="19" t="s">
        <v>4385</v>
      </c>
      <c r="F493" s="19" t="s">
        <v>2198</v>
      </c>
      <c r="G493" s="19" t="s">
        <v>2113</v>
      </c>
      <c r="H493" s="19" t="s">
        <v>4374</v>
      </c>
      <c r="I493" s="19" t="s">
        <v>4485</v>
      </c>
      <c r="J493" s="18" t="s">
        <v>4376</v>
      </c>
      <c r="K493" s="19" t="s">
        <v>1849</v>
      </c>
      <c r="L493" s="18" t="b">
        <v>1</v>
      </c>
      <c r="M493" s="18" t="s">
        <v>1854</v>
      </c>
    </row>
    <row r="494" spans="1:14" ht="320.10000000000002">
      <c r="A494" s="18" t="s">
        <v>1861</v>
      </c>
      <c r="B494" s="18" t="s">
        <v>4486</v>
      </c>
      <c r="C494" s="19" t="s">
        <v>4487</v>
      </c>
      <c r="D494" s="20" t="s">
        <v>4488</v>
      </c>
      <c r="E494" s="19" t="s">
        <v>4385</v>
      </c>
      <c r="F494" s="19" t="s">
        <v>3228</v>
      </c>
      <c r="G494" s="19" t="s">
        <v>2199</v>
      </c>
      <c r="H494" s="19" t="s">
        <v>4374</v>
      </c>
      <c r="I494" s="19" t="s">
        <v>4489</v>
      </c>
      <c r="J494" s="18" t="s">
        <v>4376</v>
      </c>
      <c r="K494" s="19" t="s">
        <v>1862</v>
      </c>
      <c r="L494" s="18" t="b">
        <v>1</v>
      </c>
      <c r="M494" s="18" t="s">
        <v>1854</v>
      </c>
    </row>
    <row r="495" spans="1:14" ht="380.1">
      <c r="A495" s="18" t="s">
        <v>1863</v>
      </c>
      <c r="B495" s="18" t="s">
        <v>4490</v>
      </c>
      <c r="C495" s="19" t="s">
        <v>4491</v>
      </c>
      <c r="D495" s="20" t="s">
        <v>4492</v>
      </c>
      <c r="E495" s="19" t="s">
        <v>4385</v>
      </c>
      <c r="F495" s="19" t="s">
        <v>4386</v>
      </c>
      <c r="G495" s="19" t="s">
        <v>2120</v>
      </c>
      <c r="H495" s="19" t="s">
        <v>4374</v>
      </c>
      <c r="I495" s="19" t="s">
        <v>4493</v>
      </c>
      <c r="J495" s="18" t="s">
        <v>4376</v>
      </c>
      <c r="L495" s="18" t="b">
        <v>1</v>
      </c>
      <c r="M495" s="18" t="s">
        <v>1854</v>
      </c>
    </row>
    <row r="496" spans="1:14" ht="176.1">
      <c r="A496" s="18" t="s">
        <v>1864</v>
      </c>
      <c r="B496" s="18" t="s">
        <v>4494</v>
      </c>
      <c r="C496" s="19" t="s">
        <v>4495</v>
      </c>
      <c r="D496" s="20" t="s">
        <v>4496</v>
      </c>
      <c r="E496" s="19" t="s">
        <v>4008</v>
      </c>
      <c r="F496" s="19" t="s">
        <v>4386</v>
      </c>
      <c r="G496" s="19" t="s">
        <v>2120</v>
      </c>
      <c r="H496" s="19" t="s">
        <v>4374</v>
      </c>
      <c r="I496" s="19" t="s">
        <v>4497</v>
      </c>
      <c r="J496" s="18" t="s">
        <v>4376</v>
      </c>
      <c r="L496" s="18" t="b">
        <v>1</v>
      </c>
      <c r="M496" s="18" t="s">
        <v>1854</v>
      </c>
    </row>
    <row r="497" spans="1:14" ht="240">
      <c r="A497" s="18" t="s">
        <v>1866</v>
      </c>
      <c r="B497" s="18" t="s">
        <v>1867</v>
      </c>
      <c r="C497" s="19" t="s">
        <v>4498</v>
      </c>
      <c r="D497" s="20" t="s">
        <v>4499</v>
      </c>
      <c r="E497" s="19" t="s">
        <v>4243</v>
      </c>
      <c r="F497" s="19" t="s">
        <v>4386</v>
      </c>
      <c r="G497" s="19" t="s">
        <v>2120</v>
      </c>
      <c r="H497" s="19" t="s">
        <v>4500</v>
      </c>
      <c r="I497" s="19" t="s">
        <v>4501</v>
      </c>
      <c r="J497" s="18" t="s">
        <v>4376</v>
      </c>
      <c r="L497" s="18" t="b">
        <v>0</v>
      </c>
    </row>
    <row r="498" spans="1:14" ht="272.10000000000002">
      <c r="A498" s="18" t="s">
        <v>1868</v>
      </c>
      <c r="B498" s="18" t="s">
        <v>4502</v>
      </c>
      <c r="C498" s="19" t="s">
        <v>4503</v>
      </c>
      <c r="D498" s="20" t="s">
        <v>4504</v>
      </c>
      <c r="E498" s="19" t="s">
        <v>4243</v>
      </c>
      <c r="F498" s="19" t="s">
        <v>4386</v>
      </c>
      <c r="G498" s="19" t="s">
        <v>2120</v>
      </c>
      <c r="H498" s="19" t="s">
        <v>4500</v>
      </c>
      <c r="I498" s="19" t="s">
        <v>4501</v>
      </c>
      <c r="J498" s="18" t="s">
        <v>4376</v>
      </c>
      <c r="L498" s="18" t="b">
        <v>1</v>
      </c>
      <c r="M498" s="18" t="s">
        <v>1866</v>
      </c>
      <c r="N498" s="18" t="s">
        <v>4505</v>
      </c>
    </row>
    <row r="499" spans="1:14" ht="176.1">
      <c r="A499" s="18" t="s">
        <v>1870</v>
      </c>
      <c r="B499" s="18" t="s">
        <v>4506</v>
      </c>
      <c r="C499" s="19" t="s">
        <v>4507</v>
      </c>
      <c r="D499" s="20" t="s">
        <v>4508</v>
      </c>
      <c r="E499" s="19" t="s">
        <v>4243</v>
      </c>
      <c r="F499" s="19" t="s">
        <v>4386</v>
      </c>
      <c r="G499" s="19" t="s">
        <v>2120</v>
      </c>
      <c r="H499" s="19" t="s">
        <v>4500</v>
      </c>
      <c r="I499" s="19" t="s">
        <v>4501</v>
      </c>
      <c r="J499" s="18" t="s">
        <v>4376</v>
      </c>
      <c r="L499" s="18" t="b">
        <v>1</v>
      </c>
      <c r="M499" s="18" t="s">
        <v>1866</v>
      </c>
    </row>
    <row r="500" spans="1:14" ht="192">
      <c r="A500" s="18" t="s">
        <v>1872</v>
      </c>
      <c r="B500" s="18" t="s">
        <v>4509</v>
      </c>
      <c r="C500" s="19" t="s">
        <v>4510</v>
      </c>
      <c r="D500" s="20" t="s">
        <v>4511</v>
      </c>
      <c r="E500" s="19" t="s">
        <v>4243</v>
      </c>
      <c r="F500" s="19" t="s">
        <v>4386</v>
      </c>
      <c r="G500" s="19" t="s">
        <v>2120</v>
      </c>
      <c r="H500" s="19" t="s">
        <v>4500</v>
      </c>
      <c r="I500" s="19" t="s">
        <v>4501</v>
      </c>
      <c r="J500" s="18" t="s">
        <v>4376</v>
      </c>
      <c r="L500" s="18" t="b">
        <v>1</v>
      </c>
      <c r="M500" s="18" t="s">
        <v>1866</v>
      </c>
    </row>
    <row r="501" spans="1:14" ht="240">
      <c r="A501" s="18" t="s">
        <v>1874</v>
      </c>
      <c r="B501" s="18" t="s">
        <v>1875</v>
      </c>
      <c r="C501" s="19" t="s">
        <v>4512</v>
      </c>
      <c r="D501" s="20" t="s">
        <v>4513</v>
      </c>
      <c r="E501" s="19" t="s">
        <v>4243</v>
      </c>
      <c r="F501" s="19" t="s">
        <v>4386</v>
      </c>
      <c r="G501" s="19" t="s">
        <v>2120</v>
      </c>
      <c r="H501" s="19" t="s">
        <v>4500</v>
      </c>
      <c r="I501" s="19" t="s">
        <v>4501</v>
      </c>
      <c r="J501" s="18" t="s">
        <v>4376</v>
      </c>
      <c r="L501" s="18" t="b">
        <v>0</v>
      </c>
    </row>
    <row r="502" spans="1:14" ht="272.10000000000002">
      <c r="A502" s="18" t="s">
        <v>1877</v>
      </c>
      <c r="B502" s="18" t="s">
        <v>4514</v>
      </c>
      <c r="C502" s="19" t="s">
        <v>4515</v>
      </c>
      <c r="D502" s="20" t="s">
        <v>4516</v>
      </c>
      <c r="E502" s="19" t="s">
        <v>4243</v>
      </c>
      <c r="F502" s="19" t="s">
        <v>4386</v>
      </c>
      <c r="G502" s="19" t="s">
        <v>2120</v>
      </c>
      <c r="H502" s="19" t="s">
        <v>4500</v>
      </c>
      <c r="I502" s="19" t="s">
        <v>4501</v>
      </c>
      <c r="J502" s="18" t="s">
        <v>4376</v>
      </c>
      <c r="L502" s="18" t="b">
        <v>1</v>
      </c>
      <c r="M502" s="18" t="s">
        <v>1874</v>
      </c>
    </row>
    <row r="503" spans="1:14" ht="240">
      <c r="A503" s="18" t="s">
        <v>1879</v>
      </c>
      <c r="B503" s="18" t="s">
        <v>4517</v>
      </c>
      <c r="C503" s="19" t="s">
        <v>4518</v>
      </c>
      <c r="D503" s="20" t="s">
        <v>4519</v>
      </c>
      <c r="E503" s="19" t="s">
        <v>4243</v>
      </c>
      <c r="F503" s="19" t="s">
        <v>4386</v>
      </c>
      <c r="G503" s="19" t="s">
        <v>2120</v>
      </c>
      <c r="H503" s="19" t="s">
        <v>4500</v>
      </c>
      <c r="I503" s="19" t="s">
        <v>4501</v>
      </c>
      <c r="J503" s="18" t="s">
        <v>4376</v>
      </c>
      <c r="L503" s="18" t="b">
        <v>1</v>
      </c>
      <c r="M503" s="18" t="s">
        <v>1874</v>
      </c>
    </row>
    <row r="504" spans="1:14" ht="240">
      <c r="A504" s="18" t="s">
        <v>1880</v>
      </c>
      <c r="B504" s="18" t="s">
        <v>4520</v>
      </c>
      <c r="C504" s="19" t="s">
        <v>4521</v>
      </c>
      <c r="D504" s="20" t="s">
        <v>4522</v>
      </c>
      <c r="E504" s="19" t="s">
        <v>4243</v>
      </c>
      <c r="F504" s="19" t="s">
        <v>4386</v>
      </c>
      <c r="G504" s="19" t="s">
        <v>2120</v>
      </c>
      <c r="H504" s="19" t="s">
        <v>4500</v>
      </c>
      <c r="I504" s="19" t="s">
        <v>4501</v>
      </c>
      <c r="J504" s="18" t="s">
        <v>4376</v>
      </c>
      <c r="L504" s="18" t="b">
        <v>1</v>
      </c>
      <c r="M504" s="18" t="s">
        <v>1874</v>
      </c>
    </row>
    <row r="505" spans="1:14" ht="255.95">
      <c r="A505" s="18" t="s">
        <v>1882</v>
      </c>
      <c r="B505" s="18" t="s">
        <v>4523</v>
      </c>
      <c r="C505" s="19" t="s">
        <v>4524</v>
      </c>
      <c r="D505" s="20" t="s">
        <v>4525</v>
      </c>
      <c r="E505" s="19" t="s">
        <v>4243</v>
      </c>
      <c r="F505" s="19" t="s">
        <v>4386</v>
      </c>
      <c r="G505" s="19" t="s">
        <v>2120</v>
      </c>
      <c r="H505" s="19" t="s">
        <v>4500</v>
      </c>
      <c r="I505" s="19" t="s">
        <v>4501</v>
      </c>
      <c r="J505" s="18" t="s">
        <v>4376</v>
      </c>
      <c r="L505" s="18" t="b">
        <v>1</v>
      </c>
      <c r="M505" s="18" t="s">
        <v>1874</v>
      </c>
    </row>
    <row r="506" spans="1:14" ht="272.10000000000002">
      <c r="A506" s="18" t="s">
        <v>1884</v>
      </c>
      <c r="B506" s="18" t="s">
        <v>4526</v>
      </c>
      <c r="C506" s="19" t="s">
        <v>4527</v>
      </c>
      <c r="D506" s="20" t="s">
        <v>4528</v>
      </c>
      <c r="E506" s="19" t="s">
        <v>4243</v>
      </c>
      <c r="F506" s="19" t="s">
        <v>4386</v>
      </c>
      <c r="G506" s="19" t="s">
        <v>2120</v>
      </c>
      <c r="H506" s="19" t="s">
        <v>4500</v>
      </c>
      <c r="I506" s="19" t="s">
        <v>4501</v>
      </c>
      <c r="J506" s="18" t="s">
        <v>4376</v>
      </c>
      <c r="L506" s="18" t="b">
        <v>1</v>
      </c>
      <c r="M506" s="18" t="s">
        <v>1874</v>
      </c>
    </row>
    <row r="507" spans="1:14" ht="240">
      <c r="A507" s="18" t="s">
        <v>1886</v>
      </c>
      <c r="B507" s="18" t="s">
        <v>4529</v>
      </c>
      <c r="C507" s="19" t="s">
        <v>4530</v>
      </c>
      <c r="D507" s="20" t="s">
        <v>4531</v>
      </c>
      <c r="E507" s="19" t="s">
        <v>4243</v>
      </c>
      <c r="F507" s="19" t="s">
        <v>4386</v>
      </c>
      <c r="G507" s="19" t="s">
        <v>2120</v>
      </c>
      <c r="H507" s="19" t="s">
        <v>4500</v>
      </c>
      <c r="I507" s="19" t="s">
        <v>4501</v>
      </c>
      <c r="J507" s="18" t="s">
        <v>4376</v>
      </c>
      <c r="L507" s="18" t="b">
        <v>1</v>
      </c>
      <c r="M507" s="18" t="s">
        <v>1874</v>
      </c>
    </row>
    <row r="508" spans="1:14" ht="240">
      <c r="A508" s="18" t="s">
        <v>1888</v>
      </c>
      <c r="B508" s="18" t="s">
        <v>1889</v>
      </c>
      <c r="C508" s="19" t="s">
        <v>4532</v>
      </c>
      <c r="D508" s="20" t="s">
        <v>4533</v>
      </c>
      <c r="E508" s="19" t="s">
        <v>4243</v>
      </c>
      <c r="F508" s="19" t="s">
        <v>4534</v>
      </c>
      <c r="G508" s="19" t="s">
        <v>2113</v>
      </c>
      <c r="H508" s="19" t="s">
        <v>4500</v>
      </c>
      <c r="I508" s="19" t="s">
        <v>4501</v>
      </c>
      <c r="J508" s="18" t="s">
        <v>4376</v>
      </c>
      <c r="L508" s="18" t="b">
        <v>0</v>
      </c>
    </row>
    <row r="509" spans="1:14" ht="255.95">
      <c r="A509" s="18" t="s">
        <v>1890</v>
      </c>
      <c r="B509" s="18" t="s">
        <v>4535</v>
      </c>
      <c r="C509" s="19" t="s">
        <v>4536</v>
      </c>
      <c r="D509" s="20" t="s">
        <v>4537</v>
      </c>
      <c r="E509" s="19" t="s">
        <v>4243</v>
      </c>
      <c r="F509" s="19" t="s">
        <v>4534</v>
      </c>
      <c r="G509" s="19" t="s">
        <v>2113</v>
      </c>
      <c r="H509" s="19" t="s">
        <v>4500</v>
      </c>
      <c r="I509" s="19" t="s">
        <v>4501</v>
      </c>
      <c r="J509" s="18" t="s">
        <v>4376</v>
      </c>
      <c r="L509" s="18" t="b">
        <v>1</v>
      </c>
      <c r="M509" s="18" t="s">
        <v>1888</v>
      </c>
    </row>
    <row r="510" spans="1:14" ht="303.95">
      <c r="A510" s="18" t="s">
        <v>1892</v>
      </c>
      <c r="B510" s="18" t="s">
        <v>4538</v>
      </c>
      <c r="C510" s="19" t="s">
        <v>4539</v>
      </c>
      <c r="D510" s="20" t="s">
        <v>4540</v>
      </c>
      <c r="E510" s="19" t="s">
        <v>4243</v>
      </c>
      <c r="F510" s="19" t="s">
        <v>4386</v>
      </c>
      <c r="G510" s="19" t="s">
        <v>2120</v>
      </c>
      <c r="H510" s="19" t="s">
        <v>4500</v>
      </c>
      <c r="I510" s="19" t="s">
        <v>4501</v>
      </c>
      <c r="J510" s="18" t="s">
        <v>4376</v>
      </c>
      <c r="L510" s="18" t="b">
        <v>1</v>
      </c>
      <c r="M510" s="18" t="s">
        <v>1888</v>
      </c>
    </row>
    <row r="511" spans="1:14" ht="255.95">
      <c r="A511" s="18" t="s">
        <v>1894</v>
      </c>
      <c r="B511" s="18" t="s">
        <v>4541</v>
      </c>
      <c r="C511" s="19" t="s">
        <v>4542</v>
      </c>
      <c r="D511" s="20" t="s">
        <v>4543</v>
      </c>
      <c r="E511" s="19" t="s">
        <v>4243</v>
      </c>
      <c r="F511" s="19" t="s">
        <v>4386</v>
      </c>
      <c r="G511" s="19" t="s">
        <v>2120</v>
      </c>
      <c r="H511" s="19" t="s">
        <v>4500</v>
      </c>
      <c r="I511" s="19" t="s">
        <v>4501</v>
      </c>
      <c r="J511" s="18" t="s">
        <v>4376</v>
      </c>
      <c r="L511" s="18" t="b">
        <v>1</v>
      </c>
      <c r="M511" s="18" t="s">
        <v>1888</v>
      </c>
    </row>
    <row r="512" spans="1:14" ht="224.1">
      <c r="A512" s="18" t="s">
        <v>1896</v>
      </c>
      <c r="B512" s="18" t="s">
        <v>4544</v>
      </c>
      <c r="C512" s="19" t="s">
        <v>4545</v>
      </c>
      <c r="D512" s="20" t="s">
        <v>4546</v>
      </c>
      <c r="E512" s="19" t="s">
        <v>4243</v>
      </c>
      <c r="F512" s="19" t="s">
        <v>4386</v>
      </c>
      <c r="G512" s="19" t="s">
        <v>2120</v>
      </c>
      <c r="H512" s="19" t="s">
        <v>4500</v>
      </c>
      <c r="I512" s="19" t="s">
        <v>4501</v>
      </c>
      <c r="J512" s="18" t="s">
        <v>4376</v>
      </c>
      <c r="L512" s="18" t="b">
        <v>1</v>
      </c>
      <c r="M512" s="18" t="s">
        <v>1888</v>
      </c>
    </row>
    <row r="513" spans="1:13" ht="272.10000000000002">
      <c r="A513" s="18" t="s">
        <v>1898</v>
      </c>
      <c r="B513" s="18" t="s">
        <v>1899</v>
      </c>
      <c r="C513" s="19" t="s">
        <v>4547</v>
      </c>
      <c r="D513" s="20" t="s">
        <v>4548</v>
      </c>
      <c r="E513" s="19" t="s">
        <v>4243</v>
      </c>
      <c r="F513" s="19" t="s">
        <v>2198</v>
      </c>
      <c r="G513" s="19" t="s">
        <v>2113</v>
      </c>
      <c r="H513" s="19" t="s">
        <v>4500</v>
      </c>
      <c r="I513" s="19" t="s">
        <v>4549</v>
      </c>
      <c r="J513" s="18" t="s">
        <v>4376</v>
      </c>
      <c r="K513" s="19" t="s">
        <v>1815</v>
      </c>
      <c r="L513" s="18" t="b">
        <v>0</v>
      </c>
    </row>
    <row r="514" spans="1:13" ht="288">
      <c r="A514" s="18" t="s">
        <v>1900</v>
      </c>
      <c r="B514" s="18" t="s">
        <v>4550</v>
      </c>
      <c r="C514" s="19" t="s">
        <v>4551</v>
      </c>
      <c r="D514" s="20" t="s">
        <v>4552</v>
      </c>
      <c r="E514" s="19" t="s">
        <v>4243</v>
      </c>
      <c r="F514" s="19" t="s">
        <v>2198</v>
      </c>
      <c r="G514" s="19" t="s">
        <v>2113</v>
      </c>
      <c r="H514" s="19" t="s">
        <v>4500</v>
      </c>
      <c r="I514" s="19" t="s">
        <v>4553</v>
      </c>
      <c r="J514" s="18" t="s">
        <v>4376</v>
      </c>
      <c r="K514" s="19" t="s">
        <v>1815</v>
      </c>
      <c r="L514" s="18" t="b">
        <v>1</v>
      </c>
      <c r="M514" s="18" t="s">
        <v>1898</v>
      </c>
    </row>
    <row r="515" spans="1:13" ht="272.10000000000002">
      <c r="A515" s="18" t="s">
        <v>1902</v>
      </c>
      <c r="B515" s="18" t="s">
        <v>4554</v>
      </c>
      <c r="C515" s="19" t="s">
        <v>4555</v>
      </c>
      <c r="D515" s="20" t="s">
        <v>4556</v>
      </c>
      <c r="E515" s="19" t="s">
        <v>4243</v>
      </c>
      <c r="F515" s="19" t="s">
        <v>2198</v>
      </c>
      <c r="G515" s="19" t="s">
        <v>2113</v>
      </c>
      <c r="H515" s="19" t="s">
        <v>4500</v>
      </c>
      <c r="I515" s="19" t="s">
        <v>4557</v>
      </c>
      <c r="J515" s="18" t="s">
        <v>4376</v>
      </c>
      <c r="K515" s="19" t="s">
        <v>1815</v>
      </c>
      <c r="L515" s="18" t="b">
        <v>1</v>
      </c>
      <c r="M515" s="18" t="s">
        <v>1898</v>
      </c>
    </row>
    <row r="516" spans="1:13" ht="224.1">
      <c r="A516" s="18" t="s">
        <v>1904</v>
      </c>
      <c r="B516" s="18" t="s">
        <v>4558</v>
      </c>
      <c r="C516" s="19" t="s">
        <v>4559</v>
      </c>
      <c r="D516" s="20" t="s">
        <v>4560</v>
      </c>
      <c r="E516" s="19" t="s">
        <v>4243</v>
      </c>
      <c r="F516" s="19" t="s">
        <v>4386</v>
      </c>
      <c r="G516" s="19" t="s">
        <v>2120</v>
      </c>
      <c r="H516" s="19" t="s">
        <v>4500</v>
      </c>
      <c r="I516" s="19" t="s">
        <v>4501</v>
      </c>
      <c r="J516" s="18" t="s">
        <v>4376</v>
      </c>
      <c r="L516" s="18" t="b">
        <v>1</v>
      </c>
      <c r="M516" s="18" t="s">
        <v>1898</v>
      </c>
    </row>
    <row r="517" spans="1:13" ht="272.10000000000002">
      <c r="A517" s="18" t="s">
        <v>1906</v>
      </c>
      <c r="B517" s="18" t="s">
        <v>4561</v>
      </c>
      <c r="C517" s="19" t="s">
        <v>4562</v>
      </c>
      <c r="D517" s="20" t="s">
        <v>4563</v>
      </c>
      <c r="E517" s="19" t="s">
        <v>4243</v>
      </c>
      <c r="F517" s="19" t="s">
        <v>2198</v>
      </c>
      <c r="G517" s="19" t="s">
        <v>2113</v>
      </c>
      <c r="H517" s="19" t="s">
        <v>4500</v>
      </c>
      <c r="I517" s="19" t="s">
        <v>4564</v>
      </c>
      <c r="J517" s="18" t="s">
        <v>4376</v>
      </c>
      <c r="K517" s="19" t="s">
        <v>1815</v>
      </c>
      <c r="L517" s="18" t="b">
        <v>1</v>
      </c>
      <c r="M517" s="18" t="s">
        <v>1898</v>
      </c>
    </row>
    <row r="518" spans="1:13" ht="192">
      <c r="A518" s="18" t="s">
        <v>1908</v>
      </c>
      <c r="B518" s="18" t="s">
        <v>1909</v>
      </c>
      <c r="C518" s="19" t="s">
        <v>4565</v>
      </c>
      <c r="D518" s="20" t="s">
        <v>4566</v>
      </c>
      <c r="E518" s="19" t="s">
        <v>4243</v>
      </c>
      <c r="F518" s="19" t="s">
        <v>4386</v>
      </c>
      <c r="G518" s="19" t="s">
        <v>2120</v>
      </c>
      <c r="H518" s="19" t="s">
        <v>4500</v>
      </c>
      <c r="I518" s="19" t="s">
        <v>4501</v>
      </c>
      <c r="J518" s="18" t="s">
        <v>4376</v>
      </c>
      <c r="L518" s="18" t="b">
        <v>0</v>
      </c>
    </row>
    <row r="519" spans="1:13" ht="224.1">
      <c r="A519" s="18" t="s">
        <v>1910</v>
      </c>
      <c r="B519" s="18" t="s">
        <v>4567</v>
      </c>
      <c r="C519" s="19" t="s">
        <v>4568</v>
      </c>
      <c r="D519" s="20" t="s">
        <v>4569</v>
      </c>
      <c r="E519" s="19" t="s">
        <v>4243</v>
      </c>
      <c r="F519" s="19" t="s">
        <v>4386</v>
      </c>
      <c r="G519" s="19" t="s">
        <v>2120</v>
      </c>
      <c r="H519" s="19" t="s">
        <v>4500</v>
      </c>
      <c r="I519" s="19" t="s">
        <v>4501</v>
      </c>
      <c r="J519" s="18" t="s">
        <v>4376</v>
      </c>
      <c r="L519" s="18" t="b">
        <v>1</v>
      </c>
      <c r="M519" s="18" t="s">
        <v>1908</v>
      </c>
    </row>
    <row r="520" spans="1:13" ht="224.1">
      <c r="A520" s="18" t="s">
        <v>1912</v>
      </c>
      <c r="B520" s="18" t="s">
        <v>4570</v>
      </c>
      <c r="C520" s="19" t="s">
        <v>4571</v>
      </c>
      <c r="D520" s="20" t="s">
        <v>4572</v>
      </c>
      <c r="E520" s="19" t="s">
        <v>4243</v>
      </c>
      <c r="F520" s="19" t="s">
        <v>4386</v>
      </c>
      <c r="G520" s="19" t="s">
        <v>2120</v>
      </c>
      <c r="H520" s="19" t="s">
        <v>4500</v>
      </c>
      <c r="I520" s="19" t="s">
        <v>4501</v>
      </c>
      <c r="J520" s="18" t="s">
        <v>4376</v>
      </c>
      <c r="L520" s="18" t="b">
        <v>1</v>
      </c>
      <c r="M520" s="18" t="s">
        <v>1908</v>
      </c>
    </row>
    <row r="521" spans="1:13" ht="207.95">
      <c r="A521" s="18" t="s">
        <v>1915</v>
      </c>
      <c r="B521" s="18" t="s">
        <v>1916</v>
      </c>
      <c r="C521" s="19" t="s">
        <v>4573</v>
      </c>
      <c r="D521" s="20" t="s">
        <v>4574</v>
      </c>
      <c r="E521" s="19" t="s">
        <v>4243</v>
      </c>
      <c r="F521" s="19" t="s">
        <v>4386</v>
      </c>
      <c r="G521" s="19" t="s">
        <v>2120</v>
      </c>
      <c r="H521" s="19" t="s">
        <v>4500</v>
      </c>
      <c r="I521" s="19" t="s">
        <v>4575</v>
      </c>
      <c r="J521" s="18" t="s">
        <v>4376</v>
      </c>
      <c r="K521" s="19" t="s">
        <v>228</v>
      </c>
      <c r="L521" s="18" t="b">
        <v>0</v>
      </c>
    </row>
    <row r="522" spans="1:13" ht="207.95">
      <c r="A522" s="18" t="s">
        <v>1917</v>
      </c>
      <c r="B522" s="18" t="s">
        <v>1918</v>
      </c>
      <c r="C522" s="19" t="s">
        <v>4576</v>
      </c>
      <c r="D522" s="20" t="s">
        <v>4577</v>
      </c>
      <c r="E522" s="19" t="s">
        <v>4243</v>
      </c>
      <c r="F522" s="19" t="s">
        <v>4386</v>
      </c>
      <c r="G522" s="19" t="s">
        <v>2120</v>
      </c>
      <c r="H522" s="19" t="s">
        <v>4500</v>
      </c>
      <c r="I522" s="19" t="s">
        <v>4578</v>
      </c>
      <c r="J522" s="18" t="s">
        <v>4376</v>
      </c>
      <c r="K522" s="19" t="s">
        <v>531</v>
      </c>
      <c r="L522" s="18" t="b">
        <v>0</v>
      </c>
    </row>
    <row r="523" spans="1:13" ht="207.95">
      <c r="A523" s="18" t="s">
        <v>1919</v>
      </c>
      <c r="B523" s="18" t="s">
        <v>4579</v>
      </c>
      <c r="C523" s="19" t="s">
        <v>4580</v>
      </c>
      <c r="D523" s="20" t="s">
        <v>4581</v>
      </c>
      <c r="E523" s="19" t="s">
        <v>4243</v>
      </c>
      <c r="F523" s="19" t="s">
        <v>4386</v>
      </c>
      <c r="G523" s="19" t="s">
        <v>2120</v>
      </c>
      <c r="H523" s="19" t="s">
        <v>4500</v>
      </c>
      <c r="I523" s="19" t="s">
        <v>4582</v>
      </c>
      <c r="J523" s="18" t="s">
        <v>4376</v>
      </c>
      <c r="K523" s="19" t="s">
        <v>1697</v>
      </c>
      <c r="L523" s="18" t="b">
        <v>1</v>
      </c>
      <c r="M523" s="18" t="s">
        <v>1917</v>
      </c>
    </row>
    <row r="524" spans="1:13" ht="224.1">
      <c r="A524" s="18" t="s">
        <v>1921</v>
      </c>
      <c r="B524" s="18" t="s">
        <v>4583</v>
      </c>
      <c r="C524" s="19" t="s">
        <v>4584</v>
      </c>
      <c r="D524" s="20" t="s">
        <v>4585</v>
      </c>
      <c r="E524" s="19" t="s">
        <v>4243</v>
      </c>
      <c r="F524" s="19" t="s">
        <v>4386</v>
      </c>
      <c r="G524" s="19" t="s">
        <v>2120</v>
      </c>
      <c r="H524" s="19" t="s">
        <v>4500</v>
      </c>
      <c r="I524" s="19" t="s">
        <v>4578</v>
      </c>
      <c r="J524" s="18" t="s">
        <v>4376</v>
      </c>
      <c r="K524" s="19" t="s">
        <v>531</v>
      </c>
      <c r="L524" s="18" t="b">
        <v>1</v>
      </c>
      <c r="M524" s="18" t="s">
        <v>1917</v>
      </c>
    </row>
    <row r="525" spans="1:13" ht="224.1">
      <c r="A525" s="18" t="s">
        <v>1923</v>
      </c>
      <c r="B525" s="18" t="s">
        <v>1924</v>
      </c>
      <c r="C525" s="19" t="s">
        <v>4586</v>
      </c>
      <c r="D525" s="20" t="s">
        <v>4587</v>
      </c>
      <c r="E525" s="19" t="s">
        <v>4243</v>
      </c>
      <c r="F525" s="19" t="s">
        <v>4386</v>
      </c>
      <c r="G525" s="19" t="s">
        <v>2120</v>
      </c>
      <c r="H525" s="19" t="s">
        <v>4500</v>
      </c>
      <c r="I525" s="19" t="s">
        <v>4501</v>
      </c>
      <c r="J525" s="18" t="s">
        <v>4376</v>
      </c>
      <c r="L525" s="18" t="b">
        <v>0</v>
      </c>
    </row>
    <row r="526" spans="1:13" ht="240">
      <c r="A526" s="18" t="s">
        <v>1925</v>
      </c>
      <c r="B526" s="18" t="s">
        <v>4588</v>
      </c>
      <c r="C526" s="19" t="s">
        <v>4589</v>
      </c>
      <c r="D526" s="20" t="s">
        <v>4590</v>
      </c>
      <c r="E526" s="19" t="s">
        <v>4243</v>
      </c>
      <c r="F526" s="19" t="s">
        <v>4386</v>
      </c>
      <c r="G526" s="19" t="s">
        <v>2120</v>
      </c>
      <c r="H526" s="19" t="s">
        <v>4500</v>
      </c>
      <c r="I526" s="19" t="s">
        <v>4501</v>
      </c>
      <c r="J526" s="18" t="s">
        <v>4376</v>
      </c>
      <c r="L526" s="18" t="b">
        <v>1</v>
      </c>
      <c r="M526" s="18" t="s">
        <v>1923</v>
      </c>
    </row>
    <row r="527" spans="1:13" ht="224.1">
      <c r="A527" s="18" t="s">
        <v>1927</v>
      </c>
      <c r="B527" s="18" t="s">
        <v>4591</v>
      </c>
      <c r="C527" s="19" t="s">
        <v>4592</v>
      </c>
      <c r="D527" s="20" t="s">
        <v>4593</v>
      </c>
      <c r="E527" s="19" t="s">
        <v>4243</v>
      </c>
      <c r="F527" s="19" t="s">
        <v>4386</v>
      </c>
      <c r="G527" s="19" t="s">
        <v>2120</v>
      </c>
      <c r="H527" s="19" t="s">
        <v>4500</v>
      </c>
      <c r="I527" s="19" t="s">
        <v>4501</v>
      </c>
      <c r="J527" s="18" t="s">
        <v>4376</v>
      </c>
      <c r="L527" s="18" t="b">
        <v>1</v>
      </c>
      <c r="M527" s="18" t="s">
        <v>1923</v>
      </c>
    </row>
    <row r="528" spans="1:13" ht="240">
      <c r="A528" s="18" t="s">
        <v>1929</v>
      </c>
      <c r="B528" s="18" t="s">
        <v>4594</v>
      </c>
      <c r="C528" s="19" t="s">
        <v>4595</v>
      </c>
      <c r="D528" s="20" t="s">
        <v>4596</v>
      </c>
      <c r="E528" s="19" t="s">
        <v>4243</v>
      </c>
      <c r="F528" s="19" t="s">
        <v>4386</v>
      </c>
      <c r="G528" s="19" t="s">
        <v>2120</v>
      </c>
      <c r="H528" s="19" t="s">
        <v>4500</v>
      </c>
      <c r="I528" s="19" t="s">
        <v>4501</v>
      </c>
      <c r="J528" s="18" t="s">
        <v>4376</v>
      </c>
      <c r="L528" s="18" t="b">
        <v>1</v>
      </c>
      <c r="M528" s="18" t="s">
        <v>1923</v>
      </c>
    </row>
    <row r="529" spans="1:18" ht="224.1">
      <c r="A529" s="18" t="s">
        <v>1930</v>
      </c>
      <c r="B529" s="18" t="s">
        <v>4597</v>
      </c>
      <c r="C529" s="19" t="s">
        <v>4598</v>
      </c>
      <c r="D529" s="20" t="s">
        <v>4599</v>
      </c>
      <c r="E529" s="19" t="s">
        <v>4243</v>
      </c>
      <c r="F529" s="19" t="s">
        <v>4386</v>
      </c>
      <c r="G529" s="19" t="s">
        <v>2120</v>
      </c>
      <c r="H529" s="19" t="s">
        <v>4500</v>
      </c>
      <c r="I529" s="19" t="s">
        <v>4501</v>
      </c>
      <c r="J529" s="18" t="s">
        <v>4376</v>
      </c>
      <c r="L529" s="18" t="b">
        <v>1</v>
      </c>
      <c r="M529" s="18" t="s">
        <v>1923</v>
      </c>
    </row>
    <row r="530" spans="1:18" ht="224.1">
      <c r="A530" s="18" t="s">
        <v>1932</v>
      </c>
      <c r="B530" s="18" t="s">
        <v>4600</v>
      </c>
      <c r="C530" s="19" t="s">
        <v>4601</v>
      </c>
      <c r="D530" s="20" t="s">
        <v>4602</v>
      </c>
      <c r="E530" s="19" t="s">
        <v>4243</v>
      </c>
      <c r="F530" s="19" t="s">
        <v>4386</v>
      </c>
      <c r="G530" s="19" t="s">
        <v>2120</v>
      </c>
      <c r="H530" s="19" t="s">
        <v>4500</v>
      </c>
      <c r="I530" s="19" t="s">
        <v>4501</v>
      </c>
      <c r="J530" s="18" t="s">
        <v>4376</v>
      </c>
      <c r="L530" s="18" t="b">
        <v>1</v>
      </c>
      <c r="M530" s="18" t="s">
        <v>1923</v>
      </c>
    </row>
    <row r="531" spans="1:18" ht="224.1">
      <c r="A531" s="18" t="s">
        <v>1934</v>
      </c>
      <c r="B531" s="18" t="s">
        <v>1935</v>
      </c>
      <c r="C531" s="19" t="s">
        <v>4603</v>
      </c>
      <c r="D531" s="20" t="s">
        <v>4604</v>
      </c>
      <c r="E531" s="19" t="s">
        <v>4243</v>
      </c>
      <c r="F531" s="19" t="s">
        <v>4386</v>
      </c>
      <c r="G531" s="19" t="s">
        <v>2120</v>
      </c>
      <c r="H531" s="19" t="s">
        <v>4500</v>
      </c>
      <c r="I531" s="19" t="s">
        <v>4501</v>
      </c>
      <c r="J531" s="18" t="s">
        <v>4376</v>
      </c>
      <c r="L531" s="18" t="b">
        <v>0</v>
      </c>
    </row>
    <row r="532" spans="1:18" ht="240">
      <c r="A532" s="18" t="s">
        <v>1936</v>
      </c>
      <c r="B532" s="18" t="s">
        <v>4605</v>
      </c>
      <c r="C532" s="19" t="s">
        <v>4606</v>
      </c>
      <c r="D532" s="20" t="s">
        <v>4607</v>
      </c>
      <c r="E532" s="19" t="s">
        <v>4243</v>
      </c>
      <c r="F532" s="19" t="s">
        <v>4386</v>
      </c>
      <c r="G532" s="19" t="s">
        <v>2120</v>
      </c>
      <c r="H532" s="19" t="s">
        <v>4500</v>
      </c>
      <c r="I532" s="19" t="s">
        <v>4501</v>
      </c>
      <c r="J532" s="18" t="s">
        <v>4376</v>
      </c>
      <c r="L532" s="18" t="b">
        <v>1</v>
      </c>
      <c r="M532" s="18" t="s">
        <v>1934</v>
      </c>
    </row>
    <row r="533" spans="1:18" ht="240">
      <c r="A533" s="18" t="s">
        <v>1938</v>
      </c>
      <c r="B533" s="18" t="s">
        <v>4608</v>
      </c>
      <c r="C533" s="19" t="s">
        <v>4609</v>
      </c>
      <c r="D533" s="20" t="s">
        <v>4610</v>
      </c>
      <c r="E533" s="19" t="s">
        <v>4243</v>
      </c>
      <c r="F533" s="19" t="s">
        <v>4386</v>
      </c>
      <c r="G533" s="19" t="s">
        <v>2120</v>
      </c>
      <c r="H533" s="19" t="s">
        <v>4500</v>
      </c>
      <c r="I533" s="19" t="s">
        <v>4501</v>
      </c>
      <c r="J533" s="18" t="s">
        <v>4376</v>
      </c>
      <c r="L533" s="18" t="b">
        <v>1</v>
      </c>
      <c r="M533" s="18" t="s">
        <v>1934</v>
      </c>
    </row>
    <row r="534" spans="1:18" ht="240">
      <c r="A534" s="18" t="s">
        <v>1940</v>
      </c>
      <c r="B534" s="18" t="s">
        <v>1941</v>
      </c>
      <c r="C534" s="19" t="s">
        <v>4611</v>
      </c>
      <c r="D534" s="20" t="s">
        <v>4612</v>
      </c>
      <c r="E534" s="19" t="s">
        <v>4243</v>
      </c>
      <c r="F534" s="19" t="s">
        <v>4386</v>
      </c>
      <c r="G534" s="19" t="s">
        <v>2113</v>
      </c>
      <c r="H534" s="19" t="s">
        <v>4500</v>
      </c>
      <c r="I534" s="19" t="s">
        <v>4613</v>
      </c>
      <c r="J534" s="18" t="s">
        <v>4376</v>
      </c>
      <c r="K534" s="19" t="s">
        <v>1156</v>
      </c>
      <c r="L534" s="18" t="b">
        <v>0</v>
      </c>
      <c r="N534" s="18" t="s">
        <v>4614</v>
      </c>
    </row>
    <row r="535" spans="1:18" ht="255.95">
      <c r="A535" s="18" t="s">
        <v>1942</v>
      </c>
      <c r="B535" s="18" t="s">
        <v>4615</v>
      </c>
      <c r="C535" s="19" t="s">
        <v>4616</v>
      </c>
      <c r="D535" s="20" t="s">
        <v>4617</v>
      </c>
      <c r="E535" s="19" t="s">
        <v>4243</v>
      </c>
      <c r="F535" s="19" t="s">
        <v>4386</v>
      </c>
      <c r="G535" s="19" t="s">
        <v>2120</v>
      </c>
      <c r="H535" s="19" t="s">
        <v>4500</v>
      </c>
      <c r="I535" s="19" t="s">
        <v>4618</v>
      </c>
      <c r="J535" s="18" t="s">
        <v>4376</v>
      </c>
      <c r="K535" s="19" t="s">
        <v>1156</v>
      </c>
      <c r="L535" s="18" t="b">
        <v>1</v>
      </c>
      <c r="M535" s="18" t="s">
        <v>1940</v>
      </c>
      <c r="N535" s="18" t="s">
        <v>4619</v>
      </c>
    </row>
    <row r="536" spans="1:18" ht="224.1">
      <c r="A536" s="18" t="s">
        <v>1945</v>
      </c>
      <c r="B536" s="18" t="s">
        <v>4620</v>
      </c>
      <c r="C536" s="19" t="s">
        <v>4621</v>
      </c>
      <c r="D536" s="20" t="s">
        <v>4622</v>
      </c>
      <c r="E536" s="19" t="s">
        <v>4243</v>
      </c>
      <c r="F536" s="19" t="s">
        <v>4386</v>
      </c>
      <c r="G536" s="19" t="s">
        <v>2113</v>
      </c>
      <c r="H536" s="19" t="s">
        <v>4500</v>
      </c>
      <c r="I536" s="19" t="s">
        <v>4623</v>
      </c>
      <c r="J536" s="18" t="s">
        <v>4376</v>
      </c>
      <c r="K536" s="19" t="s">
        <v>1156</v>
      </c>
      <c r="L536" s="18" t="b">
        <v>1</v>
      </c>
      <c r="M536" s="18" t="s">
        <v>1940</v>
      </c>
      <c r="N536" s="18" t="s">
        <v>4614</v>
      </c>
    </row>
    <row r="537" spans="1:18" ht="240">
      <c r="A537" s="18" t="s">
        <v>1946</v>
      </c>
      <c r="B537" s="18" t="s">
        <v>4624</v>
      </c>
      <c r="C537" s="19" t="s">
        <v>4625</v>
      </c>
      <c r="D537" s="20" t="s">
        <v>4626</v>
      </c>
      <c r="E537" s="19" t="s">
        <v>4243</v>
      </c>
      <c r="F537" s="19" t="s">
        <v>4386</v>
      </c>
      <c r="G537" s="19" t="s">
        <v>2113</v>
      </c>
      <c r="H537" s="19" t="s">
        <v>4500</v>
      </c>
      <c r="I537" s="19" t="s">
        <v>4627</v>
      </c>
      <c r="J537" s="18" t="s">
        <v>4376</v>
      </c>
      <c r="K537" s="19" t="s">
        <v>1156</v>
      </c>
      <c r="L537" s="18" t="b">
        <v>1</v>
      </c>
      <c r="M537" s="18" t="s">
        <v>1940</v>
      </c>
      <c r="N537" s="18" t="s">
        <v>4614</v>
      </c>
    </row>
    <row r="538" spans="1:18" ht="272.10000000000002">
      <c r="A538" s="18" t="s">
        <v>1947</v>
      </c>
      <c r="B538" s="18" t="s">
        <v>1948</v>
      </c>
      <c r="C538" s="19" t="s">
        <v>4628</v>
      </c>
      <c r="D538" s="20" t="s">
        <v>4629</v>
      </c>
      <c r="E538" s="19" t="s">
        <v>2253</v>
      </c>
      <c r="F538" s="19" t="s">
        <v>2579</v>
      </c>
      <c r="G538" s="19" t="s">
        <v>2120</v>
      </c>
      <c r="H538" s="19" t="s">
        <v>2193</v>
      </c>
      <c r="I538" s="19" t="s">
        <v>4630</v>
      </c>
      <c r="J538" s="18" t="s">
        <v>2255</v>
      </c>
      <c r="K538" s="19" t="s">
        <v>531</v>
      </c>
      <c r="L538" s="18" t="b">
        <v>0</v>
      </c>
      <c r="R538" s="18" t="s">
        <v>4631</v>
      </c>
    </row>
    <row r="539" spans="1:18" ht="320.10000000000002">
      <c r="A539" s="18" t="s">
        <v>1951</v>
      </c>
      <c r="B539" s="18" t="s">
        <v>4632</v>
      </c>
      <c r="C539" s="19" t="s">
        <v>4633</v>
      </c>
      <c r="D539" s="20" t="s">
        <v>4634</v>
      </c>
      <c r="E539" s="19" t="s">
        <v>2253</v>
      </c>
      <c r="F539" s="19" t="s">
        <v>2579</v>
      </c>
      <c r="G539" s="19" t="s">
        <v>2120</v>
      </c>
      <c r="H539" s="19" t="s">
        <v>2193</v>
      </c>
      <c r="I539" s="19" t="s">
        <v>4635</v>
      </c>
      <c r="J539" s="18" t="s">
        <v>2255</v>
      </c>
      <c r="K539" s="19" t="s">
        <v>531</v>
      </c>
      <c r="L539" s="18" t="b">
        <v>1</v>
      </c>
      <c r="M539" s="18" t="s">
        <v>1947</v>
      </c>
    </row>
    <row r="540" spans="1:18" ht="224.1">
      <c r="A540" s="18" t="s">
        <v>1953</v>
      </c>
      <c r="B540" s="18" t="s">
        <v>1954</v>
      </c>
      <c r="C540" s="19" t="s">
        <v>4636</v>
      </c>
      <c r="D540" s="20" t="s">
        <v>4637</v>
      </c>
      <c r="E540" s="19" t="s">
        <v>2253</v>
      </c>
      <c r="F540" s="19" t="s">
        <v>2579</v>
      </c>
      <c r="G540" s="19" t="s">
        <v>2120</v>
      </c>
      <c r="H540" s="19" t="s">
        <v>2193</v>
      </c>
      <c r="I540" s="19" t="s">
        <v>4638</v>
      </c>
      <c r="J540" s="18" t="s">
        <v>2255</v>
      </c>
      <c r="K540" s="19" t="s">
        <v>398</v>
      </c>
      <c r="L540" s="18" t="b">
        <v>0</v>
      </c>
      <c r="R540" s="18" t="s">
        <v>4639</v>
      </c>
    </row>
    <row r="541" spans="1:18" ht="192">
      <c r="A541" s="18" t="s">
        <v>1955</v>
      </c>
      <c r="B541" s="18" t="s">
        <v>4640</v>
      </c>
      <c r="C541" s="19" t="s">
        <v>4641</v>
      </c>
      <c r="D541" s="20" t="s">
        <v>4642</v>
      </c>
      <c r="E541" s="19" t="s">
        <v>2253</v>
      </c>
      <c r="F541" s="19" t="s">
        <v>2579</v>
      </c>
      <c r="G541" s="19" t="s">
        <v>2120</v>
      </c>
      <c r="H541" s="19" t="s">
        <v>2193</v>
      </c>
      <c r="I541" s="19" t="s">
        <v>4643</v>
      </c>
      <c r="J541" s="18" t="s">
        <v>2255</v>
      </c>
      <c r="K541" s="19" t="s">
        <v>398</v>
      </c>
      <c r="L541" s="18" t="b">
        <v>1</v>
      </c>
      <c r="M541" s="18" t="s">
        <v>1953</v>
      </c>
    </row>
    <row r="542" spans="1:18" ht="176.1">
      <c r="A542" s="18" t="s">
        <v>1957</v>
      </c>
      <c r="B542" s="18" t="s">
        <v>4644</v>
      </c>
      <c r="C542" s="19" t="s">
        <v>4645</v>
      </c>
      <c r="D542" s="20" t="s">
        <v>4646</v>
      </c>
      <c r="E542" s="19" t="s">
        <v>2253</v>
      </c>
      <c r="F542" s="19" t="s">
        <v>2579</v>
      </c>
      <c r="G542" s="19" t="s">
        <v>2120</v>
      </c>
      <c r="H542" s="19" t="s">
        <v>2193</v>
      </c>
      <c r="I542" s="19" t="s">
        <v>4647</v>
      </c>
      <c r="J542" s="18" t="s">
        <v>2255</v>
      </c>
      <c r="K542" s="19" t="s">
        <v>398</v>
      </c>
      <c r="L542" s="18" t="b">
        <v>1</v>
      </c>
      <c r="M542" s="18" t="s">
        <v>1953</v>
      </c>
    </row>
    <row r="543" spans="1:18" ht="272.10000000000002">
      <c r="A543" s="18" t="s">
        <v>1959</v>
      </c>
      <c r="B543" s="18" t="s">
        <v>1960</v>
      </c>
      <c r="C543" s="19" t="s">
        <v>4648</v>
      </c>
      <c r="D543" s="20" t="s">
        <v>4649</v>
      </c>
      <c r="E543" s="19" t="s">
        <v>2253</v>
      </c>
      <c r="F543" s="19" t="s">
        <v>3597</v>
      </c>
      <c r="G543" s="19" t="s">
        <v>2120</v>
      </c>
      <c r="H543" s="19" t="s">
        <v>2193</v>
      </c>
      <c r="I543" s="19" t="s">
        <v>4650</v>
      </c>
      <c r="J543" s="18" t="s">
        <v>2255</v>
      </c>
      <c r="K543" s="19" t="s">
        <v>398</v>
      </c>
      <c r="L543" s="18" t="b">
        <v>0</v>
      </c>
    </row>
    <row r="544" spans="1:18" ht="409.6">
      <c r="A544" s="18" t="s">
        <v>1962</v>
      </c>
      <c r="B544" s="18" t="s">
        <v>4651</v>
      </c>
      <c r="C544" s="19" t="s">
        <v>4652</v>
      </c>
      <c r="D544" s="20" t="s">
        <v>4653</v>
      </c>
      <c r="E544" s="19" t="s">
        <v>2253</v>
      </c>
      <c r="F544" s="19" t="s">
        <v>3597</v>
      </c>
      <c r="G544" s="19" t="s">
        <v>2120</v>
      </c>
      <c r="H544" s="19" t="s">
        <v>2193</v>
      </c>
      <c r="I544" s="19" t="s">
        <v>4654</v>
      </c>
      <c r="J544" s="18" t="s">
        <v>2255</v>
      </c>
      <c r="K544" s="19" t="s">
        <v>398</v>
      </c>
      <c r="L544" s="18" t="b">
        <v>1</v>
      </c>
      <c r="M544" s="18" t="s">
        <v>1959</v>
      </c>
    </row>
    <row r="545" spans="1:20" ht="207.95">
      <c r="A545" s="18" t="s">
        <v>1965</v>
      </c>
      <c r="B545" s="18" t="s">
        <v>4655</v>
      </c>
      <c r="C545" s="19" t="s">
        <v>4656</v>
      </c>
      <c r="D545" s="20" t="s">
        <v>4657</v>
      </c>
      <c r="E545" s="19" t="s">
        <v>2253</v>
      </c>
      <c r="F545" s="19" t="s">
        <v>3597</v>
      </c>
      <c r="G545" s="19" t="s">
        <v>2120</v>
      </c>
      <c r="H545" s="19" t="s">
        <v>2193</v>
      </c>
      <c r="I545" s="19" t="s">
        <v>4658</v>
      </c>
      <c r="J545" s="18" t="s">
        <v>2255</v>
      </c>
      <c r="K545" s="19" t="s">
        <v>398</v>
      </c>
      <c r="L545" s="18" t="b">
        <v>1</v>
      </c>
      <c r="M545" s="18" t="s">
        <v>1959</v>
      </c>
    </row>
    <row r="546" spans="1:20" ht="128.1">
      <c r="A546" s="18" t="s">
        <v>1967</v>
      </c>
      <c r="B546" s="18" t="s">
        <v>1968</v>
      </c>
      <c r="C546" s="19" t="s">
        <v>4659</v>
      </c>
      <c r="D546" s="20" t="s">
        <v>4660</v>
      </c>
      <c r="E546" s="19" t="s">
        <v>2253</v>
      </c>
      <c r="F546" s="19" t="s">
        <v>3597</v>
      </c>
      <c r="G546" s="19" t="s">
        <v>2120</v>
      </c>
      <c r="H546" s="19" t="s">
        <v>2185</v>
      </c>
      <c r="I546" s="19" t="s">
        <v>4661</v>
      </c>
      <c r="J546" s="18" t="s">
        <v>2255</v>
      </c>
      <c r="K546" s="19" t="s">
        <v>1971</v>
      </c>
      <c r="L546" s="18" t="b">
        <v>0</v>
      </c>
    </row>
    <row r="547" spans="1:20" ht="207.95">
      <c r="A547" s="18" t="s">
        <v>1972</v>
      </c>
      <c r="B547" s="18" t="s">
        <v>4662</v>
      </c>
      <c r="C547" s="19" t="s">
        <v>4663</v>
      </c>
      <c r="D547" s="20" t="s">
        <v>4664</v>
      </c>
      <c r="E547" s="19" t="s">
        <v>2253</v>
      </c>
      <c r="F547" s="19" t="s">
        <v>3597</v>
      </c>
      <c r="G547" s="19" t="s">
        <v>2120</v>
      </c>
      <c r="H547" s="19" t="s">
        <v>2185</v>
      </c>
      <c r="I547" s="19" t="s">
        <v>4665</v>
      </c>
      <c r="J547" s="18" t="s">
        <v>2255</v>
      </c>
      <c r="K547" s="19" t="s">
        <v>1971</v>
      </c>
      <c r="L547" s="18" t="b">
        <v>1</v>
      </c>
      <c r="M547" s="18" t="s">
        <v>1967</v>
      </c>
    </row>
    <row r="548" spans="1:20" ht="159.94999999999999">
      <c r="A548" s="18" t="s">
        <v>1975</v>
      </c>
      <c r="B548" s="18" t="s">
        <v>4666</v>
      </c>
      <c r="C548" s="19" t="s">
        <v>4667</v>
      </c>
      <c r="D548" s="20" t="s">
        <v>4668</v>
      </c>
      <c r="E548" s="19" t="s">
        <v>2640</v>
      </c>
      <c r="F548" s="19" t="s">
        <v>3597</v>
      </c>
      <c r="G548" s="19" t="s">
        <v>2120</v>
      </c>
      <c r="H548" s="19" t="s">
        <v>2185</v>
      </c>
      <c r="I548" s="19" t="s">
        <v>4669</v>
      </c>
      <c r="J548" s="18" t="s">
        <v>2255</v>
      </c>
      <c r="K548" s="19" t="s">
        <v>1971</v>
      </c>
      <c r="L548" s="18" t="b">
        <v>1</v>
      </c>
      <c r="M548" s="18" t="s">
        <v>1967</v>
      </c>
    </row>
    <row r="549" spans="1:20" ht="240">
      <c r="A549" s="18" t="s">
        <v>1977</v>
      </c>
      <c r="B549" s="18" t="s">
        <v>1978</v>
      </c>
      <c r="C549" s="19" t="s">
        <v>4670</v>
      </c>
      <c r="D549" s="20" t="s">
        <v>4671</v>
      </c>
      <c r="E549" s="19" t="s">
        <v>4672</v>
      </c>
      <c r="F549" s="19" t="s">
        <v>3854</v>
      </c>
      <c r="G549" s="19" t="s">
        <v>2199</v>
      </c>
      <c r="H549" s="19" t="s">
        <v>2132</v>
      </c>
      <c r="I549" s="19" t="s">
        <v>4673</v>
      </c>
      <c r="J549" s="18" t="s">
        <v>2793</v>
      </c>
      <c r="K549" s="19" t="s">
        <v>1980</v>
      </c>
      <c r="L549" s="18" t="b">
        <v>0</v>
      </c>
    </row>
    <row r="550" spans="1:20" ht="240">
      <c r="A550" s="18" t="s">
        <v>1981</v>
      </c>
      <c r="B550" s="18" t="s">
        <v>4674</v>
      </c>
      <c r="C550" s="19" t="s">
        <v>4675</v>
      </c>
      <c r="D550" s="20" t="s">
        <v>4676</v>
      </c>
      <c r="E550" s="19" t="s">
        <v>4672</v>
      </c>
      <c r="F550" s="19" t="s">
        <v>4677</v>
      </c>
      <c r="G550" s="19" t="s">
        <v>2113</v>
      </c>
      <c r="H550" s="19" t="s">
        <v>2132</v>
      </c>
      <c r="I550" s="19" t="s">
        <v>4673</v>
      </c>
      <c r="J550" s="18" t="s">
        <v>3160</v>
      </c>
      <c r="K550" s="19" t="s">
        <v>1980</v>
      </c>
      <c r="L550" s="18" t="b">
        <v>1</v>
      </c>
      <c r="M550" s="18" t="s">
        <v>1977</v>
      </c>
      <c r="N550" s="18" t="s">
        <v>4678</v>
      </c>
    </row>
    <row r="551" spans="1:20" ht="303.95">
      <c r="A551" s="18" t="s">
        <v>1986</v>
      </c>
      <c r="B551" s="18" t="s">
        <v>4679</v>
      </c>
      <c r="C551" s="19" t="s">
        <v>4680</v>
      </c>
      <c r="D551" s="20" t="s">
        <v>4681</v>
      </c>
      <c r="E551" s="19" t="s">
        <v>4672</v>
      </c>
      <c r="F551" s="19" t="s">
        <v>4677</v>
      </c>
      <c r="G551" s="19" t="s">
        <v>2199</v>
      </c>
      <c r="H551" s="19" t="s">
        <v>2132</v>
      </c>
      <c r="I551" s="19" t="s">
        <v>4682</v>
      </c>
      <c r="J551" s="18" t="s">
        <v>4683</v>
      </c>
      <c r="K551" s="19" t="s">
        <v>1980</v>
      </c>
      <c r="L551" s="18" t="b">
        <v>1</v>
      </c>
      <c r="M551" s="18" t="s">
        <v>1977</v>
      </c>
      <c r="N551" s="18" t="s">
        <v>4684</v>
      </c>
    </row>
    <row r="552" spans="1:20" ht="350.1">
      <c r="A552" s="18" t="s">
        <v>1990</v>
      </c>
      <c r="B552" s="18" t="s">
        <v>1991</v>
      </c>
      <c r="C552" s="19" t="s">
        <v>4685</v>
      </c>
      <c r="D552" s="20" t="s">
        <v>4686</v>
      </c>
      <c r="E552" s="19" t="s">
        <v>2236</v>
      </c>
      <c r="F552" s="19" t="s">
        <v>2198</v>
      </c>
      <c r="G552" s="19" t="s">
        <v>2113</v>
      </c>
      <c r="H552" s="19" t="s">
        <v>4374</v>
      </c>
      <c r="I552" s="19" t="s">
        <v>4687</v>
      </c>
      <c r="J552" s="18" t="s">
        <v>4376</v>
      </c>
      <c r="K552" s="19" t="s">
        <v>1815</v>
      </c>
      <c r="L552" s="18" t="b">
        <v>0</v>
      </c>
    </row>
    <row r="553" spans="1:20" ht="255.95">
      <c r="A553" s="18" t="s">
        <v>1992</v>
      </c>
      <c r="B553" s="18" t="s">
        <v>4688</v>
      </c>
      <c r="C553" s="19" t="s">
        <v>4689</v>
      </c>
      <c r="D553" s="20" t="s">
        <v>4690</v>
      </c>
      <c r="E553" s="19" t="s">
        <v>2236</v>
      </c>
      <c r="F553" s="19" t="s">
        <v>2198</v>
      </c>
      <c r="G553" s="19" t="s">
        <v>2113</v>
      </c>
      <c r="H553" s="19" t="s">
        <v>4374</v>
      </c>
      <c r="I553" s="19" t="s">
        <v>4691</v>
      </c>
      <c r="J553" s="18" t="s">
        <v>4376</v>
      </c>
      <c r="K553" s="19" t="s">
        <v>1815</v>
      </c>
      <c r="L553" s="18" t="b">
        <v>1</v>
      </c>
      <c r="M553" s="18" t="s">
        <v>1990</v>
      </c>
      <c r="N553" s="18" t="s">
        <v>4692</v>
      </c>
    </row>
    <row r="554" spans="1:20" ht="240">
      <c r="A554" s="18" t="s">
        <v>1994</v>
      </c>
      <c r="B554" s="18" t="s">
        <v>4693</v>
      </c>
      <c r="C554" s="19" t="s">
        <v>4694</v>
      </c>
      <c r="D554" s="20" t="s">
        <v>4695</v>
      </c>
      <c r="E554" s="19" t="s">
        <v>2236</v>
      </c>
      <c r="F554" s="19" t="s">
        <v>2198</v>
      </c>
      <c r="G554" s="19" t="s">
        <v>2113</v>
      </c>
      <c r="H554" s="19" t="s">
        <v>4374</v>
      </c>
      <c r="I554" s="19" t="s">
        <v>4696</v>
      </c>
      <c r="J554" s="18" t="s">
        <v>4376</v>
      </c>
      <c r="K554" s="19" t="s">
        <v>1815</v>
      </c>
      <c r="L554" s="18" t="b">
        <v>1</v>
      </c>
      <c r="M554" s="18" t="s">
        <v>1990</v>
      </c>
    </row>
    <row r="555" spans="1:20" ht="272.10000000000002">
      <c r="A555" s="18" t="s">
        <v>1996</v>
      </c>
      <c r="B555" s="18" t="s">
        <v>4697</v>
      </c>
      <c r="C555" s="19" t="s">
        <v>4698</v>
      </c>
      <c r="D555" s="20" t="s">
        <v>4699</v>
      </c>
      <c r="E555" s="19" t="s">
        <v>2236</v>
      </c>
      <c r="F555" s="19" t="s">
        <v>3228</v>
      </c>
      <c r="G555" s="19" t="s">
        <v>2113</v>
      </c>
      <c r="H555" s="19" t="s">
        <v>4374</v>
      </c>
      <c r="I555" s="19" t="s">
        <v>4700</v>
      </c>
      <c r="J555" s="18" t="s">
        <v>4376</v>
      </c>
      <c r="K555" s="19" t="s">
        <v>1815</v>
      </c>
      <c r="L555" s="18" t="b">
        <v>1</v>
      </c>
      <c r="M555" s="18" t="s">
        <v>1990</v>
      </c>
    </row>
    <row r="556" spans="1:20" ht="409.6">
      <c r="A556" s="18" t="s">
        <v>1998</v>
      </c>
      <c r="B556" s="18" t="s">
        <v>4701</v>
      </c>
      <c r="C556" s="19" t="s">
        <v>4702</v>
      </c>
      <c r="D556" s="20" t="s">
        <v>4703</v>
      </c>
      <c r="E556" s="19" t="s">
        <v>2236</v>
      </c>
      <c r="F556" s="19" t="s">
        <v>2198</v>
      </c>
      <c r="G556" s="19" t="s">
        <v>2113</v>
      </c>
      <c r="H556" s="19" t="s">
        <v>4374</v>
      </c>
      <c r="I556" s="19" t="s">
        <v>4704</v>
      </c>
      <c r="J556" s="18" t="s">
        <v>4376</v>
      </c>
      <c r="K556" s="19" t="s">
        <v>1815</v>
      </c>
      <c r="L556" s="18" t="b">
        <v>1</v>
      </c>
      <c r="M556" s="18" t="s">
        <v>1990</v>
      </c>
    </row>
    <row r="557" spans="1:20" ht="350.1">
      <c r="A557" s="18" t="s">
        <v>2000</v>
      </c>
      <c r="B557" s="18" t="s">
        <v>4705</v>
      </c>
      <c r="C557" s="19" t="s">
        <v>4706</v>
      </c>
      <c r="D557" s="20" t="s">
        <v>4707</v>
      </c>
      <c r="E557" s="19" t="s">
        <v>2236</v>
      </c>
      <c r="F557" s="19" t="s">
        <v>2198</v>
      </c>
      <c r="G557" s="19" t="s">
        <v>2113</v>
      </c>
      <c r="H557" s="19" t="s">
        <v>4374</v>
      </c>
      <c r="I557" s="19" t="s">
        <v>4708</v>
      </c>
      <c r="J557" s="18" t="s">
        <v>4376</v>
      </c>
      <c r="K557" s="19" t="s">
        <v>1815</v>
      </c>
      <c r="L557" s="18" t="b">
        <v>1</v>
      </c>
      <c r="M557" s="18" t="s">
        <v>1990</v>
      </c>
    </row>
    <row r="558" spans="1:20" ht="159.94999999999999">
      <c r="A558" s="18" t="s">
        <v>2004</v>
      </c>
      <c r="B558" s="18" t="s">
        <v>2005</v>
      </c>
      <c r="C558" s="19" t="s">
        <v>4709</v>
      </c>
      <c r="D558" s="20" t="s">
        <v>4710</v>
      </c>
      <c r="E558" s="19" t="s">
        <v>2515</v>
      </c>
      <c r="F558" s="19" t="s">
        <v>3448</v>
      </c>
      <c r="G558" s="19" t="s">
        <v>2120</v>
      </c>
      <c r="H558" s="19" t="s">
        <v>2447</v>
      </c>
      <c r="I558" s="19" t="s">
        <v>4711</v>
      </c>
      <c r="J558" s="18" t="s">
        <v>2517</v>
      </c>
      <c r="K558" s="19" t="s">
        <v>112</v>
      </c>
      <c r="L558" s="18" t="b">
        <v>0</v>
      </c>
      <c r="N558" s="18" t="s">
        <v>4712</v>
      </c>
      <c r="T558" s="18" t="b">
        <v>1</v>
      </c>
    </row>
    <row r="559" spans="1:20" ht="159.94999999999999">
      <c r="A559" s="18" t="s">
        <v>2007</v>
      </c>
      <c r="B559" s="18" t="s">
        <v>2008</v>
      </c>
      <c r="C559" s="19" t="s">
        <v>4713</v>
      </c>
      <c r="D559" s="20" t="s">
        <v>4714</v>
      </c>
      <c r="E559" s="19" t="s">
        <v>2515</v>
      </c>
      <c r="F559" s="19" t="s">
        <v>3448</v>
      </c>
      <c r="G559" s="19" t="s">
        <v>2120</v>
      </c>
      <c r="H559" s="19" t="s">
        <v>4715</v>
      </c>
      <c r="I559" s="19" t="s">
        <v>4716</v>
      </c>
      <c r="J559" s="18" t="s">
        <v>2517</v>
      </c>
      <c r="K559" s="19" t="s">
        <v>2010</v>
      </c>
      <c r="L559" s="18" t="b">
        <v>0</v>
      </c>
      <c r="N559" s="18" t="s">
        <v>4717</v>
      </c>
      <c r="T559" s="18" t="b">
        <v>1</v>
      </c>
    </row>
    <row r="560" spans="1:20" ht="255.95">
      <c r="A560" s="18" t="s">
        <v>2011</v>
      </c>
      <c r="B560" s="18" t="s">
        <v>2012</v>
      </c>
      <c r="C560" s="19" t="s">
        <v>4718</v>
      </c>
      <c r="D560" s="20" t="s">
        <v>4719</v>
      </c>
      <c r="E560" s="19" t="s">
        <v>3194</v>
      </c>
      <c r="F560" s="19" t="s">
        <v>2130</v>
      </c>
      <c r="G560" s="19" t="s">
        <v>2113</v>
      </c>
      <c r="H560" s="19" t="s">
        <v>2644</v>
      </c>
      <c r="I560" s="19" t="s">
        <v>4720</v>
      </c>
      <c r="J560" s="18" t="s">
        <v>4721</v>
      </c>
      <c r="K560" s="19" t="s">
        <v>4722</v>
      </c>
      <c r="L560" s="18" t="b">
        <v>0</v>
      </c>
      <c r="N560" s="18" t="s">
        <v>4723</v>
      </c>
      <c r="P560" s="18" t="s">
        <v>3730</v>
      </c>
    </row>
    <row r="561" spans="1:18" ht="176.1">
      <c r="A561" s="18" t="s">
        <v>4724</v>
      </c>
      <c r="B561" s="18" t="s">
        <v>2016</v>
      </c>
      <c r="C561" s="19" t="s">
        <v>4725</v>
      </c>
      <c r="D561" s="20" t="s">
        <v>4726</v>
      </c>
      <c r="E561" s="19" t="s">
        <v>3194</v>
      </c>
      <c r="F561" s="19" t="s">
        <v>3179</v>
      </c>
      <c r="G561" s="19" t="s">
        <v>2113</v>
      </c>
      <c r="H561" s="19" t="s">
        <v>2193</v>
      </c>
      <c r="I561" s="19" t="s">
        <v>4727</v>
      </c>
      <c r="J561" s="18" t="s">
        <v>2517</v>
      </c>
      <c r="K561" s="19" t="s">
        <v>2018</v>
      </c>
      <c r="L561" s="18" t="b">
        <v>0</v>
      </c>
      <c r="N561" s="18" t="s">
        <v>4728</v>
      </c>
    </row>
    <row r="562" spans="1:18" ht="144">
      <c r="A562" s="18" t="s">
        <v>2019</v>
      </c>
      <c r="B562" s="18" t="s">
        <v>4729</v>
      </c>
      <c r="C562" s="19" t="s">
        <v>4730</v>
      </c>
      <c r="D562" s="20" t="s">
        <v>4731</v>
      </c>
      <c r="E562" s="19" t="s">
        <v>2808</v>
      </c>
      <c r="F562" s="19" t="s">
        <v>3474</v>
      </c>
      <c r="G562" s="19" t="s">
        <v>2120</v>
      </c>
      <c r="H562" s="19" t="s">
        <v>2200</v>
      </c>
      <c r="I562" s="19" t="s">
        <v>4732</v>
      </c>
      <c r="J562" s="18" t="s">
        <v>2517</v>
      </c>
      <c r="K562" s="19" t="s">
        <v>4733</v>
      </c>
      <c r="L562" s="18" t="b">
        <v>0</v>
      </c>
      <c r="N562" s="18" t="s">
        <v>2518</v>
      </c>
    </row>
    <row r="563" spans="1:18" ht="240">
      <c r="A563" s="18" t="s">
        <v>2023</v>
      </c>
      <c r="B563" s="18" t="s">
        <v>2024</v>
      </c>
      <c r="C563" s="19" t="s">
        <v>4734</v>
      </c>
      <c r="D563" s="20" t="s">
        <v>4735</v>
      </c>
      <c r="E563" s="19" t="s">
        <v>4736</v>
      </c>
      <c r="F563" s="19" t="s">
        <v>2130</v>
      </c>
      <c r="G563" s="19" t="s">
        <v>2120</v>
      </c>
      <c r="H563" s="19" t="s">
        <v>2200</v>
      </c>
      <c r="I563" s="19" t="s">
        <v>4737</v>
      </c>
      <c r="J563" s="18" t="s">
        <v>2468</v>
      </c>
      <c r="K563" s="19" t="s">
        <v>2784</v>
      </c>
      <c r="L563" s="18" t="b">
        <v>0</v>
      </c>
      <c r="N563" s="18" t="s">
        <v>4738</v>
      </c>
    </row>
    <row r="564" spans="1:18" ht="303.95">
      <c r="A564" s="18" t="s">
        <v>2025</v>
      </c>
      <c r="B564" s="18" t="s">
        <v>4739</v>
      </c>
      <c r="C564" s="19" t="s">
        <v>4740</v>
      </c>
      <c r="D564" s="20" t="s">
        <v>4741</v>
      </c>
      <c r="E564" s="19" t="s">
        <v>4742</v>
      </c>
      <c r="F564" s="19" t="s">
        <v>2130</v>
      </c>
      <c r="G564" s="19" t="s">
        <v>2120</v>
      </c>
      <c r="H564" s="19" t="s">
        <v>2200</v>
      </c>
      <c r="I564" s="19" t="s">
        <v>4743</v>
      </c>
      <c r="J564" s="18" t="s">
        <v>2116</v>
      </c>
      <c r="K564" s="19" t="s">
        <v>151</v>
      </c>
      <c r="L564" s="18" t="b">
        <v>1</v>
      </c>
      <c r="M564" s="18" t="s">
        <v>2023</v>
      </c>
      <c r="N564" s="18" t="s">
        <v>4744</v>
      </c>
    </row>
    <row r="565" spans="1:18" ht="207.95">
      <c r="A565" s="18" t="s">
        <v>2027</v>
      </c>
      <c r="B565" s="18" t="s">
        <v>2028</v>
      </c>
      <c r="C565" s="19" t="s">
        <v>4745</v>
      </c>
      <c r="D565" s="20" t="s">
        <v>4746</v>
      </c>
      <c r="E565" s="19" t="s">
        <v>4747</v>
      </c>
      <c r="F565" s="19" t="s">
        <v>2130</v>
      </c>
      <c r="G565" s="19" t="s">
        <v>2120</v>
      </c>
      <c r="H565" s="19" t="s">
        <v>2200</v>
      </c>
      <c r="I565" s="19" t="s">
        <v>4748</v>
      </c>
      <c r="J565" s="18" t="s">
        <v>2140</v>
      </c>
      <c r="K565" s="19" t="s">
        <v>2029</v>
      </c>
      <c r="L565" s="18" t="b">
        <v>0</v>
      </c>
      <c r="N565" s="18" t="s">
        <v>4749</v>
      </c>
    </row>
    <row r="566" spans="1:18" ht="128.1">
      <c r="A566" s="18" t="s">
        <v>2030</v>
      </c>
      <c r="B566" s="18" t="s">
        <v>2031</v>
      </c>
      <c r="C566" s="19" t="s">
        <v>4750</v>
      </c>
      <c r="D566" s="20" t="s">
        <v>4751</v>
      </c>
      <c r="E566" s="19" t="s">
        <v>4752</v>
      </c>
      <c r="F566" s="19" t="s">
        <v>2289</v>
      </c>
      <c r="G566" s="19" t="s">
        <v>2120</v>
      </c>
      <c r="H566" s="19" t="s">
        <v>2200</v>
      </c>
      <c r="I566" s="19" t="s">
        <v>4753</v>
      </c>
      <c r="J566" s="18" t="s">
        <v>3566</v>
      </c>
      <c r="K566" s="19" t="s">
        <v>2033</v>
      </c>
      <c r="L566" s="18" t="b">
        <v>0</v>
      </c>
      <c r="N566" s="18" t="s">
        <v>2668</v>
      </c>
    </row>
    <row r="567" spans="1:18" ht="224.1">
      <c r="A567" s="18" t="s">
        <v>2034</v>
      </c>
      <c r="B567" s="18" t="s">
        <v>2035</v>
      </c>
      <c r="C567" s="19" t="s">
        <v>4754</v>
      </c>
      <c r="D567" s="20" t="s">
        <v>4755</v>
      </c>
      <c r="E567" s="19" t="s">
        <v>3801</v>
      </c>
      <c r="F567" s="19" t="s">
        <v>4756</v>
      </c>
      <c r="G567" s="19" t="s">
        <v>2120</v>
      </c>
      <c r="H567" s="19" t="s">
        <v>2193</v>
      </c>
      <c r="I567" s="19" t="s">
        <v>4757</v>
      </c>
      <c r="J567" s="18" t="s">
        <v>2116</v>
      </c>
      <c r="K567" s="19" t="s">
        <v>2036</v>
      </c>
      <c r="L567" s="18" t="b">
        <v>0</v>
      </c>
      <c r="N567" s="18" t="s">
        <v>4758</v>
      </c>
      <c r="R567" s="18" t="s">
        <v>2525</v>
      </c>
    </row>
  </sheetData>
  <autoFilter ref="A1:T567" xr:uid="{00000000-0001-0000-0000-000000000000}">
    <sortState xmlns:xlrd2="http://schemas.microsoft.com/office/spreadsheetml/2017/richdata2" ref="A2:T567">
      <sortCondition ref="A1:A567"/>
    </sortState>
  </autoFilter>
  <hyperlinks>
    <hyperlink ref="D345" r:id="rId1" xr:uid="{5C27F08F-1419-C04B-9F2A-C1DAFDA1CE2F}"/>
    <hyperlink ref="D347" r:id="rId2" xr:uid="{95FFB2D6-EEC1-CB4D-8B83-52CBB9D1C89D}"/>
    <hyperlink ref="D349" r:id="rId3" xr:uid="{7AE9F602-9F8F-A440-ACB1-2CFDBA47D7F4}"/>
    <hyperlink ref="D346" r:id="rId4" xr:uid="{DF170C3D-9750-454E-8232-34DBC4BD9529}"/>
    <hyperlink ref="D348" r:id="rId5" xr:uid="{DF3E17BB-DF49-8142-BD2C-C8015AB010BB}"/>
    <hyperlink ref="D186" r:id="rId6" xr:uid="{BF7AB4B5-C452-F44B-A8A1-4FA0AC0467E1}"/>
    <hyperlink ref="D188" r:id="rId7" xr:uid="{1A0DB0A4-E0EA-E344-8B66-0DCE935131AF}"/>
    <hyperlink ref="D189" r:id="rId8" xr:uid="{6412712C-BE7F-8E4C-985F-BFCF7DDA2F11}"/>
    <hyperlink ref="D190" r:id="rId9" xr:uid="{3625CB16-EA0F-AD4D-AB3D-5838E39ED1C0}"/>
    <hyperlink ref="D191" r:id="rId10" xr:uid="{D48EC137-7751-674E-8BBF-0FE3CB3F49FE}"/>
    <hyperlink ref="D187" r:id="rId11" xr:uid="{6285FF81-2AFB-F74D-A3E4-1916D38392EA}"/>
    <hyperlink ref="D296" r:id="rId12" xr:uid="{568D0799-940B-7C45-AAEA-55A736D2925B}"/>
    <hyperlink ref="D136" r:id="rId13" xr:uid="{F7F2A73D-1EA8-3C4B-A9D6-D5E456B08661}"/>
    <hyperlink ref="D140" r:id="rId14" xr:uid="{EEBE00F0-2CE0-1840-93E6-B119A783FB5C}"/>
    <hyperlink ref="D138" r:id="rId15" xr:uid="{75F68339-19B6-9649-8C3F-126270C52D56}"/>
    <hyperlink ref="D139" r:id="rId16" xr:uid="{F4451F9B-9FFD-5047-AEE5-5A9A889551D4}"/>
    <hyperlink ref="D137" r:id="rId17" xr:uid="{92729EBC-F1EF-584E-9FCE-525E31B690C5}"/>
    <hyperlink ref="D149" r:id="rId18" xr:uid="{7E4084E2-5D1D-8E47-9476-D80634983CDB}"/>
    <hyperlink ref="D152" r:id="rId19" xr:uid="{67A0F248-A14D-E946-BC8C-B13E7C5AABCF}"/>
    <hyperlink ref="D150" r:id="rId20" xr:uid="{3716916D-9C2A-F546-B6FA-E5B738FB9AD9}"/>
    <hyperlink ref="D151" r:id="rId21" xr:uid="{89F69DEE-39CE-6D42-818D-F1898F0AEF2B}"/>
    <hyperlink ref="D153" r:id="rId22" xr:uid="{FE85CF54-96B9-9F4E-BACC-B5E5626422E1}"/>
    <hyperlink ref="D465" r:id="rId23" xr:uid="{B3166AC3-D0A9-7D46-9C8B-95EDC22237D3}"/>
    <hyperlink ref="D470" r:id="rId24" xr:uid="{76F5E1F1-B8AB-8242-B4E6-87864B46B7F4}"/>
    <hyperlink ref="D467" r:id="rId25" xr:uid="{17B35567-2F6E-5942-BAF5-F7312EA8CAD3}"/>
    <hyperlink ref="D466" r:id="rId26" xr:uid="{F3998C2D-9462-5444-B2D3-942C6F276D4A}"/>
    <hyperlink ref="D469" r:id="rId27" xr:uid="{DB6244CC-6C5A-0042-9958-67F3148D4BED}"/>
    <hyperlink ref="D468" r:id="rId28" xr:uid="{54611566-BB98-6743-9218-3CFEFB74E8E3}"/>
    <hyperlink ref="D471" r:id="rId29" xr:uid="{6B191632-BBEB-A040-86FF-BC2E67D9DF57}"/>
    <hyperlink ref="D522" r:id="rId30" xr:uid="{915E8205-010F-5C45-8FC6-27D031E53F0F}"/>
    <hyperlink ref="D523" r:id="rId31" xr:uid="{0B20FDB6-E438-044F-89CE-91ABA815DAC9}"/>
    <hyperlink ref="D524" r:id="rId32" xr:uid="{705D7CE2-EDEC-A745-8209-8B7112B25F2A}"/>
    <hyperlink ref="D382" r:id="rId33" xr:uid="{511B3405-A939-6545-8847-C870694D8139}"/>
    <hyperlink ref="D384" r:id="rId34" xr:uid="{D9656941-8EC7-704A-A471-3627D4792244}"/>
    <hyperlink ref="D383" r:id="rId35" xr:uid="{5E0868C1-8008-4040-B7FE-249F5D746863}"/>
    <hyperlink ref="D119" r:id="rId36" xr:uid="{A9C53B43-CB49-474F-8490-C7EA9982348C}"/>
    <hyperlink ref="D123" r:id="rId37" xr:uid="{824125A9-871E-A44E-8206-D3A65836112D}"/>
    <hyperlink ref="D121" r:id="rId38" xr:uid="{BA729BF9-C23E-B148-8522-81023F15BA10}"/>
    <hyperlink ref="D122" r:id="rId39" xr:uid="{865EA86F-46CF-E042-9733-18161579AB17}"/>
    <hyperlink ref="D120" r:id="rId40" xr:uid="{E1A079F5-ACF7-DA48-9D15-B7708BBB0A6C}"/>
    <hyperlink ref="D19" r:id="rId41" xr:uid="{B7330A7A-3202-8049-8E49-61D42F703BE0}"/>
    <hyperlink ref="D393" r:id="rId42" xr:uid="{9569FF34-8C01-864E-9A61-060A78118041}"/>
    <hyperlink ref="D396" r:id="rId43" xr:uid="{B3370D9B-D3DB-5443-B9C3-02095EFD4AC0}"/>
    <hyperlink ref="D395" r:id="rId44" xr:uid="{EBC0719A-2D3B-AA42-9551-5268EADD7D52}"/>
    <hyperlink ref="D394" r:id="rId45" xr:uid="{036B9039-3FFA-D84C-8E0A-0DA22287B663}"/>
    <hyperlink ref="D176" r:id="rId46" xr:uid="{5B655019-9B08-234A-AFA7-050E1D28177C}"/>
    <hyperlink ref="D174" r:id="rId47" xr:uid="{6F80E0D8-282C-F24E-855C-09DBE7EB2072}"/>
    <hyperlink ref="D27" r:id="rId48" xr:uid="{BD1B570D-A3E6-0846-8CCF-6115DD72C43D}"/>
    <hyperlink ref="D28" r:id="rId49" xr:uid="{1239A5A9-F23A-E648-9822-9EEF5937783C}"/>
    <hyperlink ref="D214" r:id="rId50" xr:uid="{9C3477EF-7089-224B-B08A-79A08F7B46F3}"/>
    <hyperlink ref="D329" r:id="rId51" xr:uid="{FC21E109-6E50-8B43-BB69-3EFA931FC5B2}"/>
    <hyperlink ref="D343" r:id="rId52" xr:uid="{BF83B26D-D2B7-8548-8561-6A92BF7AB921}"/>
    <hyperlink ref="D331" r:id="rId53" xr:uid="{C6C6678A-409D-F141-AD5A-EF727E4A92DE}"/>
    <hyperlink ref="D335" r:id="rId54" xr:uid="{3D4A0AE4-32C5-F342-A11B-D6B88762A856}"/>
    <hyperlink ref="D337" r:id="rId55" xr:uid="{5E586D00-3D87-984A-B7A1-59BF1EE11CF7}"/>
    <hyperlink ref="D344" r:id="rId56" xr:uid="{58283EAE-ECB9-4F4E-B33D-5E5A1EC6CE6F}"/>
    <hyperlink ref="D340" r:id="rId57" xr:uid="{BAA3C0B2-2C18-0A48-A9B8-F95F9F4B6ED5}"/>
    <hyperlink ref="D339" r:id="rId58" xr:uid="{AC4A3F80-E896-0248-9E1C-E839FDAF488E}"/>
    <hyperlink ref="D341" r:id="rId59" xr:uid="{079E0638-2C38-F543-93CC-97A8C27F34CA}"/>
    <hyperlink ref="D336" r:id="rId60" xr:uid="{72989EA4-D2B3-AD43-B8E9-F5B03082E2EE}"/>
    <hyperlink ref="D330" r:id="rId61" xr:uid="{5B66D87D-D2D6-A344-BE5D-DB4FBC8D1A91}"/>
    <hyperlink ref="D334" r:id="rId62" xr:uid="{4D371A12-25BD-ED43-8696-754DC55E82CB}"/>
    <hyperlink ref="D338" r:id="rId63" xr:uid="{D8AD125F-5BEF-DB4B-BFC7-8FDFC51428C7}"/>
    <hyperlink ref="D332" r:id="rId64" xr:uid="{6BFD4A45-3659-5242-82C0-65F37D7DA33D}"/>
    <hyperlink ref="D333" r:id="rId65" xr:uid="{08612B4F-C7C9-3748-B737-63AD6416C527}"/>
    <hyperlink ref="D342" r:id="rId66" xr:uid="{648567D9-FE09-9A43-80F2-4F7DE37F4920}"/>
    <hyperlink ref="D55" r:id="rId67" xr:uid="{A0553F4A-D16F-0D4B-8135-23B1FDFB39D7}"/>
    <hyperlink ref="D57" r:id="rId68" xr:uid="{B514CD4F-FB4A-A440-BC03-F18CD01E21CA}"/>
    <hyperlink ref="D56" r:id="rId69" xr:uid="{C3121655-118A-1B4F-ACC2-8C61BA6BD037}"/>
    <hyperlink ref="D58" r:id="rId70" xr:uid="{C7431DBC-C0A6-4540-AE1F-18C03F171045}"/>
    <hyperlink ref="D59" r:id="rId71" xr:uid="{1B665D3F-B8EA-7145-93F1-EE4EBAB8FB59}"/>
    <hyperlink ref="D60" r:id="rId72" xr:uid="{FEB63539-8FB7-7841-BD6E-DB0B985FBDE4}"/>
    <hyperlink ref="D236" r:id="rId73" xr:uid="{F2CEF889-AD8F-6E45-914E-B1ABB8DF993A}"/>
    <hyperlink ref="D205" r:id="rId74" xr:uid="{F958B97F-9D29-4547-B160-CD3C2601CBE1}"/>
    <hyperlink ref="D206" r:id="rId75" xr:uid="{E08B6F14-D753-DA47-867F-D0DCD6B4A681}"/>
    <hyperlink ref="D161" r:id="rId76" xr:uid="{7C541B89-CD81-AF4D-BF9E-9867123A9F42}"/>
    <hyperlink ref="D165" r:id="rId77" xr:uid="{C295777C-087A-1040-A60D-36F1A389F90C}"/>
    <hyperlink ref="D163" r:id="rId78" xr:uid="{63DE6028-35ED-0C4D-BA0C-BB92FA2DE534}"/>
    <hyperlink ref="D162" r:id="rId79" xr:uid="{AB5C0252-5E11-9040-BEE5-615EA198BAB1}"/>
    <hyperlink ref="D164" r:id="rId80" xr:uid="{F9E61F18-D21F-1742-A952-534F59DDAB88}"/>
    <hyperlink ref="D561" r:id="rId81" xr:uid="{84E6AABE-A969-E64C-86C5-F9F87B6FE95A}"/>
    <hyperlink ref="D173" r:id="rId82" xr:uid="{D1A078B6-0F7E-CB4C-B19C-186F348BC6C8}"/>
    <hyperlink ref="D464" r:id="rId83" xr:uid="{83AAFEF9-E261-4446-AE35-57C3BD8D30C7}"/>
    <hyperlink ref="D300" r:id="rId84" xr:uid="{21763007-5742-934F-B59D-98A19590F43C}"/>
    <hyperlink ref="D292" r:id="rId85" xr:uid="{6D6898E3-B7AD-914B-A0EF-985CE0773EC1}"/>
    <hyperlink ref="D566" r:id="rId86" xr:uid="{BB526201-D6BC-5A4A-B0B1-30AE1C6AEC26}"/>
    <hyperlink ref="D98" r:id="rId87" xr:uid="{57C39383-055C-854D-AA31-9310EAFA04FD}"/>
    <hyperlink ref="D100" r:id="rId88" xr:uid="{EC1B1444-1FB4-1F41-8A2B-59079D4B134C}"/>
    <hyperlink ref="D105" r:id="rId89" xr:uid="{287C60F6-9E0B-964E-8C8F-15212795B804}"/>
    <hyperlink ref="D106" r:id="rId90" xr:uid="{5363A15B-067D-9941-86A4-D95380CB5EC6}"/>
    <hyperlink ref="D99" r:id="rId91" xr:uid="{5D107A19-43CF-6746-A173-2FC764124124}"/>
    <hyperlink ref="D104" r:id="rId92" xr:uid="{29F6C6B4-E67C-C547-AE5F-D9518921914E}"/>
    <hyperlink ref="D102" r:id="rId93" xr:uid="{8CD2ADAF-AE05-CA4E-932A-F6FD41E734FF}"/>
    <hyperlink ref="D103" r:id="rId94" xr:uid="{97BBDE02-4E7C-944C-A2AF-9C77B467F1DF}"/>
    <hyperlink ref="D101" r:id="rId95" xr:uid="{AC285A5A-8D85-2844-82B9-6FFAA3075510}"/>
    <hyperlink ref="D147" r:id="rId96" xr:uid="{D80C8F61-5D43-054B-94FF-1766CD28705C}"/>
    <hyperlink ref="D482" r:id="rId97" xr:uid="{3E672F60-3EE3-2D4D-8792-DB7F3C1E1CAD}"/>
    <hyperlink ref="D484" r:id="rId98" xr:uid="{09DDAD99-05DE-0549-AA6E-F3C40305BF8F}"/>
    <hyperlink ref="D483" r:id="rId99" xr:uid="{D3B5AB13-6F14-9E47-8FA0-1536756102D3}"/>
    <hyperlink ref="D370" r:id="rId100" xr:uid="{BC5B9B60-A877-9E4D-B361-88213D903D36}"/>
    <hyperlink ref="D472" r:id="rId101" xr:uid="{BB172110-81F5-0C45-AA7D-E04361EA3CDA}"/>
    <hyperlink ref="D477" r:id="rId102" xr:uid="{76276F70-CF4E-D94A-8C2B-9689FFFFE575}"/>
    <hyperlink ref="D474" r:id="rId103" xr:uid="{79F48E22-1046-4A43-9FD7-8F56CD2D6CA6}"/>
    <hyperlink ref="D473" r:id="rId104" xr:uid="{A3A414A7-F915-134F-B342-765D4C2F7386}"/>
    <hyperlink ref="D476" r:id="rId105" xr:uid="{A650302B-7056-CA48-8F4C-0A6965824DEB}"/>
    <hyperlink ref="D475" r:id="rId106" xr:uid="{A1193995-85A8-9749-B23A-8091243DC778}"/>
    <hyperlink ref="D478" r:id="rId107" xr:uid="{FB3AF830-E52E-8846-B85D-2FFEB7F3BF50}"/>
    <hyperlink ref="D558" r:id="rId108" xr:uid="{A70A0D05-1B30-1649-A977-5F4B38AA2F24}"/>
    <hyperlink ref="D562" r:id="rId109" xr:uid="{D442D682-BE5E-7647-AD7F-12F438EEEFF7}"/>
    <hyperlink ref="D193" r:id="rId110" xr:uid="{C486797E-835D-F445-86C1-2653951E9F15}"/>
    <hyperlink ref="D196" r:id="rId111" xr:uid="{457EE433-4097-9C49-A00E-0CA61DFEEA28}"/>
    <hyperlink ref="D195" r:id="rId112" xr:uid="{BB3AFFDA-14E5-A046-88E4-260D2CF5CC0A}"/>
    <hyperlink ref="D194" r:id="rId113" xr:uid="{76F4A6C7-B30E-0B4A-8BE1-F2A8D606D864}"/>
    <hyperlink ref="D308" r:id="rId114" xr:uid="{C8333EA7-549F-3C43-AECF-2FDC9EC001AC}"/>
    <hyperlink ref="D309" r:id="rId115" xr:uid="{46857630-41C9-0048-8261-8A39E44E3EEF}"/>
    <hyperlink ref="D312" r:id="rId116" xr:uid="{6F2EDCB4-03F7-D14B-BB5E-E41F8584B12E}"/>
    <hyperlink ref="D310" r:id="rId117" xr:uid="{B51A6382-59FA-CF4D-918E-7019CDE58C6F}"/>
    <hyperlink ref="D311" r:id="rId118" xr:uid="{C392752C-6DB4-9644-8FD4-3C82BD2350AA}"/>
    <hyperlink ref="D371" r:id="rId119" xr:uid="{1CB8EB35-D66C-6140-B9D9-A271DEE38E1E}"/>
    <hyperlink ref="D374" r:id="rId120" xr:uid="{007E7C8E-A225-B445-8C97-8C0113374825}"/>
    <hyperlink ref="D372" r:id="rId121" xr:uid="{BC0EC37B-144D-1849-B53B-AFAF561A57F6}"/>
    <hyperlink ref="D376" r:id="rId122" xr:uid="{54F865B3-5713-DB46-B220-0D05B3053851}"/>
    <hyperlink ref="D373" r:id="rId123" xr:uid="{21CF71E7-414F-AC43-943D-466128483CBA}"/>
    <hyperlink ref="D375" r:id="rId124" xr:uid="{72BA1F38-E7EC-B14E-8E84-28547D459F10}"/>
    <hyperlink ref="D263" r:id="rId125" xr:uid="{5A3990C4-77B3-1B40-AB46-3335C7DA83C5}"/>
    <hyperlink ref="D182" r:id="rId126" xr:uid="{008A5CE4-33C8-AD4B-9300-5B4249D637BD}"/>
    <hyperlink ref="D184" r:id="rId127" xr:uid="{1E6953E9-D965-8644-B17E-5D36E23331E0}"/>
    <hyperlink ref="D183" r:id="rId128" xr:uid="{1E151CEA-37C7-664C-9EBC-68648288460D}"/>
    <hyperlink ref="D264" r:id="rId129" xr:uid="{E12A512E-6DCF-3D47-9153-65F4691FE1A1}"/>
    <hyperlink ref="D423" r:id="rId130" xr:uid="{82C2D915-16DD-024A-8E07-1601E3127481}"/>
    <hyperlink ref="D426" r:id="rId131" xr:uid="{C0E502C1-2524-7C4C-955C-A403B92316AC}"/>
    <hyperlink ref="D424" r:id="rId132" xr:uid="{3484942F-90FE-FB43-99A1-254BC192BB8C}"/>
    <hyperlink ref="D425" r:id="rId133" xr:uid="{F4DE4DE2-EC46-A94A-9D30-ECD16BD8105E}"/>
    <hyperlink ref="D2" r:id="rId134" xr:uid="{B90FAA1C-048E-6F44-B6F3-0DA234C99402}"/>
    <hyperlink ref="D3" r:id="rId135" xr:uid="{25577361-6C75-F849-BECF-0C74E6F70836}"/>
    <hyperlink ref="D5" r:id="rId136" xr:uid="{1401380D-FA1F-C94D-8C36-5A08E5C4085C}"/>
    <hyperlink ref="D4" r:id="rId137" xr:uid="{6F37D580-9CDF-B445-9F17-DD74A9956ED1}"/>
    <hyperlink ref="D125" r:id="rId138" xr:uid="{120039C3-0DA6-EB47-A1C7-860413F5D429}"/>
    <hyperlink ref="D126" r:id="rId139" xr:uid="{DA6DABE4-BDA4-FC4E-A1B2-16E21523B983}"/>
    <hyperlink ref="D127" r:id="rId140" xr:uid="{2AB8AF8F-FDD6-6745-87E6-F108664EA826}"/>
    <hyperlink ref="D45" r:id="rId141" xr:uid="{26F546D2-77A3-B345-81BA-29169642FEF6}"/>
    <hyperlink ref="D295" r:id="rId142" xr:uid="{26AFD0E4-A89F-1B47-9BC4-0F1B7011C46C}"/>
    <hyperlink ref="D546" r:id="rId143" xr:uid="{128F1F7F-86EA-FA49-BEAC-8A77730E37F8}"/>
    <hyperlink ref="D548" r:id="rId144" xr:uid="{5DE7DC08-CC83-EB47-931E-FC46828C3AE0}"/>
    <hyperlink ref="D547" r:id="rId145" xr:uid="{37E56F0A-543B-954C-9BCA-55091A84E9E9}"/>
    <hyperlink ref="D230" r:id="rId146" xr:uid="{E2F084D5-399B-7C4E-8A19-9A2A383050BA}"/>
    <hyperlink ref="D233" r:id="rId147" xr:uid="{2BCF4875-C3C7-B743-AC2D-3A53A669ADAF}"/>
    <hyperlink ref="D231" r:id="rId148" xr:uid="{75430204-27E9-B549-98B7-111EF87D46B0}"/>
    <hyperlink ref="D232" r:id="rId149" xr:uid="{2512C358-D6AD-224E-8C5B-D179BFF06CD2}"/>
    <hyperlink ref="D15" r:id="rId150" xr:uid="{A1B4477F-5B0E-494C-80C3-70B475376020}"/>
    <hyperlink ref="D61" r:id="rId151" xr:uid="{2AF6F110-446F-9E48-9D26-2A6DFAB03E39}"/>
    <hyperlink ref="D36" r:id="rId152" xr:uid="{A8B4C499-2A98-E64B-B18F-8A8D8639F05C}"/>
    <hyperlink ref="D267" r:id="rId153" xr:uid="{DAC09F5B-A12B-7747-B92D-555E8C8CE9C3}"/>
    <hyperlink ref="D269" r:id="rId154" xr:uid="{AC226E99-56FF-E245-BC52-061F72277FEE}"/>
    <hyperlink ref="D268" r:id="rId155" xr:uid="{59D2A3A7-40D8-D74C-BCDA-80F9C73D0280}"/>
    <hyperlink ref="D204" r:id="rId156" xr:uid="{95C49C93-16F6-2E40-B4F3-93F7632F194D}"/>
    <hyperlink ref="D559" r:id="rId157" xr:uid="{E782025C-DA4D-104C-BA97-2AC5BFC654B3}"/>
    <hyperlink ref="D485" r:id="rId158" xr:uid="{43690FE2-2E09-5449-8854-CE354E17E16E}"/>
    <hyperlink ref="D487" r:id="rId159" xr:uid="{A261DAD5-9A41-FC49-B42E-15822209D153}"/>
    <hyperlink ref="D488" r:id="rId160" xr:uid="{F542D8A9-676B-C64A-9ED2-69FFEF1B10C8}"/>
    <hyperlink ref="D489" r:id="rId161" xr:uid="{5BDDE66D-A65A-4B40-8DF8-CDA37FDD3085}"/>
    <hyperlink ref="D486" r:id="rId162" xr:uid="{FB84A51F-86CB-A84A-BC33-019C02B4E78A}"/>
    <hyperlink ref="D16" r:id="rId163" xr:uid="{84404263-6693-504C-9C05-BAB3E617AB38}"/>
    <hyperlink ref="D397" r:id="rId164" xr:uid="{0CB1EAEF-A2B5-784F-B80D-36FF9DF8445F}"/>
    <hyperlink ref="D398" r:id="rId165" xr:uid="{26F84502-1751-6046-A730-6BC97E8E4F9E}"/>
    <hyperlink ref="D399" r:id="rId166" xr:uid="{C3779C65-E394-2145-9ED0-0D45B7C93939}"/>
    <hyperlink ref="D260" r:id="rId167" xr:uid="{133E0255-6979-8744-AC34-EA0788AA8898}"/>
    <hyperlink ref="D262" r:id="rId168" xr:uid="{2E484C25-2BB3-7949-B3CB-A815445D83E6}"/>
    <hyperlink ref="D261" r:id="rId169" xr:uid="{7ECC97A1-89A3-EE4F-AB15-F0C18A6AC556}"/>
    <hyperlink ref="D259" r:id="rId170" xr:uid="{E351E57D-1DEE-F047-8B82-78741C6C9726}"/>
    <hyperlink ref="D208" r:id="rId171" xr:uid="{69F03F4D-0147-334F-86CC-A439E3208256}"/>
    <hyperlink ref="D434" r:id="rId172" xr:uid="{E96849EB-D43F-C34A-9D92-9DFC0854FF2A}"/>
    <hyperlink ref="D437" r:id="rId173" xr:uid="{A690EC56-0DCE-F141-BBE9-6EAFF0CCFBFD}"/>
    <hyperlink ref="D436" r:id="rId174" xr:uid="{2FCD15AF-C902-E041-BCCE-2269CDCB0E06}"/>
    <hyperlink ref="D435" r:id="rId175" xr:uid="{B74EF3D0-D7D9-C24E-9691-A867A76D0250}"/>
    <hyperlink ref="D169" r:id="rId176" xr:uid="{AE8C86F9-B31D-3244-94C9-041BAAF6FF1B}"/>
    <hyperlink ref="D172" r:id="rId177" xr:uid="{53B39D06-027B-BF4C-8F8F-B0A2B13C3C6B}"/>
    <hyperlink ref="D170" r:id="rId178" xr:uid="{C6BA2660-E260-244A-979F-D06E36A82D03}"/>
    <hyperlink ref="D171" r:id="rId179" xr:uid="{DD5440B5-46EA-9B46-B832-574D5EF19EDE}"/>
    <hyperlink ref="D444" r:id="rId180" xr:uid="{27D5241B-152B-824A-BDC2-62A4759CDA8D}"/>
    <hyperlink ref="D446" r:id="rId181" xr:uid="{30A7DDAE-C315-F94F-96A6-EA9EB654306D}"/>
    <hyperlink ref="D445" r:id="rId182" xr:uid="{3DF35EE5-BE9D-6A47-A16B-87BB677139D8}"/>
    <hyperlink ref="D279" r:id="rId183" xr:uid="{1E58BADD-6EEA-7B49-AAF6-B7E7E40609DD}"/>
    <hyperlink ref="D282" r:id="rId184" xr:uid="{A0D2E0A4-9BE6-C443-B1C1-DEBA72B0ED01}"/>
    <hyperlink ref="D283" r:id="rId185" xr:uid="{FF47BC01-A0D7-F645-B5FA-D53ACCCC34EE}"/>
    <hyperlink ref="D280" r:id="rId186" xr:uid="{D8656E41-DE76-9849-9BCA-7568F257F992}"/>
    <hyperlink ref="D281" r:id="rId187" xr:uid="{673F71A9-9A61-FE4A-8CDB-14684F17B174}"/>
    <hyperlink ref="D560" r:id="rId188" xr:uid="{FF76DD0D-C069-3C4D-B435-ACB8C1BCF45D}"/>
    <hyperlink ref="D479" r:id="rId189" xr:uid="{BB99EE53-8AC6-F54F-9EAC-C00D49E17C05}"/>
    <hyperlink ref="D481" r:id="rId190" xr:uid="{B4CA4BA9-097C-7741-B4C8-28073C7B8173}"/>
    <hyperlink ref="D480" r:id="rId191" xr:uid="{98134ABC-FD39-8F49-9BD1-D618B80350F8}"/>
    <hyperlink ref="D313" r:id="rId192" xr:uid="{1A8D4755-8C3F-C448-81CB-43A68082EDAE}"/>
    <hyperlink ref="D321" r:id="rId193" xr:uid="{8F97EFC1-5365-654A-A468-A8453D8BBB84}"/>
    <hyperlink ref="D322" r:id="rId194" xr:uid="{9FFE9142-55E5-614D-887D-33044F9C26D0}"/>
    <hyperlink ref="D323" r:id="rId195" xr:uid="{2A412C56-F84D-9F43-9F3E-BE10B1DA2519}"/>
    <hyperlink ref="D324" r:id="rId196" xr:uid="{27B74AB5-9BE4-734F-A916-654D55D4C31B}"/>
    <hyperlink ref="D314" r:id="rId197" xr:uid="{A89FD71A-A725-E844-9B1E-1928E00D2517}"/>
    <hyperlink ref="D328" r:id="rId198" xr:uid="{BC88A931-C6A4-D54A-A784-85E02979B688}"/>
    <hyperlink ref="D327" r:id="rId199" xr:uid="{133A28F7-1EC6-604B-9420-0F30FE4B3817}"/>
    <hyperlink ref="D325" r:id="rId200" xr:uid="{9495BB4B-78AB-6346-A403-C5E7811BBC52}"/>
    <hyperlink ref="D319" r:id="rId201" xr:uid="{3E527B4D-4FE7-B843-802A-4250CA0AF5C0}"/>
    <hyperlink ref="D320" r:id="rId202" xr:uid="{229E7A71-C773-9B46-B9A4-2815BEB4F67F}"/>
    <hyperlink ref="D326" r:id="rId203" xr:uid="{9A0FE275-A975-414C-AC05-82E16FBF027F}"/>
    <hyperlink ref="D315" r:id="rId204" xr:uid="{C9FE63E1-AD20-A048-8FA3-46CDBBA0E0E6}"/>
    <hyperlink ref="D318" r:id="rId205" xr:uid="{B9E08993-5C23-1D40-AD6B-510CE93E33D2}"/>
    <hyperlink ref="D317" r:id="rId206" xr:uid="{D22C4BC2-C29D-134F-9905-0B52E15EA2A6}"/>
    <hyperlink ref="D316" r:id="rId207" xr:uid="{BBFAF2FF-E485-AB42-9514-FDCA35C1DEA7}"/>
    <hyperlink ref="D257" r:id="rId208" xr:uid="{FA3DF0CA-DF04-DF4D-9664-8B086D671455}"/>
    <hyperlink ref="D258" r:id="rId209" xr:uid="{5FF9CD40-281C-3946-BF59-81E8DCC981B2}"/>
    <hyperlink ref="D66" r:id="rId210" xr:uid="{0507B9DD-3BAA-894F-B906-1A7C0D371A25}"/>
    <hyperlink ref="D68" r:id="rId211" xr:uid="{D120BA7B-C978-414C-B037-77F8F9417BD7}"/>
    <hyperlink ref="D67" r:id="rId212" xr:uid="{80F49E80-E655-BD4F-9586-DBC05D666674}"/>
    <hyperlink ref="D69" r:id="rId213" xr:uid="{DA73CAD9-65DA-5047-8DF8-1C56BBAF9685}"/>
    <hyperlink ref="D63" r:id="rId214" xr:uid="{EA1C21E2-5B8B-B74D-B221-DEA02AA1FA39}"/>
    <hyperlink ref="D20" r:id="rId215" xr:uid="{7DBA7818-73CE-A24B-AA21-029AFE9139AB}"/>
    <hyperlink ref="D21" r:id="rId216" xr:uid="{36761D54-E389-A74A-867C-870ECC38F0F4}"/>
    <hyperlink ref="D71" r:id="rId217" xr:uid="{CA1A27AB-D5D0-9241-A8F8-CB9BEF692862}"/>
    <hyperlink ref="D72" r:id="rId218" xr:uid="{9E471CC4-3278-004D-8AFD-714591A255F3}"/>
    <hyperlink ref="D431" r:id="rId219" xr:uid="{972F7195-63A1-2C49-B53F-4C7EC5143538}"/>
    <hyperlink ref="D433" r:id="rId220" xr:uid="{12BE2DF8-CCF7-194D-911A-23422BC41B1B}"/>
    <hyperlink ref="D432" r:id="rId221" xr:uid="{F00AA043-A528-6F46-BA70-A0DDD18D44F4}"/>
    <hyperlink ref="D209" r:id="rId222" xr:uid="{60B9E0EF-A794-B744-ABE4-4DF9EAFBB313}"/>
    <hyperlink ref="D219" r:id="rId223" xr:uid="{F7384421-59F6-FB40-93F6-AC909951D49E}"/>
    <hyperlink ref="D229" r:id="rId224" xr:uid="{DFCCE7EE-27AE-AC41-9352-335744AB2A87}"/>
    <hyperlink ref="D228" r:id="rId225" xr:uid="{4E35E4FC-3036-DD49-9908-E2002907FE22}"/>
    <hyperlink ref="D107" r:id="rId226" xr:uid="{DA93C698-5A9F-8547-8116-EDA5310377D8}"/>
    <hyperlink ref="D227" r:id="rId227" xr:uid="{AD3D960C-54E4-3042-B575-EC70D748289F}"/>
    <hyperlink ref="D185" r:id="rId228" xr:uid="{8B8D14AF-8658-0745-933D-D4275BCB723A}"/>
    <hyperlink ref="D18" r:id="rId229" xr:uid="{58AE4AB9-B14A-5A41-A7A3-9B7E5DA69605}"/>
    <hyperlink ref="D135" r:id="rId230" xr:uid="{9A5B7B12-9CA7-7F42-89BD-521A5D1910AD}"/>
    <hyperlink ref="D254" r:id="rId231" xr:uid="{411225EF-4DCD-7C43-B12C-6297F11053D1}"/>
    <hyperlink ref="D256" r:id="rId232" xr:uid="{69CF9D27-34F5-3943-971E-A21A6A2FD2C0}"/>
    <hyperlink ref="D255" r:id="rId233" xr:uid="{0D613571-3D4C-034F-9004-46614B8D768B}"/>
    <hyperlink ref="D270" r:id="rId234" xr:uid="{E18665A7-FEC8-D54A-BDB7-0BEFB618AB6E}"/>
    <hyperlink ref="D207" r:id="rId235" xr:uid="{F008EA9B-7519-6C42-A39E-36496021FAA1}"/>
    <hyperlink ref="D549" r:id="rId236" xr:uid="{2EADEBAF-83AF-0641-BD5D-F8D2D83EAB73}"/>
    <hyperlink ref="D551" r:id="rId237" xr:uid="{40926913-35B9-D042-947E-7E5293A543A5}"/>
    <hyperlink ref="D550" r:id="rId238" xr:uid="{1E5AD80C-D4FE-7D4E-B55C-ADBC243381E4}"/>
    <hyperlink ref="D513" r:id="rId239" xr:uid="{3426570D-947F-6B47-B6CE-13B0B3A74DCF}"/>
    <hyperlink ref="D517" r:id="rId240" xr:uid="{B071244A-059C-D448-8815-941580C56476}"/>
    <hyperlink ref="D516" r:id="rId241" xr:uid="{515DEB5B-6270-4C4C-8043-A1C8AD238A31}"/>
    <hyperlink ref="D514" r:id="rId242" xr:uid="{AE2E2B1E-C40E-E546-9BF6-940B4D9DB293}"/>
    <hyperlink ref="D515" r:id="rId243" xr:uid="{D4D5E082-0C5A-164D-B68B-89B330A8CBA6}"/>
    <hyperlink ref="D497" r:id="rId244" xr:uid="{CCA5B4F0-D789-A24C-860E-0A5569D08B77}"/>
    <hyperlink ref="D498" r:id="rId245" xr:uid="{2640B2F0-693C-2648-801A-9CFD2DBA481C}"/>
    <hyperlink ref="D499" r:id="rId246" xr:uid="{8084BFBF-2AF1-774A-AB0D-4DDCA38E4899}"/>
    <hyperlink ref="D500" r:id="rId247" xr:uid="{C57BB3EB-C426-D449-B38A-110890D4E96F}"/>
    <hyperlink ref="D501" r:id="rId248" xr:uid="{359D30BE-AC50-2C4F-B56A-2F89D4CC8CAD}"/>
    <hyperlink ref="D503" r:id="rId249" xr:uid="{35FDF64E-0693-0842-9B38-3864D729A203}"/>
    <hyperlink ref="D502" r:id="rId250" xr:uid="{A30B0533-7B5C-EA49-BDFE-799089BBC53D}"/>
    <hyperlink ref="D506" r:id="rId251" xr:uid="{57281163-0A00-524B-B91A-AD6F4C4D73E6}"/>
    <hyperlink ref="D507" r:id="rId252" xr:uid="{AC85CEE5-4E86-FF48-BEAF-EB85F6CE430C}"/>
    <hyperlink ref="D505" r:id="rId253" xr:uid="{1CEA8605-27EC-A946-97D2-FD80B5B57358}"/>
    <hyperlink ref="D504" r:id="rId254" xr:uid="{7090887D-1A8B-A640-BF1F-FFBD6FE9D340}"/>
    <hyperlink ref="D508" r:id="rId255" xr:uid="{4C19247F-5FBC-CD4A-B9BA-04962697D455}"/>
    <hyperlink ref="D510" r:id="rId256" xr:uid="{E2573F23-E4EA-D94C-8BB1-D907E9708DDD}"/>
    <hyperlink ref="D509" r:id="rId257" xr:uid="{EAF617F4-EF6D-354B-BE43-D4E1127B3EBD}"/>
    <hyperlink ref="D511" r:id="rId258" xr:uid="{E894CE69-8A02-2C4B-8EFA-543CDA523C34}"/>
    <hyperlink ref="D512" r:id="rId259" xr:uid="{97A632E4-638D-E740-AAA5-6E7377D84CFB}"/>
    <hyperlink ref="D565" r:id="rId260" xr:uid="{F25A4222-CBEF-3A4B-979A-A1B6B8E570A0}"/>
    <hyperlink ref="D216" r:id="rId261" xr:uid="{D1185F73-28F6-854D-B0B3-CE88F0BF84EF}"/>
    <hyperlink ref="D413" r:id="rId262" xr:uid="{899C2B31-CFB2-B14C-9F19-3C4351095887}"/>
    <hyperlink ref="D421" r:id="rId263" xr:uid="{55DED182-C954-2445-876E-7CE815E51331}"/>
    <hyperlink ref="D418" r:id="rId264" xr:uid="{C37B0526-EDB1-924B-BBE4-F1250F28891D}"/>
    <hyperlink ref="D414" r:id="rId265" xr:uid="{65C820FD-59ED-6846-AF3D-829BB158932B}"/>
    <hyperlink ref="D415" r:id="rId266" xr:uid="{5128D5C2-6716-7C4B-953D-279F0ADF43A2}"/>
    <hyperlink ref="D416" r:id="rId267" xr:uid="{9730DC0A-D046-8742-84EA-507F531C4813}"/>
    <hyperlink ref="D417" r:id="rId268" xr:uid="{FD7E1C4E-C782-124C-9AF6-3ACC607B9DAC}"/>
    <hyperlink ref="D422" r:id="rId269" xr:uid="{2647A5C5-3CC2-394E-88DE-4A87216A2330}"/>
    <hyperlink ref="D419" r:id="rId270" xr:uid="{28567F0F-34F1-284B-99F9-62A1A5834815}"/>
    <hyperlink ref="D420" r:id="rId271" xr:uid="{0827BDB5-94D0-E046-BF49-0C7A5293A750}"/>
    <hyperlink ref="D447" r:id="rId272" xr:uid="{EAAF4E4A-0EFA-C84C-A0EF-BCFC9CEB5739}"/>
    <hyperlink ref="D458" r:id="rId273" xr:uid="{8F3C55CC-77BC-1645-8F48-A39CD09A217D}"/>
    <hyperlink ref="D448" r:id="rId274" xr:uid="{D2399BEC-A31A-E74B-8E1D-1AA077AB3E7F}"/>
    <hyperlink ref="D449" r:id="rId275" xr:uid="{DA5045D1-C16E-8F4C-8972-4F7C1DC61380}"/>
    <hyperlink ref="D450" r:id="rId276" xr:uid="{577E934E-2A70-2D44-98F5-9729758F756D}"/>
    <hyperlink ref="D452" r:id="rId277" xr:uid="{94BD055C-4384-7E47-B9AA-6DE770E76C5A}"/>
    <hyperlink ref="D451" r:id="rId278" xr:uid="{7B19E7C1-A242-0E4C-9DB9-AF6B0DB51A1F}"/>
    <hyperlink ref="D453" r:id="rId279" xr:uid="{A3D3D453-8870-4945-BEDA-B7A6152E3239}"/>
    <hyperlink ref="D454" r:id="rId280" xr:uid="{4C7641B2-7ADB-A04E-8DF4-AE6C6C7E0D60}"/>
    <hyperlink ref="D455" r:id="rId281" xr:uid="{23855A87-D887-8649-B3C8-FEF694049B05}"/>
    <hyperlink ref="D456" r:id="rId282" xr:uid="{0EC38168-1491-A946-ACFA-AC61E5D37B24}"/>
    <hyperlink ref="D457" r:id="rId283" xr:uid="{3BE5A6FA-F092-8346-9BBF-357279BB51B1}"/>
    <hyperlink ref="D400" r:id="rId284" xr:uid="{62EBFD9F-2151-D449-91EE-4A25E58EA358}"/>
    <hyperlink ref="D407" r:id="rId285" xr:uid="{EE770BC3-A94F-8945-9AD6-7473C476B56C}"/>
    <hyperlink ref="D402" r:id="rId286" xr:uid="{996270E0-C0DC-F14E-89DA-EEA0AB626F26}"/>
    <hyperlink ref="D406" r:id="rId287" xr:uid="{AE69C634-805B-8443-BBA2-62B43F4FD12E}"/>
    <hyperlink ref="D404" r:id="rId288" xr:uid="{C9518484-911C-AB4D-B4B1-227BAEE54C36}"/>
    <hyperlink ref="D401" r:id="rId289" xr:uid="{AE464AB0-04A5-5B4E-B806-70EEB502E356}"/>
    <hyperlink ref="D409" r:id="rId290" xr:uid="{0E90EFD4-D6AA-1447-AB01-A4824F09797E}"/>
    <hyperlink ref="D403" r:id="rId291" xr:uid="{56425351-8A0D-1E49-B05B-079EE12922D4}"/>
    <hyperlink ref="D405" r:id="rId292" xr:uid="{5A24BEB9-41FC-F94F-9220-93985D0431E4}"/>
    <hyperlink ref="D408" r:id="rId293" xr:uid="{2D9DAF53-BAB3-CA41-886F-A4B4461D399D}"/>
    <hyperlink ref="D291" r:id="rId294" xr:uid="{C98F0074-208C-BC4E-8BFC-9F38563C089D}"/>
    <hyperlink ref="D112" r:id="rId295" xr:uid="{E2CDC0E4-5E72-A84C-B168-A8D6AAE89B54}"/>
    <hyperlink ref="D115" r:id="rId296" xr:uid="{F61E9154-C155-8A40-9DA9-DFFBFBD19201}"/>
    <hyperlink ref="D114" r:id="rId297" xr:uid="{26FAE2E1-AE99-9B46-ADBE-CF61BF55C82A}"/>
    <hyperlink ref="D113" r:id="rId298" xr:uid="{207B7757-9FA4-D149-A899-182709819504}"/>
    <hyperlink ref="D116" r:id="rId299" xr:uid="{D2B4EE4A-ADA8-6E46-934D-A0872E81E5F7}"/>
    <hyperlink ref="D117" r:id="rId300" xr:uid="{4858784F-B95B-004A-BF93-840B7A2DE033}"/>
    <hyperlink ref="D118" r:id="rId301" xr:uid="{84537A50-6243-8640-BC04-3F6A27D0472A}"/>
    <hyperlink ref="D218" r:id="rId302" xr:uid="{9D960062-DDE4-1943-8EAF-A6C79A505C80}"/>
    <hyperlink ref="D159" r:id="rId303" xr:uid="{B82D1FAF-DC09-A74F-AA6A-9F0A0714B68D}"/>
    <hyperlink ref="D266" r:id="rId304" xr:uid="{3AAB7CC8-2D61-3240-A59B-9F5D2AD1D44E}"/>
    <hyperlink ref="D92" r:id="rId305" xr:uid="{0F299D6A-4E21-3247-81BA-D5E4F009A846}"/>
    <hyperlink ref="D96" r:id="rId306" xr:uid="{35C06364-27FB-FF4F-8F3F-C77F4CC94855}"/>
    <hyperlink ref="D94" r:id="rId307" xr:uid="{7FB48F6B-F85C-D541-9861-9E165B46D4E8}"/>
    <hyperlink ref="D93" r:id="rId308" xr:uid="{0CC6F409-DE83-CA4B-BCAA-D3D076BAE279}"/>
    <hyperlink ref="D95" r:id="rId309" xr:uid="{6D507739-3D1E-A447-9495-602C20C717DE}"/>
    <hyperlink ref="D390" r:id="rId310" xr:uid="{BCC3CC5E-9CF6-9449-9A1F-3FA061B6A42B}"/>
    <hyperlink ref="D391" r:id="rId311" xr:uid="{0247B187-545E-4F40-8D02-175B49D04203}"/>
    <hyperlink ref="D392" r:id="rId312" xr:uid="{54EE9890-37AA-B74A-A137-BA3EFCE6D19B}"/>
    <hyperlink ref="D297" r:id="rId313" xr:uid="{8E3ACA80-8750-8149-9ED1-9940F8C8C2D1}"/>
    <hyperlink ref="D441" r:id="rId314" xr:uid="{37403A15-2FCF-9640-B4E2-DEE1BF71051E}"/>
    <hyperlink ref="D47" r:id="rId315" xr:uid="{60D30833-21DB-7C48-B027-EEA94158E4AA}"/>
    <hyperlink ref="D54" r:id="rId316" xr:uid="{54E9CEC5-E37E-9441-BFC0-F82588AE419E}"/>
    <hyperlink ref="D48" r:id="rId317" xr:uid="{C65CED9C-B0C0-F743-B35A-4A84454835EB}"/>
    <hyperlink ref="D51" r:id="rId318" xr:uid="{3FD28B2A-212A-754B-9778-92C66DF7B918}"/>
    <hyperlink ref="D52" r:id="rId319" xr:uid="{6594660D-65AB-3243-8B31-7B22A7480440}"/>
    <hyperlink ref="D50" r:id="rId320" xr:uid="{6DC9D544-6E0C-5E44-B587-D753CC82A459}"/>
    <hyperlink ref="D49" r:id="rId321" xr:uid="{EDA1E611-F5C2-9746-B03B-77DBCD57DB16}"/>
    <hyperlink ref="D53" r:id="rId322" xr:uid="{AD3FA9BA-24EA-B44F-9DF0-0D04F7621846}"/>
    <hyperlink ref="D377" r:id="rId323" xr:uid="{DC4CBF95-6EE4-2A4F-9833-61E9AD969482}"/>
    <hyperlink ref="D378" r:id="rId324" xr:uid="{07273C83-BC1C-A546-96A6-42588E7CDC45}"/>
    <hyperlink ref="D381" r:id="rId325" xr:uid="{4E019008-E2D2-F341-B89B-1B3AD17965F0}"/>
    <hyperlink ref="D379" r:id="rId326" xr:uid="{8B624579-BF0F-0B47-A98B-18D16F5D74F9}"/>
    <hyperlink ref="D380" r:id="rId327" xr:uid="{10399794-CDE7-AD41-BD3F-A5FCA236123D}"/>
    <hyperlink ref="D459" r:id="rId328" xr:uid="{2D632A34-82E2-944D-8AD9-B3CF67EC0776}"/>
    <hyperlink ref="D461" r:id="rId329" xr:uid="{2AD55F65-28E0-5747-A846-21D1F7DD6B61}"/>
    <hyperlink ref="D460" r:id="rId330" xr:uid="{F7EDBF54-A041-E749-BD39-4953BC0F9C21}"/>
    <hyperlink ref="D462" r:id="rId331" xr:uid="{6FD06E68-9EAF-FF40-B56A-D45094940C92}"/>
    <hyperlink ref="D463" r:id="rId332" xr:uid="{565568AD-2612-DB4F-B8B9-E8D7107AEFA4}"/>
    <hyperlink ref="D167" r:id="rId333" xr:uid="{1E53AAC2-F158-E247-86A6-18B3884DB3EA}"/>
    <hyperlink ref="D543" r:id="rId334" xr:uid="{617FCDC2-14B9-AB4B-B0B0-4266FEE67C7A}"/>
    <hyperlink ref="D545" r:id="rId335" xr:uid="{2A6B5E18-273B-DA4D-983F-56A9FDDC5969}"/>
    <hyperlink ref="D544" r:id="rId336" xr:uid="{BC646B7B-6160-394F-9461-47D5B1C56B15}"/>
    <hyperlink ref="D158" r:id="rId337" xr:uid="{DA0BBB60-5BC2-9D4E-9381-E7937179EB17}"/>
    <hyperlink ref="D160" r:id="rId338" xr:uid="{835EF3CB-3AE5-504F-A976-A4B4A8BD40DB}"/>
    <hyperlink ref="D538" r:id="rId339" xr:uid="{DADAABDF-BA67-4D4C-9B47-F8C803F25DBF}"/>
    <hyperlink ref="D539" r:id="rId340" xr:uid="{761D964B-760F-084C-B126-C1BDB8B5E407}"/>
    <hyperlink ref="D276" r:id="rId341" xr:uid="{7153E2CE-B096-8E40-865D-054EE23B4596}"/>
    <hyperlink ref="D277" r:id="rId342" xr:uid="{D62152F8-EF75-074E-9962-2C8D8803B5D8}"/>
    <hyperlink ref="D278" r:id="rId343" xr:uid="{A19AEAD6-F6A6-2941-95E8-F805EDC95FA8}"/>
    <hyperlink ref="D64" r:id="rId344" xr:uid="{D9BA29F2-6302-6649-AD4F-1E92915E8320}"/>
    <hyperlink ref="D192" r:id="rId345" xr:uid="{7A5347DF-FAA7-3F48-9826-9484053C5EF8}"/>
    <hyperlink ref="D62" r:id="rId346" xr:uid="{8849B211-1442-A441-A8DB-542444965049}"/>
    <hyperlink ref="D148" r:id="rId347" xr:uid="{1C8AAE86-5E2C-C049-995C-4B6C56B99D16}"/>
    <hyperlink ref="D442" r:id="rId348" xr:uid="{D0836E81-2C8D-FF49-B94B-20E6331787D4}"/>
    <hyperlink ref="D6" r:id="rId349" xr:uid="{7A0AEC61-368B-3443-8039-D16EB4DAE4BA}"/>
    <hyperlink ref="D14" r:id="rId350" xr:uid="{C43C9484-54CE-1544-9B1A-1A5CBFBEC7CC}"/>
    <hyperlink ref="D11" r:id="rId351" xr:uid="{3A5CF6BA-279B-EE4D-8581-B790F913464F}"/>
    <hyperlink ref="D12" r:id="rId352" xr:uid="{214B9CE0-44EC-A340-9BA5-06CFAEECB437}"/>
    <hyperlink ref="D10" r:id="rId353" xr:uid="{8024258A-68D2-2441-8F13-EA45A70B0A0F}"/>
    <hyperlink ref="D7" r:id="rId354" xr:uid="{BCD257CD-4155-8B4C-87AD-5722742C3420}"/>
    <hyperlink ref="D9" r:id="rId355" xr:uid="{9C967F36-0833-5B44-990E-D258D6A7E9CC}"/>
    <hyperlink ref="D13" r:id="rId356" xr:uid="{4E5391AE-9F00-664F-A8BB-FA60F46EB874}"/>
    <hyperlink ref="D8" r:id="rId357" xr:uid="{53710EE4-B719-4345-AB32-891D29B346E5}"/>
    <hyperlink ref="D37" r:id="rId358" xr:uid="{84EB4881-3C13-F645-8FEB-BF9C9C8DD2D7}"/>
    <hyperlink ref="D38" r:id="rId359" xr:uid="{A487A787-D4D5-614A-98F8-ED4CE21DC8D6}"/>
    <hyperlink ref="D41" r:id="rId360" xr:uid="{BCCB79D5-C0F7-984F-B213-F4338E8B3795}"/>
    <hyperlink ref="D43" r:id="rId361" xr:uid="{910BC3EC-7B27-E848-AC84-7DCE832FEC94}"/>
    <hyperlink ref="D42" r:id="rId362" xr:uid="{1A4CA102-AE79-4F4F-B07D-0A48540F0278}"/>
    <hyperlink ref="D39" r:id="rId363" xr:uid="{B22624C0-1437-4D44-9A8D-4B0E8AB5C969}"/>
    <hyperlink ref="D40" r:id="rId364" xr:uid="{5EC5BCA7-7DE8-8A42-9BD2-E3288BB32C55}"/>
    <hyperlink ref="D490" r:id="rId365" xr:uid="{D12A8683-0E9E-FE47-849A-EA7603443FEA}"/>
    <hyperlink ref="D493" r:id="rId366" xr:uid="{0973CEBF-4AA5-DB49-99AF-F9C81699BAD3}"/>
    <hyperlink ref="D494" r:id="rId367" xr:uid="{DBBB23F5-A97B-6E42-89E9-88D176309BE9}"/>
    <hyperlink ref="D495" r:id="rId368" xr:uid="{B384488C-5E45-2547-8F7C-94CA29A0F6A8}"/>
    <hyperlink ref="D491" r:id="rId369" xr:uid="{CF3F9154-A0AC-5647-9905-065F4409E151}"/>
    <hyperlink ref="D492" r:id="rId370" xr:uid="{BF2C876F-429D-2144-BFEF-DDAADF4D67B6}"/>
    <hyperlink ref="D496" r:id="rId371" xr:uid="{12805FD2-7BF2-9B4D-A19C-74C1F93E5CD5}"/>
    <hyperlink ref="D197" r:id="rId372" xr:uid="{732DB857-697C-5A4A-BF18-213B147B47D1}"/>
    <hyperlink ref="D203" r:id="rId373" xr:uid="{B0B093FE-3426-1944-A964-246F75C88948}"/>
    <hyperlink ref="D198" r:id="rId374" xr:uid="{78D47438-D0D8-BF4E-BE46-BBC428D27F4C}"/>
    <hyperlink ref="D199" r:id="rId375" xr:uid="{F3C6138A-273F-C147-ABA4-94C95FCA9298}"/>
    <hyperlink ref="D200" r:id="rId376" xr:uid="{4A8090C6-29D7-5A44-BCD5-CD23B6189D5B}"/>
    <hyperlink ref="D201" r:id="rId377" xr:uid="{A1D4A738-23A0-6344-8948-35BA81A8352B}"/>
    <hyperlink ref="D202" r:id="rId378" xr:uid="{30FABD43-6056-2348-AF22-02DE678F49F1}"/>
    <hyperlink ref="D217" r:id="rId379" xr:uid="{95339740-E7CB-B647-BFF1-CEC779207251}"/>
    <hyperlink ref="D175" r:id="rId380" xr:uid="{E8BEE1D1-8C30-E947-982F-C30E4CACE105}"/>
    <hyperlink ref="D108" r:id="rId381" xr:uid="{F7A7B7A9-1EF5-E04F-BEB3-68C25E7ED3A8}"/>
    <hyperlink ref="D111" r:id="rId382" xr:uid="{90FE0D43-7EFB-9748-A3B1-16831B8109CA}"/>
    <hyperlink ref="D110" r:id="rId383" xr:uid="{D259BDDF-5735-304E-BC05-6187769B6D9E}"/>
    <hyperlink ref="D109" r:id="rId384" xr:uid="{311FB4CD-D018-FC4A-B823-B589ED7BD7F7}"/>
    <hyperlink ref="D427" r:id="rId385" xr:uid="{C1061912-2A2A-1E44-99C5-30C2267DBE1E}"/>
    <hyperlink ref="D534" r:id="rId386" xr:uid="{C0655A72-A23E-0042-930F-CEB50F06A9D1}"/>
    <hyperlink ref="D536" r:id="rId387" xr:uid="{D3545489-5C85-254B-BF07-887D264DEBA0}"/>
    <hyperlink ref="D537" r:id="rId388" xr:uid="{2889C282-4D34-D541-AF7F-BC5FAFE498B0}"/>
    <hyperlink ref="D535" r:id="rId389" xr:uid="{CC57C3B1-24B8-194F-8756-197B03F4F88B}"/>
    <hyperlink ref="D428" r:id="rId390" xr:uid="{8A591231-27BC-554B-9E04-75AF80067125}"/>
    <hyperlink ref="D429" r:id="rId391" xr:uid="{580A1D7D-4974-CA41-A422-65CF8C14B3CD}"/>
    <hyperlink ref="D430" r:id="rId392" xr:uid="{4FF22361-125E-3A47-8FBF-99B94A0A2AAE}"/>
    <hyperlink ref="D302" r:id="rId393" xr:uid="{F638B81D-FC5B-CF45-A976-10D4082457EA}"/>
    <hyperlink ref="D305" r:id="rId394" xr:uid="{90209639-DD71-8340-A3FB-823D4669B649}"/>
    <hyperlink ref="D304" r:id="rId395" xr:uid="{64CA3ABB-EB9D-F748-AEF4-48A93618EC13}"/>
    <hyperlink ref="D306" r:id="rId396" xr:uid="{B3CA1B67-7CB0-9442-95F5-82E3A4596472}"/>
    <hyperlink ref="D303" r:id="rId397" xr:uid="{71192067-1899-8E43-BF08-27A3819503F9}"/>
    <hyperlink ref="D307" r:id="rId398" xr:uid="{7BD3D7C1-276D-B94F-A13D-0D88D339D49F}"/>
    <hyperlink ref="D97" r:id="rId399" xr:uid="{76785308-77CA-1A41-ABF2-DE26E86E9717}"/>
    <hyperlink ref="D80" r:id="rId400" xr:uid="{5AC9D953-EC92-AA49-A54B-C6BC277C2098}"/>
    <hyperlink ref="D84" r:id="rId401" xr:uid="{F88A92F5-52FB-A043-8E9D-A5186DB72D7C}"/>
    <hyperlink ref="D81" r:id="rId402" xr:uid="{EAE7B365-3FD6-814A-9F90-9B1A0F2CA7E1}"/>
    <hyperlink ref="D88" r:id="rId403" xr:uid="{537D337F-3735-1E49-B2B2-BE9E21806C87}"/>
    <hyperlink ref="D82" r:id="rId404" xr:uid="{097F5301-1315-AC4C-AC74-CEB3393E6909}"/>
    <hyperlink ref="D87" r:id="rId405" xr:uid="{28AF3DD6-AC2F-E645-8497-6FE1485F2CD0}"/>
    <hyperlink ref="D90" r:id="rId406" xr:uid="{D1B7B1E6-371B-1B45-A5E4-2C920BF8382D}"/>
    <hyperlink ref="D89" r:id="rId407" xr:uid="{DCE39058-5CF0-4148-A1DD-5DA417C616C6}"/>
    <hyperlink ref="D86" r:id="rId408" xr:uid="{91E6F486-F2C0-4F47-85E1-0ECCFDC63174}"/>
    <hyperlink ref="D83" r:id="rId409" xr:uid="{95F4921C-58F7-F044-901A-3AE6A43B09C1}"/>
    <hyperlink ref="D85" r:id="rId410" xr:uid="{C92E3F37-810A-AB4D-9262-244E8E954115}"/>
    <hyperlink ref="D91" r:id="rId411" xr:uid="{4883FAC6-A40A-9E44-8B4D-79A5ED28C3DF}"/>
    <hyperlink ref="D443" r:id="rId412" xr:uid="{0AAB2D2D-2AED-414F-BD6B-95D120BAC098}"/>
    <hyperlink ref="D141" r:id="rId413" xr:uid="{8082AB43-12E1-334B-A279-F99A67579165}"/>
    <hyperlink ref="D145" r:id="rId414" xr:uid="{69540028-310D-7240-AFCB-5E02C519408A}"/>
    <hyperlink ref="D143" r:id="rId415" xr:uid="{1482A463-369D-814B-8BCE-58D0AE4F878F}"/>
    <hyperlink ref="D142" r:id="rId416" xr:uid="{26D08941-B9C6-EA4B-8A5B-620A24350D3B}"/>
    <hyperlink ref="D144" r:id="rId417" xr:uid="{70BAA93E-80A5-BF46-A28C-415668B71B19}"/>
    <hyperlink ref="D22" r:id="rId418" xr:uid="{5742CBBC-E35F-C744-98FB-BBA2A91F43BC}"/>
    <hyperlink ref="D567" r:id="rId419" xr:uid="{0165781F-3580-DD4C-A32F-30E60299A1C9}"/>
    <hyperlink ref="D251" r:id="rId420" xr:uid="{AA90DAB8-8EEF-DE46-A520-154BA062F478}"/>
    <hyperlink ref="D410" r:id="rId421" xr:uid="{B8BD386F-9964-7F4D-86CB-5A6C4BB71EBC}"/>
    <hyperlink ref="D412" r:id="rId422" xr:uid="{DDC208D6-6FE3-804B-A263-200783ED6855}"/>
    <hyperlink ref="D411" r:id="rId423" xr:uid="{FEA73252-CA25-DB48-92E8-EF2B0B596562}"/>
    <hyperlink ref="D29" r:id="rId424" xr:uid="{C0536A88-638B-7B40-8A50-8F7DA4F209F0}"/>
    <hyperlink ref="D32" r:id="rId425" xr:uid="{724E275A-15E2-FC4C-A198-8DE0D66BADEE}"/>
    <hyperlink ref="D30" r:id="rId426" xr:uid="{1BB735EC-AD43-CC43-B780-0E4AAA897907}"/>
    <hyperlink ref="D31" r:id="rId427" xr:uid="{E0AFC12F-204D-D14D-8C10-EAA704F22965}"/>
    <hyperlink ref="D33" r:id="rId428" xr:uid="{FF4039ED-7266-A24D-A7BD-8A1E1FE2D71D}"/>
    <hyperlink ref="D34" r:id="rId429" xr:uid="{B25D436F-14CE-0B48-854C-E9853A58D153}"/>
    <hyperlink ref="D35" r:id="rId430" xr:uid="{A67EBDD8-8AC8-8E4B-B26D-24894E474F3B}"/>
    <hyperlink ref="D26" r:id="rId431" xr:uid="{A4F52469-0326-5642-8208-E53CBF6F3CCB}"/>
    <hyperlink ref="D146" r:id="rId432" xr:uid="{54FA4135-7514-304C-BB4B-86F3A337BEFB}"/>
    <hyperlink ref="D271" r:id="rId433" xr:uid="{EC1C0D13-6339-2F40-A63B-F313A7546D5B}"/>
    <hyperlink ref="D226" r:id="rId434" xr:uid="{5D54A58B-2D1F-AE47-BDD1-F6942FD5E1C4}"/>
    <hyperlink ref="D23" r:id="rId435" xr:uid="{142E1A7D-5EE0-474B-BC07-6EEC70F1AC13}"/>
    <hyperlink ref="D73" r:id="rId436" xr:uid="{28E088D9-050B-224E-923F-22AE55EB340D}"/>
    <hyperlink ref="D74" r:id="rId437" xr:uid="{4E0FA37C-A709-DC49-993C-F6372428E182}"/>
    <hyperlink ref="D75" r:id="rId438" xr:uid="{BCEB342D-2704-A443-8A96-0CE16F4C1502}"/>
    <hyperlink ref="D79" r:id="rId439" xr:uid="{24141BB6-9648-CE43-8273-63148590D22F}"/>
    <hyperlink ref="D76" r:id="rId440" xr:uid="{3B829783-BDF1-2F47-AC42-777DF1674208}"/>
    <hyperlink ref="D77" r:id="rId441" xr:uid="{0DF30463-4615-204C-893A-F2227A3DD49A}"/>
    <hyperlink ref="D78" r:id="rId442" xr:uid="{904AA519-D336-9C4E-8448-92A29379ED23}"/>
    <hyperlink ref="D44" r:id="rId443" xr:uid="{6194051C-AF6B-0147-958A-77B673CEDDBD}"/>
    <hyperlink ref="D168" r:id="rId444" xr:uid="{F5A3E14C-6F8A-B241-A795-3750B2C53951}"/>
    <hyperlink ref="D531" r:id="rId445" xr:uid="{B13AAD27-B98E-794D-8DD3-8AA9A3F270E7}"/>
    <hyperlink ref="D533" r:id="rId446" xr:uid="{5A44E404-3F21-1946-8204-98BC98DA2AC7}"/>
    <hyperlink ref="D532" r:id="rId447" xr:uid="{B813C192-B171-EC46-9DC2-90634A3C3550}"/>
    <hyperlink ref="D525" r:id="rId448" xr:uid="{39F1FCBB-1BB4-9D49-9BD0-F50DF2D86F02}"/>
    <hyperlink ref="D529" r:id="rId449" xr:uid="{BBC95E85-A1E8-224E-B271-9694D0A71135}"/>
    <hyperlink ref="D526" r:id="rId450" xr:uid="{5F0E60D6-6DE6-FE4C-94A1-1CC6F2C8D9C5}"/>
    <hyperlink ref="D528" r:id="rId451" xr:uid="{6EDF4EC0-AF09-D84B-A8A7-2B5E7A6F6FF9}"/>
    <hyperlink ref="D530" r:id="rId452" xr:uid="{04CEAD7E-D625-D845-A105-BC27527956B0}"/>
    <hyperlink ref="D527" r:id="rId453" xr:uid="{EF611C2F-5C2B-AE4E-9989-383CAAD72E52}"/>
    <hyperlink ref="D518" r:id="rId454" xr:uid="{A4A705AE-0FE5-C54D-B831-453135CB8EA4}"/>
    <hyperlink ref="D520" r:id="rId455" xr:uid="{8E789A67-D761-334A-AEB1-560CED56EFAA}"/>
    <hyperlink ref="D519" r:id="rId456" xr:uid="{54D1E41E-D8A1-4346-BCD8-E5E2E2C7BF1B}"/>
    <hyperlink ref="D521" r:id="rId457" xr:uid="{03655156-73EF-AB43-86F1-B20C58F1887B}"/>
    <hyperlink ref="D284" r:id="rId458" xr:uid="{DE152795-8999-4740-91D1-4259DA94C8D9}"/>
    <hyperlink ref="D288" r:id="rId459" xr:uid="{65FACE0C-CFFC-574B-B41D-400B27B78DE5}"/>
    <hyperlink ref="D285" r:id="rId460" xr:uid="{D7F67B51-E9BD-5547-9571-0925A82064B0}"/>
    <hyperlink ref="D286" r:id="rId461" xr:uid="{DACD6FBD-6D10-0A4E-B563-1EBD0E409A4D}"/>
    <hyperlink ref="D287" r:id="rId462" xr:uid="{0D2C541C-FD2F-6A43-9730-59F202CB0F7D}"/>
    <hyperlink ref="D265" r:id="rId463" xr:uid="{23A4DA21-44D9-A549-803F-004ED35E2136}"/>
    <hyperlink ref="D181" r:id="rId464" xr:uid="{45938AA0-1204-6D4B-9E68-14C47A98F0BE}"/>
    <hyperlink ref="D237" r:id="rId465" xr:uid="{2C02FD0B-F91F-3B44-8050-79150D18797F}"/>
    <hyperlink ref="D240" r:id="rId466" xr:uid="{8D747DB6-9C5D-B743-85D1-5B1D74DA29A3}"/>
    <hyperlink ref="D238" r:id="rId467" xr:uid="{2092DBED-F15C-C340-B69A-082E9ECAF05E}"/>
    <hyperlink ref="D239" r:id="rId468" xr:uid="{1F25A74D-AD22-A546-AFF8-BA4613D5FADE}"/>
    <hyperlink ref="D241" r:id="rId469" xr:uid="{70527750-DE8F-A14E-9550-150BF849C876}"/>
    <hyperlink ref="D250" r:id="rId470" xr:uid="{19446C01-B0C8-3547-9F9E-9A06A5286AE6}"/>
    <hyperlink ref="D249" r:id="rId471" xr:uid="{52AD6036-7EC3-DC43-BB5E-D918653F2764}"/>
    <hyperlink ref="D242" r:id="rId472" xr:uid="{098C62C2-224E-A849-BA38-A7D4857B5FD3}"/>
    <hyperlink ref="D243" r:id="rId473" xr:uid="{B61FCAE5-A662-AE47-A382-3C1E90BCACB0}"/>
    <hyperlink ref="D244" r:id="rId474" xr:uid="{631D4328-384F-944A-8228-72345C72E0D4}"/>
    <hyperlink ref="D245" r:id="rId475" xr:uid="{89BE8E82-1D11-2649-A100-A038B716694F}"/>
    <hyperlink ref="D246" r:id="rId476" xr:uid="{BCF3684B-B2ED-AA4E-A823-9338429B8592}"/>
    <hyperlink ref="D247" r:id="rId477" xr:uid="{2522C050-6B05-C845-947B-3072A8FCC778}"/>
    <hyperlink ref="D248" r:id="rId478" xr:uid="{CE4DFD39-915F-814A-AC05-FCA843AD5846}"/>
    <hyperlink ref="D234" r:id="rId479" xr:uid="{F6B8DA3F-4D4E-344E-B7B4-552C320EC22D}"/>
    <hyperlink ref="D235" r:id="rId480" xr:uid="{5CD95333-4E6D-7740-A52B-93A0376A9D37}"/>
    <hyperlink ref="D124" r:id="rId481" xr:uid="{6E32DB7F-99D5-344B-9BB2-2B53F558AC5C}"/>
    <hyperlink ref="D289" r:id="rId482" xr:uid="{64C3DDF4-7A0A-5947-8E39-0DC82D75F364}"/>
    <hyperlink ref="D290" r:id="rId483" xr:uid="{CC8E93EB-94F1-704A-AC68-A5E5758A2801}"/>
    <hyperlink ref="D552" r:id="rId484" xr:uid="{C3870605-CB88-3544-BF04-378D17D91299}"/>
    <hyperlink ref="D556" r:id="rId485" xr:uid="{7FE57736-D3B1-7041-8BC1-058D46B2C9ED}"/>
    <hyperlink ref="D555" r:id="rId486" xr:uid="{539F8F08-CB50-9140-A1A2-D906C15ACBBC}"/>
    <hyperlink ref="D557" r:id="rId487" xr:uid="{1DEC0867-EB33-6C47-89FC-1C0A0AD1C24B}"/>
    <hyperlink ref="D553" r:id="rId488" xr:uid="{2694323C-EDBB-E24F-A68D-CF0E7391021B}"/>
    <hyperlink ref="D554" r:id="rId489" xr:uid="{DBC3ED7E-C430-694E-944A-4731DFE750AB}"/>
    <hyperlink ref="D293" r:id="rId490" xr:uid="{A3F11C24-B6A4-FB47-AC5E-F8B38DC96B64}"/>
    <hyperlink ref="D301" r:id="rId491" xr:uid="{FB6B3A8A-C2E3-6B4A-9532-3D2799A41045}"/>
    <hyperlink ref="D385" r:id="rId492" xr:uid="{64588D8A-E14C-1642-82F0-83345F0A01FC}"/>
    <hyperlink ref="D389" r:id="rId493" xr:uid="{46228FEA-956E-0244-A39F-09649CC55AFB}"/>
    <hyperlink ref="D386" r:id="rId494" xr:uid="{25E6AD51-3112-AB43-AAA1-09B2D849A07D}"/>
    <hyperlink ref="D388" r:id="rId495" xr:uid="{320DC1FC-39B3-3841-BA27-F87F56C3CE0E}"/>
    <hyperlink ref="D387" r:id="rId496" xr:uid="{2CED079D-E939-434F-8E22-F9EF557F6848}"/>
    <hyperlink ref="D363" r:id="rId497" xr:uid="{77923945-FE7D-BD42-8A8B-16552DA8C9D2}"/>
    <hyperlink ref="D365" r:id="rId498" xr:uid="{7E120296-C30F-E042-86A5-AE34FC72B2C0}"/>
    <hyperlink ref="D369" r:id="rId499" xr:uid="{B056488F-2713-594B-B37B-1E1D1E648546}"/>
    <hyperlink ref="D364" r:id="rId500" xr:uid="{06C866F8-E17E-F64B-AC37-0D481D084D5B}"/>
    <hyperlink ref="D367" r:id="rId501" xr:uid="{AFC5D838-6116-5A40-82DF-D55F15D57232}"/>
    <hyperlink ref="D368" r:id="rId502" xr:uid="{CFF944D0-85C3-CC47-9612-EE89E92043F9}"/>
    <hyperlink ref="D366" r:id="rId503" xr:uid="{D4DEAD17-E815-5D42-A46C-20F0A39FFD72}"/>
    <hyperlink ref="D210" r:id="rId504" xr:uid="{3A04E011-2191-D641-B338-BEE4A981C8DE}"/>
    <hyperlink ref="D213" r:id="rId505" xr:uid="{B1E95B23-45AF-F541-A79C-22E2F150C175}"/>
    <hyperlink ref="D211" r:id="rId506" xr:uid="{65A4FB2D-DCDE-F448-BD98-C29D8DDFCF4D}"/>
    <hyperlink ref="D212" r:id="rId507" xr:uid="{77A3A930-D581-C54D-BA47-E2F15A929E4B}"/>
    <hyperlink ref="D134" r:id="rId508" xr:uid="{8B949A7C-6F75-D840-A0C3-592F732B04AA}"/>
    <hyperlink ref="D563" r:id="rId509" xr:uid="{4F11D2B9-3566-854B-A321-5B9FAB755A0B}"/>
    <hyperlink ref="D564" r:id="rId510" xr:uid="{39891E4C-EC3D-4048-A4A1-32CCE621FCA7}"/>
    <hyperlink ref="D24" r:id="rId511" xr:uid="{41D46E9E-F51D-4B42-9CA4-8E95CD5A9D04}"/>
    <hyperlink ref="D25" r:id="rId512" xr:uid="{15EB2C35-9F8D-994D-A75B-2345FDD3218F}"/>
    <hyperlink ref="D70" r:id="rId513" xr:uid="{5EFECB26-A177-BA41-953C-30302D191C44}"/>
    <hyperlink ref="D46" r:id="rId514" xr:uid="{A86DED6E-D079-5D4A-B28C-5C56953C73E8}"/>
    <hyperlink ref="D17" r:id="rId515" xr:uid="{AC7DCC98-3D2D-8E48-BDE9-68079FB814E7}"/>
    <hyperlink ref="D438" r:id="rId516" xr:uid="{668D0848-CD93-F946-B427-A62C494BADE7}"/>
    <hyperlink ref="D439" r:id="rId517" xr:uid="{4F3E72E4-B2F6-D749-8751-4BAEA0C322C9}"/>
    <hyperlink ref="D440" r:id="rId518" xr:uid="{A4D2B383-E224-8F49-8F97-9171A1B069D5}"/>
    <hyperlink ref="D294" r:id="rId519" xr:uid="{DC265B91-795C-A44A-8B80-E849EF0CA3F2}"/>
    <hyperlink ref="D177" r:id="rId520" xr:uid="{CA096837-CAFC-4240-8675-F75C112A3F71}"/>
    <hyperlink ref="D133" r:id="rId521" xr:uid="{FBE29881-D1C4-1D48-8932-F05D24CA4AB9}"/>
    <hyperlink ref="D253" r:id="rId522" xr:uid="{164061F6-2B56-184E-B862-657E8A777F79}"/>
    <hyperlink ref="D224" r:id="rId523" xr:uid="{E8879B3D-45D5-8B4F-99D4-D2D687DB0127}"/>
    <hyperlink ref="D225" r:id="rId524" xr:uid="{CA657407-4EB4-7D40-BA8F-CF6F08F4442B}"/>
    <hyperlink ref="D299" r:id="rId525" xr:uid="{FA0497E7-DD34-714C-ADA7-AE7C16F98407}"/>
    <hyperlink ref="D179" r:id="rId526" xr:uid="{3F0B165D-17FF-B049-979A-3ED42CE93B81}"/>
    <hyperlink ref="D180" r:id="rId527" xr:uid="{DFA1F99E-A5CE-374C-A4F9-0DE582A00D95}"/>
    <hyperlink ref="D215" r:id="rId528" xr:uid="{8952ADDD-132C-DE45-84F4-E48E3BE6C3FE}"/>
    <hyperlink ref="D166" r:id="rId529" xr:uid="{CC56B45E-CA23-474F-84A8-877F54080151}"/>
    <hyperlink ref="D355" r:id="rId530" xr:uid="{FFC50C2F-0441-3D49-B863-C933BD9B9C7D}"/>
    <hyperlink ref="D358" r:id="rId531" xr:uid="{6A93C330-24CF-9B4F-8FB8-590B6B25FD04}"/>
    <hyperlink ref="D360" r:id="rId532" xr:uid="{43981415-63D6-394B-92BF-AFA6E0136ABE}"/>
    <hyperlink ref="D362" r:id="rId533" xr:uid="{01299234-4B14-FA44-BF7F-64E815709246}"/>
    <hyperlink ref="D356" r:id="rId534" xr:uid="{E5D2750E-2E20-DB4D-8358-CDAE5FC31CF4}"/>
    <hyperlink ref="D357" r:id="rId535" xr:uid="{38F5E2CE-1FB4-9545-B6F0-1F4A8A7BBD7A}"/>
    <hyperlink ref="D361" r:id="rId536" xr:uid="{2C32CE72-7DB5-A84D-9132-F0D986F73630}"/>
    <hyperlink ref="D359" r:id="rId537" xr:uid="{7DFFD4AD-AB0F-3740-92EC-C3EB59359025}"/>
    <hyperlink ref="D298" r:id="rId538" xr:uid="{2EBBBCCF-F5B1-9E40-9FB1-621D12348B16}"/>
    <hyperlink ref="D350" r:id="rId539" xr:uid="{E74629C7-367F-1341-AF4D-8AD4C3256870}"/>
    <hyperlink ref="D351" r:id="rId540" xr:uid="{31EC61DF-560D-994D-B72D-A9E23B82D6FD}"/>
    <hyperlink ref="D352" r:id="rId541" xr:uid="{4AEAA44C-9D32-7945-AFAA-250167D957A1}"/>
    <hyperlink ref="D353" r:id="rId542" xr:uid="{D8661098-5510-C74B-AFF5-40C3751DA70C}"/>
    <hyperlink ref="D354" r:id="rId543" xr:uid="{FBB5F98C-A757-8A45-9FE3-969814E65DD4}"/>
    <hyperlink ref="D220" r:id="rId544" xr:uid="{AC608904-128E-4E49-9484-D6B5172F78C0}"/>
    <hyperlink ref="D222" r:id="rId545" xr:uid="{036CB1D6-40B8-A04D-BB88-685DFB5C46AD}"/>
    <hyperlink ref="D223" r:id="rId546" xr:uid="{3E345245-C549-2E4A-95A0-9832F5AAA05B}"/>
    <hyperlink ref="D221" r:id="rId547" xr:uid="{3BE15131-31F2-6E44-BD8F-F1B6790CB954}"/>
    <hyperlink ref="D128" r:id="rId548" xr:uid="{FD2CEBE0-5DA5-1E4E-A15D-CCE26FE3B282}"/>
    <hyperlink ref="D132" r:id="rId549" xr:uid="{09503794-4B3A-F647-85FB-9CB7491DB304}"/>
    <hyperlink ref="D129" r:id="rId550" xr:uid="{F83EB264-04F2-4942-A4AE-5112E4BF2021}"/>
    <hyperlink ref="D130" r:id="rId551" xr:uid="{EF0ECC6F-42D1-5D4B-969D-6346CAE4F7D1}"/>
    <hyperlink ref="D131" r:id="rId552" xr:uid="{BAD1F196-8038-8042-A319-79785E977F52}"/>
    <hyperlink ref="D178" r:id="rId553" xr:uid="{A6A30F99-4FDD-1E40-98C6-5D34897C62A5}"/>
    <hyperlink ref="D272" r:id="rId554" xr:uid="{56333DD5-705D-D045-AB5D-44F1DCC1BDEF}"/>
    <hyperlink ref="D273" r:id="rId555" xr:uid="{F8F99949-4C29-FD42-9547-45CF8B13A65E}"/>
    <hyperlink ref="D275" r:id="rId556" xr:uid="{5170DDAD-6E9A-F644-9F8B-FD2A096C4DFD}"/>
    <hyperlink ref="D274" r:id="rId557" xr:uid="{760B44BD-9A90-794F-8AF0-20ABD6B0909B}"/>
    <hyperlink ref="D540" r:id="rId558" xr:uid="{66CF96DC-C40B-E847-83B2-BDB001B138EA}"/>
    <hyperlink ref="D542" r:id="rId559" xr:uid="{3E1F47D9-9B3C-F241-903E-97F9F3513B87}"/>
    <hyperlink ref="D541" r:id="rId560" xr:uid="{5238D44B-6B86-F94D-B2C2-8B2A4BD10681}"/>
    <hyperlink ref="D154" r:id="rId561" xr:uid="{C8183218-2A05-8449-85C2-8E5512ECF445}"/>
    <hyperlink ref="D156" r:id="rId562" xr:uid="{34DEAA1F-A29B-564D-9E50-CF102C7CC8B2}"/>
    <hyperlink ref="D155" r:id="rId563" xr:uid="{FF33D529-C6E2-6547-85BE-AE311FA7F3C5}"/>
    <hyperlink ref="D157" r:id="rId564" xr:uid="{5DFF6AE5-9153-2D40-92A9-389831302E72}"/>
    <hyperlink ref="D65" r:id="rId565" xr:uid="{C977B9CD-1C7D-B442-BEDB-6903173A5C07}"/>
    <hyperlink ref="D252" r:id="rId566" xr:uid="{C0DD2F13-B48A-EF44-97B5-E445A8228C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4806-42DF-D744-AC71-7B6F749F8478}">
  <dimension ref="A1:AV28"/>
  <sheetViews>
    <sheetView topLeftCell="A9" workbookViewId="0">
      <selection activeCell="J29" sqref="J29"/>
    </sheetView>
  </sheetViews>
  <sheetFormatPr defaultColWidth="11" defaultRowHeight="15.95"/>
  <cols>
    <col min="1" max="1" width="22.5" customWidth="1"/>
    <col min="2" max="2" width="25.625" customWidth="1"/>
    <col min="3" max="3" width="60" customWidth="1"/>
  </cols>
  <sheetData>
    <row r="1" spans="1:48">
      <c r="B1" t="s">
        <v>4759</v>
      </c>
      <c r="C1" t="s">
        <v>4760</v>
      </c>
      <c r="D1" t="s">
        <v>4761</v>
      </c>
    </row>
    <row r="2" spans="1:48">
      <c r="A2" t="s">
        <v>4762</v>
      </c>
      <c r="B2" t="s">
        <v>4763</v>
      </c>
      <c r="C2" t="s">
        <v>4764</v>
      </c>
      <c r="D2">
        <v>0</v>
      </c>
      <c r="I2" t="s">
        <v>4765</v>
      </c>
      <c r="J2">
        <f>1</f>
        <v>1</v>
      </c>
    </row>
    <row r="3" spans="1:48">
      <c r="B3" t="s">
        <v>4766</v>
      </c>
      <c r="C3" t="s">
        <v>4767</v>
      </c>
      <c r="D3">
        <v>55</v>
      </c>
      <c r="I3" t="s">
        <v>4768</v>
      </c>
      <c r="J3">
        <f>J2/D6*(D5-D4)/(D3-D2)</f>
        <v>0.90909090909090906</v>
      </c>
    </row>
    <row r="4" spans="1:48">
      <c r="B4" t="s">
        <v>4769</v>
      </c>
      <c r="C4" t="s">
        <v>4770</v>
      </c>
      <c r="D4">
        <v>0</v>
      </c>
      <c r="I4" t="s">
        <v>4771</v>
      </c>
      <c r="J4">
        <f>J2/(J3+J2)</f>
        <v>0.52380952380952384</v>
      </c>
      <c r="AV4" t="s">
        <v>4772</v>
      </c>
    </row>
    <row r="5" spans="1:48">
      <c r="B5" t="s">
        <v>4773</v>
      </c>
      <c r="C5" t="s">
        <v>4774</v>
      </c>
      <c r="D5">
        <v>100</v>
      </c>
      <c r="I5" t="s">
        <v>4775</v>
      </c>
      <c r="J5">
        <f>J3/(J3+J2)</f>
        <v>0.47619047619047616</v>
      </c>
    </row>
    <row r="6" spans="1:48">
      <c r="B6" t="s">
        <v>4776</v>
      </c>
      <c r="D6">
        <v>2</v>
      </c>
    </row>
    <row r="8" spans="1:48">
      <c r="A8" t="s">
        <v>4777</v>
      </c>
      <c r="B8" t="s">
        <v>4778</v>
      </c>
      <c r="D8">
        <v>0</v>
      </c>
      <c r="I8" t="s">
        <v>4779</v>
      </c>
      <c r="J8">
        <f>1</f>
        <v>1</v>
      </c>
    </row>
    <row r="9" spans="1:48">
      <c r="B9" t="s">
        <v>4780</v>
      </c>
      <c r="D9">
        <v>10</v>
      </c>
      <c r="I9" t="s">
        <v>4781</v>
      </c>
      <c r="J9">
        <f>J8/D12*(D11-D10)/(D9-D8)</f>
        <v>1</v>
      </c>
    </row>
    <row r="10" spans="1:48">
      <c r="B10" t="s">
        <v>4782</v>
      </c>
      <c r="D10">
        <v>0</v>
      </c>
      <c r="I10" t="s">
        <v>4783</v>
      </c>
      <c r="J10">
        <f>J8/(J9+J8)</f>
        <v>0.5</v>
      </c>
    </row>
    <row r="11" spans="1:48">
      <c r="B11" t="s">
        <v>4784</v>
      </c>
      <c r="D11">
        <v>10</v>
      </c>
      <c r="I11" t="s">
        <v>4785</v>
      </c>
      <c r="J11">
        <f>J9/(J9+J8)</f>
        <v>0.5</v>
      </c>
    </row>
    <row r="12" spans="1:48">
      <c r="B12" t="s">
        <v>4786</v>
      </c>
      <c r="D12">
        <v>1</v>
      </c>
    </row>
    <row r="14" spans="1:48">
      <c r="A14" t="s">
        <v>18</v>
      </c>
      <c r="B14" t="s">
        <v>4787</v>
      </c>
      <c r="D14" s="48">
        <v>44370</v>
      </c>
    </row>
    <row r="15" spans="1:48">
      <c r="B15" t="s">
        <v>4788</v>
      </c>
      <c r="D15">
        <v>365</v>
      </c>
    </row>
    <row r="16" spans="1:48">
      <c r="B16" t="s">
        <v>4789</v>
      </c>
      <c r="D16">
        <v>365</v>
      </c>
    </row>
    <row r="17" spans="1:10">
      <c r="B17" t="s">
        <v>4790</v>
      </c>
      <c r="D17">
        <v>0.5</v>
      </c>
    </row>
    <row r="19" spans="1:10">
      <c r="A19" t="s">
        <v>4791</v>
      </c>
      <c r="B19" t="s">
        <v>4792</v>
      </c>
      <c r="D19">
        <v>0</v>
      </c>
      <c r="I19" t="s">
        <v>4793</v>
      </c>
      <c r="J19">
        <f>1</f>
        <v>1</v>
      </c>
    </row>
    <row r="20" spans="1:10">
      <c r="B20" t="s">
        <v>4794</v>
      </c>
      <c r="D20">
        <v>3</v>
      </c>
      <c r="I20" t="s">
        <v>4795</v>
      </c>
      <c r="J20">
        <f>J19/D23*(D22-D21)/(D20-D19)</f>
        <v>2.3333333333333335</v>
      </c>
    </row>
    <row r="21" spans="1:10">
      <c r="B21" t="s">
        <v>4796</v>
      </c>
      <c r="D21">
        <v>0</v>
      </c>
      <c r="I21" t="s">
        <v>4797</v>
      </c>
      <c r="J21">
        <f>J19/(J19+J20)</f>
        <v>0.3</v>
      </c>
    </row>
    <row r="22" spans="1:10">
      <c r="B22" t="s">
        <v>4798</v>
      </c>
      <c r="D22">
        <v>21</v>
      </c>
      <c r="I22" t="s">
        <v>4799</v>
      </c>
      <c r="J22">
        <f>J20/(J19+J20)</f>
        <v>0.70000000000000007</v>
      </c>
    </row>
    <row r="23" spans="1:10">
      <c r="B23" t="s">
        <v>4800</v>
      </c>
      <c r="D23">
        <v>3</v>
      </c>
    </row>
    <row r="25" spans="1:10">
      <c r="A25" t="s">
        <v>4801</v>
      </c>
      <c r="B25" t="s">
        <v>4795</v>
      </c>
      <c r="D25">
        <v>1</v>
      </c>
      <c r="I25" t="s">
        <v>4799</v>
      </c>
      <c r="J25">
        <f>D25/(SUM($D$25:$D$28))</f>
        <v>0.5</v>
      </c>
    </row>
    <row r="26" spans="1:10">
      <c r="B26" t="s">
        <v>4793</v>
      </c>
      <c r="D26">
        <v>0</v>
      </c>
      <c r="I26" t="s">
        <v>4797</v>
      </c>
      <c r="J26">
        <f>D26/(SUM($D$25:$D$28))</f>
        <v>0</v>
      </c>
    </row>
    <row r="27" spans="1:10">
      <c r="B27" t="s">
        <v>4802</v>
      </c>
      <c r="C27" t="s">
        <v>4803</v>
      </c>
      <c r="D27">
        <v>1</v>
      </c>
      <c r="I27" t="s">
        <v>4804</v>
      </c>
      <c r="J27">
        <f>D27/(SUM($D$25:$D$28))</f>
        <v>0.5</v>
      </c>
    </row>
    <row r="28" spans="1:10">
      <c r="B28" t="s">
        <v>4805</v>
      </c>
      <c r="C28" t="s">
        <v>4806</v>
      </c>
      <c r="D28">
        <v>0</v>
      </c>
      <c r="I28" t="s">
        <v>4807</v>
      </c>
      <c r="J28">
        <f>D28/(SUM($D$25:$D$28))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D919-1184-477D-A5B6-1D8C8A6A9A31}">
  <dimension ref="A1"/>
  <sheetViews>
    <sheetView workbookViewId="0"/>
  </sheetViews>
  <sheetFormatPr defaultRowHeight="15.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F9CA2C931407438EFF90C87B8709EF" ma:contentTypeVersion="10" ma:contentTypeDescription="Create a new document." ma:contentTypeScope="" ma:versionID="79085bf53ecd156cbc564b9c5c36fce7">
  <xsd:schema xmlns:xsd="http://www.w3.org/2001/XMLSchema" xmlns:xs="http://www.w3.org/2001/XMLSchema" xmlns:p="http://schemas.microsoft.com/office/2006/metadata/properties" xmlns:ns2="be73663c-8105-4af6-a61c-47faa432744b" xmlns:ns3="4c622557-c38d-4062-b649-92ea36d3df87" targetNamespace="http://schemas.microsoft.com/office/2006/metadata/properties" ma:root="true" ma:fieldsID="da0383f9a0dcbae71ef1676808d29807" ns2:_="" ns3:_="">
    <xsd:import namespace="be73663c-8105-4af6-a61c-47faa432744b"/>
    <xsd:import namespace="4c622557-c38d-4062-b649-92ea36d3df8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73663c-8105-4af6-a61c-47faa4327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622557-c38d-4062-b649-92ea36d3df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1AAC2E-03C4-480A-96B4-5396597FA944}"/>
</file>

<file path=customXml/itemProps2.xml><?xml version="1.0" encoding="utf-8"?>
<ds:datastoreItem xmlns:ds="http://schemas.openxmlformats.org/officeDocument/2006/customXml" ds:itemID="{59C36EFA-8AED-4742-9CEF-8A70F9617A3F}"/>
</file>

<file path=customXml/itemProps3.xml><?xml version="1.0" encoding="utf-8"?>
<ds:datastoreItem xmlns:ds="http://schemas.openxmlformats.org/officeDocument/2006/customXml" ds:itemID="{6C89E003-E3FB-401B-8760-D14599C1D5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2022-01-13T14:59:20Z</dcterms:created>
  <dcterms:modified xsi:type="dcterms:W3CDTF">2023-02-02T13:52:19Z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0x01010038F9CA2C931407438EFF90C87B8709EF</vt:lpwstr>
  </property>
</Properties>
</file>